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8_{9B17F33E-0265-490E-BCE5-00740D933E9C}" xr6:coauthVersionLast="46" xr6:coauthVersionMax="46" xr10:uidLastSave="{00000000-0000-0000-0000-000000000000}"/>
  <bookViews>
    <workbookView xWindow="12405" yWindow="2730" windowWidth="11925" windowHeight="11385"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Investeringen'!$B$14:$Q$105</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4" i="28" l="1"/>
  <c r="AE24" i="28"/>
  <c r="AF24" i="28"/>
  <c r="AG24" i="28"/>
  <c r="AH24" i="28"/>
  <c r="AI24" i="28"/>
  <c r="AJ24" i="28"/>
  <c r="AK24" i="28"/>
  <c r="AL24" i="28"/>
  <c r="AM24" i="28"/>
  <c r="AN24" i="28"/>
  <c r="AO24" i="28"/>
  <c r="AP24" i="28"/>
  <c r="AQ24" i="28"/>
  <c r="AR24" i="28"/>
  <c r="AC24" i="28"/>
  <c r="AD18" i="28"/>
  <c r="AE18" i="28"/>
  <c r="AF18" i="28"/>
  <c r="AG18" i="28"/>
  <c r="AH18" i="28"/>
  <c r="AI18" i="28"/>
  <c r="AJ18" i="28"/>
  <c r="AK18" i="28"/>
  <c r="AL18" i="28"/>
  <c r="AM18" i="28"/>
  <c r="AN18" i="28"/>
  <c r="AO18" i="28"/>
  <c r="AP18" i="28"/>
  <c r="AQ18" i="28"/>
  <c r="AR18" i="28"/>
  <c r="AD19" i="28"/>
  <c r="AE19" i="28"/>
  <c r="AF19" i="28"/>
  <c r="AG19" i="28"/>
  <c r="AH19" i="28"/>
  <c r="AI19" i="28"/>
  <c r="AJ19" i="28"/>
  <c r="AK19" i="28"/>
  <c r="AL19" i="28"/>
  <c r="AM19" i="28"/>
  <c r="AN19" i="28"/>
  <c r="AO19" i="28"/>
  <c r="AP19" i="28"/>
  <c r="AQ19" i="28"/>
  <c r="AR19" i="28"/>
  <c r="AC18" i="28"/>
  <c r="AC19" i="28"/>
  <c r="AP23" i="27"/>
  <c r="AQ23" i="27"/>
  <c r="AR23" i="27"/>
  <c r="AS23" i="27"/>
  <c r="AT23" i="27"/>
  <c r="AU23" i="27"/>
  <c r="AV23" i="27"/>
  <c r="AW23" i="27"/>
  <c r="AX23" i="27"/>
  <c r="AY23" i="27"/>
  <c r="AZ23" i="27"/>
  <c r="BA23" i="27"/>
  <c r="BB23" i="27"/>
  <c r="BC23" i="27"/>
  <c r="BD23" i="27"/>
  <c r="AO23" i="27"/>
  <c r="AP17" i="27"/>
  <c r="AQ17" i="27"/>
  <c r="AR17" i="27"/>
  <c r="AS17" i="27"/>
  <c r="AT17" i="27"/>
  <c r="AU17" i="27"/>
  <c r="AV17" i="27"/>
  <c r="AW17" i="27"/>
  <c r="AX17" i="27"/>
  <c r="AY17" i="27"/>
  <c r="AZ17" i="27"/>
  <c r="BA17" i="27"/>
  <c r="BB17" i="27"/>
  <c r="BC17" i="27"/>
  <c r="BD17" i="27"/>
  <c r="AP18" i="27"/>
  <c r="AQ18" i="27"/>
  <c r="AR18" i="27"/>
  <c r="AS18" i="27"/>
  <c r="AT18" i="27"/>
  <c r="AU18" i="27"/>
  <c r="AV18" i="27"/>
  <c r="AW18" i="27"/>
  <c r="AX18" i="27"/>
  <c r="AY18" i="27"/>
  <c r="AZ18" i="27"/>
  <c r="BA18" i="27"/>
  <c r="BB18" i="27"/>
  <c r="BC18" i="27"/>
  <c r="BD18" i="27"/>
  <c r="AO17" i="27"/>
  <c r="AO18" i="27"/>
  <c r="B125" i="28"/>
  <c r="C125" i="28"/>
  <c r="D125" i="28"/>
  <c r="E125" i="28"/>
  <c r="F125" i="28"/>
  <c r="G125" i="28"/>
  <c r="I125" i="28"/>
  <c r="B126" i="28"/>
  <c r="C126" i="28"/>
  <c r="D126" i="28"/>
  <c r="E126" i="28"/>
  <c r="F126" i="28"/>
  <c r="G126" i="28"/>
  <c r="I126" i="28"/>
  <c r="B127" i="28"/>
  <c r="C127" i="28"/>
  <c r="D127" i="28"/>
  <c r="E127" i="28"/>
  <c r="F127" i="28"/>
  <c r="G127" i="28"/>
  <c r="I127" i="28"/>
  <c r="B128" i="28"/>
  <c r="C128" i="28"/>
  <c r="D128" i="28"/>
  <c r="E128" i="28"/>
  <c r="F128" i="28"/>
  <c r="G128" i="28"/>
  <c r="I128" i="28"/>
  <c r="B129" i="28"/>
  <c r="C129" i="28"/>
  <c r="D129" i="28"/>
  <c r="E129" i="28"/>
  <c r="F129" i="28"/>
  <c r="G129" i="28"/>
  <c r="I129" i="28"/>
  <c r="B130" i="28"/>
  <c r="C130" i="28"/>
  <c r="D130" i="28"/>
  <c r="E130" i="28"/>
  <c r="F130" i="28"/>
  <c r="G130" i="28"/>
  <c r="I130" i="28"/>
  <c r="B120" i="27"/>
  <c r="C120" i="27"/>
  <c r="D120" i="27"/>
  <c r="E120" i="27"/>
  <c r="X120" i="27" s="1"/>
  <c r="AA120" i="27"/>
  <c r="AE120" i="27"/>
  <c r="AI120" i="27"/>
  <c r="AM120" i="27"/>
  <c r="B121" i="27"/>
  <c r="C121" i="27"/>
  <c r="D121" i="27"/>
  <c r="E121" i="27"/>
  <c r="X121" i="27" s="1"/>
  <c r="AA121" i="27"/>
  <c r="AE121" i="27"/>
  <c r="AI121" i="27"/>
  <c r="AM121" i="27"/>
  <c r="B122" i="27"/>
  <c r="C122" i="27"/>
  <c r="D122" i="27"/>
  <c r="E122" i="27"/>
  <c r="X122" i="27" s="1"/>
  <c r="AA122" i="27"/>
  <c r="AE122" i="27"/>
  <c r="AI122" i="27"/>
  <c r="AM122" i="27"/>
  <c r="B123" i="27"/>
  <c r="C123" i="27"/>
  <c r="D123" i="27"/>
  <c r="E123" i="27"/>
  <c r="X123" i="27" s="1"/>
  <c r="AA123" i="27"/>
  <c r="AE123" i="27"/>
  <c r="AI123" i="27"/>
  <c r="AM123" i="27"/>
  <c r="B124" i="27"/>
  <c r="C124" i="27"/>
  <c r="D124" i="27"/>
  <c r="E124" i="27"/>
  <c r="X124" i="27" s="1"/>
  <c r="AA124" i="27"/>
  <c r="AE124" i="27"/>
  <c r="AI124" i="27"/>
  <c r="AM124" i="27"/>
  <c r="B125" i="27"/>
  <c r="C125" i="27"/>
  <c r="D125" i="27"/>
  <c r="E125" i="27"/>
  <c r="X125" i="27" s="1"/>
  <c r="AA125" i="27"/>
  <c r="AE125" i="27"/>
  <c r="AI125" i="27"/>
  <c r="AM125" i="27"/>
  <c r="B109" i="57"/>
  <c r="C109" i="57"/>
  <c r="D109" i="57"/>
  <c r="E109" i="57"/>
  <c r="F109" i="57"/>
  <c r="G109" i="57"/>
  <c r="H109" i="57"/>
  <c r="J109" i="57"/>
  <c r="O109" i="57"/>
  <c r="P109" i="57"/>
  <c r="L109" i="57" s="1"/>
  <c r="B110" i="57"/>
  <c r="C110" i="57"/>
  <c r="D110" i="57"/>
  <c r="P110" i="57" s="1"/>
  <c r="L110" i="57" s="1"/>
  <c r="E110" i="57"/>
  <c r="N110" i="57" s="1"/>
  <c r="F110" i="57"/>
  <c r="G110" i="57"/>
  <c r="H110" i="57"/>
  <c r="O110" i="57" s="1"/>
  <c r="J110" i="57"/>
  <c r="B111" i="57"/>
  <c r="C111" i="57"/>
  <c r="P111" i="57" s="1"/>
  <c r="D111" i="57"/>
  <c r="E111" i="57"/>
  <c r="F111" i="57"/>
  <c r="G111" i="57"/>
  <c r="L111" i="57" s="1"/>
  <c r="N111" i="57" s="1"/>
  <c r="H111" i="57"/>
  <c r="O111" i="57" s="1"/>
  <c r="J111" i="57"/>
  <c r="B112" i="57"/>
  <c r="C112" i="57"/>
  <c r="P112" i="57" s="1"/>
  <c r="D112" i="57"/>
  <c r="E112" i="57"/>
  <c r="F112" i="57"/>
  <c r="G112" i="57"/>
  <c r="H112" i="57"/>
  <c r="O112" i="57" s="1"/>
  <c r="J112" i="57"/>
  <c r="B113" i="57"/>
  <c r="C113" i="57"/>
  <c r="D113" i="57"/>
  <c r="E113" i="57"/>
  <c r="F113" i="57"/>
  <c r="G113" i="57"/>
  <c r="H113" i="57"/>
  <c r="O113" i="57" s="1"/>
  <c r="J113" i="57"/>
  <c r="P113" i="57"/>
  <c r="L113" i="57" s="1"/>
  <c r="B114" i="57"/>
  <c r="C114" i="57"/>
  <c r="D114" i="57"/>
  <c r="P114" i="57" s="1"/>
  <c r="L114" i="57" s="1"/>
  <c r="E114" i="57"/>
  <c r="F114" i="57"/>
  <c r="G114" i="57"/>
  <c r="H114" i="57"/>
  <c r="J114" i="57"/>
  <c r="O114" i="57"/>
  <c r="B106" i="29"/>
  <c r="C106" i="29"/>
  <c r="D106" i="29"/>
  <c r="E106" i="29"/>
  <c r="F106" i="29"/>
  <c r="M106" i="29" s="1"/>
  <c r="G106" i="29"/>
  <c r="I106" i="29"/>
  <c r="K106" i="29"/>
  <c r="L106" i="29"/>
  <c r="O106" i="29"/>
  <c r="P106" i="29"/>
  <c r="S106" i="29"/>
  <c r="T106" i="29"/>
  <c r="W106" i="29"/>
  <c r="X106" i="29"/>
  <c r="B107" i="29"/>
  <c r="C107" i="29"/>
  <c r="D107" i="29"/>
  <c r="E107" i="29"/>
  <c r="F107" i="29"/>
  <c r="M107" i="29" s="1"/>
  <c r="G107" i="29"/>
  <c r="I107" i="29"/>
  <c r="P107" i="29"/>
  <c r="T107" i="29"/>
  <c r="X107" i="29"/>
  <c r="B108" i="29"/>
  <c r="C108" i="29"/>
  <c r="D108" i="29"/>
  <c r="E108" i="29"/>
  <c r="F108" i="29"/>
  <c r="G108" i="29"/>
  <c r="N108" i="29" s="1"/>
  <c r="I108" i="29"/>
  <c r="L108" i="29" s="1"/>
  <c r="U108" i="29"/>
  <c r="Y108" i="29"/>
  <c r="B109" i="29"/>
  <c r="C109" i="29"/>
  <c r="D109" i="29"/>
  <c r="E109" i="29"/>
  <c r="F109" i="29"/>
  <c r="G109" i="29"/>
  <c r="I109" i="29"/>
  <c r="K109" i="29" s="1"/>
  <c r="N109" i="29"/>
  <c r="R109" i="29"/>
  <c r="V109" i="29"/>
  <c r="Z109" i="29"/>
  <c r="B110" i="29"/>
  <c r="C110" i="29"/>
  <c r="D110" i="29"/>
  <c r="E110" i="29"/>
  <c r="F110" i="29"/>
  <c r="M110" i="29" s="1"/>
  <c r="G110" i="29"/>
  <c r="P110" i="29" s="1"/>
  <c r="I110" i="29"/>
  <c r="K110" i="29"/>
  <c r="L110" i="29"/>
  <c r="O110" i="29"/>
  <c r="S110" i="29"/>
  <c r="T110" i="29"/>
  <c r="W110" i="29"/>
  <c r="B111" i="29"/>
  <c r="C111" i="29"/>
  <c r="D111" i="29"/>
  <c r="E111" i="29"/>
  <c r="F111" i="29"/>
  <c r="G111" i="29"/>
  <c r="X111" i="29" s="1"/>
  <c r="I111" i="29"/>
  <c r="B154" i="34"/>
  <c r="C154" i="34"/>
  <c r="D154" i="34"/>
  <c r="K154" i="34" s="1"/>
  <c r="E154" i="34"/>
  <c r="M154" i="34" s="1"/>
  <c r="F154" i="34"/>
  <c r="G154" i="34"/>
  <c r="H154" i="34"/>
  <c r="J154" i="34"/>
  <c r="P154" i="34" s="1"/>
  <c r="L154" i="34"/>
  <c r="N154" i="34"/>
  <c r="B155" i="34"/>
  <c r="C155" i="34"/>
  <c r="D155" i="34"/>
  <c r="K155" i="34" s="1"/>
  <c r="E155" i="34"/>
  <c r="F155" i="34"/>
  <c r="L155" i="34" s="1"/>
  <c r="G155" i="34"/>
  <c r="H155" i="34"/>
  <c r="N155" i="34" s="1"/>
  <c r="J155" i="34"/>
  <c r="M155" i="34"/>
  <c r="B156" i="34"/>
  <c r="C156" i="34"/>
  <c r="J156" i="34" s="1"/>
  <c r="D156" i="34"/>
  <c r="K156" i="34" s="1"/>
  <c r="E156" i="34"/>
  <c r="F156" i="34"/>
  <c r="G156" i="34"/>
  <c r="H156" i="34"/>
  <c r="N156" i="34" s="1"/>
  <c r="L156" i="34"/>
  <c r="M156" i="34"/>
  <c r="B157" i="34"/>
  <c r="C157" i="34"/>
  <c r="J157" i="34" s="1"/>
  <c r="D157" i="34"/>
  <c r="E157" i="34"/>
  <c r="F157" i="34"/>
  <c r="L157" i="34" s="1"/>
  <c r="G157" i="34"/>
  <c r="H157" i="34"/>
  <c r="N157" i="34" s="1"/>
  <c r="K157" i="34"/>
  <c r="M157" i="34"/>
  <c r="B158" i="34"/>
  <c r="C158" i="34"/>
  <c r="D158" i="34"/>
  <c r="E158" i="34"/>
  <c r="M158" i="34" s="1"/>
  <c r="F158" i="34"/>
  <c r="L158" i="34" s="1"/>
  <c r="G158" i="34"/>
  <c r="H158" i="34"/>
  <c r="J158" i="34"/>
  <c r="K158" i="34"/>
  <c r="P158" i="34" s="1"/>
  <c r="N158" i="34"/>
  <c r="B159" i="34"/>
  <c r="C159" i="34"/>
  <c r="D159" i="34"/>
  <c r="K159" i="34" s="1"/>
  <c r="E159" i="34"/>
  <c r="M159" i="34" s="1"/>
  <c r="F159" i="34"/>
  <c r="L159" i="34" s="1"/>
  <c r="G159" i="34"/>
  <c r="H159" i="34"/>
  <c r="J159" i="34"/>
  <c r="N159" i="34"/>
  <c r="L106" i="18"/>
  <c r="M106" i="18" s="1"/>
  <c r="N106" i="18"/>
  <c r="L107" i="18"/>
  <c r="M107" i="18" s="1"/>
  <c r="N107" i="18"/>
  <c r="L108" i="18"/>
  <c r="M108" i="18" s="1"/>
  <c r="N108" i="18"/>
  <c r="L109" i="18"/>
  <c r="M109" i="18" s="1"/>
  <c r="N109" i="18"/>
  <c r="L110" i="18"/>
  <c r="M110" i="18" s="1"/>
  <c r="N110" i="18"/>
  <c r="L111" i="18"/>
  <c r="M111" i="18" s="1"/>
  <c r="N111" i="18"/>
  <c r="G106" i="18"/>
  <c r="H106" i="18"/>
  <c r="I106" i="18"/>
  <c r="G107" i="18"/>
  <c r="H107" i="18"/>
  <c r="I107" i="18"/>
  <c r="G108" i="18"/>
  <c r="H108" i="18"/>
  <c r="I108" i="18"/>
  <c r="G109" i="18"/>
  <c r="H109" i="18"/>
  <c r="I109" i="18"/>
  <c r="G110" i="18"/>
  <c r="H110" i="18"/>
  <c r="I110" i="18"/>
  <c r="G111" i="18"/>
  <c r="H111" i="18"/>
  <c r="I111" i="18"/>
  <c r="X110" i="29" l="1"/>
  <c r="Q108" i="29"/>
  <c r="K108" i="29"/>
  <c r="U110" i="57"/>
  <c r="J121" i="27" s="1"/>
  <c r="AR121" i="27" s="1"/>
  <c r="N126" i="28" s="1"/>
  <c r="M111" i="29"/>
  <c r="M108" i="29"/>
  <c r="AO120" i="27"/>
  <c r="K125" i="28" s="1"/>
  <c r="AC125" i="28" s="1"/>
  <c r="AL125" i="27"/>
  <c r="AH125" i="27"/>
  <c r="AY125" i="27" s="1"/>
  <c r="U130" i="28" s="1"/>
  <c r="AD125" i="27"/>
  <c r="Z125" i="27"/>
  <c r="AL124" i="27"/>
  <c r="AH124" i="27"/>
  <c r="AD124" i="27"/>
  <c r="Z124" i="27"/>
  <c r="AL123" i="27"/>
  <c r="AH123" i="27"/>
  <c r="AD123" i="27"/>
  <c r="Z123" i="27"/>
  <c r="AL122" i="27"/>
  <c r="AH122" i="27"/>
  <c r="AD122" i="27"/>
  <c r="Z122" i="27"/>
  <c r="AL121" i="27"/>
  <c r="AH121" i="27"/>
  <c r="AD121" i="27"/>
  <c r="Z121" i="27"/>
  <c r="AL120" i="27"/>
  <c r="AH120" i="27"/>
  <c r="AY120" i="27" s="1"/>
  <c r="U125" i="28" s="1"/>
  <c r="AD120" i="27"/>
  <c r="Z120" i="27"/>
  <c r="AK125" i="27"/>
  <c r="AG125" i="27"/>
  <c r="AX125" i="27" s="1"/>
  <c r="T130" i="28" s="1"/>
  <c r="AL130" i="28" s="1"/>
  <c r="AM130" i="28" s="1"/>
  <c r="AC125" i="27"/>
  <c r="Y125" i="27"/>
  <c r="AK124" i="27"/>
  <c r="AG124" i="27"/>
  <c r="AC124" i="27"/>
  <c r="Y124" i="27"/>
  <c r="AK123" i="27"/>
  <c r="AG123" i="27"/>
  <c r="AC123" i="27"/>
  <c r="Y123" i="27"/>
  <c r="AK122" i="27"/>
  <c r="AG122" i="27"/>
  <c r="AX122" i="27" s="1"/>
  <c r="T127" i="28" s="1"/>
  <c r="AL127" i="28" s="1"/>
  <c r="AC122" i="27"/>
  <c r="Y122" i="27"/>
  <c r="AK121" i="27"/>
  <c r="AG121" i="27"/>
  <c r="AX121" i="27" s="1"/>
  <c r="T126" i="28" s="1"/>
  <c r="AL126" i="28" s="1"/>
  <c r="AC121" i="27"/>
  <c r="Y121" i="27"/>
  <c r="AK120" i="27"/>
  <c r="AG120" i="27"/>
  <c r="AX120" i="27" s="1"/>
  <c r="T125" i="28" s="1"/>
  <c r="AL125" i="28" s="1"/>
  <c r="AM125" i="28" s="1"/>
  <c r="AC120" i="27"/>
  <c r="Y120" i="27"/>
  <c r="AJ125" i="27"/>
  <c r="AF125" i="27"/>
  <c r="AB125" i="27"/>
  <c r="AJ124" i="27"/>
  <c r="AF124" i="27"/>
  <c r="AB124" i="27"/>
  <c r="AS124" i="27" s="1"/>
  <c r="O129" i="28" s="1"/>
  <c r="AJ123" i="27"/>
  <c r="AF123" i="27"/>
  <c r="AB123" i="27"/>
  <c r="AJ122" i="27"/>
  <c r="AF122" i="27"/>
  <c r="AB122" i="27"/>
  <c r="AJ121" i="27"/>
  <c r="AF121" i="27"/>
  <c r="AB121" i="27"/>
  <c r="AJ120" i="27"/>
  <c r="AF120" i="27"/>
  <c r="AB120" i="27"/>
  <c r="AS120" i="27" s="1"/>
  <c r="O125" i="28" s="1"/>
  <c r="X114" i="57"/>
  <c r="M125" i="27" s="1"/>
  <c r="AB114" i="57"/>
  <c r="Q125" i="27" s="1"/>
  <c r="R109" i="57"/>
  <c r="G120" i="27" s="1"/>
  <c r="N109" i="57"/>
  <c r="R113" i="57"/>
  <c r="G124" i="27" s="1"/>
  <c r="AO124" i="27" s="1"/>
  <c r="K129" i="28" s="1"/>
  <c r="AC129" i="28" s="1"/>
  <c r="N113" i="57"/>
  <c r="U111" i="57"/>
  <c r="J122" i="27" s="1"/>
  <c r="AR122" i="27" s="1"/>
  <c r="N127" i="28" s="1"/>
  <c r="AA112" i="57"/>
  <c r="P123" i="27" s="1"/>
  <c r="T112" i="57"/>
  <c r="I123" i="27" s="1"/>
  <c r="U112" i="57"/>
  <c r="J123" i="27" s="1"/>
  <c r="AR123" i="27" s="1"/>
  <c r="N128" i="28" s="1"/>
  <c r="Z112" i="57"/>
  <c r="O123" i="27" s="1"/>
  <c r="T109" i="57"/>
  <c r="I120" i="27" s="1"/>
  <c r="X109" i="57"/>
  <c r="M120" i="27" s="1"/>
  <c r="AB109" i="57"/>
  <c r="Q120" i="27" s="1"/>
  <c r="U109" i="57"/>
  <c r="J120" i="27" s="1"/>
  <c r="AR120" i="27" s="1"/>
  <c r="N125" i="28" s="1"/>
  <c r="Y109" i="57"/>
  <c r="N120" i="27" s="1"/>
  <c r="AV120" i="27" s="1"/>
  <c r="R125" i="28" s="1"/>
  <c r="T114" i="57"/>
  <c r="I125" i="27" s="1"/>
  <c r="T111" i="57"/>
  <c r="I122" i="27" s="1"/>
  <c r="X111" i="57"/>
  <c r="M122" i="27" s="1"/>
  <c r="AB111" i="57"/>
  <c r="Q122" i="27" s="1"/>
  <c r="R111" i="57"/>
  <c r="G122" i="27" s="1"/>
  <c r="AO122" i="27" s="1"/>
  <c r="K127" i="28" s="1"/>
  <c r="AC127" i="28" s="1"/>
  <c r="Z111" i="57"/>
  <c r="O122" i="27" s="1"/>
  <c r="V111" i="57"/>
  <c r="K122" i="27" s="1"/>
  <c r="S111" i="57"/>
  <c r="H122" i="27" s="1"/>
  <c r="W111" i="57"/>
  <c r="AA111" i="57"/>
  <c r="P122" i="27" s="1"/>
  <c r="U114" i="57"/>
  <c r="J125" i="27" s="1"/>
  <c r="AR125" i="27" s="1"/>
  <c r="N130" i="28" s="1"/>
  <c r="N114" i="57"/>
  <c r="T113" i="57"/>
  <c r="I124" i="27" s="1"/>
  <c r="U113" i="57"/>
  <c r="J124" i="27" s="1"/>
  <c r="AR124" i="27" s="1"/>
  <c r="N129" i="28" s="1"/>
  <c r="Y113" i="57"/>
  <c r="N124" i="27" s="1"/>
  <c r="AV124" i="27" s="1"/>
  <c r="R129" i="28" s="1"/>
  <c r="X113" i="57"/>
  <c r="M124" i="27" s="1"/>
  <c r="AB113" i="57"/>
  <c r="Q124" i="27" s="1"/>
  <c r="T110" i="57"/>
  <c r="I121" i="27" s="1"/>
  <c r="X110" i="57"/>
  <c r="M121" i="27" s="1"/>
  <c r="AB110" i="57"/>
  <c r="Q121" i="27" s="1"/>
  <c r="W114" i="57"/>
  <c r="L125" i="27" s="1"/>
  <c r="L112" i="57"/>
  <c r="AA110" i="57"/>
  <c r="P121" i="27" s="1"/>
  <c r="S110" i="57"/>
  <c r="H121" i="27" s="1"/>
  <c r="Z114" i="57"/>
  <c r="O125" i="27" s="1"/>
  <c r="V114" i="57"/>
  <c r="K125" i="27" s="1"/>
  <c r="R114" i="57"/>
  <c r="AA113" i="57"/>
  <c r="P124" i="27" s="1"/>
  <c r="W113" i="57"/>
  <c r="L124" i="27" s="1"/>
  <c r="S113" i="57"/>
  <c r="H124" i="27" s="1"/>
  <c r="Y111" i="57"/>
  <c r="N122" i="27" s="1"/>
  <c r="AV122" i="27" s="1"/>
  <c r="R127" i="28" s="1"/>
  <c r="Z110" i="57"/>
  <c r="O121" i="27" s="1"/>
  <c r="V110" i="57"/>
  <c r="K121" i="27" s="1"/>
  <c r="R110" i="57"/>
  <c r="AA109" i="57"/>
  <c r="P120" i="27" s="1"/>
  <c r="W109" i="57"/>
  <c r="L120" i="27" s="1"/>
  <c r="S109" i="57"/>
  <c r="H120" i="27" s="1"/>
  <c r="AA114" i="57"/>
  <c r="P125" i="27" s="1"/>
  <c r="S114" i="57"/>
  <c r="H125" i="27" s="1"/>
  <c r="W110" i="57"/>
  <c r="L121" i="27" s="1"/>
  <c r="Y114" i="57"/>
  <c r="N125" i="27" s="1"/>
  <c r="AV125" i="27" s="1"/>
  <c r="R130" i="28" s="1"/>
  <c r="Z113" i="57"/>
  <c r="O124" i="27" s="1"/>
  <c r="V113" i="57"/>
  <c r="K124" i="27" s="1"/>
  <c r="Y110" i="57"/>
  <c r="N121" i="27" s="1"/>
  <c r="AV121" i="27" s="1"/>
  <c r="R126" i="28" s="1"/>
  <c r="Z109" i="57"/>
  <c r="O120" i="27" s="1"/>
  <c r="V109" i="57"/>
  <c r="K120" i="27" s="1"/>
  <c r="S111" i="29"/>
  <c r="O111" i="29"/>
  <c r="K111" i="29"/>
  <c r="Z110" i="29"/>
  <c r="V110" i="29"/>
  <c r="R110" i="29"/>
  <c r="N110" i="29"/>
  <c r="Y109" i="29"/>
  <c r="U109" i="29"/>
  <c r="Q109" i="29"/>
  <c r="M109" i="29"/>
  <c r="X108" i="29"/>
  <c r="T108" i="29"/>
  <c r="P108" i="29"/>
  <c r="W107" i="29"/>
  <c r="S107" i="29"/>
  <c r="O107" i="29"/>
  <c r="K107" i="29"/>
  <c r="Z106" i="29"/>
  <c r="V106" i="29"/>
  <c r="R106" i="29"/>
  <c r="N106" i="29"/>
  <c r="T111" i="29"/>
  <c r="P111" i="29"/>
  <c r="L111" i="29"/>
  <c r="L107" i="29"/>
  <c r="W111" i="29"/>
  <c r="Z111" i="29"/>
  <c r="V111" i="29"/>
  <c r="R111" i="29"/>
  <c r="N111" i="29"/>
  <c r="Y110" i="29"/>
  <c r="U110" i="29"/>
  <c r="Q110" i="29"/>
  <c r="X109" i="29"/>
  <c r="T109" i="29"/>
  <c r="P109" i="29"/>
  <c r="L109" i="29"/>
  <c r="W108" i="29"/>
  <c r="S108" i="29"/>
  <c r="O108" i="29"/>
  <c r="Z107" i="29"/>
  <c r="V107" i="29"/>
  <c r="R107" i="29"/>
  <c r="N107" i="29"/>
  <c r="Y106" i="29"/>
  <c r="U106" i="29"/>
  <c r="Q106" i="29"/>
  <c r="Y111" i="29"/>
  <c r="U111" i="29"/>
  <c r="Q111" i="29"/>
  <c r="W109" i="29"/>
  <c r="S109" i="29"/>
  <c r="O109" i="29"/>
  <c r="Z108" i="29"/>
  <c r="V108" i="29"/>
  <c r="R108" i="29"/>
  <c r="Y107" i="29"/>
  <c r="U107" i="29"/>
  <c r="Q107" i="29"/>
  <c r="P159" i="34"/>
  <c r="P155" i="34"/>
  <c r="P157" i="34"/>
  <c r="P156" i="34"/>
  <c r="AW125" i="27" l="1"/>
  <c r="S130" i="28" s="1"/>
  <c r="AY124" i="27"/>
  <c r="U129" i="28" s="1"/>
  <c r="AY122" i="27"/>
  <c r="U127" i="28" s="1"/>
  <c r="AM127" i="28" s="1"/>
  <c r="M114" i="57"/>
  <c r="G125" i="27"/>
  <c r="AO125" i="27" s="1"/>
  <c r="K130" i="28" s="1"/>
  <c r="AC130" i="28" s="1"/>
  <c r="AW120" i="27"/>
  <c r="S125" i="28" s="1"/>
  <c r="AW124" i="27"/>
  <c r="S129" i="28" s="1"/>
  <c r="AX123" i="27"/>
  <c r="T128" i="28" s="1"/>
  <c r="AL128" i="28" s="1"/>
  <c r="M110" i="57"/>
  <c r="G121" i="27"/>
  <c r="AO121" i="27" s="1"/>
  <c r="K126" i="28" s="1"/>
  <c r="AC126" i="28" s="1"/>
  <c r="AS122" i="27"/>
  <c r="O127" i="28" s="1"/>
  <c r="AW123" i="27"/>
  <c r="S128" i="28" s="1"/>
  <c r="AP120" i="27"/>
  <c r="L125" i="28" s="1"/>
  <c r="AD125" i="28" s="1"/>
  <c r="AP121" i="27"/>
  <c r="L126" i="28" s="1"/>
  <c r="AP122" i="27"/>
  <c r="L127" i="28" s="1"/>
  <c r="AD127" i="28" s="1"/>
  <c r="AE127" i="28" s="1"/>
  <c r="AF127" i="28" s="1"/>
  <c r="AG127" i="28" s="1"/>
  <c r="AH127" i="28" s="1"/>
  <c r="AP124" i="27"/>
  <c r="L129" i="28" s="1"/>
  <c r="AD129" i="28" s="1"/>
  <c r="AP125" i="27"/>
  <c r="L130" i="28" s="1"/>
  <c r="AQ120" i="27"/>
  <c r="M125" i="28" s="1"/>
  <c r="AQ121" i="27"/>
  <c r="M126" i="28" s="1"/>
  <c r="AQ122" i="27"/>
  <c r="M127" i="28" s="1"/>
  <c r="AQ123" i="27"/>
  <c r="M128" i="28" s="1"/>
  <c r="AQ124" i="27"/>
  <c r="M129" i="28" s="1"/>
  <c r="AQ125" i="27"/>
  <c r="M130" i="28" s="1"/>
  <c r="AW121" i="27"/>
  <c r="S126" i="28" s="1"/>
  <c r="AX124" i="27"/>
  <c r="T129" i="28" s="1"/>
  <c r="AL129" i="28" s="1"/>
  <c r="AM129" i="28" s="1"/>
  <c r="AY121" i="27"/>
  <c r="U126" i="28" s="1"/>
  <c r="AM126" i="28" s="1"/>
  <c r="M111" i="57"/>
  <c r="L122" i="27"/>
  <c r="AS121" i="27"/>
  <c r="O126" i="28" s="1"/>
  <c r="AW122" i="27"/>
  <c r="S127" i="28" s="1"/>
  <c r="AS125" i="27"/>
  <c r="O130" i="28" s="1"/>
  <c r="AT120" i="27"/>
  <c r="P125" i="28" s="1"/>
  <c r="AT121" i="27"/>
  <c r="P126" i="28" s="1"/>
  <c r="AT122" i="27"/>
  <c r="P127" i="28" s="1"/>
  <c r="AT124" i="27"/>
  <c r="P129" i="28" s="1"/>
  <c r="AT125" i="27"/>
  <c r="P130" i="28" s="1"/>
  <c r="AU120" i="27"/>
  <c r="Q125" i="28" s="1"/>
  <c r="AU121" i="27"/>
  <c r="Q126" i="28" s="1"/>
  <c r="AU122" i="27"/>
  <c r="Q127" i="28" s="1"/>
  <c r="AU124" i="27"/>
  <c r="Q129" i="28" s="1"/>
  <c r="AU125" i="27"/>
  <c r="Q130" i="28" s="1"/>
  <c r="V112" i="57"/>
  <c r="K123" i="27" s="1"/>
  <c r="AS123" i="27" s="1"/>
  <c r="O128" i="28" s="1"/>
  <c r="AG112" i="57"/>
  <c r="V123" i="27" s="1"/>
  <c r="BD123" i="27" s="1"/>
  <c r="Z128" i="28" s="1"/>
  <c r="W112" i="57"/>
  <c r="L123" i="27" s="1"/>
  <c r="AT123" i="27" s="1"/>
  <c r="P128" i="28" s="1"/>
  <c r="M113" i="57"/>
  <c r="R112" i="57"/>
  <c r="G123" i="27" s="1"/>
  <c r="AO123" i="27" s="1"/>
  <c r="K128" i="28" s="1"/>
  <c r="AC128" i="28" s="1"/>
  <c r="AB112" i="57"/>
  <c r="Q123" i="27" s="1"/>
  <c r="AY123" i="27" s="1"/>
  <c r="U128" i="28" s="1"/>
  <c r="Y112" i="57"/>
  <c r="N123" i="27" s="1"/>
  <c r="AV123" i="27" s="1"/>
  <c r="R128" i="28" s="1"/>
  <c r="S112" i="57"/>
  <c r="H123" i="27" s="1"/>
  <c r="AP123" i="27" s="1"/>
  <c r="L128" i="28" s="1"/>
  <c r="N112" i="57"/>
  <c r="X112" i="57"/>
  <c r="M123" i="27" s="1"/>
  <c r="AU123" i="27" s="1"/>
  <c r="Q128" i="28" s="1"/>
  <c r="M109" i="57"/>
  <c r="AI127" i="28" l="1"/>
  <c r="AJ127" i="28" s="1"/>
  <c r="AK127" i="28" s="1"/>
  <c r="AD126" i="28"/>
  <c r="AE125" i="28"/>
  <c r="AF125" i="28" s="1"/>
  <c r="AG125" i="28" s="1"/>
  <c r="AH125" i="28" s="1"/>
  <c r="AI125" i="28" s="1"/>
  <c r="AJ125" i="28" s="1"/>
  <c r="AK125" i="28" s="1"/>
  <c r="AD130" i="28"/>
  <c r="AE130" i="28" s="1"/>
  <c r="AF130" i="28" s="1"/>
  <c r="AG130" i="28" s="1"/>
  <c r="AH130" i="28" s="1"/>
  <c r="AI130" i="28" s="1"/>
  <c r="AJ130" i="28" s="1"/>
  <c r="AK130" i="28" s="1"/>
  <c r="AE129" i="28"/>
  <c r="AF129" i="28" s="1"/>
  <c r="AG129" i="28" s="1"/>
  <c r="AH129" i="28" s="1"/>
  <c r="AI129" i="28" s="1"/>
  <c r="AJ129" i="28" s="1"/>
  <c r="AK129" i="28" s="1"/>
  <c r="AE126" i="28"/>
  <c r="AF126" i="28" s="1"/>
  <c r="AG126" i="28" s="1"/>
  <c r="AH126" i="28" s="1"/>
  <c r="AI126" i="28" s="1"/>
  <c r="AJ126" i="28" s="1"/>
  <c r="AK126" i="28" s="1"/>
  <c r="AD128" i="28"/>
  <c r="AE128" i="28" s="1"/>
  <c r="AF128" i="28" s="1"/>
  <c r="AG128" i="28" s="1"/>
  <c r="AH128" i="28" s="1"/>
  <c r="AI128" i="28" s="1"/>
  <c r="AJ128" i="28" s="1"/>
  <c r="AK128" i="28" s="1"/>
  <c r="AM128" i="28"/>
  <c r="M112" i="57"/>
  <c r="D12" i="45" l="1"/>
  <c r="E12" i="45"/>
  <c r="F12" i="45"/>
  <c r="F17" i="45" s="1"/>
  <c r="F21" i="45" s="1"/>
  <c r="G12" i="45"/>
  <c r="G17" i="45" s="1"/>
  <c r="G22" i="45" s="1"/>
  <c r="H22" i="45" s="1"/>
  <c r="I22" i="45" s="1"/>
  <c r="H12" i="45"/>
  <c r="I12" i="45"/>
  <c r="D17" i="45"/>
  <c r="E17" i="45"/>
  <c r="E20" i="45" s="1"/>
  <c r="H17" i="45"/>
  <c r="H23" i="45" s="1"/>
  <c r="I17" i="45"/>
  <c r="I24" i="45"/>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G16" i="18"/>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C63" i="28" s="1"/>
  <c r="G45" i="18"/>
  <c r="C64" i="28" s="1"/>
  <c r="G46" i="18"/>
  <c r="C65" i="28" s="1"/>
  <c r="G47" i="18"/>
  <c r="C66" i="28" s="1"/>
  <c r="G48" i="18"/>
  <c r="C67" i="28" s="1"/>
  <c r="G49" i="18"/>
  <c r="C68" i="28" s="1"/>
  <c r="G50" i="18"/>
  <c r="C69" i="28" s="1"/>
  <c r="G51" i="18"/>
  <c r="C70" i="28" s="1"/>
  <c r="G52" i="18"/>
  <c r="C71" i="28" s="1"/>
  <c r="G53" i="18"/>
  <c r="C72" i="28" s="1"/>
  <c r="G54" i="18"/>
  <c r="C73" i="28" s="1"/>
  <c r="G55" i="18"/>
  <c r="C74" i="28" s="1"/>
  <c r="G56" i="18"/>
  <c r="C75" i="28" s="1"/>
  <c r="G57" i="18"/>
  <c r="C76" i="28" s="1"/>
  <c r="G58" i="18"/>
  <c r="C77" i="28" s="1"/>
  <c r="G59" i="18"/>
  <c r="C78" i="28" s="1"/>
  <c r="G60" i="18"/>
  <c r="C79" i="28" s="1"/>
  <c r="G61" i="18"/>
  <c r="C80" i="28" s="1"/>
  <c r="G62" i="18"/>
  <c r="C81" i="28" s="1"/>
  <c r="G63" i="18"/>
  <c r="C82" i="28" s="1"/>
  <c r="G64" i="18"/>
  <c r="C83" i="28" s="1"/>
  <c r="G65" i="18"/>
  <c r="C84" i="28" s="1"/>
  <c r="G66" i="18"/>
  <c r="C85" i="28" s="1"/>
  <c r="G67" i="18"/>
  <c r="C86" i="28" s="1"/>
  <c r="G68" i="18"/>
  <c r="C87" i="28" s="1"/>
  <c r="G69" i="18"/>
  <c r="C88" i="28" s="1"/>
  <c r="G70" i="18"/>
  <c r="C89" i="28" s="1"/>
  <c r="G71" i="18"/>
  <c r="C90" i="28" s="1"/>
  <c r="G72" i="18"/>
  <c r="C91" i="28" s="1"/>
  <c r="G73" i="18"/>
  <c r="C92" i="28" s="1"/>
  <c r="G74" i="18"/>
  <c r="C93" i="28" s="1"/>
  <c r="G75" i="18"/>
  <c r="C94" i="28" s="1"/>
  <c r="G76" i="18"/>
  <c r="C95" i="28" s="1"/>
  <c r="G77" i="18"/>
  <c r="C96" i="28" s="1"/>
  <c r="G78" i="18"/>
  <c r="C97" i="28" s="1"/>
  <c r="G79" i="18"/>
  <c r="C98" i="28" s="1"/>
  <c r="G80" i="18"/>
  <c r="C99" i="28" s="1"/>
  <c r="G81" i="18"/>
  <c r="C100" i="28" s="1"/>
  <c r="G82" i="18"/>
  <c r="C101" i="28" s="1"/>
  <c r="G83" i="18"/>
  <c r="C102" i="28" s="1"/>
  <c r="G84" i="18"/>
  <c r="C103" i="28" s="1"/>
  <c r="G85" i="18"/>
  <c r="C104" i="28" s="1"/>
  <c r="G86" i="18"/>
  <c r="C105" i="28" s="1"/>
  <c r="G87" i="18"/>
  <c r="C106" i="28" s="1"/>
  <c r="G88" i="18"/>
  <c r="C107" i="28" s="1"/>
  <c r="G89" i="18"/>
  <c r="C108" i="28" s="1"/>
  <c r="G90" i="18"/>
  <c r="C109" i="28" s="1"/>
  <c r="G91" i="18"/>
  <c r="C110" i="28" s="1"/>
  <c r="G92" i="18"/>
  <c r="C111" i="28" s="1"/>
  <c r="G93" i="18"/>
  <c r="C112" i="28" s="1"/>
  <c r="G94" i="18"/>
  <c r="C113" i="28" s="1"/>
  <c r="G95" i="18"/>
  <c r="C114" i="28" s="1"/>
  <c r="G96" i="18"/>
  <c r="C115" i="28" s="1"/>
  <c r="G97" i="18"/>
  <c r="C116" i="28" s="1"/>
  <c r="G98" i="18"/>
  <c r="C117" i="28" s="1"/>
  <c r="G99" i="18"/>
  <c r="C118" i="28" s="1"/>
  <c r="G100" i="18"/>
  <c r="C119" i="28" s="1"/>
  <c r="G101" i="18"/>
  <c r="C120" i="28" s="1"/>
  <c r="G102" i="18"/>
  <c r="C121" i="28" s="1"/>
  <c r="G103" i="18"/>
  <c r="C122" i="28" s="1"/>
  <c r="G104" i="18"/>
  <c r="C123" i="28" s="1"/>
  <c r="G105" i="18"/>
  <c r="C124" i="28" s="1"/>
  <c r="G15" i="18"/>
  <c r="C34" i="28" s="1"/>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67" i="57"/>
  <c r="E68" i="57"/>
  <c r="E69" i="57"/>
  <c r="E70" i="57"/>
  <c r="E71" i="57"/>
  <c r="E72" i="57"/>
  <c r="E73" i="57"/>
  <c r="E74" i="57"/>
  <c r="E75" i="57"/>
  <c r="E76" i="57"/>
  <c r="E77" i="57"/>
  <c r="E78" i="57"/>
  <c r="E79" i="57"/>
  <c r="E80" i="57"/>
  <c r="E81" i="57"/>
  <c r="E82" i="57"/>
  <c r="E83" i="57"/>
  <c r="E84" i="57"/>
  <c r="E85" i="57"/>
  <c r="E86" i="57"/>
  <c r="E87" i="57"/>
  <c r="E88" i="57"/>
  <c r="E89" i="57"/>
  <c r="E90" i="57"/>
  <c r="E91" i="57"/>
  <c r="E92" i="57"/>
  <c r="E93" i="57"/>
  <c r="E94" i="57"/>
  <c r="E95" i="57"/>
  <c r="E96" i="57"/>
  <c r="E97" i="57"/>
  <c r="E98" i="57"/>
  <c r="E99" i="57"/>
  <c r="E100" i="57"/>
  <c r="E101" i="57"/>
  <c r="E102" i="57"/>
  <c r="E103" i="57"/>
  <c r="E104" i="57"/>
  <c r="E105" i="57"/>
  <c r="E106" i="57"/>
  <c r="E107" i="57"/>
  <c r="E108" i="57"/>
  <c r="E18" i="57"/>
  <c r="N16" i="18"/>
  <c r="N17" i="18"/>
  <c r="N18" i="18"/>
  <c r="N19" i="18"/>
  <c r="N20" i="18"/>
  <c r="N21" i="18"/>
  <c r="N22" i="18"/>
  <c r="H70" i="34" s="1"/>
  <c r="N23" i="18"/>
  <c r="N24" i="18"/>
  <c r="N25" i="18"/>
  <c r="N26" i="18"/>
  <c r="H74" i="34" s="1"/>
  <c r="N27" i="18"/>
  <c r="N28" i="18"/>
  <c r="N29" i="18"/>
  <c r="N30" i="18"/>
  <c r="N31" i="18"/>
  <c r="N32" i="18"/>
  <c r="N33" i="18"/>
  <c r="N34" i="18"/>
  <c r="N35" i="18"/>
  <c r="F35" i="29" s="1"/>
  <c r="N36" i="18"/>
  <c r="N37" i="18"/>
  <c r="N38" i="18"/>
  <c r="H86" i="34" s="1"/>
  <c r="N39" i="18"/>
  <c r="N40" i="18"/>
  <c r="N41" i="18"/>
  <c r="N42" i="18"/>
  <c r="H90" i="34" s="1"/>
  <c r="N43" i="18"/>
  <c r="N44" i="18"/>
  <c r="N45" i="18"/>
  <c r="N46" i="18"/>
  <c r="N47" i="18"/>
  <c r="N48" i="18"/>
  <c r="N49" i="18"/>
  <c r="N50" i="18"/>
  <c r="N51" i="18"/>
  <c r="F51" i="29" s="1"/>
  <c r="N52" i="18"/>
  <c r="N53" i="18"/>
  <c r="N54" i="18"/>
  <c r="H102" i="34" s="1"/>
  <c r="N55" i="18"/>
  <c r="N56" i="18"/>
  <c r="N57" i="18"/>
  <c r="N58" i="18"/>
  <c r="H106" i="34" s="1"/>
  <c r="N59" i="18"/>
  <c r="N60" i="18"/>
  <c r="N61" i="18"/>
  <c r="N62" i="18"/>
  <c r="N63" i="18"/>
  <c r="N64" i="18"/>
  <c r="N65" i="18"/>
  <c r="N66" i="18"/>
  <c r="N67" i="18"/>
  <c r="N68" i="18"/>
  <c r="N69" i="18"/>
  <c r="N70" i="18"/>
  <c r="H118" i="34" s="1"/>
  <c r="N71" i="18"/>
  <c r="N72" i="18"/>
  <c r="N73" i="18"/>
  <c r="F73" i="29" s="1"/>
  <c r="N74" i="18"/>
  <c r="H122" i="34" s="1"/>
  <c r="N75" i="18"/>
  <c r="N76" i="18"/>
  <c r="N77" i="18"/>
  <c r="N78" i="18"/>
  <c r="N79" i="18"/>
  <c r="N80" i="18"/>
  <c r="N81" i="18"/>
  <c r="N82" i="18"/>
  <c r="N83" i="18"/>
  <c r="F83" i="29" s="1"/>
  <c r="N84" i="18"/>
  <c r="N85" i="18"/>
  <c r="N86" i="18"/>
  <c r="H134" i="34" s="1"/>
  <c r="N87" i="18"/>
  <c r="N88" i="18"/>
  <c r="N89" i="18"/>
  <c r="F89" i="29" s="1"/>
  <c r="N90" i="18"/>
  <c r="H138" i="34" s="1"/>
  <c r="N91" i="18"/>
  <c r="N92" i="18"/>
  <c r="N93" i="18"/>
  <c r="N94" i="18"/>
  <c r="F94" i="29" s="1"/>
  <c r="N95" i="18"/>
  <c r="N96" i="18"/>
  <c r="N97" i="18"/>
  <c r="N98" i="18"/>
  <c r="N99" i="18"/>
  <c r="N100" i="18"/>
  <c r="N101" i="18"/>
  <c r="N102" i="18"/>
  <c r="H150" i="34" s="1"/>
  <c r="N103" i="18"/>
  <c r="N104" i="18"/>
  <c r="N105" i="18"/>
  <c r="F105" i="29" s="1"/>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L52" i="18"/>
  <c r="M52" i="18" s="1"/>
  <c r="L53" i="18"/>
  <c r="M53" i="18" s="1"/>
  <c r="E53" i="29" s="1"/>
  <c r="L54" i="18"/>
  <c r="M54" i="18" s="1"/>
  <c r="L55" i="18"/>
  <c r="M55" i="18" s="1"/>
  <c r="L56" i="18"/>
  <c r="M56" i="18" s="1"/>
  <c r="L57" i="18"/>
  <c r="M57" i="18" s="1"/>
  <c r="L58" i="18"/>
  <c r="M58" i="18" s="1"/>
  <c r="L59" i="18"/>
  <c r="M59" i="18" s="1"/>
  <c r="L60" i="18"/>
  <c r="M60" i="18" s="1"/>
  <c r="L61" i="18"/>
  <c r="M61" i="18" s="1"/>
  <c r="L62" i="18"/>
  <c r="M62"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E85" i="29"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5" i="18"/>
  <c r="M15" i="18" s="1"/>
  <c r="D119" i="27" l="1"/>
  <c r="D115" i="27"/>
  <c r="D111" i="27"/>
  <c r="D107" i="27"/>
  <c r="D103" i="27"/>
  <c r="D99" i="27"/>
  <c r="D95" i="27"/>
  <c r="D91" i="27"/>
  <c r="D87" i="27"/>
  <c r="D83" i="27"/>
  <c r="D79" i="27"/>
  <c r="D75" i="27"/>
  <c r="D71" i="27"/>
  <c r="D67" i="27"/>
  <c r="D63" i="27"/>
  <c r="D59" i="27"/>
  <c r="D55" i="27"/>
  <c r="D51" i="27"/>
  <c r="D47" i="27"/>
  <c r="D43" i="27"/>
  <c r="D39" i="27"/>
  <c r="D35" i="27"/>
  <c r="D31" i="27"/>
  <c r="C35" i="28"/>
  <c r="D30" i="27"/>
  <c r="D118" i="27"/>
  <c r="D114" i="27"/>
  <c r="D110" i="27"/>
  <c r="D106" i="27"/>
  <c r="D102" i="27"/>
  <c r="D98" i="27"/>
  <c r="D94" i="27"/>
  <c r="D90" i="27"/>
  <c r="D86" i="27"/>
  <c r="D82" i="27"/>
  <c r="D78" i="27"/>
  <c r="D74" i="27"/>
  <c r="D70" i="27"/>
  <c r="D66" i="27"/>
  <c r="D62" i="27"/>
  <c r="D58" i="27"/>
  <c r="D54" i="27"/>
  <c r="D50" i="27"/>
  <c r="D46" i="27"/>
  <c r="D42" i="27"/>
  <c r="D38" i="27"/>
  <c r="D34" i="27"/>
  <c r="D29" i="27"/>
  <c r="D117" i="27"/>
  <c r="D113" i="27"/>
  <c r="D109" i="27"/>
  <c r="D105" i="27"/>
  <c r="D101" i="27"/>
  <c r="D97" i="27"/>
  <c r="D93" i="27"/>
  <c r="D89" i="27"/>
  <c r="D85" i="27"/>
  <c r="D81" i="27"/>
  <c r="D77" i="27"/>
  <c r="D73" i="27"/>
  <c r="D69" i="27"/>
  <c r="D65" i="27"/>
  <c r="D61" i="27"/>
  <c r="D57" i="27"/>
  <c r="D53" i="27"/>
  <c r="D49" i="27"/>
  <c r="D45" i="27"/>
  <c r="D41" i="27"/>
  <c r="D37" i="27"/>
  <c r="D33" i="27"/>
  <c r="D116" i="27"/>
  <c r="D112" i="27"/>
  <c r="D108" i="27"/>
  <c r="D104" i="27"/>
  <c r="D100" i="27"/>
  <c r="D96" i="27"/>
  <c r="D92" i="27"/>
  <c r="D88" i="27"/>
  <c r="D84" i="27"/>
  <c r="D80" i="27"/>
  <c r="D76" i="27"/>
  <c r="D72" i="27"/>
  <c r="D68" i="27"/>
  <c r="D64" i="27"/>
  <c r="D60" i="27"/>
  <c r="D56" i="27"/>
  <c r="D52" i="27"/>
  <c r="D48" i="27"/>
  <c r="D44" i="27"/>
  <c r="D40" i="27"/>
  <c r="D36" i="27"/>
  <c r="D32" i="27"/>
  <c r="G21" i="45"/>
  <c r="H21" i="45" s="1"/>
  <c r="I21" i="45" s="1"/>
  <c r="I23" i="45"/>
  <c r="F20" i="45"/>
  <c r="G20" i="45" s="1"/>
  <c r="H20" i="45" s="1"/>
  <c r="I20" i="45" s="1"/>
  <c r="G106" i="57"/>
  <c r="E122" i="28"/>
  <c r="F103" i="29"/>
  <c r="H151" i="34"/>
  <c r="G94" i="57"/>
  <c r="E110" i="28"/>
  <c r="F91" i="29"/>
  <c r="H139" i="34"/>
  <c r="G82" i="57"/>
  <c r="E98" i="28"/>
  <c r="F79" i="29"/>
  <c r="H127" i="34"/>
  <c r="G70" i="57"/>
  <c r="E86" i="28"/>
  <c r="H115" i="34"/>
  <c r="G58" i="57"/>
  <c r="E74" i="28"/>
  <c r="F55" i="29"/>
  <c r="H103" i="34"/>
  <c r="G46" i="57"/>
  <c r="E62" i="28"/>
  <c r="H91" i="34"/>
  <c r="G34" i="57"/>
  <c r="E50" i="28"/>
  <c r="F31" i="29"/>
  <c r="H79" i="34"/>
  <c r="G22" i="57"/>
  <c r="E38" i="28"/>
  <c r="H67" i="34"/>
  <c r="F67" i="29"/>
  <c r="F30" i="57"/>
  <c r="E27" i="29"/>
  <c r="G107" i="57"/>
  <c r="E123" i="28"/>
  <c r="F104" i="29"/>
  <c r="H152" i="34"/>
  <c r="G103" i="57"/>
  <c r="E119" i="28"/>
  <c r="F100" i="29"/>
  <c r="H148" i="34"/>
  <c r="G99" i="57"/>
  <c r="E115" i="28"/>
  <c r="F96" i="29"/>
  <c r="H144" i="34"/>
  <c r="G95" i="57"/>
  <c r="F92" i="29"/>
  <c r="H140" i="34"/>
  <c r="E111" i="28"/>
  <c r="G91" i="57"/>
  <c r="E107" i="28"/>
  <c r="F88" i="29"/>
  <c r="H136" i="34"/>
  <c r="G87" i="57"/>
  <c r="E103" i="28"/>
  <c r="F84" i="29"/>
  <c r="H132" i="34"/>
  <c r="G83" i="57"/>
  <c r="E99" i="28"/>
  <c r="F80" i="29"/>
  <c r="H128" i="34"/>
  <c r="G79" i="57"/>
  <c r="E95" i="28"/>
  <c r="F76" i="29"/>
  <c r="H124" i="34"/>
  <c r="G75" i="57"/>
  <c r="E91" i="28"/>
  <c r="F72" i="29"/>
  <c r="H120" i="34"/>
  <c r="G71" i="57"/>
  <c r="E87" i="28"/>
  <c r="F68" i="29"/>
  <c r="H116" i="34"/>
  <c r="G67" i="57"/>
  <c r="E83" i="28"/>
  <c r="F64" i="29"/>
  <c r="H112" i="34"/>
  <c r="G63" i="57"/>
  <c r="F60" i="29"/>
  <c r="H108" i="34"/>
  <c r="G59" i="57"/>
  <c r="E75" i="28"/>
  <c r="F56" i="29"/>
  <c r="H104" i="34"/>
  <c r="G55" i="57"/>
  <c r="E71" i="28"/>
  <c r="F52" i="29"/>
  <c r="H100" i="34"/>
  <c r="G51" i="57"/>
  <c r="E67" i="28"/>
  <c r="F48" i="29"/>
  <c r="H96" i="34"/>
  <c r="G47" i="57"/>
  <c r="E63" i="28"/>
  <c r="F44" i="29"/>
  <c r="H92" i="34"/>
  <c r="G43" i="57"/>
  <c r="E59" i="28"/>
  <c r="F40" i="29"/>
  <c r="H88" i="34"/>
  <c r="G39" i="57"/>
  <c r="E55" i="28"/>
  <c r="F36" i="29"/>
  <c r="H84" i="34"/>
  <c r="G35" i="57"/>
  <c r="E51" i="28"/>
  <c r="F32" i="29"/>
  <c r="H80" i="34"/>
  <c r="G31" i="57"/>
  <c r="F28" i="29"/>
  <c r="H76" i="34"/>
  <c r="E47" i="28"/>
  <c r="G27" i="57"/>
  <c r="E43" i="28"/>
  <c r="F24" i="29"/>
  <c r="H72" i="34"/>
  <c r="G23" i="57"/>
  <c r="E39" i="28"/>
  <c r="F20" i="29"/>
  <c r="H68" i="34"/>
  <c r="G19" i="57"/>
  <c r="E35" i="28"/>
  <c r="F16" i="29"/>
  <c r="H64" i="34"/>
  <c r="F19" i="29"/>
  <c r="G102" i="57"/>
  <c r="E118" i="28"/>
  <c r="H147" i="34"/>
  <c r="G90" i="57"/>
  <c r="E106" i="28"/>
  <c r="F87" i="29"/>
  <c r="H135" i="34"/>
  <c r="E94" i="28"/>
  <c r="G78" i="57"/>
  <c r="F75" i="29"/>
  <c r="H123" i="34"/>
  <c r="G66" i="57"/>
  <c r="E82" i="28"/>
  <c r="F63" i="29"/>
  <c r="H111" i="34"/>
  <c r="G54" i="57"/>
  <c r="E70" i="28"/>
  <c r="H99" i="34"/>
  <c r="G42" i="57"/>
  <c r="E58" i="28"/>
  <c r="F39" i="29"/>
  <c r="H87" i="34"/>
  <c r="G26" i="57"/>
  <c r="E42" i="28"/>
  <c r="F23" i="29"/>
  <c r="H71" i="34"/>
  <c r="F43" i="29"/>
  <c r="G105" i="57"/>
  <c r="E121" i="28"/>
  <c r="F102" i="29"/>
  <c r="G101" i="57"/>
  <c r="E117" i="28"/>
  <c r="F98" i="29"/>
  <c r="G97" i="57"/>
  <c r="E113" i="28"/>
  <c r="G93" i="57"/>
  <c r="E109" i="28"/>
  <c r="F90" i="29"/>
  <c r="G89" i="57"/>
  <c r="E105" i="28"/>
  <c r="F86" i="29"/>
  <c r="G85" i="57"/>
  <c r="E101" i="28"/>
  <c r="F82" i="29"/>
  <c r="G81" i="57"/>
  <c r="E97" i="28"/>
  <c r="G77" i="57"/>
  <c r="E93" i="28"/>
  <c r="F74" i="29"/>
  <c r="G73" i="57"/>
  <c r="E89" i="28"/>
  <c r="F70" i="29"/>
  <c r="G69" i="57"/>
  <c r="E85" i="28"/>
  <c r="F66" i="29"/>
  <c r="G65" i="57"/>
  <c r="E81" i="28"/>
  <c r="G61" i="57"/>
  <c r="E77" i="28"/>
  <c r="F58" i="29"/>
  <c r="G57" i="57"/>
  <c r="E73" i="28"/>
  <c r="F54" i="29"/>
  <c r="G53" i="57"/>
  <c r="E69" i="28"/>
  <c r="F50" i="29"/>
  <c r="G49" i="57"/>
  <c r="E65" i="28"/>
  <c r="F46" i="29"/>
  <c r="G45" i="57"/>
  <c r="E61" i="28"/>
  <c r="F42" i="29"/>
  <c r="G41" i="57"/>
  <c r="E57" i="28"/>
  <c r="F38" i="29"/>
  <c r="G37" i="57"/>
  <c r="E53" i="28"/>
  <c r="F34" i="29"/>
  <c r="G33" i="57"/>
  <c r="E49" i="28"/>
  <c r="F30" i="29"/>
  <c r="G29" i="57"/>
  <c r="E45" i="28"/>
  <c r="F26" i="29"/>
  <c r="G25" i="57"/>
  <c r="E41" i="28"/>
  <c r="F22" i="29"/>
  <c r="G21" i="57"/>
  <c r="E37" i="28"/>
  <c r="F18" i="29"/>
  <c r="H146" i="34"/>
  <c r="H130" i="34"/>
  <c r="H114" i="34"/>
  <c r="H98" i="34"/>
  <c r="H82" i="34"/>
  <c r="H66" i="34"/>
  <c r="F62" i="29"/>
  <c r="G18" i="57"/>
  <c r="E34" i="28"/>
  <c r="F15" i="29"/>
  <c r="G98" i="57"/>
  <c r="E114" i="28"/>
  <c r="F95" i="29"/>
  <c r="H143" i="34"/>
  <c r="G86" i="57"/>
  <c r="E102" i="28"/>
  <c r="H131" i="34"/>
  <c r="G74" i="57"/>
  <c r="E90" i="28"/>
  <c r="F71" i="29"/>
  <c r="H119" i="34"/>
  <c r="E78" i="28"/>
  <c r="G62" i="57"/>
  <c r="F59" i="29"/>
  <c r="H107" i="34"/>
  <c r="G50" i="57"/>
  <c r="E66" i="28"/>
  <c r="F47" i="29"/>
  <c r="H95" i="34"/>
  <c r="G38" i="57"/>
  <c r="E54" i="28"/>
  <c r="H83" i="34"/>
  <c r="G30" i="57"/>
  <c r="E46" i="28"/>
  <c r="H75" i="34"/>
  <c r="G108" i="57"/>
  <c r="E124" i="28"/>
  <c r="H153" i="34"/>
  <c r="G104" i="57"/>
  <c r="E120" i="28"/>
  <c r="H149" i="34"/>
  <c r="F101" i="29"/>
  <c r="G100" i="57"/>
  <c r="E116" i="28"/>
  <c r="F97" i="29"/>
  <c r="H145" i="34"/>
  <c r="G96" i="57"/>
  <c r="E112" i="28"/>
  <c r="F93" i="29"/>
  <c r="H141" i="34"/>
  <c r="G92" i="57"/>
  <c r="E108" i="28"/>
  <c r="H137" i="34"/>
  <c r="G88" i="57"/>
  <c r="E104" i="28"/>
  <c r="H133" i="34"/>
  <c r="F85" i="29"/>
  <c r="G84" i="57"/>
  <c r="E100" i="28"/>
  <c r="F81" i="29"/>
  <c r="H129" i="34"/>
  <c r="G80" i="57"/>
  <c r="E96" i="28"/>
  <c r="F77" i="29"/>
  <c r="H125" i="34"/>
  <c r="G76" i="57"/>
  <c r="E92" i="28"/>
  <c r="H121" i="34"/>
  <c r="G72" i="57"/>
  <c r="E88" i="28"/>
  <c r="H117" i="34"/>
  <c r="F69" i="29"/>
  <c r="G68" i="57"/>
  <c r="E84" i="28"/>
  <c r="F65" i="29"/>
  <c r="H113" i="34"/>
  <c r="G64" i="57"/>
  <c r="E80" i="28"/>
  <c r="F61" i="29"/>
  <c r="H109" i="34"/>
  <c r="G60" i="57"/>
  <c r="E76" i="28"/>
  <c r="H105" i="34"/>
  <c r="G56" i="57"/>
  <c r="E72" i="28"/>
  <c r="H101" i="34"/>
  <c r="F53" i="29"/>
  <c r="G52" i="57"/>
  <c r="E68" i="28"/>
  <c r="F49" i="29"/>
  <c r="H97" i="34"/>
  <c r="G48" i="57"/>
  <c r="E64" i="28"/>
  <c r="F45" i="29"/>
  <c r="H93" i="34"/>
  <c r="G44" i="57"/>
  <c r="E60" i="28"/>
  <c r="F41" i="29"/>
  <c r="H89" i="34"/>
  <c r="G40" i="57"/>
  <c r="E56" i="28"/>
  <c r="F37" i="29"/>
  <c r="H85" i="34"/>
  <c r="G36" i="57"/>
  <c r="E52" i="28"/>
  <c r="F33" i="29"/>
  <c r="H81" i="34"/>
  <c r="G32" i="57"/>
  <c r="E48" i="28"/>
  <c r="F29" i="29"/>
  <c r="H77" i="34"/>
  <c r="G28" i="57"/>
  <c r="E44" i="28"/>
  <c r="F25" i="29"/>
  <c r="H73" i="34"/>
  <c r="G24" i="57"/>
  <c r="E40" i="28"/>
  <c r="F21" i="29"/>
  <c r="H69" i="34"/>
  <c r="G20" i="57"/>
  <c r="E36" i="28"/>
  <c r="F17" i="29"/>
  <c r="H65" i="34"/>
  <c r="H142" i="34"/>
  <c r="H126" i="34"/>
  <c r="H110" i="34"/>
  <c r="H94" i="34"/>
  <c r="H78" i="34"/>
  <c r="F99" i="29"/>
  <c r="F78" i="29"/>
  <c r="F57" i="29"/>
  <c r="F27" i="29"/>
  <c r="E79" i="28"/>
  <c r="F99" i="57"/>
  <c r="E96" i="29"/>
  <c r="F87" i="57"/>
  <c r="E84" i="29"/>
  <c r="F75" i="57"/>
  <c r="E72" i="29"/>
  <c r="F67" i="57"/>
  <c r="E64" i="29"/>
  <c r="F55" i="57"/>
  <c r="E52" i="29"/>
  <c r="F43" i="57"/>
  <c r="E40" i="29"/>
  <c r="F31" i="57"/>
  <c r="E28" i="29"/>
  <c r="F23" i="57"/>
  <c r="E20" i="29"/>
  <c r="F106" i="57"/>
  <c r="E103" i="29"/>
  <c r="F102" i="57"/>
  <c r="E99" i="29"/>
  <c r="F98" i="57"/>
  <c r="E95" i="29"/>
  <c r="F94" i="57"/>
  <c r="E91" i="29"/>
  <c r="F90" i="57"/>
  <c r="E87" i="29"/>
  <c r="F86" i="57"/>
  <c r="E83" i="29"/>
  <c r="F82" i="57"/>
  <c r="E79" i="29"/>
  <c r="F78" i="57"/>
  <c r="E75" i="29"/>
  <c r="F74" i="57"/>
  <c r="E71" i="29"/>
  <c r="F70" i="57"/>
  <c r="E67" i="29"/>
  <c r="F66" i="57"/>
  <c r="E63" i="29"/>
  <c r="F62" i="57"/>
  <c r="E59" i="29"/>
  <c r="F58" i="57"/>
  <c r="E55" i="29"/>
  <c r="F54" i="57"/>
  <c r="E51" i="29"/>
  <c r="F103" i="57"/>
  <c r="E100" i="29"/>
  <c r="F91" i="57"/>
  <c r="E88" i="29"/>
  <c r="F79" i="57"/>
  <c r="E76" i="29"/>
  <c r="F63" i="57"/>
  <c r="E60" i="29"/>
  <c r="F51" i="57"/>
  <c r="E48" i="29"/>
  <c r="F39" i="57"/>
  <c r="E36" i="29"/>
  <c r="F19" i="57"/>
  <c r="E16" i="29"/>
  <c r="F18" i="57"/>
  <c r="E15" i="29"/>
  <c r="E104" i="29"/>
  <c r="F107" i="57"/>
  <c r="F95" i="57"/>
  <c r="E92" i="29"/>
  <c r="F83" i="57"/>
  <c r="E80" i="29"/>
  <c r="F71" i="57"/>
  <c r="E68" i="29"/>
  <c r="F59" i="57"/>
  <c r="E56" i="29"/>
  <c r="F47" i="57"/>
  <c r="E44" i="29"/>
  <c r="F35" i="57"/>
  <c r="E32" i="29"/>
  <c r="F27" i="57"/>
  <c r="E24" i="29"/>
  <c r="E105" i="29"/>
  <c r="F108" i="57"/>
  <c r="F104" i="57"/>
  <c r="E101" i="29"/>
  <c r="E97" i="29"/>
  <c r="F100" i="57"/>
  <c r="E93" i="29"/>
  <c r="F96" i="57"/>
  <c r="F92" i="57"/>
  <c r="E89" i="29"/>
  <c r="F84" i="57"/>
  <c r="E81" i="29"/>
  <c r="E77" i="29"/>
  <c r="F80" i="57"/>
  <c r="F76" i="57"/>
  <c r="E73" i="29"/>
  <c r="E69" i="29"/>
  <c r="F72" i="57"/>
  <c r="F68" i="57"/>
  <c r="E65" i="29"/>
  <c r="E61" i="29"/>
  <c r="F64" i="57"/>
  <c r="F60" i="57"/>
  <c r="E57" i="29"/>
  <c r="F52" i="57"/>
  <c r="E49" i="29"/>
  <c r="F48" i="57"/>
  <c r="E45" i="29"/>
  <c r="F44" i="57"/>
  <c r="E41" i="29"/>
  <c r="F40" i="57"/>
  <c r="E37" i="29"/>
  <c r="F36" i="57"/>
  <c r="E33" i="29"/>
  <c r="F32" i="57"/>
  <c r="E29" i="29"/>
  <c r="F28" i="57"/>
  <c r="E25" i="29"/>
  <c r="F24" i="57"/>
  <c r="E21" i="29"/>
  <c r="F20" i="57"/>
  <c r="E17" i="29"/>
  <c r="E43" i="29"/>
  <c r="F50" i="57"/>
  <c r="E47" i="29"/>
  <c r="F42" i="57"/>
  <c r="E39" i="29"/>
  <c r="F38" i="57"/>
  <c r="E35" i="29"/>
  <c r="F34" i="57"/>
  <c r="E31" i="29"/>
  <c r="F26" i="57"/>
  <c r="E23" i="29"/>
  <c r="F22" i="57"/>
  <c r="E19" i="29"/>
  <c r="F88" i="57"/>
  <c r="F105" i="57"/>
  <c r="E102" i="29"/>
  <c r="E98" i="29"/>
  <c r="F101" i="57"/>
  <c r="E94" i="29"/>
  <c r="F97" i="57"/>
  <c r="F93" i="57"/>
  <c r="E90" i="29"/>
  <c r="E86" i="29"/>
  <c r="F89" i="57"/>
  <c r="F85" i="57"/>
  <c r="E82" i="29"/>
  <c r="E78" i="29"/>
  <c r="F81" i="57"/>
  <c r="F77" i="57"/>
  <c r="E74" i="29"/>
  <c r="E70" i="29"/>
  <c r="F73" i="57"/>
  <c r="F69" i="57"/>
  <c r="E66" i="29"/>
  <c r="E62" i="29"/>
  <c r="F65" i="57"/>
  <c r="F61" i="57"/>
  <c r="E58" i="29"/>
  <c r="E54" i="29"/>
  <c r="F57" i="57"/>
  <c r="F53" i="57"/>
  <c r="E50" i="29"/>
  <c r="E46" i="29"/>
  <c r="F49" i="57"/>
  <c r="E42" i="29"/>
  <c r="F45" i="57"/>
  <c r="F41" i="57"/>
  <c r="E38" i="29"/>
  <c r="F37" i="57"/>
  <c r="E34" i="29"/>
  <c r="E30" i="29"/>
  <c r="F33" i="57"/>
  <c r="E26" i="29"/>
  <c r="F29" i="57"/>
  <c r="F25" i="57"/>
  <c r="E22" i="29"/>
  <c r="F21" i="57"/>
  <c r="E18" i="29"/>
  <c r="F56" i="57"/>
  <c r="N30" i="57" l="1"/>
  <c r="N20" i="57"/>
  <c r="N24" i="57"/>
  <c r="N28" i="57"/>
  <c r="N36" i="57"/>
  <c r="N40" i="57"/>
  <c r="N44" i="57"/>
  <c r="N25" i="57"/>
  <c r="N41" i="57"/>
  <c r="N18" i="57"/>
  <c r="N21" i="57"/>
  <c r="N37" i="57"/>
  <c r="N22" i="57"/>
  <c r="N34" i="57"/>
  <c r="N33" i="57"/>
  <c r="N32" i="57"/>
  <c r="N38" i="57"/>
  <c r="N29" i="57"/>
  <c r="N26" i="57"/>
  <c r="N42" i="57"/>
  <c r="N19" i="57"/>
  <c r="N23" i="57"/>
  <c r="N27" i="57"/>
  <c r="N31" i="57"/>
  <c r="N35" i="57"/>
  <c r="N39" i="57"/>
  <c r="N43" i="57"/>
  <c r="C35" i="34" l="1"/>
  <c r="V12" i="45"/>
  <c r="W12" i="45"/>
  <c r="X12" i="45"/>
  <c r="Y12" i="45"/>
  <c r="Z12" i="45"/>
  <c r="H15" i="18" l="1"/>
  <c r="I15" i="18"/>
  <c r="C57" i="34" l="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C40" i="34" l="1"/>
  <c r="C41" i="34"/>
  <c r="C42" i="34"/>
  <c r="C43" i="34"/>
  <c r="C44" i="34"/>
  <c r="C45" i="34"/>
  <c r="C46" i="34"/>
  <c r="C47" i="34"/>
  <c r="C48" i="34"/>
  <c r="C49" i="34"/>
  <c r="C50" i="34"/>
  <c r="C51" i="34"/>
  <c r="C52" i="34"/>
  <c r="C53" i="34"/>
  <c r="C54" i="34"/>
  <c r="C55" i="34"/>
  <c r="C56" i="34"/>
  <c r="C32" i="34" l="1"/>
  <c r="B77" i="53" l="1"/>
  <c r="B66" i="53"/>
  <c r="B67" i="53" s="1"/>
  <c r="B71" i="53" s="1"/>
  <c r="B65" i="53"/>
  <c r="B72" i="53" s="1"/>
  <c r="B84" i="57" l="1"/>
  <c r="H84" i="57"/>
  <c r="O84" i="57" s="1"/>
  <c r="C84" i="57"/>
  <c r="D84" i="57"/>
  <c r="B85" i="57"/>
  <c r="H85" i="57"/>
  <c r="O85" i="57" s="1"/>
  <c r="C85" i="57"/>
  <c r="D85" i="57"/>
  <c r="B86" i="57"/>
  <c r="H86" i="57"/>
  <c r="O86" i="57" s="1"/>
  <c r="C86" i="57"/>
  <c r="D86" i="57"/>
  <c r="B87" i="57"/>
  <c r="H87" i="57"/>
  <c r="O87" i="57" s="1"/>
  <c r="C87" i="57"/>
  <c r="D87" i="57"/>
  <c r="B88" i="57"/>
  <c r="H88" i="57"/>
  <c r="O88" i="57" s="1"/>
  <c r="C88" i="57"/>
  <c r="D88" i="57"/>
  <c r="B89" i="57"/>
  <c r="H89" i="57"/>
  <c r="O89" i="57" s="1"/>
  <c r="C89" i="57"/>
  <c r="D89" i="57"/>
  <c r="B90" i="57"/>
  <c r="H90" i="57"/>
  <c r="C90" i="57"/>
  <c r="D90" i="57"/>
  <c r="B91" i="57"/>
  <c r="H91" i="57"/>
  <c r="O91" i="57" s="1"/>
  <c r="C91" i="57"/>
  <c r="D91" i="57"/>
  <c r="B92" i="57"/>
  <c r="H92" i="57"/>
  <c r="O92" i="57" s="1"/>
  <c r="C92" i="57"/>
  <c r="D92" i="57"/>
  <c r="B93" i="57"/>
  <c r="H93" i="57"/>
  <c r="C93" i="57"/>
  <c r="D93" i="57"/>
  <c r="B94" i="57"/>
  <c r="H94" i="57"/>
  <c r="C94" i="57"/>
  <c r="D94" i="57"/>
  <c r="B95" i="57"/>
  <c r="H95" i="57"/>
  <c r="C95" i="57"/>
  <c r="D95" i="57"/>
  <c r="B96" i="57"/>
  <c r="H96" i="57"/>
  <c r="C96" i="57"/>
  <c r="D96" i="57"/>
  <c r="B97" i="57"/>
  <c r="H97" i="57"/>
  <c r="C97" i="57"/>
  <c r="D97" i="57"/>
  <c r="B98" i="57"/>
  <c r="H98" i="57"/>
  <c r="O98" i="57" s="1"/>
  <c r="C98" i="57"/>
  <c r="D98" i="57"/>
  <c r="B99" i="57"/>
  <c r="H99" i="57"/>
  <c r="O99" i="57" s="1"/>
  <c r="C99" i="57"/>
  <c r="D99" i="57"/>
  <c r="B100" i="57"/>
  <c r="H100" i="57"/>
  <c r="O100" i="57" s="1"/>
  <c r="C100" i="57"/>
  <c r="D100" i="57"/>
  <c r="B101" i="57"/>
  <c r="H101" i="57"/>
  <c r="O101" i="57" s="1"/>
  <c r="C101" i="57"/>
  <c r="D101" i="57"/>
  <c r="B102" i="57"/>
  <c r="H102" i="57"/>
  <c r="O102" i="57" s="1"/>
  <c r="C102" i="57"/>
  <c r="D102" i="57"/>
  <c r="B103" i="57"/>
  <c r="H103" i="57"/>
  <c r="O103" i="57" s="1"/>
  <c r="C103" i="57"/>
  <c r="D103" i="57"/>
  <c r="B104" i="57"/>
  <c r="H104" i="57"/>
  <c r="O104" i="57" s="1"/>
  <c r="C104" i="57"/>
  <c r="D104" i="57"/>
  <c r="B105" i="57"/>
  <c r="H105" i="57"/>
  <c r="C105" i="57"/>
  <c r="D105" i="57"/>
  <c r="B106" i="57"/>
  <c r="H106" i="57"/>
  <c r="O106" i="57" s="1"/>
  <c r="C106" i="57"/>
  <c r="D106" i="57"/>
  <c r="B107" i="57"/>
  <c r="H107" i="57"/>
  <c r="O107" i="57" s="1"/>
  <c r="C107" i="57"/>
  <c r="D107" i="57"/>
  <c r="B108" i="57"/>
  <c r="H108" i="57"/>
  <c r="O108" i="57" s="1"/>
  <c r="C108" i="57"/>
  <c r="D108" i="57"/>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58" i="29"/>
  <c r="G58" i="29"/>
  <c r="C58" i="29"/>
  <c r="D58" i="29"/>
  <c r="B59" i="29"/>
  <c r="G59" i="29"/>
  <c r="C59" i="29"/>
  <c r="D59" i="29"/>
  <c r="B60" i="29"/>
  <c r="G60" i="29"/>
  <c r="C60" i="29"/>
  <c r="D60" i="29"/>
  <c r="B61" i="29"/>
  <c r="G61" i="29"/>
  <c r="C61" i="29"/>
  <c r="D61" i="29"/>
  <c r="B62" i="29"/>
  <c r="G62" i="29"/>
  <c r="C62" i="29"/>
  <c r="D62" i="29"/>
  <c r="B63" i="29"/>
  <c r="G63" i="29"/>
  <c r="C63" i="29"/>
  <c r="D63" i="29"/>
  <c r="B64" i="29"/>
  <c r="G64" i="29"/>
  <c r="C64" i="29"/>
  <c r="D64" i="29"/>
  <c r="B65" i="29"/>
  <c r="G65" i="29"/>
  <c r="C65" i="29"/>
  <c r="D65" i="29"/>
  <c r="B66" i="29"/>
  <c r="G66" i="29"/>
  <c r="C66" i="29"/>
  <c r="D66" i="29"/>
  <c r="B67" i="29"/>
  <c r="G67" i="29"/>
  <c r="C67" i="29"/>
  <c r="D67" i="29"/>
  <c r="B68" i="29"/>
  <c r="G68" i="29"/>
  <c r="C68" i="29"/>
  <c r="D68" i="29"/>
  <c r="B69" i="29"/>
  <c r="G69" i="29"/>
  <c r="C69" i="29"/>
  <c r="D69" i="29"/>
  <c r="B70" i="29"/>
  <c r="G70" i="29"/>
  <c r="C70" i="29"/>
  <c r="D70" i="29"/>
  <c r="B71" i="29"/>
  <c r="G71" i="29"/>
  <c r="C71" i="29"/>
  <c r="D71" i="29"/>
  <c r="B72" i="29"/>
  <c r="G72" i="29"/>
  <c r="C72" i="29"/>
  <c r="D72" i="29"/>
  <c r="B73" i="29"/>
  <c r="G73" i="29"/>
  <c r="C73" i="29"/>
  <c r="D73" i="29"/>
  <c r="B74" i="29"/>
  <c r="G74" i="29"/>
  <c r="C74" i="29"/>
  <c r="D74" i="29"/>
  <c r="B75" i="29"/>
  <c r="G75" i="29"/>
  <c r="C75" i="29"/>
  <c r="D75" i="29"/>
  <c r="B76" i="29"/>
  <c r="G76" i="29"/>
  <c r="C76" i="29"/>
  <c r="D76" i="29"/>
  <c r="B77" i="29"/>
  <c r="G77" i="29"/>
  <c r="C77" i="29"/>
  <c r="D77" i="29"/>
  <c r="B78" i="29"/>
  <c r="G78" i="29"/>
  <c r="C78" i="29"/>
  <c r="D78" i="29"/>
  <c r="B79" i="29"/>
  <c r="G79" i="29"/>
  <c r="C79" i="29"/>
  <c r="D79" i="29"/>
  <c r="B80" i="29"/>
  <c r="G80" i="29"/>
  <c r="C80" i="29"/>
  <c r="D80" i="29"/>
  <c r="B81" i="29"/>
  <c r="G81" i="29"/>
  <c r="C81" i="29"/>
  <c r="D81" i="29"/>
  <c r="B82" i="29"/>
  <c r="G82" i="29"/>
  <c r="C82" i="29"/>
  <c r="D82" i="29"/>
  <c r="B83" i="29"/>
  <c r="G83" i="29"/>
  <c r="C83" i="29"/>
  <c r="D83" i="29"/>
  <c r="B84" i="29"/>
  <c r="G84" i="29"/>
  <c r="C84" i="29"/>
  <c r="D84" i="29"/>
  <c r="B85" i="29"/>
  <c r="G85" i="29"/>
  <c r="C85" i="29"/>
  <c r="D85" i="29"/>
  <c r="B86" i="29"/>
  <c r="G86" i="29"/>
  <c r="C86" i="29"/>
  <c r="D86" i="29"/>
  <c r="B87" i="29"/>
  <c r="G87" i="29"/>
  <c r="C87" i="29"/>
  <c r="D87" i="29"/>
  <c r="B88" i="29"/>
  <c r="G88" i="29"/>
  <c r="C88" i="29"/>
  <c r="D88" i="29"/>
  <c r="B89" i="29"/>
  <c r="G89" i="29"/>
  <c r="C89" i="29"/>
  <c r="D89" i="29"/>
  <c r="B90" i="29"/>
  <c r="G90" i="29"/>
  <c r="C90" i="29"/>
  <c r="D90" i="29"/>
  <c r="B91" i="29"/>
  <c r="G91" i="29"/>
  <c r="C91" i="29"/>
  <c r="D91" i="29"/>
  <c r="B92" i="29"/>
  <c r="G92" i="29"/>
  <c r="C92" i="29"/>
  <c r="D92" i="29"/>
  <c r="B93" i="29"/>
  <c r="G93" i="29"/>
  <c r="C93" i="29"/>
  <c r="D93" i="29"/>
  <c r="B94" i="29"/>
  <c r="G94" i="29"/>
  <c r="C94" i="29"/>
  <c r="D94" i="29"/>
  <c r="B95" i="29"/>
  <c r="G95" i="29"/>
  <c r="C95" i="29"/>
  <c r="D95" i="29"/>
  <c r="B96" i="29"/>
  <c r="G96" i="29"/>
  <c r="C96" i="29"/>
  <c r="D96" i="29"/>
  <c r="B97" i="29"/>
  <c r="G97" i="29"/>
  <c r="C97" i="29"/>
  <c r="D97" i="29"/>
  <c r="B98" i="29"/>
  <c r="G98" i="29"/>
  <c r="C98" i="29"/>
  <c r="D98" i="29"/>
  <c r="B99" i="29"/>
  <c r="G99" i="29"/>
  <c r="C99" i="29"/>
  <c r="D99" i="29"/>
  <c r="B100" i="29"/>
  <c r="G100" i="29"/>
  <c r="C100" i="29"/>
  <c r="D100" i="29"/>
  <c r="B101" i="29"/>
  <c r="G101" i="29"/>
  <c r="C101" i="29"/>
  <c r="D101" i="29"/>
  <c r="B102" i="29"/>
  <c r="G102" i="29"/>
  <c r="C102" i="29"/>
  <c r="D102" i="29"/>
  <c r="B103" i="29"/>
  <c r="G103" i="29"/>
  <c r="C103" i="29"/>
  <c r="D103" i="29"/>
  <c r="B104" i="29"/>
  <c r="G104" i="29"/>
  <c r="C104" i="29"/>
  <c r="D104" i="29"/>
  <c r="B105" i="29"/>
  <c r="G105" i="29"/>
  <c r="C105" i="29"/>
  <c r="D105" i="29"/>
  <c r="B64" i="34"/>
  <c r="C64" i="34"/>
  <c r="D64" i="34"/>
  <c r="E64" i="34"/>
  <c r="M64" i="34" s="1"/>
  <c r="B65" i="34"/>
  <c r="C65" i="34"/>
  <c r="D65" i="34"/>
  <c r="E65" i="34"/>
  <c r="M65" i="34" s="1"/>
  <c r="B66" i="34"/>
  <c r="C66" i="34"/>
  <c r="D66" i="34"/>
  <c r="E66" i="34"/>
  <c r="M66" i="34" s="1"/>
  <c r="B67" i="34"/>
  <c r="C67" i="34"/>
  <c r="D67" i="34"/>
  <c r="E67" i="34"/>
  <c r="M67" i="34" s="1"/>
  <c r="B68" i="34"/>
  <c r="C68" i="34"/>
  <c r="D68" i="34"/>
  <c r="E68" i="34"/>
  <c r="M68" i="34" s="1"/>
  <c r="B69" i="34"/>
  <c r="C69" i="34"/>
  <c r="D69" i="34"/>
  <c r="E69" i="34"/>
  <c r="M69" i="34" s="1"/>
  <c r="B70" i="34"/>
  <c r="C70" i="34"/>
  <c r="D70" i="34"/>
  <c r="E70" i="34"/>
  <c r="M70" i="34" s="1"/>
  <c r="B71" i="34"/>
  <c r="C71" i="34"/>
  <c r="D71" i="34"/>
  <c r="E71" i="34"/>
  <c r="M71" i="34" s="1"/>
  <c r="B72" i="34"/>
  <c r="C72" i="34"/>
  <c r="D72" i="34"/>
  <c r="E72" i="34"/>
  <c r="M72" i="34" s="1"/>
  <c r="B73" i="34"/>
  <c r="C73" i="34"/>
  <c r="D73" i="34"/>
  <c r="E73" i="34"/>
  <c r="M73" i="34" s="1"/>
  <c r="B74" i="34"/>
  <c r="C74" i="34"/>
  <c r="D74" i="34"/>
  <c r="E74" i="34"/>
  <c r="M74" i="34" s="1"/>
  <c r="B75" i="34"/>
  <c r="C75" i="34"/>
  <c r="D75" i="34"/>
  <c r="E75" i="34"/>
  <c r="M75" i="34" s="1"/>
  <c r="B76" i="34"/>
  <c r="C76" i="34"/>
  <c r="D76" i="34"/>
  <c r="E76" i="34"/>
  <c r="M76" i="34" s="1"/>
  <c r="B77" i="34"/>
  <c r="C77" i="34"/>
  <c r="D77" i="34"/>
  <c r="E77" i="34"/>
  <c r="M77" i="34" s="1"/>
  <c r="B78" i="34"/>
  <c r="C78" i="34"/>
  <c r="D78" i="34"/>
  <c r="E78" i="34"/>
  <c r="M78" i="34" s="1"/>
  <c r="B79" i="34"/>
  <c r="C79" i="34"/>
  <c r="D79" i="34"/>
  <c r="E79" i="34"/>
  <c r="M79" i="34" s="1"/>
  <c r="B80" i="34"/>
  <c r="C80" i="34"/>
  <c r="D80" i="34"/>
  <c r="E80" i="34"/>
  <c r="M80" i="34" s="1"/>
  <c r="B81" i="34"/>
  <c r="C81" i="34"/>
  <c r="D81" i="34"/>
  <c r="E81" i="34"/>
  <c r="M81" i="34" s="1"/>
  <c r="B82" i="34"/>
  <c r="C82" i="34"/>
  <c r="D82" i="34"/>
  <c r="E82" i="34"/>
  <c r="M82" i="34" s="1"/>
  <c r="B83" i="34"/>
  <c r="C83" i="34"/>
  <c r="D83" i="34"/>
  <c r="E83" i="34"/>
  <c r="M83" i="34" s="1"/>
  <c r="B84" i="34"/>
  <c r="C84" i="34"/>
  <c r="D84" i="34"/>
  <c r="E84" i="34"/>
  <c r="M84" i="34" s="1"/>
  <c r="B85" i="34"/>
  <c r="C85" i="34"/>
  <c r="D85" i="34"/>
  <c r="E85" i="34"/>
  <c r="M85" i="34" s="1"/>
  <c r="B86" i="34"/>
  <c r="C86" i="34"/>
  <c r="D86" i="34"/>
  <c r="E86" i="34"/>
  <c r="M86" i="34" s="1"/>
  <c r="B87" i="34"/>
  <c r="C87" i="34"/>
  <c r="D87" i="34"/>
  <c r="E87" i="34"/>
  <c r="M87" i="34" s="1"/>
  <c r="B88" i="34"/>
  <c r="C88" i="34"/>
  <c r="D88" i="34"/>
  <c r="E88" i="34"/>
  <c r="M88" i="34" s="1"/>
  <c r="B89" i="34"/>
  <c r="C89" i="34"/>
  <c r="D89" i="34"/>
  <c r="E89" i="34"/>
  <c r="M89" i="34" s="1"/>
  <c r="B90" i="34"/>
  <c r="C90" i="34"/>
  <c r="D90" i="34"/>
  <c r="E90" i="34"/>
  <c r="M90" i="34" s="1"/>
  <c r="B91" i="34"/>
  <c r="C91" i="34"/>
  <c r="D91" i="34"/>
  <c r="E91" i="34"/>
  <c r="M91" i="34" s="1"/>
  <c r="B92" i="34"/>
  <c r="C92" i="34"/>
  <c r="D92" i="34"/>
  <c r="E92" i="34"/>
  <c r="M92" i="34" s="1"/>
  <c r="B93" i="34"/>
  <c r="C93" i="34"/>
  <c r="D93" i="34"/>
  <c r="E93" i="34"/>
  <c r="M93" i="34" s="1"/>
  <c r="B94" i="34"/>
  <c r="C94" i="34"/>
  <c r="D94" i="34"/>
  <c r="E94" i="34"/>
  <c r="M94" i="34" s="1"/>
  <c r="B95" i="34"/>
  <c r="C95" i="34"/>
  <c r="D95" i="34"/>
  <c r="E95" i="34"/>
  <c r="M95" i="34" s="1"/>
  <c r="B96" i="34"/>
  <c r="C96" i="34"/>
  <c r="D96" i="34"/>
  <c r="E96" i="34"/>
  <c r="M96" i="34" s="1"/>
  <c r="B97" i="34"/>
  <c r="C97" i="34"/>
  <c r="D97" i="34"/>
  <c r="E97" i="34"/>
  <c r="M97" i="34" s="1"/>
  <c r="B98" i="34"/>
  <c r="C98" i="34"/>
  <c r="D98" i="34"/>
  <c r="E98" i="34"/>
  <c r="M98" i="34" s="1"/>
  <c r="B99" i="34"/>
  <c r="C99" i="34"/>
  <c r="D99" i="34"/>
  <c r="E99" i="34"/>
  <c r="M99" i="34" s="1"/>
  <c r="B100" i="34"/>
  <c r="C100" i="34"/>
  <c r="D100" i="34"/>
  <c r="E100" i="34"/>
  <c r="M100" i="34" s="1"/>
  <c r="B101" i="34"/>
  <c r="C101" i="34"/>
  <c r="D101" i="34"/>
  <c r="E101" i="34"/>
  <c r="M101" i="34" s="1"/>
  <c r="B102" i="34"/>
  <c r="C102" i="34"/>
  <c r="D102" i="34"/>
  <c r="E102" i="34"/>
  <c r="M102" i="34" s="1"/>
  <c r="B103" i="34"/>
  <c r="C103" i="34"/>
  <c r="D103" i="34"/>
  <c r="E103" i="34"/>
  <c r="M103" i="34" s="1"/>
  <c r="B104" i="34"/>
  <c r="C104" i="34"/>
  <c r="D104" i="34"/>
  <c r="E104" i="34"/>
  <c r="M104" i="34" s="1"/>
  <c r="B105" i="34"/>
  <c r="C105" i="34"/>
  <c r="D105" i="34"/>
  <c r="E105" i="34"/>
  <c r="M105" i="34" s="1"/>
  <c r="B106" i="34"/>
  <c r="C106" i="34"/>
  <c r="D106" i="34"/>
  <c r="E106" i="34"/>
  <c r="M106" i="34" s="1"/>
  <c r="B107" i="34"/>
  <c r="C107" i="34"/>
  <c r="D107" i="34"/>
  <c r="E107" i="34"/>
  <c r="M107" i="34" s="1"/>
  <c r="B108" i="34"/>
  <c r="C108" i="34"/>
  <c r="D108" i="34"/>
  <c r="E108" i="34"/>
  <c r="M108" i="34" s="1"/>
  <c r="B109" i="34"/>
  <c r="C109" i="34"/>
  <c r="D109" i="34"/>
  <c r="E109" i="34"/>
  <c r="M109" i="34" s="1"/>
  <c r="B110" i="34"/>
  <c r="C110" i="34"/>
  <c r="D110" i="34"/>
  <c r="E110" i="34"/>
  <c r="M110" i="34" s="1"/>
  <c r="B111" i="34"/>
  <c r="C111" i="34"/>
  <c r="D111" i="34"/>
  <c r="E111" i="34"/>
  <c r="M111" i="34" s="1"/>
  <c r="B112" i="34"/>
  <c r="C112" i="34"/>
  <c r="D112" i="34"/>
  <c r="E112" i="34"/>
  <c r="M112" i="34" s="1"/>
  <c r="B113" i="34"/>
  <c r="C113" i="34"/>
  <c r="D113" i="34"/>
  <c r="E113" i="34"/>
  <c r="M113" i="34" s="1"/>
  <c r="B114" i="34"/>
  <c r="C114" i="34"/>
  <c r="D114" i="34"/>
  <c r="E114" i="34"/>
  <c r="M114" i="34" s="1"/>
  <c r="B115" i="34"/>
  <c r="C115" i="34"/>
  <c r="D115" i="34"/>
  <c r="E115" i="34"/>
  <c r="M115" i="34" s="1"/>
  <c r="B116" i="34"/>
  <c r="C116" i="34"/>
  <c r="D116" i="34"/>
  <c r="E116" i="34"/>
  <c r="M116" i="34" s="1"/>
  <c r="B117" i="34"/>
  <c r="C117" i="34"/>
  <c r="D117" i="34"/>
  <c r="E117" i="34"/>
  <c r="M117" i="34" s="1"/>
  <c r="B118" i="34"/>
  <c r="C118" i="34"/>
  <c r="D118" i="34"/>
  <c r="E118" i="34"/>
  <c r="M118" i="34" s="1"/>
  <c r="B119" i="34"/>
  <c r="C119" i="34"/>
  <c r="D119" i="34"/>
  <c r="E119" i="34"/>
  <c r="M119" i="34" s="1"/>
  <c r="B120" i="34"/>
  <c r="C120" i="34"/>
  <c r="D120" i="34"/>
  <c r="E120" i="34"/>
  <c r="M120" i="34" s="1"/>
  <c r="B121" i="34"/>
  <c r="C121" i="34"/>
  <c r="D121" i="34"/>
  <c r="E121" i="34"/>
  <c r="M121" i="34" s="1"/>
  <c r="B122" i="34"/>
  <c r="C122" i="34"/>
  <c r="D122" i="34"/>
  <c r="E122" i="34"/>
  <c r="M122" i="34" s="1"/>
  <c r="B123" i="34"/>
  <c r="C123" i="34"/>
  <c r="D123" i="34"/>
  <c r="E123" i="34"/>
  <c r="M123" i="34" s="1"/>
  <c r="B124" i="34"/>
  <c r="C124" i="34"/>
  <c r="D124" i="34"/>
  <c r="E124" i="34"/>
  <c r="M124" i="34" s="1"/>
  <c r="B125" i="34"/>
  <c r="C125" i="34"/>
  <c r="D125" i="34"/>
  <c r="E125" i="34"/>
  <c r="M125" i="34" s="1"/>
  <c r="B126" i="34"/>
  <c r="C126" i="34"/>
  <c r="D126" i="34"/>
  <c r="E126" i="34"/>
  <c r="M126" i="34" s="1"/>
  <c r="B127" i="34"/>
  <c r="C127" i="34"/>
  <c r="D127" i="34"/>
  <c r="E127" i="34"/>
  <c r="M127" i="34" s="1"/>
  <c r="B128" i="34"/>
  <c r="C128" i="34"/>
  <c r="D128" i="34"/>
  <c r="E128" i="34"/>
  <c r="M128" i="34" s="1"/>
  <c r="B129" i="34"/>
  <c r="C129" i="34"/>
  <c r="D129" i="34"/>
  <c r="E129" i="34"/>
  <c r="M129" i="34" s="1"/>
  <c r="B130" i="34"/>
  <c r="C130" i="34"/>
  <c r="D130" i="34"/>
  <c r="E130" i="34"/>
  <c r="M130" i="34" s="1"/>
  <c r="B131" i="34"/>
  <c r="C131" i="34"/>
  <c r="D131" i="34"/>
  <c r="E131" i="34"/>
  <c r="M131" i="34" s="1"/>
  <c r="B132" i="34"/>
  <c r="C132" i="34"/>
  <c r="D132" i="34"/>
  <c r="E132" i="34"/>
  <c r="M132" i="34" s="1"/>
  <c r="B133" i="34"/>
  <c r="C133" i="34"/>
  <c r="D133" i="34"/>
  <c r="E133" i="34"/>
  <c r="M133" i="34" s="1"/>
  <c r="B134" i="34"/>
  <c r="C134" i="34"/>
  <c r="D134" i="34"/>
  <c r="E134" i="34"/>
  <c r="M134" i="34" s="1"/>
  <c r="B135" i="34"/>
  <c r="C135" i="34"/>
  <c r="D135" i="34"/>
  <c r="E135" i="34"/>
  <c r="M135" i="34" s="1"/>
  <c r="B136" i="34"/>
  <c r="C136" i="34"/>
  <c r="D136" i="34"/>
  <c r="E136" i="34"/>
  <c r="M136" i="34" s="1"/>
  <c r="B137" i="34"/>
  <c r="C137" i="34"/>
  <c r="D137" i="34"/>
  <c r="E137" i="34"/>
  <c r="M137" i="34" s="1"/>
  <c r="B138" i="34"/>
  <c r="C138" i="34"/>
  <c r="D138" i="34"/>
  <c r="E138" i="34"/>
  <c r="M138" i="34" s="1"/>
  <c r="B139" i="34"/>
  <c r="C139" i="34"/>
  <c r="D139" i="34"/>
  <c r="E139" i="34"/>
  <c r="M139" i="34" s="1"/>
  <c r="B140" i="34"/>
  <c r="C140" i="34"/>
  <c r="D140" i="34"/>
  <c r="E140" i="34"/>
  <c r="M140" i="34" s="1"/>
  <c r="B141" i="34"/>
  <c r="C141" i="34"/>
  <c r="D141" i="34"/>
  <c r="E141" i="34"/>
  <c r="M141" i="34" s="1"/>
  <c r="B142" i="34"/>
  <c r="C142" i="34"/>
  <c r="D142" i="34"/>
  <c r="E142" i="34"/>
  <c r="M142" i="34" s="1"/>
  <c r="B143" i="34"/>
  <c r="C143" i="34"/>
  <c r="D143" i="34"/>
  <c r="E143" i="34"/>
  <c r="M143" i="34" s="1"/>
  <c r="B144" i="34"/>
  <c r="C144" i="34"/>
  <c r="D144" i="34"/>
  <c r="E144" i="34"/>
  <c r="M144" i="34" s="1"/>
  <c r="B145" i="34"/>
  <c r="C145" i="34"/>
  <c r="D145" i="34"/>
  <c r="E145" i="34"/>
  <c r="M145" i="34" s="1"/>
  <c r="B146" i="34"/>
  <c r="C146" i="34"/>
  <c r="D146" i="34"/>
  <c r="E146" i="34"/>
  <c r="M146" i="34" s="1"/>
  <c r="B147" i="34"/>
  <c r="C147" i="34"/>
  <c r="D147" i="34"/>
  <c r="E147" i="34"/>
  <c r="M147" i="34" s="1"/>
  <c r="B148" i="34"/>
  <c r="C148" i="34"/>
  <c r="D148" i="34"/>
  <c r="E148" i="34"/>
  <c r="M148" i="34" s="1"/>
  <c r="B149" i="34"/>
  <c r="C149" i="34"/>
  <c r="D149" i="34"/>
  <c r="E149" i="34"/>
  <c r="M149" i="34" s="1"/>
  <c r="B150" i="34"/>
  <c r="C150" i="34"/>
  <c r="D150" i="34"/>
  <c r="E150" i="34"/>
  <c r="M150" i="34" s="1"/>
  <c r="B151" i="34"/>
  <c r="C151" i="34"/>
  <c r="D151" i="34"/>
  <c r="E151" i="34"/>
  <c r="M151" i="34" s="1"/>
  <c r="B152" i="34"/>
  <c r="C152" i="34"/>
  <c r="D152" i="34"/>
  <c r="E152" i="34"/>
  <c r="M152" i="34" s="1"/>
  <c r="B153" i="34"/>
  <c r="C153" i="34"/>
  <c r="D153" i="34"/>
  <c r="E153" i="34"/>
  <c r="M153" i="34" s="1"/>
  <c r="P108" i="57" l="1"/>
  <c r="L108" i="57" s="1"/>
  <c r="P97" i="57"/>
  <c r="L97" i="57" s="1"/>
  <c r="P91" i="57"/>
  <c r="L91" i="57" s="1"/>
  <c r="P85" i="57"/>
  <c r="L85" i="57" s="1"/>
  <c r="P99" i="57"/>
  <c r="L99" i="57" s="1"/>
  <c r="P87" i="57"/>
  <c r="L87" i="57" s="1"/>
  <c r="P84" i="57"/>
  <c r="L84" i="57" s="1"/>
  <c r="P93" i="57"/>
  <c r="L93" i="57" s="1"/>
  <c r="P92" i="57"/>
  <c r="L92" i="57" s="1"/>
  <c r="P89" i="57"/>
  <c r="L89" i="57" s="1"/>
  <c r="P86" i="57"/>
  <c r="L86" i="57" s="1"/>
  <c r="P98" i="57"/>
  <c r="L98" i="57" s="1"/>
  <c r="P101" i="57"/>
  <c r="L101" i="57" s="1"/>
  <c r="P100" i="57"/>
  <c r="L100" i="57" s="1"/>
  <c r="P96" i="57"/>
  <c r="L96" i="57" s="1"/>
  <c r="P94" i="57"/>
  <c r="L94" i="57" s="1"/>
  <c r="P90" i="57"/>
  <c r="L90" i="57" s="1"/>
  <c r="P107" i="57"/>
  <c r="L107" i="57" s="1"/>
  <c r="O105" i="57"/>
  <c r="P104" i="57"/>
  <c r="L104" i="57" s="1"/>
  <c r="P95" i="57"/>
  <c r="L95" i="57" s="1"/>
  <c r="P105" i="57"/>
  <c r="L105" i="57" s="1"/>
  <c r="P88" i="57"/>
  <c r="L88" i="57" s="1"/>
  <c r="P103" i="57"/>
  <c r="L103" i="57" s="1"/>
  <c r="P106" i="57"/>
  <c r="L106" i="57" s="1"/>
  <c r="P102" i="57"/>
  <c r="L102" i="57" s="1"/>
  <c r="O97" i="57"/>
  <c r="O95" i="57"/>
  <c r="O94" i="57"/>
  <c r="O90" i="57"/>
  <c r="O96" i="57"/>
  <c r="O93" i="57"/>
  <c r="E63" i="34"/>
  <c r="M63" i="34" s="1"/>
  <c r="C31" i="34"/>
  <c r="C30" i="34"/>
  <c r="C29" i="34"/>
  <c r="N90" i="57" l="1"/>
  <c r="N103" i="57"/>
  <c r="N108" i="57"/>
  <c r="N97" i="57"/>
  <c r="N102" i="57"/>
  <c r="N105" i="57"/>
  <c r="N104" i="57"/>
  <c r="N100" i="57"/>
  <c r="N92" i="57"/>
  <c r="N84" i="57"/>
  <c r="N85" i="57"/>
  <c r="N106" i="57"/>
  <c r="N101" i="57"/>
  <c r="N98" i="57"/>
  <c r="N87" i="57"/>
  <c r="N107" i="57"/>
  <c r="N94" i="57"/>
  <c r="N86" i="57"/>
  <c r="N93" i="57"/>
  <c r="N99" i="57"/>
  <c r="N91" i="57"/>
  <c r="N88" i="57"/>
  <c r="N95" i="57"/>
  <c r="N96" i="57"/>
  <c r="N89" i="57"/>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58" i="27"/>
  <c r="C58" i="27"/>
  <c r="B59" i="27"/>
  <c r="C59" i="27"/>
  <c r="B60" i="27"/>
  <c r="C60" i="27"/>
  <c r="B61" i="27"/>
  <c r="C61" i="27"/>
  <c r="B62" i="27"/>
  <c r="C62" i="27"/>
  <c r="B63" i="27"/>
  <c r="C63" i="27"/>
  <c r="B64" i="27"/>
  <c r="C64" i="27"/>
  <c r="B65" i="27"/>
  <c r="C65" i="27"/>
  <c r="B66" i="27"/>
  <c r="C66" i="27"/>
  <c r="B67" i="27"/>
  <c r="C67" i="27"/>
  <c r="B68" i="27"/>
  <c r="C68" i="27"/>
  <c r="B69" i="27"/>
  <c r="C69" i="27"/>
  <c r="B70" i="27"/>
  <c r="C70" i="27"/>
  <c r="B71" i="27"/>
  <c r="C71" i="27"/>
  <c r="B72" i="27"/>
  <c r="C72" i="27"/>
  <c r="B73" i="27"/>
  <c r="C73" i="27"/>
  <c r="B74" i="27"/>
  <c r="C74" i="27"/>
  <c r="B75" i="27"/>
  <c r="C75" i="27"/>
  <c r="B76" i="27"/>
  <c r="C76" i="27"/>
  <c r="B77" i="27"/>
  <c r="C77" i="27"/>
  <c r="B78" i="27"/>
  <c r="C78" i="27"/>
  <c r="B79" i="27"/>
  <c r="C79" i="27"/>
  <c r="B80" i="27"/>
  <c r="C80" i="27"/>
  <c r="B81" i="27"/>
  <c r="C81" i="27"/>
  <c r="B82" i="27"/>
  <c r="C82" i="27"/>
  <c r="B83" i="27"/>
  <c r="C83" i="27"/>
  <c r="B84" i="27"/>
  <c r="C84" i="27"/>
  <c r="B85" i="27"/>
  <c r="C85" i="27"/>
  <c r="B86" i="27"/>
  <c r="C86" i="27"/>
  <c r="B87" i="27"/>
  <c r="C87" i="27"/>
  <c r="B88" i="27"/>
  <c r="C88" i="27"/>
  <c r="B89" i="27"/>
  <c r="C89" i="27"/>
  <c r="B90" i="27"/>
  <c r="C90" i="27"/>
  <c r="B91" i="27"/>
  <c r="C91" i="27"/>
  <c r="B92" i="27"/>
  <c r="C92" i="27"/>
  <c r="B93" i="27"/>
  <c r="C93" i="27"/>
  <c r="B94" i="27"/>
  <c r="C94" i="27"/>
  <c r="B95" i="27"/>
  <c r="C95" i="27"/>
  <c r="B96" i="27"/>
  <c r="C96" i="27"/>
  <c r="B97" i="27"/>
  <c r="C97" i="27"/>
  <c r="B98" i="27"/>
  <c r="C98" i="27"/>
  <c r="B99" i="27"/>
  <c r="C99" i="27"/>
  <c r="B100" i="27"/>
  <c r="C100" i="27"/>
  <c r="B101" i="27"/>
  <c r="C101" i="27"/>
  <c r="B102" i="27"/>
  <c r="C102" i="27"/>
  <c r="B103" i="27"/>
  <c r="C103" i="27"/>
  <c r="B104" i="27"/>
  <c r="C104" i="27"/>
  <c r="B105" i="27"/>
  <c r="C105" i="27"/>
  <c r="B106" i="27"/>
  <c r="C106" i="27"/>
  <c r="B107" i="27"/>
  <c r="C107" i="27"/>
  <c r="B108" i="27"/>
  <c r="C108" i="27"/>
  <c r="B109" i="27"/>
  <c r="C109" i="27"/>
  <c r="B110" i="27"/>
  <c r="C110" i="27"/>
  <c r="B111" i="27"/>
  <c r="C111" i="27"/>
  <c r="B112" i="27"/>
  <c r="C112" i="27"/>
  <c r="B113" i="27"/>
  <c r="C113" i="27"/>
  <c r="B114" i="27"/>
  <c r="C114" i="27"/>
  <c r="B115" i="27"/>
  <c r="C115" i="27"/>
  <c r="B116" i="27"/>
  <c r="C116" i="27"/>
  <c r="B117" i="27"/>
  <c r="C117" i="27"/>
  <c r="B118" i="27"/>
  <c r="C118" i="27"/>
  <c r="B119" i="27"/>
  <c r="C119"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B54" i="57"/>
  <c r="H54" i="57"/>
  <c r="C54" i="57"/>
  <c r="D54" i="57"/>
  <c r="B55" i="57"/>
  <c r="H55" i="57"/>
  <c r="C55" i="57"/>
  <c r="D55" i="57"/>
  <c r="B56" i="57"/>
  <c r="H56" i="57"/>
  <c r="C56" i="57"/>
  <c r="D56" i="57"/>
  <c r="B57" i="57"/>
  <c r="H57" i="57"/>
  <c r="C57" i="57"/>
  <c r="D57" i="57"/>
  <c r="B58" i="57"/>
  <c r="H58" i="57"/>
  <c r="C58" i="57"/>
  <c r="D58" i="57"/>
  <c r="B59" i="57"/>
  <c r="H59" i="57"/>
  <c r="C59" i="57"/>
  <c r="D59" i="57"/>
  <c r="B60" i="57"/>
  <c r="H60" i="57"/>
  <c r="C60" i="57"/>
  <c r="D60" i="57"/>
  <c r="B61" i="57"/>
  <c r="H61" i="57"/>
  <c r="C61" i="57"/>
  <c r="D61" i="57"/>
  <c r="B62" i="57"/>
  <c r="H62" i="57"/>
  <c r="C62" i="57"/>
  <c r="D62" i="57"/>
  <c r="B63" i="57"/>
  <c r="H63" i="57"/>
  <c r="C63" i="57"/>
  <c r="D63" i="57"/>
  <c r="B64" i="57"/>
  <c r="H64" i="57"/>
  <c r="C64" i="57"/>
  <c r="D64" i="57"/>
  <c r="B65" i="57"/>
  <c r="H65" i="57"/>
  <c r="C65" i="57"/>
  <c r="D65" i="57"/>
  <c r="B66" i="57"/>
  <c r="H66" i="57"/>
  <c r="C66" i="57"/>
  <c r="D66" i="57"/>
  <c r="B67" i="57"/>
  <c r="H67" i="57"/>
  <c r="C67" i="57"/>
  <c r="D67" i="57"/>
  <c r="B68" i="57"/>
  <c r="H68" i="57"/>
  <c r="C68" i="57"/>
  <c r="D68" i="57"/>
  <c r="B69" i="57"/>
  <c r="H69" i="57"/>
  <c r="C69" i="57"/>
  <c r="D69" i="57"/>
  <c r="B70" i="57"/>
  <c r="H70" i="57"/>
  <c r="C70" i="57"/>
  <c r="D70" i="57"/>
  <c r="B71" i="57"/>
  <c r="H71" i="57"/>
  <c r="C71" i="57"/>
  <c r="D71" i="57"/>
  <c r="B72" i="57"/>
  <c r="H72" i="57"/>
  <c r="C72" i="57"/>
  <c r="D72" i="57"/>
  <c r="B73" i="57"/>
  <c r="H73" i="57"/>
  <c r="C73" i="57"/>
  <c r="D73" i="57"/>
  <c r="B74" i="57"/>
  <c r="H74" i="57"/>
  <c r="C74" i="57"/>
  <c r="D74" i="57"/>
  <c r="B75" i="57"/>
  <c r="H75" i="57"/>
  <c r="C75" i="57"/>
  <c r="D75" i="57"/>
  <c r="B76" i="57"/>
  <c r="H76" i="57"/>
  <c r="C76" i="57"/>
  <c r="D76" i="57"/>
  <c r="B77" i="57"/>
  <c r="H77" i="57"/>
  <c r="C77" i="57"/>
  <c r="D77" i="57"/>
  <c r="B78" i="57"/>
  <c r="H78" i="57"/>
  <c r="C78" i="57"/>
  <c r="D78" i="57"/>
  <c r="B79" i="57"/>
  <c r="H79" i="57"/>
  <c r="C79" i="57"/>
  <c r="D79" i="57"/>
  <c r="B80" i="57"/>
  <c r="H80" i="57"/>
  <c r="C80" i="57"/>
  <c r="D80" i="57"/>
  <c r="B81" i="57"/>
  <c r="H81" i="57"/>
  <c r="C81" i="57"/>
  <c r="D81" i="57"/>
  <c r="B82" i="57"/>
  <c r="H82" i="57"/>
  <c r="C82" i="57"/>
  <c r="D82" i="57"/>
  <c r="B83" i="57"/>
  <c r="H83" i="57"/>
  <c r="C83" i="57"/>
  <c r="D83" i="57"/>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X119" i="27" l="1"/>
  <c r="X118" i="27"/>
  <c r="X117" i="27"/>
  <c r="X116" i="27"/>
  <c r="X115" i="27"/>
  <c r="F64" i="34" l="1"/>
  <c r="G64" i="34"/>
  <c r="F65" i="34"/>
  <c r="G65" i="34"/>
  <c r="F66" i="34"/>
  <c r="G66" i="34"/>
  <c r="F67" i="34"/>
  <c r="G67" i="34"/>
  <c r="F68" i="34"/>
  <c r="G68" i="34"/>
  <c r="F69" i="34"/>
  <c r="G69" i="34"/>
  <c r="F70" i="34"/>
  <c r="G70" i="34"/>
  <c r="F71" i="34"/>
  <c r="G71" i="34"/>
  <c r="F72" i="34"/>
  <c r="G72" i="34"/>
  <c r="F73" i="34"/>
  <c r="G73" i="34"/>
  <c r="F74" i="34"/>
  <c r="G74" i="34"/>
  <c r="F75" i="34"/>
  <c r="G75" i="34"/>
  <c r="F76" i="34"/>
  <c r="G76" i="34"/>
  <c r="F77" i="34"/>
  <c r="G77" i="34"/>
  <c r="F78" i="34"/>
  <c r="G78" i="34"/>
  <c r="F79" i="34"/>
  <c r="G79" i="34"/>
  <c r="F80" i="34"/>
  <c r="G80" i="34"/>
  <c r="F81" i="34"/>
  <c r="G81" i="34"/>
  <c r="F82" i="34"/>
  <c r="G82" i="34"/>
  <c r="F83" i="34"/>
  <c r="G83" i="34"/>
  <c r="F84" i="34"/>
  <c r="G84" i="34"/>
  <c r="F85" i="34"/>
  <c r="G85" i="34"/>
  <c r="F86" i="34"/>
  <c r="G86" i="34"/>
  <c r="F87" i="34"/>
  <c r="G87" i="34"/>
  <c r="F88" i="34"/>
  <c r="G88" i="34"/>
  <c r="F89" i="34"/>
  <c r="G89" i="34"/>
  <c r="F90" i="34"/>
  <c r="G90" i="34"/>
  <c r="F91" i="34"/>
  <c r="G91" i="34"/>
  <c r="F92" i="34"/>
  <c r="G92" i="34"/>
  <c r="F93" i="34"/>
  <c r="G93" i="34"/>
  <c r="F94" i="34"/>
  <c r="G94" i="34"/>
  <c r="F95" i="34"/>
  <c r="G95" i="34"/>
  <c r="F96" i="34"/>
  <c r="G96" i="34"/>
  <c r="F97" i="34"/>
  <c r="G97" i="34"/>
  <c r="F98" i="34"/>
  <c r="G98" i="34"/>
  <c r="F99" i="34"/>
  <c r="G99" i="34"/>
  <c r="F100" i="34"/>
  <c r="G100" i="34"/>
  <c r="F101" i="34"/>
  <c r="G101" i="34"/>
  <c r="F102" i="34"/>
  <c r="G102" i="34"/>
  <c r="F103" i="34"/>
  <c r="G103" i="34"/>
  <c r="F104" i="34"/>
  <c r="G104" i="34"/>
  <c r="F105" i="34"/>
  <c r="G105" i="34"/>
  <c r="F106" i="34"/>
  <c r="G106" i="34"/>
  <c r="F107" i="34"/>
  <c r="G107" i="34"/>
  <c r="F108" i="34"/>
  <c r="G108" i="34"/>
  <c r="F109" i="34"/>
  <c r="G109" i="34"/>
  <c r="F110" i="34"/>
  <c r="G110" i="34"/>
  <c r="F111" i="34"/>
  <c r="G111" i="34"/>
  <c r="F112" i="34"/>
  <c r="G112" i="34"/>
  <c r="F113" i="34"/>
  <c r="G113" i="34"/>
  <c r="F114" i="34"/>
  <c r="G114" i="34"/>
  <c r="F115" i="34"/>
  <c r="G115" i="34"/>
  <c r="F116" i="34"/>
  <c r="G116" i="34"/>
  <c r="F117" i="34"/>
  <c r="G117" i="34"/>
  <c r="F118" i="34"/>
  <c r="G118" i="34"/>
  <c r="F119" i="34"/>
  <c r="G119" i="34"/>
  <c r="F120" i="34"/>
  <c r="G120" i="34"/>
  <c r="F121" i="34"/>
  <c r="G121" i="34"/>
  <c r="F122" i="34"/>
  <c r="G122" i="34"/>
  <c r="F123" i="34"/>
  <c r="G123" i="34"/>
  <c r="F124" i="34"/>
  <c r="G124" i="34"/>
  <c r="F125" i="34"/>
  <c r="G125" i="34"/>
  <c r="F126" i="34"/>
  <c r="G126" i="34"/>
  <c r="F127" i="34"/>
  <c r="G127" i="34"/>
  <c r="F128" i="34"/>
  <c r="G128" i="34"/>
  <c r="F129" i="34"/>
  <c r="G129" i="34"/>
  <c r="F130" i="34"/>
  <c r="G130" i="34"/>
  <c r="F131" i="34"/>
  <c r="G131" i="34"/>
  <c r="F132" i="34"/>
  <c r="G132" i="34"/>
  <c r="F133" i="34"/>
  <c r="G133" i="34"/>
  <c r="F134" i="34"/>
  <c r="G134" i="34"/>
  <c r="F135" i="34"/>
  <c r="G135" i="34"/>
  <c r="F136" i="34"/>
  <c r="G136" i="34"/>
  <c r="F137" i="34"/>
  <c r="G137" i="34"/>
  <c r="F138" i="34"/>
  <c r="G138" i="34"/>
  <c r="F139" i="34"/>
  <c r="G139" i="34"/>
  <c r="F140" i="34"/>
  <c r="G140" i="34"/>
  <c r="F141" i="34"/>
  <c r="G141" i="34"/>
  <c r="F142" i="34"/>
  <c r="G142" i="34"/>
  <c r="F143" i="34"/>
  <c r="G143" i="34"/>
  <c r="F144" i="34"/>
  <c r="G144" i="34"/>
  <c r="F145" i="34"/>
  <c r="G145" i="34"/>
  <c r="F146" i="34"/>
  <c r="G146" i="34"/>
  <c r="F147" i="34"/>
  <c r="G147" i="34"/>
  <c r="F148" i="34"/>
  <c r="G148" i="34"/>
  <c r="F149" i="34"/>
  <c r="G149" i="34"/>
  <c r="F150" i="34"/>
  <c r="G150" i="34"/>
  <c r="F151" i="34"/>
  <c r="G151" i="34"/>
  <c r="F152" i="34"/>
  <c r="G152" i="34"/>
  <c r="F153" i="34"/>
  <c r="G153" i="34"/>
  <c r="D18" i="57" l="1"/>
  <c r="C18" i="57"/>
  <c r="H18" i="57"/>
  <c r="B18" i="57"/>
  <c r="G12" i="57"/>
  <c r="AF114" i="57" l="1"/>
  <c r="U125" i="27" s="1"/>
  <c r="BC125" i="27" s="1"/>
  <c r="Y130" i="28" s="1"/>
  <c r="AG110" i="57"/>
  <c r="V121" i="27" s="1"/>
  <c r="BD121" i="27" s="1"/>
  <c r="Z126" i="28" s="1"/>
  <c r="AE110" i="57"/>
  <c r="T121" i="27" s="1"/>
  <c r="BB121" i="27" s="1"/>
  <c r="X126" i="28" s="1"/>
  <c r="AD111" i="57"/>
  <c r="S122" i="27" s="1"/>
  <c r="BA122" i="27" s="1"/>
  <c r="W127" i="28" s="1"/>
  <c r="AC114" i="57"/>
  <c r="R125" i="27" s="1"/>
  <c r="AZ125" i="27" s="1"/>
  <c r="V130" i="28" s="1"/>
  <c r="AN130" i="28" s="1"/>
  <c r="AE114" i="57"/>
  <c r="T125" i="27" s="1"/>
  <c r="BB125" i="27" s="1"/>
  <c r="X130" i="28" s="1"/>
  <c r="AF110" i="57"/>
  <c r="U121" i="27" s="1"/>
  <c r="BC121" i="27" s="1"/>
  <c r="Y126" i="28" s="1"/>
  <c r="AG114" i="57"/>
  <c r="V125" i="27" s="1"/>
  <c r="BD125" i="27" s="1"/>
  <c r="Z130" i="28" s="1"/>
  <c r="AD110" i="57"/>
  <c r="S121" i="27" s="1"/>
  <c r="BA121" i="27" s="1"/>
  <c r="W126" i="28" s="1"/>
  <c r="AC110" i="57"/>
  <c r="R121" i="27" s="1"/>
  <c r="AZ121" i="27" s="1"/>
  <c r="V126" i="28" s="1"/>
  <c r="AN126" i="28" s="1"/>
  <c r="AD114" i="57"/>
  <c r="S125" i="27" s="1"/>
  <c r="BA125" i="27" s="1"/>
  <c r="W130" i="28" s="1"/>
  <c r="AC111" i="57"/>
  <c r="R122" i="27" s="1"/>
  <c r="AZ122" i="27" s="1"/>
  <c r="V127" i="28" s="1"/>
  <c r="AN127" i="28" s="1"/>
  <c r="AO127" i="28" s="1"/>
  <c r="AP127" i="28" s="1"/>
  <c r="AQ127" i="28" s="1"/>
  <c r="AR127" i="28" s="1"/>
  <c r="AF111" i="57"/>
  <c r="U122" i="27" s="1"/>
  <c r="BC122" i="27" s="1"/>
  <c r="Y127" i="28" s="1"/>
  <c r="AG109" i="57"/>
  <c r="V120" i="27" s="1"/>
  <c r="BD120" i="27" s="1"/>
  <c r="Z125" i="28" s="1"/>
  <c r="AC113" i="57"/>
  <c r="R124" i="27" s="1"/>
  <c r="AZ124" i="27" s="1"/>
  <c r="V129" i="28" s="1"/>
  <c r="AN129" i="28" s="1"/>
  <c r="AD113" i="57"/>
  <c r="S124" i="27" s="1"/>
  <c r="BA124" i="27" s="1"/>
  <c r="W129" i="28" s="1"/>
  <c r="AF109" i="57"/>
  <c r="U120" i="27" s="1"/>
  <c r="BC120" i="27" s="1"/>
  <c r="Y125" i="28" s="1"/>
  <c r="AE109" i="57"/>
  <c r="T120" i="27" s="1"/>
  <c r="BB120" i="27" s="1"/>
  <c r="X125" i="28" s="1"/>
  <c r="AF113" i="57"/>
  <c r="U124" i="27" s="1"/>
  <c r="BC124" i="27" s="1"/>
  <c r="Y129" i="28" s="1"/>
  <c r="AE113" i="57"/>
  <c r="T124" i="27" s="1"/>
  <c r="BB124" i="27" s="1"/>
  <c r="X129" i="28" s="1"/>
  <c r="AG111" i="57"/>
  <c r="V122" i="27" s="1"/>
  <c r="BD122" i="27" s="1"/>
  <c r="Z127" i="28" s="1"/>
  <c r="AE111" i="57"/>
  <c r="T122" i="27" s="1"/>
  <c r="BB122" i="27" s="1"/>
  <c r="X127" i="28" s="1"/>
  <c r="AD109" i="57"/>
  <c r="S120" i="27" s="1"/>
  <c r="BA120" i="27" s="1"/>
  <c r="W125" i="28" s="1"/>
  <c r="AG113" i="57"/>
  <c r="V124" i="27" s="1"/>
  <c r="BD124" i="27" s="1"/>
  <c r="Z129" i="28" s="1"/>
  <c r="AC109" i="57"/>
  <c r="R120" i="27" s="1"/>
  <c r="AZ120" i="27" s="1"/>
  <c r="V125" i="28" s="1"/>
  <c r="AN125" i="28" s="1"/>
  <c r="AD112" i="57"/>
  <c r="S123" i="27" s="1"/>
  <c r="BA123" i="27" s="1"/>
  <c r="W128" i="28" s="1"/>
  <c r="AF112" i="57"/>
  <c r="U123" i="27" s="1"/>
  <c r="BC123" i="27" s="1"/>
  <c r="Y128" i="28" s="1"/>
  <c r="AC112" i="57"/>
  <c r="R123" i="27" s="1"/>
  <c r="AZ123" i="27" s="1"/>
  <c r="V128" i="28" s="1"/>
  <c r="AN128" i="28" s="1"/>
  <c r="AO128" i="28" s="1"/>
  <c r="AP128" i="28" s="1"/>
  <c r="AQ128" i="28" s="1"/>
  <c r="AR128" i="28" s="1"/>
  <c r="AE112" i="57"/>
  <c r="T123" i="27" s="1"/>
  <c r="BB123" i="27" s="1"/>
  <c r="X128" i="28" s="1"/>
  <c r="O20" i="57"/>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N59" i="57" s="1"/>
  <c r="P20" i="57"/>
  <c r="L20" i="57" s="1"/>
  <c r="P43" i="57"/>
  <c r="L43" i="57" s="1"/>
  <c r="P47" i="57"/>
  <c r="L47" i="57" s="1"/>
  <c r="N47" i="57" s="1"/>
  <c r="P55" i="57"/>
  <c r="L55" i="57" s="1"/>
  <c r="N55" i="57" s="1"/>
  <c r="P18" i="57"/>
  <c r="L18" i="57" s="1"/>
  <c r="P27" i="57"/>
  <c r="L27" i="57" s="1"/>
  <c r="P41" i="57"/>
  <c r="L41" i="57" s="1"/>
  <c r="P53" i="57"/>
  <c r="L53" i="57" s="1"/>
  <c r="N53" i="57" s="1"/>
  <c r="P21" i="57"/>
  <c r="L21" i="57" s="1"/>
  <c r="P30" i="57"/>
  <c r="L30" i="57" s="1"/>
  <c r="P39" i="57"/>
  <c r="L39" i="57" s="1"/>
  <c r="P40" i="57"/>
  <c r="L40" i="57" s="1"/>
  <c r="P42" i="57"/>
  <c r="L42" i="57" s="1"/>
  <c r="P48" i="57"/>
  <c r="L48" i="57" s="1"/>
  <c r="N48" i="57" s="1"/>
  <c r="P57" i="57"/>
  <c r="L57" i="57" s="1"/>
  <c r="N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P46" i="57"/>
  <c r="L46" i="57" s="1"/>
  <c r="N46" i="57" s="1"/>
  <c r="P58" i="57"/>
  <c r="L58" i="57" s="1"/>
  <c r="N58" i="57" s="1"/>
  <c r="P67" i="57"/>
  <c r="L67" i="57" s="1"/>
  <c r="P34" i="57"/>
  <c r="L34" i="57" s="1"/>
  <c r="P61" i="57"/>
  <c r="L61" i="57" s="1"/>
  <c r="N61" i="57" s="1"/>
  <c r="P64" i="57"/>
  <c r="L64" i="57" s="1"/>
  <c r="P70" i="57"/>
  <c r="L70" i="57" s="1"/>
  <c r="P82" i="57"/>
  <c r="L82" i="57" s="1"/>
  <c r="P19" i="57"/>
  <c r="L19" i="57" s="1"/>
  <c r="P33" i="57"/>
  <c r="L33" i="57" s="1"/>
  <c r="P37" i="57"/>
  <c r="L37" i="57" s="1"/>
  <c r="P45" i="57"/>
  <c r="L45" i="57" s="1"/>
  <c r="N45" i="57" s="1"/>
  <c r="P49" i="57"/>
  <c r="L49" i="57" s="1"/>
  <c r="N49" i="57" s="1"/>
  <c r="P52" i="57"/>
  <c r="L52" i="57" s="1"/>
  <c r="N52" i="57" s="1"/>
  <c r="P56" i="57"/>
  <c r="L56" i="57" s="1"/>
  <c r="N56" i="57" s="1"/>
  <c r="P60" i="57"/>
  <c r="L60" i="57" s="1"/>
  <c r="N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N51" i="57" s="1"/>
  <c r="P73" i="57"/>
  <c r="L73" i="57" s="1"/>
  <c r="P76" i="57"/>
  <c r="L76" i="57" s="1"/>
  <c r="P26" i="57"/>
  <c r="L26" i="57" s="1"/>
  <c r="P54" i="57"/>
  <c r="L54" i="57" s="1"/>
  <c r="N54" i="57" s="1"/>
  <c r="P66" i="57"/>
  <c r="L66" i="57" s="1"/>
  <c r="P68" i="57"/>
  <c r="L68" i="57" s="1"/>
  <c r="O29" i="57"/>
  <c r="O32" i="57"/>
  <c r="O27" i="57"/>
  <c r="O35" i="57"/>
  <c r="O37" i="57"/>
  <c r="O31" i="57"/>
  <c r="O39" i="57"/>
  <c r="O33" i="57"/>
  <c r="P50" i="57"/>
  <c r="L50" i="57" s="1"/>
  <c r="N50" i="57" s="1"/>
  <c r="O54" i="57"/>
  <c r="O57" i="57"/>
  <c r="O61" i="57"/>
  <c r="O65" i="57"/>
  <c r="O71" i="57"/>
  <c r="O56" i="57"/>
  <c r="O60" i="57"/>
  <c r="O64" i="57"/>
  <c r="O69" i="57"/>
  <c r="O55" i="57"/>
  <c r="O59" i="57"/>
  <c r="O63" i="57"/>
  <c r="O67" i="57"/>
  <c r="O58" i="57"/>
  <c r="O62" i="57"/>
  <c r="O66" i="57"/>
  <c r="O73" i="57"/>
  <c r="AO126" i="28" l="1"/>
  <c r="AP126" i="28" s="1"/>
  <c r="AQ126" i="28" s="1"/>
  <c r="AR126" i="28" s="1"/>
  <c r="AO125" i="28"/>
  <c r="AP125" i="28" s="1"/>
  <c r="AQ125" i="28" s="1"/>
  <c r="AR125" i="28" s="1"/>
  <c r="AO130" i="28"/>
  <c r="AP130" i="28" s="1"/>
  <c r="AQ130" i="28" s="1"/>
  <c r="AR130" i="28" s="1"/>
  <c r="AO129" i="28"/>
  <c r="AP129" i="28" s="1"/>
  <c r="AQ129" i="28" s="1"/>
  <c r="AR129" i="28" s="1"/>
  <c r="N70" i="57"/>
  <c r="N77" i="57"/>
  <c r="N64" i="57"/>
  <c r="N79" i="57"/>
  <c r="N76" i="57"/>
  <c r="N83" i="57"/>
  <c r="N69" i="57"/>
  <c r="N66" i="57"/>
  <c r="N73" i="57"/>
  <c r="N74" i="57"/>
  <c r="N82" i="57"/>
  <c r="N75" i="57"/>
  <c r="N78" i="57"/>
  <c r="N81" i="57"/>
  <c r="N71" i="57"/>
  <c r="N72" i="57"/>
  <c r="N67" i="57"/>
  <c r="N68" i="57"/>
  <c r="N80" i="57"/>
  <c r="N65" i="57"/>
  <c r="D35" i="44" l="1"/>
  <c r="C19" i="34" l="1"/>
  <c r="C18" i="34"/>
  <c r="D34" i="44"/>
  <c r="N91" i="34" l="1"/>
  <c r="N102" i="34"/>
  <c r="N82" i="34"/>
  <c r="N86" i="34"/>
  <c r="N98" i="34"/>
  <c r="N111" i="34"/>
  <c r="N115" i="34"/>
  <c r="N66" i="34"/>
  <c r="N110" i="34"/>
  <c r="N132" i="34"/>
  <c r="N134" i="34"/>
  <c r="N150" i="34"/>
  <c r="N119" i="34"/>
  <c r="N123" i="34"/>
  <c r="N127" i="34"/>
  <c r="N149" i="34"/>
  <c r="N138" i="34"/>
  <c r="N146" i="34"/>
  <c r="N128" i="34"/>
  <c r="N143" i="34"/>
  <c r="N135" i="34"/>
  <c r="N131" i="34"/>
  <c r="N121" i="34"/>
  <c r="N145" i="34"/>
  <c r="N137" i="34"/>
  <c r="N142" i="34"/>
  <c r="N139" i="34"/>
  <c r="N114" i="34"/>
  <c r="N144" i="34"/>
  <c r="N153" i="34"/>
  <c r="N136" i="34"/>
  <c r="N130" i="34"/>
  <c r="N118" i="34"/>
  <c r="N94" i="34"/>
  <c r="N151" i="34"/>
  <c r="N117" i="34"/>
  <c r="N140" i="34"/>
  <c r="N70" i="34"/>
  <c r="N99" i="34"/>
  <c r="N83" i="34"/>
  <c r="N68" i="34"/>
  <c r="N108" i="34"/>
  <c r="N101" i="34"/>
  <c r="N85" i="34"/>
  <c r="N96" i="34"/>
  <c r="N90" i="34"/>
  <c r="N84" i="34"/>
  <c r="N122" i="34"/>
  <c r="N104" i="34"/>
  <c r="N93" i="34"/>
  <c r="N78" i="34"/>
  <c r="N69" i="34"/>
  <c r="N148" i="34"/>
  <c r="N129" i="34"/>
  <c r="N87" i="34"/>
  <c r="N74" i="34"/>
  <c r="N141" i="34"/>
  <c r="N147" i="34"/>
  <c r="N116" i="34"/>
  <c r="N152" i="34"/>
  <c r="N107" i="34"/>
  <c r="N112" i="34"/>
  <c r="N79" i="34"/>
  <c r="N72" i="34"/>
  <c r="N97" i="34"/>
  <c r="N92" i="34"/>
  <c r="N81" i="34"/>
  <c r="N65" i="34"/>
  <c r="N80" i="34"/>
  <c r="N67" i="34"/>
  <c r="N126" i="34"/>
  <c r="N133" i="34"/>
  <c r="N125" i="34"/>
  <c r="N113" i="34"/>
  <c r="N95" i="34"/>
  <c r="N89" i="34"/>
  <c r="N76" i="34"/>
  <c r="N103" i="34"/>
  <c r="N71" i="34"/>
  <c r="N106" i="34"/>
  <c r="N75" i="34"/>
  <c r="N124" i="34"/>
  <c r="N64" i="34"/>
  <c r="N105" i="34"/>
  <c r="N120" i="34"/>
  <c r="N100" i="34"/>
  <c r="N77" i="34"/>
  <c r="N109" i="34"/>
  <c r="N73" i="34"/>
  <c r="N88" i="34"/>
  <c r="C23" i="34"/>
  <c r="C24" i="34"/>
  <c r="C25" i="34"/>
  <c r="C26" i="34"/>
  <c r="J74" i="34" l="1"/>
  <c r="J83" i="34"/>
  <c r="J87" i="34"/>
  <c r="J95" i="34"/>
  <c r="J99" i="34"/>
  <c r="J67" i="34"/>
  <c r="J78" i="34"/>
  <c r="J111" i="34"/>
  <c r="J66" i="34"/>
  <c r="J90" i="34"/>
  <c r="J106" i="34"/>
  <c r="J119" i="34"/>
  <c r="J70" i="34"/>
  <c r="J103" i="34"/>
  <c r="J115" i="34"/>
  <c r="J130" i="34"/>
  <c r="J142" i="34"/>
  <c r="J149" i="34"/>
  <c r="J123" i="34"/>
  <c r="J127" i="34"/>
  <c r="J133" i="34"/>
  <c r="J145" i="34"/>
  <c r="J153" i="34"/>
  <c r="J143" i="34"/>
  <c r="J151" i="34"/>
  <c r="J135" i="34"/>
  <c r="J121" i="34"/>
  <c r="J140" i="34"/>
  <c r="J139" i="34"/>
  <c r="J147" i="34"/>
  <c r="J125" i="34"/>
  <c r="J146" i="34"/>
  <c r="J148" i="34"/>
  <c r="J138" i="34"/>
  <c r="J132" i="34"/>
  <c r="J124" i="34"/>
  <c r="J113" i="34"/>
  <c r="J94" i="34"/>
  <c r="J77" i="34"/>
  <c r="J104" i="34"/>
  <c r="J112" i="34"/>
  <c r="J141" i="34"/>
  <c r="J152" i="34"/>
  <c r="J137" i="34"/>
  <c r="J129" i="34"/>
  <c r="J122" i="34"/>
  <c r="J105" i="34"/>
  <c r="J97" i="34"/>
  <c r="J92" i="34"/>
  <c r="J81" i="34"/>
  <c r="J136" i="34"/>
  <c r="J128" i="34"/>
  <c r="J120" i="34"/>
  <c r="J101" i="34"/>
  <c r="J85" i="34"/>
  <c r="J65" i="34"/>
  <c r="J117" i="34"/>
  <c r="J110" i="34"/>
  <c r="J73" i="34"/>
  <c r="J93" i="34"/>
  <c r="J82" i="34"/>
  <c r="J116" i="34"/>
  <c r="J102" i="34"/>
  <c r="J91" i="34"/>
  <c r="J72" i="34"/>
  <c r="J131" i="34"/>
  <c r="J144" i="34"/>
  <c r="J150" i="34"/>
  <c r="J134" i="34"/>
  <c r="J126" i="34"/>
  <c r="J118" i="34"/>
  <c r="J108" i="34"/>
  <c r="J71" i="34"/>
  <c r="J96" i="34"/>
  <c r="J88" i="34"/>
  <c r="J98" i="34"/>
  <c r="J86" i="34"/>
  <c r="J80" i="34"/>
  <c r="J69" i="34"/>
  <c r="J114" i="34"/>
  <c r="J107" i="34"/>
  <c r="J89" i="34"/>
  <c r="J79" i="34"/>
  <c r="J75" i="34"/>
  <c r="J109" i="34"/>
  <c r="J100" i="34"/>
  <c r="J76" i="34"/>
  <c r="J68" i="34"/>
  <c r="J84" i="34"/>
  <c r="K70" i="34"/>
  <c r="K82" i="34"/>
  <c r="K86" i="34"/>
  <c r="K98" i="34"/>
  <c r="K78" i="34"/>
  <c r="K65" i="34"/>
  <c r="K97" i="34"/>
  <c r="K105" i="34"/>
  <c r="K118" i="34"/>
  <c r="K145" i="34"/>
  <c r="K149" i="34"/>
  <c r="K121" i="34"/>
  <c r="K125" i="34"/>
  <c r="K151" i="34"/>
  <c r="K129" i="34"/>
  <c r="K135" i="34"/>
  <c r="K116" i="34"/>
  <c r="K89" i="34"/>
  <c r="K150" i="34"/>
  <c r="K126" i="34"/>
  <c r="K137" i="34"/>
  <c r="K152" i="34"/>
  <c r="K147" i="34"/>
  <c r="K131" i="34"/>
  <c r="K119" i="34"/>
  <c r="K110" i="34"/>
  <c r="K140" i="34"/>
  <c r="K77" i="34"/>
  <c r="K144" i="34"/>
  <c r="K138" i="34"/>
  <c r="K123" i="34"/>
  <c r="K142" i="34"/>
  <c r="K136" i="34"/>
  <c r="K132" i="34"/>
  <c r="K113" i="34"/>
  <c r="K130" i="34"/>
  <c r="K124" i="34"/>
  <c r="K112" i="34"/>
  <c r="K148" i="34"/>
  <c r="K117" i="34"/>
  <c r="K106" i="34"/>
  <c r="K94" i="34"/>
  <c r="K88" i="34"/>
  <c r="K75" i="34"/>
  <c r="K69" i="34"/>
  <c r="K79" i="34"/>
  <c r="K74" i="34"/>
  <c r="K68" i="34"/>
  <c r="K85" i="34"/>
  <c r="K73" i="34"/>
  <c r="K122" i="34"/>
  <c r="K153" i="34"/>
  <c r="K146" i="34"/>
  <c r="K139" i="34"/>
  <c r="K114" i="34"/>
  <c r="K66" i="34"/>
  <c r="K120" i="34"/>
  <c r="K111" i="34"/>
  <c r="K133" i="34"/>
  <c r="K134" i="34"/>
  <c r="K128" i="34"/>
  <c r="K143" i="34"/>
  <c r="K96" i="34"/>
  <c r="K90" i="34"/>
  <c r="K104" i="34"/>
  <c r="K107" i="34"/>
  <c r="K99" i="34"/>
  <c r="K87" i="34"/>
  <c r="K76" i="34"/>
  <c r="K72" i="34"/>
  <c r="K127" i="34"/>
  <c r="K108" i="34"/>
  <c r="K141" i="34"/>
  <c r="K102" i="34"/>
  <c r="K100" i="34"/>
  <c r="K84" i="34"/>
  <c r="K115" i="34"/>
  <c r="K109" i="34"/>
  <c r="K80" i="34"/>
  <c r="K91" i="34"/>
  <c r="K101" i="34"/>
  <c r="K71" i="34"/>
  <c r="K83" i="34"/>
  <c r="K81" i="34"/>
  <c r="K67" i="34"/>
  <c r="K93" i="34"/>
  <c r="K95" i="34"/>
  <c r="K103" i="34"/>
  <c r="K92" i="34"/>
  <c r="C29" i="27"/>
  <c r="O86" i="21" l="1"/>
  <c r="O90" i="21"/>
  <c r="O94" i="21"/>
  <c r="O98" i="21"/>
  <c r="R66" i="21"/>
  <c r="R70" i="21"/>
  <c r="R74" i="21"/>
  <c r="R78" i="21"/>
  <c r="O88" i="21"/>
  <c r="O93" i="21"/>
  <c r="O99" i="21"/>
  <c r="R65" i="21"/>
  <c r="R71" i="21"/>
  <c r="R76" i="21"/>
  <c r="O85" i="21"/>
  <c r="O92" i="21"/>
  <c r="O100" i="21"/>
  <c r="R69" i="21"/>
  <c r="R77" i="21"/>
  <c r="O89" i="21"/>
  <c r="O96" i="21"/>
  <c r="R67" i="21"/>
  <c r="R73" i="21"/>
  <c r="O91" i="21"/>
  <c r="R75" i="21"/>
  <c r="O95" i="21"/>
  <c r="R64" i="21"/>
  <c r="R79" i="21"/>
  <c r="O87" i="21"/>
  <c r="R72" i="21"/>
  <c r="O97" i="21"/>
  <c r="R68" i="21"/>
  <c r="P88" i="21" l="1"/>
  <c r="P92" i="21"/>
  <c r="P96" i="21"/>
  <c r="P100" i="21"/>
  <c r="S64" i="21"/>
  <c r="S68" i="21"/>
  <c r="S72" i="21"/>
  <c r="S76" i="21"/>
  <c r="P86" i="21"/>
  <c r="P91" i="21"/>
  <c r="P97" i="21"/>
  <c r="S69" i="21"/>
  <c r="S74" i="21"/>
  <c r="S79" i="21"/>
  <c r="P89" i="21"/>
  <c r="P95" i="21"/>
  <c r="S66" i="21"/>
  <c r="S73" i="21"/>
  <c r="P85" i="21"/>
  <c r="P93" i="21"/>
  <c r="P99" i="21"/>
  <c r="S70" i="21"/>
  <c r="S77" i="21"/>
  <c r="P94" i="21"/>
  <c r="S65" i="21"/>
  <c r="S78" i="21"/>
  <c r="P98" i="21"/>
  <c r="S67" i="21"/>
  <c r="P90" i="21"/>
  <c r="S75" i="21"/>
  <c r="P87" i="21"/>
  <c r="S71" i="21"/>
  <c r="K64" i="34" l="1"/>
  <c r="J12" i="45"/>
  <c r="K12" i="45"/>
  <c r="L12" i="45"/>
  <c r="M12" i="45"/>
  <c r="N12" i="45"/>
  <c r="O12" i="45"/>
  <c r="P12" i="45"/>
  <c r="Q12" i="45"/>
  <c r="R12" i="45"/>
  <c r="S12" i="45"/>
  <c r="T12" i="45"/>
  <c r="U12" i="45"/>
  <c r="C39" i="34" l="1"/>
  <c r="C36" i="34"/>
  <c r="C22" i="34"/>
  <c r="L146" i="34" l="1"/>
  <c r="P146" i="34" s="1"/>
  <c r="I98" i="29" s="1"/>
  <c r="L147" i="34"/>
  <c r="P147" i="34" s="1"/>
  <c r="I99" i="29" s="1"/>
  <c r="L137" i="34"/>
  <c r="P137" i="34" s="1"/>
  <c r="I89" i="29" s="1"/>
  <c r="L127" i="34"/>
  <c r="P127" i="34" s="1"/>
  <c r="I79" i="29" s="1"/>
  <c r="L119" i="34"/>
  <c r="L111" i="34"/>
  <c r="P111" i="34" s="1"/>
  <c r="I63" i="29" s="1"/>
  <c r="L103" i="34"/>
  <c r="P103" i="34" s="1"/>
  <c r="I55" i="29" s="1"/>
  <c r="L95" i="34"/>
  <c r="P95" i="34" s="1"/>
  <c r="I47" i="29" s="1"/>
  <c r="L87" i="34"/>
  <c r="L79" i="34"/>
  <c r="P79" i="34" s="1"/>
  <c r="I31" i="29" s="1"/>
  <c r="L71" i="34"/>
  <c r="P71" i="34" s="1"/>
  <c r="I23" i="29" s="1"/>
  <c r="L143" i="34"/>
  <c r="P143" i="34" s="1"/>
  <c r="I95" i="29" s="1"/>
  <c r="L140" i="34"/>
  <c r="P140" i="34" s="1"/>
  <c r="I92" i="29" s="1"/>
  <c r="L132" i="34"/>
  <c r="P132" i="34" s="1"/>
  <c r="I84" i="29" s="1"/>
  <c r="L122" i="34"/>
  <c r="P122" i="34" s="1"/>
  <c r="I74" i="29" s="1"/>
  <c r="L114" i="34"/>
  <c r="P114" i="34" s="1"/>
  <c r="I66" i="29" s="1"/>
  <c r="L106" i="34"/>
  <c r="P106" i="34" s="1"/>
  <c r="I58" i="29" s="1"/>
  <c r="L98" i="34"/>
  <c r="P98" i="34" s="1"/>
  <c r="I50" i="29" s="1"/>
  <c r="L90" i="34"/>
  <c r="L82" i="34"/>
  <c r="P82" i="34" s="1"/>
  <c r="I34" i="29" s="1"/>
  <c r="L74" i="34"/>
  <c r="P74" i="34" s="1"/>
  <c r="I26" i="29" s="1"/>
  <c r="L66" i="34"/>
  <c r="P66" i="34" s="1"/>
  <c r="L142" i="34"/>
  <c r="P142" i="34" s="1"/>
  <c r="I94" i="29" s="1"/>
  <c r="L145" i="34"/>
  <c r="P145" i="34" s="1"/>
  <c r="I97" i="29" s="1"/>
  <c r="L135" i="34"/>
  <c r="P135" i="34" s="1"/>
  <c r="I87" i="29" s="1"/>
  <c r="L125" i="34"/>
  <c r="P125" i="34" s="1"/>
  <c r="I77" i="29" s="1"/>
  <c r="L117" i="34"/>
  <c r="L109" i="34"/>
  <c r="P109" i="34" s="1"/>
  <c r="I61" i="29" s="1"/>
  <c r="L101" i="34"/>
  <c r="P101" i="34" s="1"/>
  <c r="I53" i="29" s="1"/>
  <c r="L93" i="34"/>
  <c r="P93" i="34" s="1"/>
  <c r="I45" i="29" s="1"/>
  <c r="L85" i="34"/>
  <c r="P85" i="34" s="1"/>
  <c r="I37" i="29" s="1"/>
  <c r="L77" i="34"/>
  <c r="L69" i="34"/>
  <c r="P69" i="34" s="1"/>
  <c r="L131" i="34"/>
  <c r="P131" i="34" s="1"/>
  <c r="I83" i="29" s="1"/>
  <c r="L152" i="34"/>
  <c r="L138" i="34"/>
  <c r="P138" i="34" s="1"/>
  <c r="I90" i="29" s="1"/>
  <c r="L130" i="34"/>
  <c r="P130" i="34" s="1"/>
  <c r="I82" i="29" s="1"/>
  <c r="L120" i="34"/>
  <c r="P120" i="34" s="1"/>
  <c r="I72" i="29" s="1"/>
  <c r="L112" i="34"/>
  <c r="L104" i="34"/>
  <c r="P104" i="34" s="1"/>
  <c r="I56" i="29" s="1"/>
  <c r="L96" i="34"/>
  <c r="P96" i="34" s="1"/>
  <c r="I48" i="29" s="1"/>
  <c r="L88" i="34"/>
  <c r="P88" i="34" s="1"/>
  <c r="I40" i="29" s="1"/>
  <c r="L80" i="34"/>
  <c r="L72" i="34"/>
  <c r="P72" i="34" s="1"/>
  <c r="I24" i="29" s="1"/>
  <c r="L64" i="34"/>
  <c r="L128" i="34"/>
  <c r="P128" i="34" s="1"/>
  <c r="I80" i="29" s="1"/>
  <c r="L141" i="34"/>
  <c r="P141" i="34" s="1"/>
  <c r="I93" i="29" s="1"/>
  <c r="L133" i="34"/>
  <c r="P133" i="34" s="1"/>
  <c r="I85" i="29" s="1"/>
  <c r="L123" i="34"/>
  <c r="P123" i="34" s="1"/>
  <c r="I75" i="29" s="1"/>
  <c r="L115" i="34"/>
  <c r="P115" i="34" s="1"/>
  <c r="I67" i="29" s="1"/>
  <c r="L107" i="34"/>
  <c r="L99" i="34"/>
  <c r="P99" i="34" s="1"/>
  <c r="I51" i="29" s="1"/>
  <c r="L91" i="34"/>
  <c r="P91" i="34" s="1"/>
  <c r="I43" i="29" s="1"/>
  <c r="L83" i="34"/>
  <c r="P83" i="34" s="1"/>
  <c r="I35" i="29" s="1"/>
  <c r="L75" i="34"/>
  <c r="L67" i="34"/>
  <c r="P67" i="34" s="1"/>
  <c r="L153" i="34"/>
  <c r="L148" i="34"/>
  <c r="P148" i="34" s="1"/>
  <c r="I100" i="29" s="1"/>
  <c r="L136" i="34"/>
  <c r="P136" i="34" s="1"/>
  <c r="I88" i="29" s="1"/>
  <c r="L126" i="34"/>
  <c r="P126" i="34" s="1"/>
  <c r="I78" i="29" s="1"/>
  <c r="L118" i="34"/>
  <c r="P118" i="34" s="1"/>
  <c r="I70" i="29" s="1"/>
  <c r="L110" i="34"/>
  <c r="P110" i="34" s="1"/>
  <c r="I62" i="29" s="1"/>
  <c r="L102" i="34"/>
  <c r="P102" i="34" s="1"/>
  <c r="I54" i="29" s="1"/>
  <c r="L94" i="34"/>
  <c r="P94" i="34" s="1"/>
  <c r="I46" i="29" s="1"/>
  <c r="L86" i="34"/>
  <c r="P86" i="34" s="1"/>
  <c r="I38" i="29" s="1"/>
  <c r="L78" i="34"/>
  <c r="P78" i="34" s="1"/>
  <c r="I30" i="29" s="1"/>
  <c r="L70" i="34"/>
  <c r="P70" i="34" s="1"/>
  <c r="I22" i="29" s="1"/>
  <c r="L150" i="34"/>
  <c r="P150" i="34" s="1"/>
  <c r="I102" i="29" s="1"/>
  <c r="L151" i="34"/>
  <c r="L139" i="34"/>
  <c r="P139" i="34" s="1"/>
  <c r="I91" i="29" s="1"/>
  <c r="L129" i="34"/>
  <c r="P129" i="34" s="1"/>
  <c r="I81" i="29" s="1"/>
  <c r="L121" i="34"/>
  <c r="P121" i="34" s="1"/>
  <c r="I73" i="29" s="1"/>
  <c r="L113" i="34"/>
  <c r="P113" i="34" s="1"/>
  <c r="I65" i="29" s="1"/>
  <c r="L105" i="34"/>
  <c r="P105" i="34" s="1"/>
  <c r="I57" i="29" s="1"/>
  <c r="L97" i="34"/>
  <c r="P97" i="34" s="1"/>
  <c r="I49" i="29" s="1"/>
  <c r="L89" i="34"/>
  <c r="P89" i="34" s="1"/>
  <c r="I41" i="29" s="1"/>
  <c r="L81" i="34"/>
  <c r="P81" i="34" s="1"/>
  <c r="I33" i="29" s="1"/>
  <c r="L73" i="34"/>
  <c r="P73" i="34" s="1"/>
  <c r="I25" i="29" s="1"/>
  <c r="L65" i="34"/>
  <c r="P65" i="34" s="1"/>
  <c r="L149" i="34"/>
  <c r="P149" i="34" s="1"/>
  <c r="I101" i="29" s="1"/>
  <c r="L144" i="34"/>
  <c r="P144" i="34" s="1"/>
  <c r="I96" i="29" s="1"/>
  <c r="L134" i="34"/>
  <c r="P134" i="34" s="1"/>
  <c r="I86" i="29" s="1"/>
  <c r="L124" i="34"/>
  <c r="P124" i="34" s="1"/>
  <c r="I76" i="29" s="1"/>
  <c r="L116" i="34"/>
  <c r="P116" i="34" s="1"/>
  <c r="I68" i="29" s="1"/>
  <c r="L108" i="34"/>
  <c r="L100" i="34"/>
  <c r="P100" i="34" s="1"/>
  <c r="I52" i="29" s="1"/>
  <c r="L92" i="34"/>
  <c r="P92" i="34" s="1"/>
  <c r="I44" i="29" s="1"/>
  <c r="L84" i="34"/>
  <c r="P84" i="34" s="1"/>
  <c r="I36" i="29" s="1"/>
  <c r="L76" i="34"/>
  <c r="P76" i="34" s="1"/>
  <c r="I28" i="29" s="1"/>
  <c r="L68" i="34"/>
  <c r="P68" i="34" s="1"/>
  <c r="J64" i="34"/>
  <c r="P152" i="34"/>
  <c r="I104" i="29" s="1"/>
  <c r="P107" i="34"/>
  <c r="I59" i="29" s="1"/>
  <c r="P87" i="34"/>
  <c r="I39" i="29" s="1"/>
  <c r="P80" i="34"/>
  <c r="I32" i="29" s="1"/>
  <c r="P153" i="34"/>
  <c r="I105" i="29" s="1"/>
  <c r="P119" i="34"/>
  <c r="I71" i="29" s="1"/>
  <c r="P112" i="34"/>
  <c r="I64" i="29" s="1"/>
  <c r="P90" i="34"/>
  <c r="I42" i="29" s="1"/>
  <c r="P151" i="34"/>
  <c r="I103" i="29" s="1"/>
  <c r="P108" i="34"/>
  <c r="I60" i="29" s="1"/>
  <c r="P75" i="34"/>
  <c r="I27" i="29" s="1"/>
  <c r="P117" i="34"/>
  <c r="I69" i="29" s="1"/>
  <c r="P77" i="34"/>
  <c r="I29" i="29" s="1"/>
  <c r="P64" i="34" l="1"/>
  <c r="I16" i="29" s="1"/>
  <c r="I17" i="29"/>
  <c r="K17" i="29" s="1"/>
  <c r="I20" i="29"/>
  <c r="I21" i="29"/>
  <c r="I18" i="29"/>
  <c r="I19" i="29"/>
  <c r="S19" i="29" s="1"/>
  <c r="R32" i="29"/>
  <c r="U24" i="29"/>
  <c r="Q26" i="29"/>
  <c r="N40" i="29"/>
  <c r="Y40" i="29"/>
  <c r="T40" i="29"/>
  <c r="L40" i="29"/>
  <c r="K40" i="29"/>
  <c r="V40" i="29"/>
  <c r="R40" i="29"/>
  <c r="S40" i="29"/>
  <c r="M40" i="29"/>
  <c r="O40" i="29"/>
  <c r="U40" i="29"/>
  <c r="Z40" i="29"/>
  <c r="W40" i="29"/>
  <c r="Q40" i="29"/>
  <c r="X40" i="29"/>
  <c r="P40" i="29"/>
  <c r="J106" i="57"/>
  <c r="X103" i="29"/>
  <c r="N103" i="29"/>
  <c r="W103" i="29"/>
  <c r="L103" i="29"/>
  <c r="S103" i="29"/>
  <c r="M103" i="29"/>
  <c r="Z103" i="29"/>
  <c r="Q103" i="29"/>
  <c r="O103" i="29"/>
  <c r="P103" i="29"/>
  <c r="U103" i="29"/>
  <c r="R103" i="29"/>
  <c r="K103" i="29"/>
  <c r="Y103" i="29"/>
  <c r="V103" i="29"/>
  <c r="T103"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T102" i="29"/>
  <c r="Y102" i="29"/>
  <c r="R102" i="29"/>
  <c r="S102" i="29"/>
  <c r="X102" i="29"/>
  <c r="O102" i="29"/>
  <c r="L102" i="29"/>
  <c r="Z102" i="29"/>
  <c r="M102" i="29"/>
  <c r="P102" i="29"/>
  <c r="W102" i="29"/>
  <c r="J105" i="57"/>
  <c r="Q102" i="29"/>
  <c r="K102" i="29"/>
  <c r="V102" i="29"/>
  <c r="N102" i="29"/>
  <c r="U102" i="29"/>
  <c r="J104" i="57"/>
  <c r="N101" i="29"/>
  <c r="K101" i="29"/>
  <c r="P101" i="29"/>
  <c r="Z101" i="29"/>
  <c r="X101" i="29"/>
  <c r="T101" i="29"/>
  <c r="Y101" i="29"/>
  <c r="V101" i="29"/>
  <c r="L101" i="29"/>
  <c r="O101" i="29"/>
  <c r="U101" i="29"/>
  <c r="W101" i="29"/>
  <c r="R101" i="29"/>
  <c r="Q101" i="29"/>
  <c r="S101" i="29"/>
  <c r="M101"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S65" i="29"/>
  <c r="W65" i="29"/>
  <c r="U65" i="29"/>
  <c r="Y65" i="29"/>
  <c r="T65" i="29"/>
  <c r="M65" i="29"/>
  <c r="O65" i="29"/>
  <c r="X65" i="29"/>
  <c r="K65" i="29"/>
  <c r="N65" i="29"/>
  <c r="L65" i="29"/>
  <c r="Q65" i="29"/>
  <c r="R65" i="29"/>
  <c r="P65" i="29"/>
  <c r="Z65" i="29"/>
  <c r="V65" i="29"/>
  <c r="T18" i="29"/>
  <c r="R58" i="29"/>
  <c r="Y58" i="29"/>
  <c r="W58" i="29"/>
  <c r="O58" i="29"/>
  <c r="X58" i="29"/>
  <c r="T58" i="29"/>
  <c r="N58" i="29"/>
  <c r="Q58" i="29"/>
  <c r="V58" i="29"/>
  <c r="M58" i="29"/>
  <c r="L58" i="29"/>
  <c r="Z58" i="29"/>
  <c r="S58" i="29"/>
  <c r="P58" i="29"/>
  <c r="K58" i="29"/>
  <c r="U58" i="29"/>
  <c r="J99" i="57"/>
  <c r="Q96" i="29"/>
  <c r="V96" i="29"/>
  <c r="N96" i="29"/>
  <c r="M96" i="29"/>
  <c r="R96" i="29"/>
  <c r="W96" i="29"/>
  <c r="T96" i="29"/>
  <c r="P96" i="29"/>
  <c r="L96" i="29"/>
  <c r="U96" i="29"/>
  <c r="Z96" i="29"/>
  <c r="Y96" i="29"/>
  <c r="X96" i="29"/>
  <c r="S96" i="29"/>
  <c r="K96" i="29"/>
  <c r="O96" i="29"/>
  <c r="P77" i="29"/>
  <c r="L77" i="29"/>
  <c r="U77" i="29"/>
  <c r="Q77" i="29"/>
  <c r="T77" i="29"/>
  <c r="R77" i="29"/>
  <c r="V77" i="29"/>
  <c r="Z77" i="29"/>
  <c r="X77" i="29"/>
  <c r="K77" i="29"/>
  <c r="Y77" i="29"/>
  <c r="N77" i="29"/>
  <c r="W77" i="29"/>
  <c r="S77" i="29"/>
  <c r="M77" i="29"/>
  <c r="O77"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S53" i="29"/>
  <c r="Y53" i="29"/>
  <c r="Z53" i="29"/>
  <c r="O53" i="29"/>
  <c r="N53" i="29"/>
  <c r="P53" i="29"/>
  <c r="Q53" i="29"/>
  <c r="L53" i="29"/>
  <c r="M53" i="29"/>
  <c r="X53" i="29"/>
  <c r="R53" i="29"/>
  <c r="U53" i="29"/>
  <c r="W53" i="29"/>
  <c r="T53" i="29"/>
  <c r="K53" i="29"/>
  <c r="V53"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N19" i="29"/>
  <c r="K19"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L100" i="29"/>
  <c r="U100" i="29"/>
  <c r="K100" i="29"/>
  <c r="R100" i="29"/>
  <c r="V100" i="29"/>
  <c r="J103" i="57"/>
  <c r="N100" i="29"/>
  <c r="Q100" i="29"/>
  <c r="X100" i="29"/>
  <c r="P100" i="29"/>
  <c r="S100" i="29"/>
  <c r="T100" i="29"/>
  <c r="Z100" i="29"/>
  <c r="Y100" i="29"/>
  <c r="W100" i="29"/>
  <c r="O100" i="29"/>
  <c r="M100" i="29"/>
  <c r="O59" i="29"/>
  <c r="P59" i="29"/>
  <c r="K59" i="29"/>
  <c r="V59" i="29"/>
  <c r="R59" i="29"/>
  <c r="N59" i="29"/>
  <c r="T59" i="29"/>
  <c r="W59" i="29"/>
  <c r="X59" i="29"/>
  <c r="Q59" i="29"/>
  <c r="S59" i="29"/>
  <c r="U59" i="29"/>
  <c r="M59" i="29"/>
  <c r="Z59" i="29"/>
  <c r="L59" i="29"/>
  <c r="Y5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Q104" i="29"/>
  <c r="O104" i="29"/>
  <c r="Y104" i="29"/>
  <c r="Z104" i="29"/>
  <c r="S104" i="29"/>
  <c r="K104" i="29"/>
  <c r="U104" i="29"/>
  <c r="N104" i="29"/>
  <c r="X104" i="29"/>
  <c r="J107" i="57"/>
  <c r="P104" i="29"/>
  <c r="V104" i="29"/>
  <c r="M104" i="29"/>
  <c r="W104" i="29"/>
  <c r="T104" i="29"/>
  <c r="L104" i="29"/>
  <c r="R104"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L98" i="29"/>
  <c r="T98" i="29"/>
  <c r="W98" i="29"/>
  <c r="P98" i="29"/>
  <c r="Q98" i="29"/>
  <c r="X98" i="29"/>
  <c r="V98" i="29"/>
  <c r="K98" i="29"/>
  <c r="M98" i="29"/>
  <c r="S98" i="29"/>
  <c r="U98" i="29"/>
  <c r="R98" i="29"/>
  <c r="N98" i="29"/>
  <c r="O98" i="29"/>
  <c r="J101" i="57"/>
  <c r="Y98" i="29"/>
  <c r="Z98"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K41" i="29"/>
  <c r="X41" i="29"/>
  <c r="W41" i="29"/>
  <c r="Z41" i="29"/>
  <c r="N41" i="29"/>
  <c r="Q41" i="29"/>
  <c r="S41" i="29"/>
  <c r="O41" i="29"/>
  <c r="V41" i="29"/>
  <c r="M41" i="29"/>
  <c r="P41" i="29"/>
  <c r="R41" i="29"/>
  <c r="L41" i="29"/>
  <c r="T41" i="29"/>
  <c r="U41" i="29"/>
  <c r="Y41"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Q92" i="29"/>
  <c r="S92" i="29"/>
  <c r="U92" i="29"/>
  <c r="Y92" i="29"/>
  <c r="V92" i="29"/>
  <c r="L92" i="29"/>
  <c r="Z92" i="29"/>
  <c r="M92" i="29"/>
  <c r="R92" i="29"/>
  <c r="J95" i="57"/>
  <c r="X92" i="29"/>
  <c r="N92" i="29"/>
  <c r="O92" i="29"/>
  <c r="T92" i="29"/>
  <c r="W92" i="29"/>
  <c r="K92" i="29"/>
  <c r="P92"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O97" i="29"/>
  <c r="K97" i="29"/>
  <c r="Q97" i="29"/>
  <c r="P97" i="29"/>
  <c r="Y97" i="29"/>
  <c r="S97" i="29"/>
  <c r="J100" i="57"/>
  <c r="V97" i="29"/>
  <c r="X97" i="29"/>
  <c r="T97" i="29"/>
  <c r="L97" i="29"/>
  <c r="W97" i="29"/>
  <c r="Z97" i="29"/>
  <c r="U97" i="29"/>
  <c r="R97" i="29"/>
  <c r="M97" i="29"/>
  <c r="N97" i="29"/>
  <c r="L89" i="29"/>
  <c r="N89" i="29"/>
  <c r="R89" i="29"/>
  <c r="Z89" i="29"/>
  <c r="J92" i="57"/>
  <c r="Q89" i="29"/>
  <c r="K89" i="29"/>
  <c r="P89" i="29"/>
  <c r="O89" i="29"/>
  <c r="X89" i="29"/>
  <c r="V89" i="29"/>
  <c r="U89" i="29"/>
  <c r="Y89" i="29"/>
  <c r="T89" i="29"/>
  <c r="M89" i="29"/>
  <c r="S89" i="29"/>
  <c r="W89" i="29"/>
  <c r="K63" i="29"/>
  <c r="W63" i="29"/>
  <c r="X63" i="29"/>
  <c r="Y63" i="29"/>
  <c r="V63" i="29"/>
  <c r="M63" i="29"/>
  <c r="T63" i="29"/>
  <c r="N63" i="29"/>
  <c r="O63" i="29"/>
  <c r="P63" i="29"/>
  <c r="L63" i="29"/>
  <c r="U63" i="29"/>
  <c r="Q63" i="29"/>
  <c r="S63" i="29"/>
  <c r="Z63" i="29"/>
  <c r="R63" i="29"/>
  <c r="R99" i="29"/>
  <c r="P99" i="29"/>
  <c r="S99" i="29"/>
  <c r="O99" i="29"/>
  <c r="U99" i="29"/>
  <c r="Y99" i="29"/>
  <c r="L99" i="29"/>
  <c r="K99" i="29"/>
  <c r="V99" i="29"/>
  <c r="X99" i="29"/>
  <c r="T99" i="29"/>
  <c r="J102" i="57"/>
  <c r="W99" i="29"/>
  <c r="M99" i="29"/>
  <c r="Q99" i="29"/>
  <c r="N99" i="29"/>
  <c r="Z99"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W55" i="29"/>
  <c r="Q55" i="29"/>
  <c r="R55" i="29"/>
  <c r="S55" i="29"/>
  <c r="U55" i="29"/>
  <c r="Z55" i="29"/>
  <c r="Y55" i="29"/>
  <c r="P55" i="29"/>
  <c r="O55" i="29"/>
  <c r="T55" i="29"/>
  <c r="N55" i="29"/>
  <c r="V55" i="29"/>
  <c r="K55" i="29"/>
  <c r="X55" i="29"/>
  <c r="M55" i="29"/>
  <c r="L55" i="29"/>
  <c r="P105" i="29"/>
  <c r="S105" i="29"/>
  <c r="X105" i="29"/>
  <c r="U105" i="29"/>
  <c r="W105" i="29"/>
  <c r="K105" i="29"/>
  <c r="O105" i="29"/>
  <c r="L105" i="29"/>
  <c r="Z105" i="29"/>
  <c r="T105" i="29"/>
  <c r="J108" i="57"/>
  <c r="N105" i="29"/>
  <c r="Y105" i="29"/>
  <c r="Q105" i="29"/>
  <c r="R105" i="29"/>
  <c r="M105" i="29"/>
  <c r="V105" i="29"/>
  <c r="P32" i="29"/>
  <c r="U32" i="29"/>
  <c r="X32" i="29"/>
  <c r="N32" i="29"/>
  <c r="Q32" i="29"/>
  <c r="R61" i="29"/>
  <c r="O61" i="29"/>
  <c r="N61" i="29"/>
  <c r="V61" i="29"/>
  <c r="T61" i="29"/>
  <c r="S61" i="29"/>
  <c r="U61" i="29"/>
  <c r="K61" i="29"/>
  <c r="Y61" i="29"/>
  <c r="Q61" i="29"/>
  <c r="L61" i="29"/>
  <c r="W61" i="29"/>
  <c r="M61" i="29"/>
  <c r="Z61" i="29"/>
  <c r="X61" i="29"/>
  <c r="P61" i="29"/>
  <c r="O16" i="29"/>
  <c r="M16" i="29"/>
  <c r="R16" i="29"/>
  <c r="W16" i="29"/>
  <c r="L16" i="29"/>
  <c r="T16" i="29"/>
  <c r="U16" i="29"/>
  <c r="Q16" i="29"/>
  <c r="V16" i="29"/>
  <c r="P16" i="29"/>
  <c r="S16" i="29"/>
  <c r="Y16" i="29"/>
  <c r="X16" i="29"/>
  <c r="Z16" i="29"/>
  <c r="K16" i="29"/>
  <c r="N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S45" i="29"/>
  <c r="Z45" i="29"/>
  <c r="M45" i="29"/>
  <c r="V45" i="29"/>
  <c r="R45" i="29"/>
  <c r="L45" i="29"/>
  <c r="Q45" i="29"/>
  <c r="U45" i="29"/>
  <c r="O45" i="29"/>
  <c r="T45" i="29"/>
  <c r="X45" i="29"/>
  <c r="N45" i="29"/>
  <c r="Y45" i="29"/>
  <c r="P45" i="29"/>
  <c r="K45" i="29"/>
  <c r="W45"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S17" i="29" l="1"/>
  <c r="P19" i="29"/>
  <c r="M19" i="29"/>
  <c r="U19" i="29"/>
  <c r="R102" i="57"/>
  <c r="U102" i="57"/>
  <c r="Y102" i="57"/>
  <c r="V102" i="57"/>
  <c r="Z102" i="57"/>
  <c r="T102" i="57"/>
  <c r="X102" i="57"/>
  <c r="AB102" i="57"/>
  <c r="S102" i="57"/>
  <c r="AA102" i="57"/>
  <c r="W102" i="57"/>
  <c r="R87" i="57"/>
  <c r="V87" i="57"/>
  <c r="Z87" i="57"/>
  <c r="S87" i="57"/>
  <c r="W87" i="57"/>
  <c r="AA87" i="57"/>
  <c r="U87" i="57"/>
  <c r="Y87" i="57"/>
  <c r="AB87" i="57"/>
  <c r="X87" i="57"/>
  <c r="T87" i="57"/>
  <c r="R84" i="57"/>
  <c r="T84" i="57"/>
  <c r="X84" i="57"/>
  <c r="AB84" i="57"/>
  <c r="U84" i="57"/>
  <c r="Y84" i="57"/>
  <c r="S84" i="57"/>
  <c r="W84" i="57"/>
  <c r="AA84" i="57"/>
  <c r="Z84" i="57"/>
  <c r="V84" i="57"/>
  <c r="R98" i="57"/>
  <c r="U98" i="57"/>
  <c r="Y98" i="57"/>
  <c r="V98" i="57"/>
  <c r="Z98" i="57"/>
  <c r="T98" i="57"/>
  <c r="X98" i="57"/>
  <c r="AB98" i="57"/>
  <c r="W98" i="57"/>
  <c r="AA98" i="57"/>
  <c r="S98" i="57"/>
  <c r="R86" i="57"/>
  <c r="T86" i="57"/>
  <c r="X86" i="57"/>
  <c r="AB86" i="57"/>
  <c r="U86" i="57"/>
  <c r="Y86" i="57"/>
  <c r="S86" i="57"/>
  <c r="W86" i="57"/>
  <c r="AA86" i="57"/>
  <c r="V86" i="57"/>
  <c r="Z86" i="57"/>
  <c r="R85" i="57"/>
  <c r="V85" i="57"/>
  <c r="Z85" i="57"/>
  <c r="S85" i="57"/>
  <c r="W85" i="57"/>
  <c r="AA85" i="57"/>
  <c r="U85" i="57"/>
  <c r="Y85" i="57"/>
  <c r="T85" i="57"/>
  <c r="AB85" i="57"/>
  <c r="X85" i="57"/>
  <c r="R90" i="57"/>
  <c r="U90" i="57"/>
  <c r="Y90" i="57"/>
  <c r="V90" i="57"/>
  <c r="Z90" i="57"/>
  <c r="T90" i="57"/>
  <c r="X90" i="57"/>
  <c r="AB90" i="57"/>
  <c r="W90" i="57"/>
  <c r="AA90" i="57"/>
  <c r="S90" i="57"/>
  <c r="R88" i="57"/>
  <c r="T88" i="57"/>
  <c r="X88" i="57"/>
  <c r="AB88" i="57"/>
  <c r="U88" i="57"/>
  <c r="Y88" i="57"/>
  <c r="S88" i="57"/>
  <c r="W88" i="57"/>
  <c r="AA88" i="57"/>
  <c r="V88" i="57"/>
  <c r="Z88" i="57"/>
  <c r="R95" i="57"/>
  <c r="V95" i="57"/>
  <c r="Z95" i="57"/>
  <c r="S95" i="57"/>
  <c r="W95" i="57"/>
  <c r="AA95" i="57"/>
  <c r="U95" i="57"/>
  <c r="Y95" i="57"/>
  <c r="T95" i="57"/>
  <c r="AB95" i="57"/>
  <c r="X95" i="57"/>
  <c r="R94" i="57"/>
  <c r="T94" i="57"/>
  <c r="X94" i="57"/>
  <c r="AB94" i="57"/>
  <c r="U94" i="57"/>
  <c r="Y94" i="57"/>
  <c r="S94" i="57"/>
  <c r="W94" i="57"/>
  <c r="AA94" i="57"/>
  <c r="Z94" i="57"/>
  <c r="V94" i="57"/>
  <c r="R107" i="57"/>
  <c r="U107" i="57"/>
  <c r="Y107" i="57"/>
  <c r="V107" i="57"/>
  <c r="Z107" i="57"/>
  <c r="T107" i="57"/>
  <c r="X107" i="57"/>
  <c r="AB107" i="57"/>
  <c r="S107" i="57"/>
  <c r="W107" i="57"/>
  <c r="AA107" i="57"/>
  <c r="R91" i="57"/>
  <c r="V91" i="57"/>
  <c r="Z91" i="57"/>
  <c r="S91" i="57"/>
  <c r="W91" i="57"/>
  <c r="AA91" i="57"/>
  <c r="U91" i="57"/>
  <c r="Y91" i="57"/>
  <c r="X91" i="57"/>
  <c r="AB91" i="57"/>
  <c r="T91" i="57"/>
  <c r="R105" i="57"/>
  <c r="U105" i="57"/>
  <c r="Y105" i="57"/>
  <c r="V105" i="57"/>
  <c r="Z105" i="57"/>
  <c r="T105" i="57"/>
  <c r="X105" i="57"/>
  <c r="AB105" i="57"/>
  <c r="W105" i="57"/>
  <c r="AA105" i="57"/>
  <c r="S105" i="57"/>
  <c r="R106" i="57"/>
  <c r="S106" i="57"/>
  <c r="W106" i="57"/>
  <c r="AA106" i="57"/>
  <c r="T106" i="57"/>
  <c r="X106" i="57"/>
  <c r="AB106" i="57"/>
  <c r="V106" i="57"/>
  <c r="Z106" i="57"/>
  <c r="Y106" i="57"/>
  <c r="U106" i="57"/>
  <c r="R89" i="57"/>
  <c r="T89" i="57"/>
  <c r="X89" i="57"/>
  <c r="AB89" i="57"/>
  <c r="U89" i="57"/>
  <c r="Y89" i="57"/>
  <c r="S89" i="57"/>
  <c r="W89" i="57"/>
  <c r="AA89" i="57"/>
  <c r="V89" i="57"/>
  <c r="Z89" i="57"/>
  <c r="R97" i="57"/>
  <c r="T97" i="57"/>
  <c r="X97" i="57"/>
  <c r="AB97" i="57"/>
  <c r="U97" i="57"/>
  <c r="Y97" i="57"/>
  <c r="S97" i="57"/>
  <c r="W97" i="57"/>
  <c r="AA97" i="57"/>
  <c r="V97" i="57"/>
  <c r="Z97" i="57"/>
  <c r="R108" i="57"/>
  <c r="S108" i="57"/>
  <c r="W108" i="57"/>
  <c r="AA108" i="57"/>
  <c r="T108" i="57"/>
  <c r="X108" i="57"/>
  <c r="AB108" i="57"/>
  <c r="V108" i="57"/>
  <c r="Z108" i="57"/>
  <c r="Y108" i="57"/>
  <c r="U108" i="57"/>
  <c r="R100" i="57"/>
  <c r="U100" i="57"/>
  <c r="Y100" i="57"/>
  <c r="V100" i="57"/>
  <c r="Z100" i="57"/>
  <c r="T100" i="57"/>
  <c r="X100" i="57"/>
  <c r="AB100" i="57"/>
  <c r="S100" i="57"/>
  <c r="W100" i="57"/>
  <c r="AA100" i="57"/>
  <c r="R101" i="57"/>
  <c r="S101" i="57"/>
  <c r="W101" i="57"/>
  <c r="AA101" i="57"/>
  <c r="T101" i="57"/>
  <c r="X101" i="57"/>
  <c r="AB101" i="57"/>
  <c r="V101" i="57"/>
  <c r="Z101" i="57"/>
  <c r="Y101" i="57"/>
  <c r="U101" i="57"/>
  <c r="R99" i="57"/>
  <c r="S99" i="57"/>
  <c r="W99" i="57"/>
  <c r="AA99" i="57"/>
  <c r="T99" i="57"/>
  <c r="X99" i="57"/>
  <c r="AB99" i="57"/>
  <c r="V99" i="57"/>
  <c r="Z99" i="57"/>
  <c r="Y99" i="57"/>
  <c r="U99" i="57"/>
  <c r="R92" i="57"/>
  <c r="T92" i="57"/>
  <c r="X92" i="57"/>
  <c r="AB92" i="57"/>
  <c r="U92" i="57"/>
  <c r="Y92" i="57"/>
  <c r="S92" i="57"/>
  <c r="W92" i="57"/>
  <c r="AA92" i="57"/>
  <c r="Z92" i="57"/>
  <c r="V92" i="57"/>
  <c r="R93" i="57"/>
  <c r="V93" i="57"/>
  <c r="Z93" i="57"/>
  <c r="S93" i="57"/>
  <c r="W93" i="57"/>
  <c r="AA93" i="57"/>
  <c r="U93" i="57"/>
  <c r="Y93" i="57"/>
  <c r="T93" i="57"/>
  <c r="X93" i="57"/>
  <c r="AB93" i="57"/>
  <c r="R103" i="57"/>
  <c r="V103" i="57"/>
  <c r="Z103" i="57"/>
  <c r="S103" i="57"/>
  <c r="W103" i="57"/>
  <c r="AA103" i="57"/>
  <c r="U103" i="57"/>
  <c r="Y103" i="57"/>
  <c r="T103" i="57"/>
  <c r="AB103" i="57"/>
  <c r="X103" i="57"/>
  <c r="R96" i="57"/>
  <c r="S96" i="57"/>
  <c r="W96" i="57"/>
  <c r="AA96" i="57"/>
  <c r="T96" i="57"/>
  <c r="X96" i="57"/>
  <c r="AB96" i="57"/>
  <c r="V96" i="57"/>
  <c r="Z96" i="57"/>
  <c r="U96" i="57"/>
  <c r="Y96" i="57"/>
  <c r="R104" i="57"/>
  <c r="S104" i="57"/>
  <c r="W104" i="57"/>
  <c r="AA104" i="57"/>
  <c r="T104" i="57"/>
  <c r="X104" i="57"/>
  <c r="AB104" i="57"/>
  <c r="V104" i="57"/>
  <c r="Z104" i="57"/>
  <c r="U104" i="57"/>
  <c r="Y104" i="57"/>
  <c r="X17" i="29"/>
  <c r="W21" i="29"/>
  <c r="Y17" i="29"/>
  <c r="P17" i="29"/>
  <c r="Q17" i="29"/>
  <c r="R17" i="29"/>
  <c r="M17" i="29"/>
  <c r="U21" i="29"/>
  <c r="V17" i="29"/>
  <c r="O17" i="29"/>
  <c r="W17" i="29"/>
  <c r="U17" i="29"/>
  <c r="Q21" i="29"/>
  <c r="T17" i="29"/>
  <c r="N17" i="29"/>
  <c r="L17" i="29"/>
  <c r="Z17" i="29"/>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L32" i="29"/>
  <c r="V32" i="29"/>
  <c r="W26" i="29"/>
  <c r="M26" i="29"/>
  <c r="U26" i="29"/>
  <c r="N26" i="29"/>
  <c r="L26" i="29"/>
  <c r="V24" i="29"/>
  <c r="T24" i="29"/>
  <c r="P24" i="29"/>
  <c r="M32" i="29"/>
  <c r="W32" i="29"/>
  <c r="Y32" i="29"/>
  <c r="Z32" i="29"/>
  <c r="R26" i="29"/>
  <c r="K26" i="29"/>
  <c r="P26" i="29"/>
  <c r="Y26" i="29"/>
  <c r="Q24" i="29"/>
  <c r="K24" i="29"/>
  <c r="R24" i="29"/>
  <c r="W24" i="29"/>
  <c r="L24" i="29"/>
  <c r="O24" i="29"/>
  <c r="O32" i="29"/>
  <c r="K32" i="29"/>
  <c r="S32" i="29"/>
  <c r="T32" i="29"/>
  <c r="V26" i="29"/>
  <c r="T26" i="29"/>
  <c r="O26" i="29"/>
  <c r="Y24" i="29"/>
  <c r="Z24" i="29"/>
  <c r="S24" i="29"/>
  <c r="M106" i="57" l="1"/>
  <c r="M91" i="57"/>
  <c r="M107" i="57"/>
  <c r="M93" i="57"/>
  <c r="M90" i="57"/>
  <c r="M96" i="57"/>
  <c r="M103" i="57"/>
  <c r="M84" i="57"/>
  <c r="M108" i="57"/>
  <c r="M88" i="57"/>
  <c r="M105" i="57"/>
  <c r="M86" i="57"/>
  <c r="M94" i="57"/>
  <c r="M92" i="57"/>
  <c r="M97" i="57"/>
  <c r="M95" i="57"/>
  <c r="AG95" i="57" s="1"/>
  <c r="M104" i="57"/>
  <c r="M98" i="57"/>
  <c r="M89" i="57"/>
  <c r="M100" i="57"/>
  <c r="M85" i="57"/>
  <c r="M87" i="57"/>
  <c r="M102" i="57"/>
  <c r="M101" i="57"/>
  <c r="M99" i="57"/>
  <c r="AC89" i="57" l="1"/>
  <c r="AD89" i="57"/>
  <c r="AF89" i="57"/>
  <c r="AG89" i="57"/>
  <c r="AE89" i="57"/>
  <c r="AF97" i="57"/>
  <c r="AG97" i="57"/>
  <c r="AE97" i="57"/>
  <c r="AC97" i="57"/>
  <c r="AD97" i="57"/>
  <c r="AF88" i="57"/>
  <c r="AG88" i="57"/>
  <c r="AE108" i="57"/>
  <c r="AF108" i="57"/>
  <c r="AC108" i="57"/>
  <c r="AD108" i="57"/>
  <c r="AG108" i="57"/>
  <c r="AD103" i="57"/>
  <c r="AE103" i="57"/>
  <c r="AG103" i="57"/>
  <c r="AF103" i="57"/>
  <c r="AC103" i="57"/>
  <c r="AG96" i="57"/>
  <c r="AD96" i="57"/>
  <c r="AC96" i="57"/>
  <c r="AE96" i="57"/>
  <c r="AF96" i="57"/>
  <c r="AC90" i="57"/>
  <c r="AD90" i="57"/>
  <c r="AF90" i="57"/>
  <c r="AE90" i="57"/>
  <c r="AG90" i="57"/>
  <c r="AG102" i="57"/>
  <c r="AE102" i="57"/>
  <c r="AC102" i="57"/>
  <c r="AD102" i="57"/>
  <c r="AF102" i="57"/>
  <c r="AF101" i="57"/>
  <c r="AC101" i="57"/>
  <c r="AG101" i="57"/>
  <c r="AD101" i="57"/>
  <c r="AE101" i="57"/>
  <c r="AE100" i="57"/>
  <c r="AF100" i="57"/>
  <c r="AC100" i="57"/>
  <c r="AD100" i="57"/>
  <c r="AG100" i="57"/>
  <c r="AE104" i="57"/>
  <c r="AF104" i="57"/>
  <c r="AD104" i="57"/>
  <c r="AG104" i="57"/>
  <c r="AC104" i="57"/>
  <c r="AC94" i="57"/>
  <c r="AG94" i="57"/>
  <c r="AD94" i="57"/>
  <c r="AE94" i="57"/>
  <c r="AF94" i="57"/>
  <c r="AE84" i="57"/>
  <c r="AF84" i="57"/>
  <c r="AC84" i="57"/>
  <c r="AD84" i="57"/>
  <c r="AG84" i="57"/>
  <c r="AC98" i="57"/>
  <c r="AG98" i="57"/>
  <c r="AD98" i="57"/>
  <c r="AF98" i="57"/>
  <c r="AE98" i="57"/>
  <c r="AE92" i="57"/>
  <c r="AF92" i="57"/>
  <c r="AD92" i="57"/>
  <c r="AG92" i="57"/>
  <c r="AC92" i="57"/>
  <c r="AE88" i="57"/>
  <c r="AC88" i="57"/>
  <c r="AD88" i="57"/>
  <c r="AF93" i="57"/>
  <c r="AC93" i="57"/>
  <c r="AG93" i="57"/>
  <c r="AD93" i="57"/>
  <c r="AE93" i="57"/>
  <c r="AE107" i="57"/>
  <c r="AF107" i="57"/>
  <c r="AG107" i="57"/>
  <c r="AC107" i="57"/>
  <c r="AD107" i="57"/>
  <c r="AF85" i="57"/>
  <c r="AC85" i="57"/>
  <c r="AG85" i="57"/>
  <c r="AD85" i="57"/>
  <c r="AE85" i="57"/>
  <c r="AC86" i="57"/>
  <c r="AG86" i="57"/>
  <c r="AD86" i="57"/>
  <c r="AE86" i="57"/>
  <c r="AF86" i="57"/>
  <c r="AF105" i="57"/>
  <c r="AC105" i="57"/>
  <c r="AG105" i="57"/>
  <c r="AD105" i="57"/>
  <c r="AE105" i="57"/>
  <c r="AD91" i="57"/>
  <c r="AE91" i="57"/>
  <c r="AG91" i="57"/>
  <c r="AC91" i="57"/>
  <c r="AF91" i="57"/>
  <c r="AD99" i="57"/>
  <c r="AE99" i="57"/>
  <c r="AF99" i="57"/>
  <c r="AG99" i="57"/>
  <c r="AC99" i="57"/>
  <c r="AD87" i="57"/>
  <c r="AE87" i="57"/>
  <c r="AC87" i="57"/>
  <c r="AF87" i="57"/>
  <c r="AG87" i="57"/>
  <c r="AD95" i="57"/>
  <c r="AE95" i="57"/>
  <c r="AC95" i="57"/>
  <c r="AF95" i="57"/>
  <c r="AD106" i="57"/>
  <c r="AC106" i="57"/>
  <c r="AE106" i="57"/>
  <c r="AF106" i="57"/>
  <c r="AG106" i="57"/>
  <c r="B29" i="27" l="1"/>
  <c r="C15" i="29" l="1"/>
  <c r="Z17" i="45" l="1"/>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J20" i="45" l="1"/>
  <c r="K20" i="45" s="1"/>
  <c r="L20" i="45" s="1"/>
  <c r="M20" i="45" s="1"/>
  <c r="N20" i="45" s="1"/>
  <c r="O20" i="45" s="1"/>
  <c r="P20" i="45" s="1"/>
  <c r="Q20" i="45" s="1"/>
  <c r="J24" i="45"/>
  <c r="K24" i="45" s="1"/>
  <c r="L24" i="45" s="1"/>
  <c r="M24" i="45" s="1"/>
  <c r="N24" i="45" s="1"/>
  <c r="O24" i="45" s="1"/>
  <c r="P24" i="45" s="1"/>
  <c r="Q24" i="45" s="1"/>
  <c r="R24" i="45" s="1"/>
  <c r="S24" i="45" s="1"/>
  <c r="T24" i="45" s="1"/>
  <c r="U24" i="45" s="1"/>
  <c r="J21" i="45"/>
  <c r="K21" i="45" s="1"/>
  <c r="L21" i="45" s="1"/>
  <c r="M21" i="45" s="1"/>
  <c r="N21" i="45" s="1"/>
  <c r="O21" i="45" s="1"/>
  <c r="P21" i="45" s="1"/>
  <c r="Q21" i="45" s="1"/>
  <c r="R21" i="45" s="1"/>
  <c r="S21" i="45" s="1"/>
  <c r="T21" i="45" s="1"/>
  <c r="U21" i="45" s="1"/>
  <c r="J25" i="45"/>
  <c r="K25" i="45" s="1"/>
  <c r="L25" i="45" s="1"/>
  <c r="M25" i="45" s="1"/>
  <c r="N25" i="45" s="1"/>
  <c r="O25" i="45" s="1"/>
  <c r="P25" i="45" s="1"/>
  <c r="Q25" i="45" s="1"/>
  <c r="R25" i="45" s="1"/>
  <c r="S25" i="45" s="1"/>
  <c r="T25" i="45" s="1"/>
  <c r="U25" i="45" s="1"/>
  <c r="J22" i="45"/>
  <c r="K22" i="45" s="1"/>
  <c r="L22" i="45" s="1"/>
  <c r="M22" i="45" s="1"/>
  <c r="N22" i="45" s="1"/>
  <c r="O22" i="45" s="1"/>
  <c r="P22" i="45" s="1"/>
  <c r="Q22" i="45" s="1"/>
  <c r="R22" i="45" s="1"/>
  <c r="S22" i="45" s="1"/>
  <c r="T22" i="45" s="1"/>
  <c r="U22" i="45" s="1"/>
  <c r="J23" i="45"/>
  <c r="K23" i="45" s="1"/>
  <c r="L23" i="45" s="1"/>
  <c r="M23" i="45" s="1"/>
  <c r="N23" i="45" s="1"/>
  <c r="O23" i="45" s="1"/>
  <c r="P23" i="45" s="1"/>
  <c r="Q23" i="45" s="1"/>
  <c r="R23" i="45" s="1"/>
  <c r="S23" i="45" s="1"/>
  <c r="T23" i="45" s="1"/>
  <c r="U23" i="45" s="1"/>
  <c r="L27" i="45"/>
  <c r="Q32" i="45"/>
  <c r="Y40" i="45"/>
  <c r="N29" i="45"/>
  <c r="V37" i="45"/>
  <c r="W38" i="45"/>
  <c r="K26" i="45"/>
  <c r="X29" i="27" s="1"/>
  <c r="P31" i="45"/>
  <c r="O30" i="45"/>
  <c r="T35" i="45"/>
  <c r="S34" i="45"/>
  <c r="X39" i="45"/>
  <c r="M28" i="45"/>
  <c r="U36" i="45"/>
  <c r="R33" i="45"/>
  <c r="Z41" i="45"/>
  <c r="V25" i="45" l="1"/>
  <c r="V21" i="45"/>
  <c r="AH43" i="27"/>
  <c r="AH42" i="27"/>
  <c r="AH40" i="27"/>
  <c r="AH38" i="27"/>
  <c r="AH39" i="27"/>
  <c r="AH41" i="27"/>
  <c r="V23" i="45"/>
  <c r="AH51" i="27"/>
  <c r="AH50" i="27"/>
  <c r="V24" i="45"/>
  <c r="V22" i="45"/>
  <c r="AH48" i="27"/>
  <c r="AH47" i="27"/>
  <c r="AH49" i="27"/>
  <c r="AH45" i="27"/>
  <c r="AH46" i="27"/>
  <c r="AH44" i="27"/>
  <c r="R20" i="45"/>
  <c r="X30" i="27"/>
  <c r="X114" i="27"/>
  <c r="X113" i="27"/>
  <c r="X111" i="27"/>
  <c r="X110" i="27"/>
  <c r="X109" i="27"/>
  <c r="X112" i="27"/>
  <c r="Y119" i="27"/>
  <c r="Y118" i="27"/>
  <c r="Y116" i="27"/>
  <c r="Y115" i="27"/>
  <c r="Y117" i="27"/>
  <c r="Q31" i="45"/>
  <c r="O29" i="45"/>
  <c r="Y39" i="45"/>
  <c r="Z39" i="45" s="1"/>
  <c r="M27" i="45"/>
  <c r="S33" i="45"/>
  <c r="V36" i="45"/>
  <c r="X38" i="45"/>
  <c r="Z40" i="45"/>
  <c r="U35" i="45"/>
  <c r="W37" i="45"/>
  <c r="N28" i="45"/>
  <c r="R32" i="45"/>
  <c r="T34" i="45"/>
  <c r="P30" i="45"/>
  <c r="L26" i="45"/>
  <c r="W22" i="45" l="1"/>
  <c r="AI49" i="27"/>
  <c r="AI48" i="27"/>
  <c r="AI47" i="27"/>
  <c r="AI46" i="27"/>
  <c r="AI44" i="27"/>
  <c r="AI45" i="27"/>
  <c r="W24" i="45"/>
  <c r="W21" i="45"/>
  <c r="AI43" i="27"/>
  <c r="AI41" i="27"/>
  <c r="AI42" i="27"/>
  <c r="AI38" i="27"/>
  <c r="AI40" i="27"/>
  <c r="AI39" i="27"/>
  <c r="W23" i="45"/>
  <c r="AI51" i="27"/>
  <c r="AI50" i="27"/>
  <c r="W25" i="45"/>
  <c r="Y30" i="27"/>
  <c r="S20" i="45"/>
  <c r="T20" i="45" s="1"/>
  <c r="U20" i="45" s="1"/>
  <c r="X107" i="27"/>
  <c r="X106" i="27"/>
  <c r="X105" i="27"/>
  <c r="X104" i="27"/>
  <c r="X103" i="27"/>
  <c r="X102" i="27"/>
  <c r="X108" i="27"/>
  <c r="Y114" i="27"/>
  <c r="Y113" i="27"/>
  <c r="Y112" i="27"/>
  <c r="Y111" i="27"/>
  <c r="Y110" i="27"/>
  <c r="Y109" i="27"/>
  <c r="Z117" i="27"/>
  <c r="Z116" i="27"/>
  <c r="Z115" i="27"/>
  <c r="Z118" i="27"/>
  <c r="Z119" i="27"/>
  <c r="N27" i="45"/>
  <c r="R31" i="45"/>
  <c r="T33" i="45"/>
  <c r="P29" i="45"/>
  <c r="V35" i="45"/>
  <c r="Y38" i="45"/>
  <c r="W36" i="45"/>
  <c r="X37" i="45"/>
  <c r="U34" i="45"/>
  <c r="S32" i="45"/>
  <c r="M26" i="45"/>
  <c r="Q30" i="45"/>
  <c r="O28" i="45"/>
  <c r="X25" i="45" l="1"/>
  <c r="X23" i="45"/>
  <c r="AJ50" i="27"/>
  <c r="AJ51" i="27"/>
  <c r="X24" i="45"/>
  <c r="X21" i="45"/>
  <c r="AJ42" i="27"/>
  <c r="AJ38" i="27"/>
  <c r="AJ41" i="27"/>
  <c r="AJ40" i="27"/>
  <c r="AJ39" i="27"/>
  <c r="AJ43" i="27"/>
  <c r="V20" i="45"/>
  <c r="AH34" i="27"/>
  <c r="AH30" i="27"/>
  <c r="AH35" i="27"/>
  <c r="AH31" i="27"/>
  <c r="AH37" i="27"/>
  <c r="AH36" i="27"/>
  <c r="AH33" i="27"/>
  <c r="AH32" i="27"/>
  <c r="X22" i="45"/>
  <c r="AJ49" i="27"/>
  <c r="AJ46" i="27"/>
  <c r="AJ45" i="27"/>
  <c r="AJ48" i="27"/>
  <c r="AJ47" i="27"/>
  <c r="AJ44" i="27"/>
  <c r="Z113" i="27"/>
  <c r="Z112" i="27"/>
  <c r="Z111" i="27"/>
  <c r="Z109" i="27"/>
  <c r="Z110" i="27"/>
  <c r="Z114" i="27"/>
  <c r="U33" i="45"/>
  <c r="AA118" i="27"/>
  <c r="AA117" i="27"/>
  <c r="AA116" i="27"/>
  <c r="AA115" i="27"/>
  <c r="AA119" i="27"/>
  <c r="X100" i="27"/>
  <c r="X99" i="27"/>
  <c r="X97" i="27"/>
  <c r="X96" i="27"/>
  <c r="X95" i="27"/>
  <c r="X101" i="27"/>
  <c r="X98" i="27"/>
  <c r="Y108" i="27"/>
  <c r="Y107" i="27"/>
  <c r="Y106" i="27"/>
  <c r="Y104" i="27"/>
  <c r="Y103" i="27"/>
  <c r="Y105" i="27"/>
  <c r="Y102" i="27"/>
  <c r="O27" i="45"/>
  <c r="P27" i="45" s="1"/>
  <c r="Q29" i="45"/>
  <c r="R29" i="45" s="1"/>
  <c r="S31" i="45"/>
  <c r="X36" i="45"/>
  <c r="W35" i="45"/>
  <c r="Y37" i="45"/>
  <c r="Z38" i="45"/>
  <c r="R30" i="45"/>
  <c r="P28" i="45"/>
  <c r="N26" i="45"/>
  <c r="T32" i="45"/>
  <c r="V34" i="45"/>
  <c r="V33" i="45" l="1"/>
  <c r="AH119" i="27"/>
  <c r="AH118" i="27"/>
  <c r="AH116" i="27"/>
  <c r="AH115" i="27"/>
  <c r="AH117" i="27"/>
  <c r="W20" i="45"/>
  <c r="AI37" i="27"/>
  <c r="AI34" i="27"/>
  <c r="AI33" i="27"/>
  <c r="AI30" i="27"/>
  <c r="AI36" i="27"/>
  <c r="AI35" i="27"/>
  <c r="AI32" i="27"/>
  <c r="AI31" i="27"/>
  <c r="Y24" i="45"/>
  <c r="Y25" i="45"/>
  <c r="Y22" i="45"/>
  <c r="AK48" i="27"/>
  <c r="AK44" i="27"/>
  <c r="AK49" i="27"/>
  <c r="AK45" i="27"/>
  <c r="AK47" i="27"/>
  <c r="AK46" i="27"/>
  <c r="Y21" i="45"/>
  <c r="AK43" i="27"/>
  <c r="AK41" i="27"/>
  <c r="AK40" i="27"/>
  <c r="AK39" i="27"/>
  <c r="AK42" i="27"/>
  <c r="AK38" i="27"/>
  <c r="Y23" i="45"/>
  <c r="AK51" i="27"/>
  <c r="AK50" i="27"/>
  <c r="AC117" i="27"/>
  <c r="AC119" i="27"/>
  <c r="AC118" i="27"/>
  <c r="AC116" i="27"/>
  <c r="AC115" i="27"/>
  <c r="X94" i="27"/>
  <c r="X92" i="27"/>
  <c r="X91" i="27"/>
  <c r="X89" i="27"/>
  <c r="X93" i="27"/>
  <c r="X90" i="27"/>
  <c r="X88" i="27"/>
  <c r="Y93" i="27"/>
  <c r="Y92" i="27"/>
  <c r="Y90" i="27"/>
  <c r="Y89" i="27"/>
  <c r="Y88" i="27"/>
  <c r="Y94" i="27"/>
  <c r="Y91" i="27"/>
  <c r="AA114" i="27"/>
  <c r="AA113" i="27"/>
  <c r="AA112" i="27"/>
  <c r="AA110" i="27"/>
  <c r="AA109" i="27"/>
  <c r="AA111" i="27"/>
  <c r="T31" i="45"/>
  <c r="Z108" i="27"/>
  <c r="Z107" i="27"/>
  <c r="Z106" i="27"/>
  <c r="Z105" i="27"/>
  <c r="Z104" i="27"/>
  <c r="Z103" i="27"/>
  <c r="Z102" i="27"/>
  <c r="AB119" i="27"/>
  <c r="AB118" i="27"/>
  <c r="AB117" i="27"/>
  <c r="AB115" i="27"/>
  <c r="AB116" i="27"/>
  <c r="Y101" i="27"/>
  <c r="Y100" i="27"/>
  <c r="Y98" i="27"/>
  <c r="Y97" i="27"/>
  <c r="Y96" i="27"/>
  <c r="Y95" i="27"/>
  <c r="Y99" i="27"/>
  <c r="Z37" i="45"/>
  <c r="X35" i="45"/>
  <c r="Y36" i="45"/>
  <c r="U31" i="45"/>
  <c r="S30" i="45"/>
  <c r="O26" i="45"/>
  <c r="Q27" i="45"/>
  <c r="S29" i="45"/>
  <c r="W34" i="45"/>
  <c r="Q28" i="45"/>
  <c r="U32" i="45"/>
  <c r="W33" i="45"/>
  <c r="AH113" i="27" l="1"/>
  <c r="AH111" i="27"/>
  <c r="AH114" i="27"/>
  <c r="AH112" i="27"/>
  <c r="AH110" i="27"/>
  <c r="AJ118" i="27"/>
  <c r="AJ115" i="27"/>
  <c r="AJ117" i="27"/>
  <c r="AJ119" i="27"/>
  <c r="AJ116" i="27"/>
  <c r="Z23" i="45"/>
  <c r="AL50" i="27"/>
  <c r="AL51" i="27"/>
  <c r="X20" i="45"/>
  <c r="AJ34" i="27"/>
  <c r="AJ30" i="27"/>
  <c r="AJ37" i="27"/>
  <c r="AJ36" i="27"/>
  <c r="AJ35" i="27"/>
  <c r="AJ33" i="27"/>
  <c r="AJ32" i="27"/>
  <c r="AJ31" i="27"/>
  <c r="AI119" i="27"/>
  <c r="AI118" i="27"/>
  <c r="AI117" i="27"/>
  <c r="AI115" i="27"/>
  <c r="AI116" i="27"/>
  <c r="Z22" i="45"/>
  <c r="AL46" i="27"/>
  <c r="AL44" i="27"/>
  <c r="AL47" i="27"/>
  <c r="AL49" i="27"/>
  <c r="AL48" i="27"/>
  <c r="AL45" i="27"/>
  <c r="Z21" i="45"/>
  <c r="AL41" i="27"/>
  <c r="AL43" i="27"/>
  <c r="AL42" i="27"/>
  <c r="AL38" i="27"/>
  <c r="AL39" i="27"/>
  <c r="AL40" i="27"/>
  <c r="Z24" i="45"/>
  <c r="Z25" i="45"/>
  <c r="X80" i="27"/>
  <c r="X79" i="27"/>
  <c r="X78" i="27"/>
  <c r="X77" i="27"/>
  <c r="X76" i="27"/>
  <c r="X75" i="27"/>
  <c r="Z101" i="27"/>
  <c r="Z99" i="27"/>
  <c r="Z98" i="27"/>
  <c r="Z97" i="27"/>
  <c r="Z96" i="27"/>
  <c r="Z100" i="27"/>
  <c r="Z95" i="27"/>
  <c r="AA108" i="27"/>
  <c r="AA106" i="27"/>
  <c r="AA105" i="27"/>
  <c r="AA104" i="27"/>
  <c r="AA103" i="27"/>
  <c r="AA107" i="27"/>
  <c r="AA102" i="27"/>
  <c r="AD119" i="27"/>
  <c r="AD117" i="27"/>
  <c r="AD116" i="27"/>
  <c r="AD115" i="27"/>
  <c r="AD118" i="27"/>
  <c r="X87" i="27"/>
  <c r="X86" i="27"/>
  <c r="X84" i="27"/>
  <c r="X83" i="27"/>
  <c r="X82" i="27"/>
  <c r="X81" i="27"/>
  <c r="X85" i="27"/>
  <c r="AB114" i="27"/>
  <c r="AB113" i="27"/>
  <c r="AB111" i="27"/>
  <c r="AB110" i="27"/>
  <c r="AB109" i="27"/>
  <c r="AB112" i="27"/>
  <c r="AB108" i="27"/>
  <c r="AB107" i="27"/>
  <c r="AB106" i="27"/>
  <c r="AB105" i="27"/>
  <c r="AB104" i="27"/>
  <c r="AB103" i="27"/>
  <c r="AB102" i="27"/>
  <c r="Z94" i="27"/>
  <c r="Z93" i="27"/>
  <c r="Z91" i="27"/>
  <c r="Z90" i="27"/>
  <c r="Z89" i="27"/>
  <c r="Z92" i="27"/>
  <c r="Z88" i="27"/>
  <c r="Y35" i="45"/>
  <c r="Z36" i="45"/>
  <c r="T30" i="45"/>
  <c r="X33" i="45"/>
  <c r="R28" i="45"/>
  <c r="R27" i="45"/>
  <c r="P26" i="45"/>
  <c r="V32" i="45"/>
  <c r="X34" i="45"/>
  <c r="T29" i="45"/>
  <c r="V31" i="45"/>
  <c r="AI114" i="27" l="1"/>
  <c r="AI113" i="27"/>
  <c r="AI112" i="27"/>
  <c r="AI110" i="27"/>
  <c r="AI111" i="27"/>
  <c r="AM40" i="27"/>
  <c r="AM39" i="27"/>
  <c r="AM43" i="27"/>
  <c r="AM41" i="27"/>
  <c r="AM42" i="27"/>
  <c r="AM38" i="27"/>
  <c r="Y20" i="45"/>
  <c r="AK37" i="27"/>
  <c r="AK36" i="27"/>
  <c r="AK35" i="27"/>
  <c r="AK33" i="27"/>
  <c r="AK32" i="27"/>
  <c r="AK31" i="27"/>
  <c r="AK34" i="27"/>
  <c r="AK30" i="27"/>
  <c r="AK119" i="27"/>
  <c r="AK117" i="27"/>
  <c r="AK115" i="27"/>
  <c r="AK118" i="27"/>
  <c r="AK116" i="27"/>
  <c r="AM45" i="27"/>
  <c r="AM49" i="27"/>
  <c r="AM48" i="27"/>
  <c r="AM47" i="27"/>
  <c r="AM46" i="27"/>
  <c r="AM44" i="27"/>
  <c r="AM51" i="27"/>
  <c r="AM50" i="27"/>
  <c r="AA100" i="27"/>
  <c r="AA99" i="27"/>
  <c r="AA98" i="27"/>
  <c r="AA97" i="27"/>
  <c r="AA95" i="27"/>
  <c r="AA96" i="27"/>
  <c r="AA101" i="27"/>
  <c r="AC108" i="27"/>
  <c r="AC107" i="27"/>
  <c r="AC106" i="27"/>
  <c r="AC104" i="27"/>
  <c r="AC103" i="27"/>
  <c r="AC102" i="27"/>
  <c r="AC105" i="27"/>
  <c r="AC114" i="27"/>
  <c r="AC113" i="27"/>
  <c r="AC112" i="27"/>
  <c r="AC111" i="27"/>
  <c r="AC110" i="27"/>
  <c r="AC109" i="27"/>
  <c r="Y87" i="27"/>
  <c r="Y85" i="27"/>
  <c r="Y84" i="27"/>
  <c r="Y83" i="27"/>
  <c r="Y81" i="27"/>
  <c r="Y86" i="27"/>
  <c r="Y82" i="27"/>
  <c r="AE119" i="27"/>
  <c r="AE118" i="27"/>
  <c r="AE117" i="27"/>
  <c r="AE116" i="27"/>
  <c r="AE115" i="27"/>
  <c r="AA94" i="27"/>
  <c r="AA92" i="27"/>
  <c r="AA91" i="27"/>
  <c r="AA90" i="27"/>
  <c r="AA89" i="27"/>
  <c r="AA93" i="27"/>
  <c r="AA88" i="27"/>
  <c r="Y77" i="27"/>
  <c r="Y80" i="27"/>
  <c r="Y79" i="27"/>
  <c r="Y76" i="27"/>
  <c r="Y75" i="27"/>
  <c r="Y78" i="27"/>
  <c r="Z35" i="45"/>
  <c r="Y34" i="45"/>
  <c r="Q26" i="45"/>
  <c r="S27" i="45"/>
  <c r="U30" i="45"/>
  <c r="Y33" i="45"/>
  <c r="W31" i="45"/>
  <c r="W32" i="45"/>
  <c r="U29" i="45"/>
  <c r="S28" i="45"/>
  <c r="AH65" i="27" l="1"/>
  <c r="AH67" i="27"/>
  <c r="AH68" i="27"/>
  <c r="AH66" i="27"/>
  <c r="AH107" i="27"/>
  <c r="AH106" i="27"/>
  <c r="AH109" i="27"/>
  <c r="AH108" i="27"/>
  <c r="AH92" i="27"/>
  <c r="AH94" i="27"/>
  <c r="AH93" i="27"/>
  <c r="AH90" i="27"/>
  <c r="AH89" i="27"/>
  <c r="AH88" i="27"/>
  <c r="AH91" i="27"/>
  <c r="AH95" i="27"/>
  <c r="AH98" i="27"/>
  <c r="AH97" i="27"/>
  <c r="AH96" i="27"/>
  <c r="Z20" i="45"/>
  <c r="AL37" i="27"/>
  <c r="AL36" i="27"/>
  <c r="AL33" i="27"/>
  <c r="AL32" i="27"/>
  <c r="AL34" i="27"/>
  <c r="AL30" i="27"/>
  <c r="AL35" i="27"/>
  <c r="AL31" i="27"/>
  <c r="AJ112" i="27"/>
  <c r="AJ111" i="27"/>
  <c r="AJ114" i="27"/>
  <c r="AJ113" i="27"/>
  <c r="AJ110" i="27"/>
  <c r="AL118" i="27"/>
  <c r="AL119" i="27"/>
  <c r="AL116" i="27"/>
  <c r="AL115" i="27"/>
  <c r="AL117" i="27"/>
  <c r="Z79" i="27"/>
  <c r="Z80" i="27"/>
  <c r="Z75" i="27"/>
  <c r="Z77" i="27"/>
  <c r="Z78" i="27"/>
  <c r="Z76" i="27"/>
  <c r="Z86" i="27"/>
  <c r="Z85" i="27"/>
  <c r="Z84" i="27"/>
  <c r="Z82" i="27"/>
  <c r="Z81" i="27"/>
  <c r="Z83" i="27"/>
  <c r="Z87" i="27"/>
  <c r="AB93" i="27"/>
  <c r="AB90" i="27"/>
  <c r="AB92" i="27"/>
  <c r="AB91" i="27"/>
  <c r="AB89" i="27"/>
  <c r="AB94" i="27"/>
  <c r="AB88" i="27"/>
  <c r="X68" i="27"/>
  <c r="X66" i="27"/>
  <c r="X63" i="27"/>
  <c r="X62" i="27"/>
  <c r="X65" i="27"/>
  <c r="X64" i="27"/>
  <c r="X67" i="27"/>
  <c r="AB101" i="27"/>
  <c r="AB98" i="27"/>
  <c r="AB100" i="27"/>
  <c r="AB99" i="27"/>
  <c r="AB96" i="27"/>
  <c r="AB95" i="27"/>
  <c r="AB97" i="27"/>
  <c r="AF119" i="27"/>
  <c r="AF118" i="27"/>
  <c r="AF117" i="27"/>
  <c r="AF116" i="27"/>
  <c r="AF115" i="27"/>
  <c r="X71" i="27"/>
  <c r="X74" i="27"/>
  <c r="X73" i="27"/>
  <c r="X72" i="27"/>
  <c r="X70" i="27"/>
  <c r="X69" i="27"/>
  <c r="AD110" i="27"/>
  <c r="AD113" i="27"/>
  <c r="AD112" i="27"/>
  <c r="AD111" i="27"/>
  <c r="AD109" i="27"/>
  <c r="AD114" i="27"/>
  <c r="AD108" i="27"/>
  <c r="AD107" i="27"/>
  <c r="AD106" i="27"/>
  <c r="AD105" i="27"/>
  <c r="AD104" i="27"/>
  <c r="AD103" i="27"/>
  <c r="AD102" i="27"/>
  <c r="T28" i="45"/>
  <c r="V29" i="45"/>
  <c r="X31" i="45"/>
  <c r="Z34" i="45"/>
  <c r="V30" i="45"/>
  <c r="X32" i="45"/>
  <c r="Z33" i="45"/>
  <c r="T27" i="45"/>
  <c r="R26" i="45"/>
  <c r="Y29" i="27" s="1"/>
  <c r="C63" i="34"/>
  <c r="J63" i="34" s="1"/>
  <c r="D63" i="34"/>
  <c r="K63" i="34" s="1"/>
  <c r="N63" i="34"/>
  <c r="B63" i="34"/>
  <c r="AI109" i="27" l="1"/>
  <c r="AI108" i="27"/>
  <c r="AI68" i="27"/>
  <c r="AI65" i="27"/>
  <c r="AI67" i="27"/>
  <c r="AI66" i="27"/>
  <c r="AI107" i="27"/>
  <c r="AI106" i="27"/>
  <c r="AI89" i="27"/>
  <c r="AI93" i="27"/>
  <c r="AI91" i="27"/>
  <c r="AI88" i="27"/>
  <c r="AI94" i="27"/>
  <c r="AI92" i="27"/>
  <c r="AI90" i="27"/>
  <c r="AK114" i="27"/>
  <c r="AK110" i="27"/>
  <c r="AK111" i="27"/>
  <c r="AK113" i="27"/>
  <c r="AK112" i="27"/>
  <c r="AM36" i="27"/>
  <c r="AM35" i="27"/>
  <c r="AM32" i="27"/>
  <c r="AM31" i="27"/>
  <c r="AM37" i="27"/>
  <c r="AM33" i="27"/>
  <c r="AM34" i="27"/>
  <c r="AM30" i="27"/>
  <c r="AI97" i="27"/>
  <c r="AI96" i="27"/>
  <c r="AI95" i="27"/>
  <c r="AI98" i="27"/>
  <c r="AM116" i="27"/>
  <c r="AM115" i="27"/>
  <c r="AM119" i="27"/>
  <c r="AM118" i="27"/>
  <c r="AM117" i="27"/>
  <c r="Y74" i="27"/>
  <c r="Y73" i="27"/>
  <c r="Y72" i="27"/>
  <c r="Y71" i="27"/>
  <c r="Y70" i="27"/>
  <c r="Y69" i="27"/>
  <c r="AA87" i="27"/>
  <c r="AA86" i="27"/>
  <c r="AA83" i="27"/>
  <c r="AA82" i="27"/>
  <c r="AA81" i="27"/>
  <c r="AA85" i="27"/>
  <c r="AA84" i="27"/>
  <c r="AG117" i="27"/>
  <c r="AG119" i="27"/>
  <c r="AG118" i="27"/>
  <c r="AG116" i="27"/>
  <c r="AG115" i="27"/>
  <c r="AC99" i="27"/>
  <c r="AC101" i="27"/>
  <c r="AC100" i="27"/>
  <c r="AC97" i="27"/>
  <c r="AC96" i="27"/>
  <c r="AC98" i="27"/>
  <c r="AC95" i="27"/>
  <c r="Y67" i="27"/>
  <c r="Y66" i="27"/>
  <c r="Y64" i="27"/>
  <c r="Y63" i="27"/>
  <c r="Y62" i="27"/>
  <c r="Y68" i="27"/>
  <c r="Y65" i="27"/>
  <c r="AE103" i="27"/>
  <c r="AE102" i="27"/>
  <c r="AE108" i="27"/>
  <c r="AE106" i="27"/>
  <c r="AE105" i="27"/>
  <c r="AE104" i="27"/>
  <c r="AE107" i="27"/>
  <c r="AA80" i="27"/>
  <c r="AA79" i="27"/>
  <c r="AA78" i="27"/>
  <c r="AA77" i="27"/>
  <c r="AA75" i="27"/>
  <c r="AA76" i="27"/>
  <c r="AE114" i="27"/>
  <c r="AE113" i="27"/>
  <c r="AE112" i="27"/>
  <c r="AE110" i="27"/>
  <c r="AE109" i="27"/>
  <c r="AE111" i="27"/>
  <c r="AC94" i="27"/>
  <c r="AC91" i="27"/>
  <c r="AC93" i="27"/>
  <c r="AC92" i="27"/>
  <c r="AC89" i="27"/>
  <c r="AC88" i="27"/>
  <c r="AC90" i="27"/>
  <c r="Y32" i="45"/>
  <c r="S26" i="45"/>
  <c r="Z29" i="27" s="1"/>
  <c r="W30" i="45"/>
  <c r="U27" i="45"/>
  <c r="W29" i="45"/>
  <c r="Y31" i="45"/>
  <c r="U28" i="45"/>
  <c r="AJ65" i="27" l="1"/>
  <c r="AJ66" i="27"/>
  <c r="AJ68" i="27"/>
  <c r="AJ67" i="27"/>
  <c r="AJ106" i="27"/>
  <c r="AJ107" i="27"/>
  <c r="AH57" i="27"/>
  <c r="AH56" i="27"/>
  <c r="AH59" i="27"/>
  <c r="AH58" i="27"/>
  <c r="AH104" i="27"/>
  <c r="AH103" i="27"/>
  <c r="AH60" i="27"/>
  <c r="AH61" i="27"/>
  <c r="AH63" i="27"/>
  <c r="AH64" i="27"/>
  <c r="AH62" i="27"/>
  <c r="AH105" i="27"/>
  <c r="AJ109" i="27"/>
  <c r="AJ108" i="27"/>
  <c r="AJ94" i="27"/>
  <c r="AJ92" i="27"/>
  <c r="AJ88" i="27"/>
  <c r="AJ93" i="27"/>
  <c r="AJ91" i="27"/>
  <c r="AJ89" i="27"/>
  <c r="AJ90" i="27"/>
  <c r="AL114" i="27"/>
  <c r="AL112" i="27"/>
  <c r="AL110" i="27"/>
  <c r="AL113" i="27"/>
  <c r="AL111" i="27"/>
  <c r="AH80" i="27"/>
  <c r="AH79" i="27"/>
  <c r="AH78" i="27"/>
  <c r="AH75" i="27"/>
  <c r="AH77" i="27"/>
  <c r="AH76" i="27"/>
  <c r="AH87" i="27"/>
  <c r="AH84" i="27"/>
  <c r="AH86" i="27"/>
  <c r="AH85" i="27"/>
  <c r="AH81" i="27"/>
  <c r="AH83" i="27"/>
  <c r="AH82" i="27"/>
  <c r="AJ96" i="27"/>
  <c r="AJ97" i="27"/>
  <c r="AJ95" i="27"/>
  <c r="AJ98" i="27"/>
  <c r="AB75" i="27"/>
  <c r="AB80" i="27"/>
  <c r="AB79" i="27"/>
  <c r="AB78" i="27"/>
  <c r="AB76" i="27"/>
  <c r="AB77" i="27"/>
  <c r="AD92" i="27"/>
  <c r="AD94" i="27"/>
  <c r="AD93" i="27"/>
  <c r="AD90" i="27"/>
  <c r="AD89" i="27"/>
  <c r="AD91" i="27"/>
  <c r="AD88" i="27"/>
  <c r="X60" i="27"/>
  <c r="X61" i="27"/>
  <c r="X59" i="27"/>
  <c r="X58" i="27"/>
  <c r="X57" i="27"/>
  <c r="X56" i="27"/>
  <c r="Z65" i="27"/>
  <c r="Z62" i="27"/>
  <c r="Z68" i="27"/>
  <c r="Z67" i="27"/>
  <c r="Z66" i="27"/>
  <c r="Z64" i="27"/>
  <c r="Z63" i="27"/>
  <c r="Z73" i="27"/>
  <c r="Z74" i="27"/>
  <c r="Z72" i="27"/>
  <c r="Z71" i="27"/>
  <c r="Z70" i="27"/>
  <c r="Z69" i="27"/>
  <c r="AB81" i="27"/>
  <c r="AB85" i="27"/>
  <c r="AB87" i="27"/>
  <c r="AB84" i="27"/>
  <c r="AB83" i="27"/>
  <c r="AB82" i="27"/>
  <c r="AB86" i="27"/>
  <c r="AD100" i="27"/>
  <c r="AD95" i="27"/>
  <c r="AD101" i="27"/>
  <c r="AD98" i="27"/>
  <c r="AD97" i="27"/>
  <c r="AD99" i="27"/>
  <c r="AD96" i="27"/>
  <c r="AF112" i="27"/>
  <c r="AF114" i="27"/>
  <c r="AF113" i="27"/>
  <c r="AF111" i="27"/>
  <c r="AF110" i="27"/>
  <c r="AF109" i="27"/>
  <c r="AF108" i="27"/>
  <c r="AF107" i="27"/>
  <c r="AF106" i="27"/>
  <c r="AF105" i="27"/>
  <c r="AF103" i="27"/>
  <c r="AF102" i="27"/>
  <c r="AF104" i="27"/>
  <c r="X55" i="27"/>
  <c r="X53" i="27"/>
  <c r="X52" i="27"/>
  <c r="X51" i="27"/>
  <c r="X50" i="27"/>
  <c r="X54" i="27"/>
  <c r="Z31" i="45"/>
  <c r="V27" i="45"/>
  <c r="X30" i="45"/>
  <c r="T26" i="45"/>
  <c r="AA29" i="27" s="1"/>
  <c r="V28" i="45"/>
  <c r="X29" i="45"/>
  <c r="Z32" i="45"/>
  <c r="AK66" i="27" l="1"/>
  <c r="AK67" i="27"/>
  <c r="AK65" i="27"/>
  <c r="AK68" i="27"/>
  <c r="AK106" i="27"/>
  <c r="AK107" i="27"/>
  <c r="AI56" i="27"/>
  <c r="AI59" i="27"/>
  <c r="AI57" i="27"/>
  <c r="AI58" i="27"/>
  <c r="AI103" i="27"/>
  <c r="AI104" i="27"/>
  <c r="AI61" i="27"/>
  <c r="AI62" i="27"/>
  <c r="AI60" i="27"/>
  <c r="AI64" i="27"/>
  <c r="AI63" i="27"/>
  <c r="AI105" i="27"/>
  <c r="AK108" i="27"/>
  <c r="AK109" i="27"/>
  <c r="AM111" i="27"/>
  <c r="AM114" i="27"/>
  <c r="AM113" i="27"/>
  <c r="AM112" i="27"/>
  <c r="AM110" i="27"/>
  <c r="AK98" i="27"/>
  <c r="AK95" i="27"/>
  <c r="AK97" i="27"/>
  <c r="AK96" i="27"/>
  <c r="AK91" i="27"/>
  <c r="AK90" i="27"/>
  <c r="AK94" i="27"/>
  <c r="AK93" i="27"/>
  <c r="AK92" i="27"/>
  <c r="AK89" i="27"/>
  <c r="AK88" i="27"/>
  <c r="AI80" i="27"/>
  <c r="AI78" i="27"/>
  <c r="AI77" i="27"/>
  <c r="AI79" i="27"/>
  <c r="AI76" i="27"/>
  <c r="AI75" i="27"/>
  <c r="AI87" i="27"/>
  <c r="AI85" i="27"/>
  <c r="AI86" i="27"/>
  <c r="AI84" i="27"/>
  <c r="AI83" i="27"/>
  <c r="AI82" i="27"/>
  <c r="AI81" i="27"/>
  <c r="AC87" i="27"/>
  <c r="AC86" i="27"/>
  <c r="AC82" i="27"/>
  <c r="AC85" i="27"/>
  <c r="AC84" i="27"/>
  <c r="AC83" i="27"/>
  <c r="AC81" i="27"/>
  <c r="Y51" i="27"/>
  <c r="Y55" i="27"/>
  <c r="Y53" i="27"/>
  <c r="Y52" i="27"/>
  <c r="Y50" i="27"/>
  <c r="Y54" i="27"/>
  <c r="AG114" i="27"/>
  <c r="AG112" i="27"/>
  <c r="AG111" i="27"/>
  <c r="AG110" i="27"/>
  <c r="AG109" i="27"/>
  <c r="AG113" i="27"/>
  <c r="AC78" i="27"/>
  <c r="AC76" i="27"/>
  <c r="AC80" i="27"/>
  <c r="AC79" i="27"/>
  <c r="AC77" i="27"/>
  <c r="AC75" i="27"/>
  <c r="Y61" i="27"/>
  <c r="Y60" i="27"/>
  <c r="Y59" i="27"/>
  <c r="Y58" i="27"/>
  <c r="Y56" i="27"/>
  <c r="Y57" i="27"/>
  <c r="AA74" i="27"/>
  <c r="AA73" i="27"/>
  <c r="AA72" i="27"/>
  <c r="AA71" i="27"/>
  <c r="AA69" i="27"/>
  <c r="AA70" i="27"/>
  <c r="AE93" i="27"/>
  <c r="AE94" i="27"/>
  <c r="AE91" i="27"/>
  <c r="AE90" i="27"/>
  <c r="AE92" i="27"/>
  <c r="AE89" i="27"/>
  <c r="AE88" i="27"/>
  <c r="AE101" i="27"/>
  <c r="AE96" i="27"/>
  <c r="AE99" i="27"/>
  <c r="AE98" i="27"/>
  <c r="AE95" i="27"/>
  <c r="AE100" i="27"/>
  <c r="AE97" i="27"/>
  <c r="AA66" i="27"/>
  <c r="AA68" i="27"/>
  <c r="AA67" i="27"/>
  <c r="AA65" i="27"/>
  <c r="AA64" i="27"/>
  <c r="AA63" i="27"/>
  <c r="AA62" i="27"/>
  <c r="AG105" i="27"/>
  <c r="AG108" i="27"/>
  <c r="AG107" i="27"/>
  <c r="AG106" i="27"/>
  <c r="AG104" i="27"/>
  <c r="AG103" i="27"/>
  <c r="AG102" i="27"/>
  <c r="U26" i="45"/>
  <c r="Y30" i="45"/>
  <c r="Y29" i="45"/>
  <c r="W28" i="45"/>
  <c r="W27" i="45"/>
  <c r="AL65" i="27" l="1"/>
  <c r="AL68" i="27"/>
  <c r="AL66" i="27"/>
  <c r="AL67" i="27"/>
  <c r="AL107" i="27"/>
  <c r="AL106" i="27"/>
  <c r="AL108" i="27"/>
  <c r="AL109" i="27"/>
  <c r="AJ58" i="27"/>
  <c r="AJ56" i="27"/>
  <c r="AJ59" i="27"/>
  <c r="AJ57" i="27"/>
  <c r="AJ103" i="27"/>
  <c r="AJ104" i="27"/>
  <c r="AH54" i="27"/>
  <c r="AH53" i="27"/>
  <c r="AH52" i="27"/>
  <c r="AH55" i="27"/>
  <c r="AH102" i="27"/>
  <c r="AH101" i="27"/>
  <c r="AH99" i="27"/>
  <c r="AH100" i="27"/>
  <c r="AJ60" i="27"/>
  <c r="AJ61" i="27"/>
  <c r="AJ64" i="27"/>
  <c r="AJ63" i="27"/>
  <c r="AJ62" i="27"/>
  <c r="AJ105" i="27"/>
  <c r="AJ86" i="27"/>
  <c r="AJ87" i="27"/>
  <c r="AJ85" i="27"/>
  <c r="AJ83" i="27"/>
  <c r="AJ82" i="27"/>
  <c r="AJ84" i="27"/>
  <c r="AJ81" i="27"/>
  <c r="AJ77" i="27"/>
  <c r="AJ79" i="27"/>
  <c r="AJ76" i="27"/>
  <c r="AJ80" i="27"/>
  <c r="AJ75" i="27"/>
  <c r="AJ78" i="27"/>
  <c r="AB29" i="27"/>
  <c r="AH29" i="27"/>
  <c r="AH74" i="27"/>
  <c r="AH70" i="27"/>
  <c r="AH73" i="27"/>
  <c r="AH71" i="27"/>
  <c r="AH69" i="27"/>
  <c r="AH72" i="27"/>
  <c r="AL88" i="27"/>
  <c r="AL92" i="27"/>
  <c r="AL91" i="27"/>
  <c r="AL94" i="27"/>
  <c r="AL93" i="27"/>
  <c r="AL90" i="27"/>
  <c r="AL89" i="27"/>
  <c r="AL96" i="27"/>
  <c r="AL95" i="27"/>
  <c r="AL98" i="27"/>
  <c r="AL97" i="27"/>
  <c r="AF94" i="27"/>
  <c r="AF89" i="27"/>
  <c r="AF92" i="27"/>
  <c r="AF91" i="27"/>
  <c r="AF90" i="27"/>
  <c r="AF93" i="27"/>
  <c r="AF88" i="27"/>
  <c r="Z61" i="27"/>
  <c r="Z60" i="27"/>
  <c r="Z59" i="27"/>
  <c r="Z57" i="27"/>
  <c r="Z56" i="27"/>
  <c r="Z58" i="27"/>
  <c r="AB64" i="27"/>
  <c r="AB67" i="27"/>
  <c r="AB68" i="27"/>
  <c r="AB66" i="27"/>
  <c r="AB63" i="27"/>
  <c r="AB62" i="27"/>
  <c r="AB65" i="27"/>
  <c r="Z54" i="27"/>
  <c r="Z55" i="27"/>
  <c r="Z53" i="27"/>
  <c r="Z52" i="27"/>
  <c r="Z51" i="27"/>
  <c r="Z50" i="27"/>
  <c r="X49" i="27"/>
  <c r="X48" i="27"/>
  <c r="X47" i="27"/>
  <c r="X45" i="27"/>
  <c r="X44" i="27"/>
  <c r="X46" i="27"/>
  <c r="AF97" i="27"/>
  <c r="AF100" i="27"/>
  <c r="AF99" i="27"/>
  <c r="AF98" i="27"/>
  <c r="AF96" i="27"/>
  <c r="AF95" i="27"/>
  <c r="AF101" i="27"/>
  <c r="AD78" i="27"/>
  <c r="AD76" i="27"/>
  <c r="AD77" i="27"/>
  <c r="AD80" i="27"/>
  <c r="AD75" i="27"/>
  <c r="AD79" i="27"/>
  <c r="X43" i="27"/>
  <c r="X42" i="27"/>
  <c r="X41" i="27"/>
  <c r="X40" i="27"/>
  <c r="X39" i="27"/>
  <c r="X38" i="27"/>
  <c r="AD83" i="27"/>
  <c r="AD87" i="27"/>
  <c r="AD86" i="27"/>
  <c r="AD85" i="27"/>
  <c r="AD84" i="27"/>
  <c r="AD82" i="27"/>
  <c r="AD81" i="27"/>
  <c r="AB74" i="27"/>
  <c r="AB73" i="27"/>
  <c r="AB72" i="27"/>
  <c r="AB70" i="27"/>
  <c r="AB69" i="27"/>
  <c r="AB71" i="27"/>
  <c r="Z30" i="45"/>
  <c r="X27" i="45"/>
  <c r="V26" i="45"/>
  <c r="X28" i="45"/>
  <c r="Z29" i="45"/>
  <c r="AM67" i="27" l="1"/>
  <c r="AM68" i="27"/>
  <c r="AM66" i="27"/>
  <c r="AM65" i="27"/>
  <c r="AM106" i="27"/>
  <c r="AM107" i="27"/>
  <c r="AK60" i="27"/>
  <c r="AK62" i="27"/>
  <c r="AK64" i="27"/>
  <c r="AK61" i="27"/>
  <c r="AK63" i="27"/>
  <c r="AK105" i="27"/>
  <c r="AI53" i="27"/>
  <c r="AI55" i="27"/>
  <c r="AI52" i="27"/>
  <c r="AI54" i="27"/>
  <c r="AI102" i="27"/>
  <c r="AI100" i="27"/>
  <c r="AI99" i="27"/>
  <c r="AI101" i="27"/>
  <c r="AM109" i="27"/>
  <c r="AM108" i="27"/>
  <c r="AK58" i="27"/>
  <c r="AK59" i="27"/>
  <c r="AK56" i="27"/>
  <c r="AK57" i="27"/>
  <c r="AK103" i="27"/>
  <c r="AK104" i="27"/>
  <c r="AM98" i="27"/>
  <c r="AM97" i="27"/>
  <c r="AM96" i="27"/>
  <c r="AM95" i="27"/>
  <c r="AC29" i="27"/>
  <c r="AI74" i="27"/>
  <c r="AI70" i="27"/>
  <c r="AI73" i="27"/>
  <c r="AI72" i="27"/>
  <c r="AI71" i="27"/>
  <c r="AI69" i="27"/>
  <c r="AI29" i="27"/>
  <c r="AK75" i="27"/>
  <c r="AK79" i="27"/>
  <c r="AK77" i="27"/>
  <c r="AK76" i="27"/>
  <c r="AK80" i="27"/>
  <c r="AK78" i="27"/>
  <c r="AK82" i="27"/>
  <c r="AK81" i="27"/>
  <c r="AK87" i="27"/>
  <c r="AK83" i="27"/>
  <c r="AK86" i="27"/>
  <c r="AK85" i="27"/>
  <c r="AK84" i="27"/>
  <c r="AM94" i="27"/>
  <c r="AM93" i="27"/>
  <c r="AM90" i="27"/>
  <c r="AM92" i="27"/>
  <c r="AM89" i="27"/>
  <c r="AM91" i="27"/>
  <c r="AM88" i="27"/>
  <c r="AE85" i="27"/>
  <c r="AE84" i="27"/>
  <c r="AE87" i="27"/>
  <c r="AE86" i="27"/>
  <c r="AE83" i="27"/>
  <c r="AE82" i="27"/>
  <c r="AE81" i="27"/>
  <c r="AG98" i="27"/>
  <c r="AG95" i="27"/>
  <c r="AG101" i="27"/>
  <c r="AG100" i="27"/>
  <c r="AG97" i="27"/>
  <c r="AG96" i="27"/>
  <c r="AG99" i="27"/>
  <c r="AE78" i="27"/>
  <c r="AE80" i="27"/>
  <c r="AE79" i="27"/>
  <c r="AE77" i="27"/>
  <c r="AE75" i="27"/>
  <c r="AE76" i="27"/>
  <c r="Y49" i="27"/>
  <c r="Y48" i="27"/>
  <c r="Y46" i="27"/>
  <c r="Y45" i="27"/>
  <c r="Y44" i="27"/>
  <c r="Y47" i="27"/>
  <c r="AC68" i="27"/>
  <c r="AC67" i="27"/>
  <c r="AC66" i="27"/>
  <c r="AC64" i="27"/>
  <c r="AC63" i="27"/>
  <c r="AC62" i="27"/>
  <c r="AC65" i="27"/>
  <c r="AC74" i="27"/>
  <c r="AC73" i="27"/>
  <c r="AC72" i="27"/>
  <c r="AC71" i="27"/>
  <c r="AC70" i="27"/>
  <c r="AC69" i="27"/>
  <c r="Y43" i="27"/>
  <c r="Y42" i="27"/>
  <c r="Y41" i="27"/>
  <c r="Y40" i="27"/>
  <c r="Y38" i="27"/>
  <c r="Y39" i="27"/>
  <c r="AG90" i="27"/>
  <c r="AG93" i="27"/>
  <c r="AG92" i="27"/>
  <c r="AG91" i="27"/>
  <c r="AG89" i="27"/>
  <c r="AG94" i="27"/>
  <c r="AG88" i="27"/>
  <c r="AA55" i="27"/>
  <c r="AA53" i="27"/>
  <c r="AA54" i="27"/>
  <c r="AA52" i="27"/>
  <c r="AA51" i="27"/>
  <c r="AA50" i="27"/>
  <c r="AA61" i="27"/>
  <c r="AA60" i="27"/>
  <c r="AA58" i="27"/>
  <c r="AA57" i="27"/>
  <c r="AA56" i="27"/>
  <c r="AA59" i="27"/>
  <c r="Y27" i="45"/>
  <c r="Y28" i="45"/>
  <c r="W26" i="45"/>
  <c r="AJ54" i="27" l="1"/>
  <c r="AJ55" i="27"/>
  <c r="AJ52" i="27"/>
  <c r="AJ53" i="27"/>
  <c r="AJ102" i="27"/>
  <c r="AJ101" i="27"/>
  <c r="AJ100" i="27"/>
  <c r="AJ99" i="27"/>
  <c r="AL56" i="27"/>
  <c r="AL57" i="27"/>
  <c r="AL59" i="27"/>
  <c r="AL58" i="27"/>
  <c r="AL104" i="27"/>
  <c r="AL103" i="27"/>
  <c r="AL60" i="27"/>
  <c r="AL61" i="27"/>
  <c r="AL64" i="27"/>
  <c r="AL62" i="27"/>
  <c r="AL63" i="27"/>
  <c r="AL105" i="27"/>
  <c r="AL87" i="27"/>
  <c r="AL84" i="27"/>
  <c r="AL83" i="27"/>
  <c r="AL86" i="27"/>
  <c r="AL85" i="27"/>
  <c r="AL81" i="27"/>
  <c r="AL82" i="27"/>
  <c r="AL78" i="27"/>
  <c r="AL76" i="27"/>
  <c r="AL80" i="27"/>
  <c r="AL77" i="27"/>
  <c r="AL79" i="27"/>
  <c r="AL75" i="27"/>
  <c r="AD29" i="27"/>
  <c r="AJ73" i="27"/>
  <c r="AJ72" i="27"/>
  <c r="AJ69" i="27"/>
  <c r="AJ74" i="27"/>
  <c r="AJ71" i="27"/>
  <c r="AJ70" i="27"/>
  <c r="AJ29" i="27"/>
  <c r="Z44" i="27"/>
  <c r="Z49" i="27"/>
  <c r="Z47" i="27"/>
  <c r="Z46" i="27"/>
  <c r="Z45" i="27"/>
  <c r="Z48" i="27"/>
  <c r="AB56" i="27"/>
  <c r="AB61" i="27"/>
  <c r="AB59" i="27"/>
  <c r="AB58" i="27"/>
  <c r="AB57" i="27"/>
  <c r="AB60" i="27"/>
  <c r="AD68" i="27"/>
  <c r="AD67" i="27"/>
  <c r="AD66" i="27"/>
  <c r="AD65" i="27"/>
  <c r="AD64" i="27"/>
  <c r="AD63" i="27"/>
  <c r="AD62" i="27"/>
  <c r="AF85" i="27"/>
  <c r="AF86" i="27"/>
  <c r="AF87" i="27"/>
  <c r="AF84" i="27"/>
  <c r="AF83" i="27"/>
  <c r="AF82" i="27"/>
  <c r="AF81" i="27"/>
  <c r="AD69" i="27"/>
  <c r="AD74" i="27"/>
  <c r="AD72" i="27"/>
  <c r="AD71" i="27"/>
  <c r="AD70" i="27"/>
  <c r="AD73" i="27"/>
  <c r="Z43" i="27"/>
  <c r="Z42" i="27"/>
  <c r="Z41" i="27"/>
  <c r="Z39" i="27"/>
  <c r="Z40" i="27"/>
  <c r="Z38" i="27"/>
  <c r="X37" i="27"/>
  <c r="X36" i="27"/>
  <c r="X35" i="27"/>
  <c r="X33" i="27"/>
  <c r="X32" i="27"/>
  <c r="X31" i="27"/>
  <c r="X34" i="27"/>
  <c r="AF77" i="27"/>
  <c r="AF76" i="27"/>
  <c r="AF80" i="27"/>
  <c r="AF79" i="27"/>
  <c r="AF78" i="27"/>
  <c r="AF75" i="27"/>
  <c r="AB55" i="27"/>
  <c r="AB53" i="27"/>
  <c r="AB52" i="27"/>
  <c r="AB51" i="27"/>
  <c r="AB50" i="27"/>
  <c r="AB54" i="27"/>
  <c r="Z28" i="45"/>
  <c r="X26" i="45"/>
  <c r="Z27" i="45"/>
  <c r="G15" i="29"/>
  <c r="B15" i="29"/>
  <c r="AM64" i="27" l="1"/>
  <c r="AM61" i="27"/>
  <c r="AM60" i="27"/>
  <c r="AM62" i="27"/>
  <c r="AM63" i="27"/>
  <c r="AM105" i="27"/>
  <c r="AK53" i="27"/>
  <c r="AK54" i="27"/>
  <c r="AK52" i="27"/>
  <c r="AK55" i="27"/>
  <c r="AK102" i="27"/>
  <c r="AK101" i="27"/>
  <c r="AK99" i="27"/>
  <c r="AK100" i="27"/>
  <c r="AM58" i="27"/>
  <c r="AM59" i="27"/>
  <c r="AM57" i="27"/>
  <c r="AM56" i="27"/>
  <c r="AM103" i="27"/>
  <c r="AM104" i="27"/>
  <c r="AM86" i="27"/>
  <c r="AM85" i="27"/>
  <c r="AM84" i="27"/>
  <c r="AM83" i="27"/>
  <c r="AM82" i="27"/>
  <c r="AM81" i="27"/>
  <c r="AM87" i="27"/>
  <c r="AM79" i="27"/>
  <c r="AM76" i="27"/>
  <c r="AM75" i="27"/>
  <c r="AM78" i="27"/>
  <c r="AM77" i="27"/>
  <c r="AM80" i="27"/>
  <c r="AE29" i="27"/>
  <c r="AK72" i="27"/>
  <c r="AK71" i="27"/>
  <c r="AK73" i="27"/>
  <c r="AK69" i="27"/>
  <c r="AK74" i="27"/>
  <c r="AK70" i="27"/>
  <c r="AK29" i="27"/>
  <c r="AG77" i="27"/>
  <c r="AG76" i="27"/>
  <c r="AG78" i="27"/>
  <c r="AG80" i="27"/>
  <c r="AG79" i="27"/>
  <c r="AG75" i="27"/>
  <c r="AA48" i="27"/>
  <c r="AA47" i="27"/>
  <c r="AA46" i="27"/>
  <c r="AA45" i="27"/>
  <c r="AA44" i="27"/>
  <c r="AA49" i="27"/>
  <c r="AC55" i="27"/>
  <c r="AC53" i="27"/>
  <c r="AC52" i="27"/>
  <c r="AC50" i="27"/>
  <c r="AC54" i="27"/>
  <c r="AC51" i="27"/>
  <c r="Y37" i="27"/>
  <c r="Y36" i="27"/>
  <c r="Y35" i="27"/>
  <c r="Y34" i="27"/>
  <c r="Y33" i="27"/>
  <c r="Y32" i="27"/>
  <c r="Y31" i="27"/>
  <c r="AG86" i="27"/>
  <c r="AG87" i="27"/>
  <c r="AG82" i="27"/>
  <c r="AG85" i="27"/>
  <c r="AG84" i="27"/>
  <c r="AG83" i="27"/>
  <c r="AG81" i="27"/>
  <c r="AE68" i="27"/>
  <c r="AE67" i="27"/>
  <c r="AE64" i="27"/>
  <c r="AE63" i="27"/>
  <c r="AE62" i="27"/>
  <c r="AE66" i="27"/>
  <c r="AE65" i="27"/>
  <c r="AE70" i="27"/>
  <c r="AE74" i="27"/>
  <c r="AE73" i="27"/>
  <c r="AE72" i="27"/>
  <c r="AE71" i="27"/>
  <c r="AE69" i="27"/>
  <c r="AC57" i="27"/>
  <c r="AC61" i="27"/>
  <c r="AC60" i="27"/>
  <c r="AC59" i="27"/>
  <c r="AC58" i="27"/>
  <c r="AC56" i="27"/>
  <c r="O64" i="21"/>
  <c r="AA42" i="27"/>
  <c r="AA40" i="27"/>
  <c r="AA39" i="27"/>
  <c r="AA43" i="27"/>
  <c r="AA41" i="27"/>
  <c r="AA38" i="27"/>
  <c r="Y26" i="45"/>
  <c r="AL52" i="27" l="1"/>
  <c r="AL53" i="27"/>
  <c r="AL55" i="27"/>
  <c r="AL54" i="27"/>
  <c r="AL102" i="27"/>
  <c r="AL101" i="27"/>
  <c r="AL100" i="27"/>
  <c r="AL99" i="27"/>
  <c r="P64" i="21"/>
  <c r="AF29" i="27"/>
  <c r="AL74" i="27"/>
  <c r="AL70" i="27"/>
  <c r="AL73" i="27"/>
  <c r="AL71" i="27"/>
  <c r="AL69" i="27"/>
  <c r="AL72" i="27"/>
  <c r="AL29" i="27"/>
  <c r="AF65" i="27"/>
  <c r="AF67" i="27"/>
  <c r="AF68" i="27"/>
  <c r="AF66" i="27"/>
  <c r="AF64" i="27"/>
  <c r="AF63" i="27"/>
  <c r="AF62" i="27"/>
  <c r="AB43" i="27"/>
  <c r="AB42" i="27"/>
  <c r="AB41" i="27"/>
  <c r="AB40" i="27"/>
  <c r="AB39" i="27"/>
  <c r="AB38" i="27"/>
  <c r="O65" i="21"/>
  <c r="AF71" i="27"/>
  <c r="AF74" i="27"/>
  <c r="AF73" i="27"/>
  <c r="AF72" i="27"/>
  <c r="AF70" i="27"/>
  <c r="AF69" i="27"/>
  <c r="Z37" i="27"/>
  <c r="Z35" i="27"/>
  <c r="Z34" i="27"/>
  <c r="Z33" i="27"/>
  <c r="Z31" i="27"/>
  <c r="Z30" i="27"/>
  <c r="Z32" i="27"/>
  <c r="Z36" i="27"/>
  <c r="AD58" i="27"/>
  <c r="AD61" i="27"/>
  <c r="AD60" i="27"/>
  <c r="AD59" i="27"/>
  <c r="AD57" i="27"/>
  <c r="AD56" i="27"/>
  <c r="AB46" i="27"/>
  <c r="AB49" i="27"/>
  <c r="AB48" i="27"/>
  <c r="AB47" i="27"/>
  <c r="AB45" i="27"/>
  <c r="AB44" i="27"/>
  <c r="AD55" i="27"/>
  <c r="AD54" i="27"/>
  <c r="AD53" i="27"/>
  <c r="AD52" i="27"/>
  <c r="AD51" i="27"/>
  <c r="AD50" i="27"/>
  <c r="Z26" i="45"/>
  <c r="AM52" i="27" l="1"/>
  <c r="AM55" i="27"/>
  <c r="AM54" i="27"/>
  <c r="AM53" i="27"/>
  <c r="AM102" i="27"/>
  <c r="AM101" i="27"/>
  <c r="AM99" i="27"/>
  <c r="AM100" i="27"/>
  <c r="P65" i="21"/>
  <c r="AG29" i="27"/>
  <c r="AM73" i="27"/>
  <c r="AM72" i="27"/>
  <c r="AM71" i="27"/>
  <c r="AM69" i="27"/>
  <c r="AM74" i="27"/>
  <c r="AM70" i="27"/>
  <c r="AM29" i="27"/>
  <c r="AC47" i="27"/>
  <c r="AC49" i="27"/>
  <c r="AC48" i="27"/>
  <c r="AC46" i="27"/>
  <c r="AC45" i="27"/>
  <c r="AC44" i="27"/>
  <c r="AG65" i="27"/>
  <c r="AG68" i="27"/>
  <c r="AG67" i="27"/>
  <c r="AG66" i="27"/>
  <c r="AG64" i="27"/>
  <c r="AG63" i="27"/>
  <c r="AG62" i="27"/>
  <c r="AA37" i="27"/>
  <c r="AA36" i="27"/>
  <c r="AA35" i="27"/>
  <c r="AA34" i="27"/>
  <c r="AA32" i="27"/>
  <c r="AA31" i="27"/>
  <c r="AA30" i="27"/>
  <c r="AA33" i="27"/>
  <c r="AC42" i="27"/>
  <c r="AC41" i="27"/>
  <c r="AC40" i="27"/>
  <c r="AC43" i="27"/>
  <c r="AC39" i="27"/>
  <c r="AC38" i="27"/>
  <c r="AE52" i="27"/>
  <c r="AE51" i="27"/>
  <c r="AE50" i="27"/>
  <c r="AE55" i="27"/>
  <c r="AE54" i="27"/>
  <c r="AE53" i="27"/>
  <c r="AG72" i="27"/>
  <c r="AG74" i="27"/>
  <c r="AG73" i="27"/>
  <c r="AG71" i="27"/>
  <c r="AG70" i="27"/>
  <c r="AG69" i="27"/>
  <c r="O66" i="21"/>
  <c r="AE59" i="27"/>
  <c r="AE61" i="27"/>
  <c r="AE60" i="27"/>
  <c r="AE58" i="27"/>
  <c r="AE57" i="27"/>
  <c r="AE56" i="27"/>
  <c r="P66" i="21" l="1"/>
  <c r="AF60" i="27"/>
  <c r="AF56" i="27"/>
  <c r="AF61" i="27"/>
  <c r="AF59" i="27"/>
  <c r="AF58" i="27"/>
  <c r="AF57" i="27"/>
  <c r="O67" i="21"/>
  <c r="AD43" i="27"/>
  <c r="AD42" i="27"/>
  <c r="AD41" i="27"/>
  <c r="AD38" i="27"/>
  <c r="AD40" i="27"/>
  <c r="AD39" i="27"/>
  <c r="AD48" i="27"/>
  <c r="AD49" i="27"/>
  <c r="AD47" i="27"/>
  <c r="AD46" i="27"/>
  <c r="AD45" i="27"/>
  <c r="AD44" i="27"/>
  <c r="AB30" i="27"/>
  <c r="AB37" i="27"/>
  <c r="AB36" i="27"/>
  <c r="AB35" i="27"/>
  <c r="AB33" i="27"/>
  <c r="AB32" i="27"/>
  <c r="AB31" i="27"/>
  <c r="AB34" i="27"/>
  <c r="AF50" i="27"/>
  <c r="AF54" i="27"/>
  <c r="AF55" i="27"/>
  <c r="AF53" i="27"/>
  <c r="AF52" i="27"/>
  <c r="AF51" i="27"/>
  <c r="B34" i="28"/>
  <c r="I56" i="21" s="1"/>
  <c r="P67" i="21" l="1"/>
  <c r="AE49" i="27"/>
  <c r="AE48" i="27"/>
  <c r="AE47" i="27"/>
  <c r="AE46" i="27"/>
  <c r="AE45" i="27"/>
  <c r="AE44" i="27"/>
  <c r="AG54" i="27"/>
  <c r="AG51" i="27"/>
  <c r="AG55" i="27"/>
  <c r="AG53" i="27"/>
  <c r="AG52" i="27"/>
  <c r="AG50" i="27"/>
  <c r="AC37" i="27"/>
  <c r="AC36" i="27"/>
  <c r="AC35" i="27"/>
  <c r="AC34" i="27"/>
  <c r="AC33" i="27"/>
  <c r="AC32" i="27"/>
  <c r="AC30" i="27"/>
  <c r="AC31" i="27"/>
  <c r="AE43" i="27"/>
  <c r="AE41" i="27"/>
  <c r="AE42" i="27"/>
  <c r="AE40" i="27"/>
  <c r="AE38" i="27"/>
  <c r="AE39" i="27"/>
  <c r="AG61" i="27"/>
  <c r="AG60" i="27"/>
  <c r="AG59" i="27"/>
  <c r="AG58" i="27"/>
  <c r="AG57" i="27"/>
  <c r="AG56" i="27"/>
  <c r="O68" i="21"/>
  <c r="O74" i="21"/>
  <c r="P68" i="21" l="1"/>
  <c r="AF49" i="27"/>
  <c r="AF48" i="27"/>
  <c r="AF47" i="27"/>
  <c r="AF46" i="27"/>
  <c r="AF45" i="27"/>
  <c r="AF44" i="27"/>
  <c r="AD32" i="27"/>
  <c r="AD37" i="27"/>
  <c r="AD35" i="27"/>
  <c r="AD34" i="27"/>
  <c r="AD33" i="27"/>
  <c r="AD31" i="27"/>
  <c r="AD30" i="27"/>
  <c r="AD36" i="27"/>
  <c r="AF42" i="27"/>
  <c r="AF43" i="27"/>
  <c r="AF41" i="27"/>
  <c r="AF40" i="27"/>
  <c r="AF39" i="27"/>
  <c r="AF38" i="27"/>
  <c r="O69" i="21"/>
  <c r="O75" i="21"/>
  <c r="P69" i="21" l="1"/>
  <c r="O70" i="21"/>
  <c r="AG43" i="27"/>
  <c r="AG42" i="27"/>
  <c r="AG41" i="27"/>
  <c r="AG40" i="27"/>
  <c r="AG39" i="27"/>
  <c r="AG38" i="27"/>
  <c r="AG47" i="27"/>
  <c r="AG49" i="27"/>
  <c r="AG48" i="27"/>
  <c r="AG46" i="27"/>
  <c r="AG45" i="27"/>
  <c r="AG44" i="27"/>
  <c r="AE37" i="27"/>
  <c r="AE36" i="27"/>
  <c r="AE35" i="27"/>
  <c r="AE34" i="27"/>
  <c r="AE32" i="27"/>
  <c r="AE31" i="27"/>
  <c r="AE30" i="27"/>
  <c r="AE33" i="27"/>
  <c r="O76" i="21"/>
  <c r="P70" i="21" l="1"/>
  <c r="AF34" i="27"/>
  <c r="AF37" i="27"/>
  <c r="AF36" i="27"/>
  <c r="AF35" i="27"/>
  <c r="AF33" i="27"/>
  <c r="AF32" i="27"/>
  <c r="AF31" i="27"/>
  <c r="AF30" i="27"/>
  <c r="O71" i="21"/>
  <c r="O72" i="21" l="1"/>
  <c r="AG37" i="27"/>
  <c r="AG36" i="27"/>
  <c r="AG34" i="27"/>
  <c r="AG33" i="27"/>
  <c r="AG32" i="27"/>
  <c r="AG31" i="27"/>
  <c r="AG30" i="27"/>
  <c r="AG35" i="27"/>
  <c r="P71" i="21"/>
  <c r="O77" i="21"/>
  <c r="P72" i="21" l="1"/>
  <c r="O73" i="21"/>
  <c r="O78" i="21"/>
  <c r="G63" i="34"/>
  <c r="F63" i="34"/>
  <c r="D15" i="29"/>
  <c r="P73" i="21" l="1"/>
  <c r="L63" i="34"/>
  <c r="P63" i="34" s="1"/>
  <c r="I15" i="29" s="1"/>
  <c r="M15" i="29" s="1"/>
  <c r="M9" i="29" s="1"/>
  <c r="O79" i="21"/>
  <c r="I123" i="28"/>
  <c r="I119" i="28"/>
  <c r="I117" i="28"/>
  <c r="I121" i="28"/>
  <c r="I118" i="28"/>
  <c r="I120" i="28"/>
  <c r="I122" i="28"/>
  <c r="I116" i="28"/>
  <c r="I112" i="28"/>
  <c r="I110" i="28"/>
  <c r="I115" i="28"/>
  <c r="I111" i="28"/>
  <c r="I113" i="28"/>
  <c r="I114" i="28"/>
  <c r="I109" i="28"/>
  <c r="P74" i="21" l="1"/>
  <c r="K15" i="29"/>
  <c r="K9" i="29" s="1"/>
  <c r="S15" i="29"/>
  <c r="S9" i="29" s="1"/>
  <c r="Q15" i="29"/>
  <c r="Q9" i="29" s="1"/>
  <c r="P15" i="29"/>
  <c r="P9" i="29" s="1"/>
  <c r="G117" i="27"/>
  <c r="AO117" i="27" s="1"/>
  <c r="K117" i="27"/>
  <c r="AS117" i="27" s="1"/>
  <c r="I117" i="27"/>
  <c r="AQ117" i="27" s="1"/>
  <c r="L117" i="27"/>
  <c r="AT117" i="27" s="1"/>
  <c r="H117" i="27"/>
  <c r="AP117" i="27" s="1"/>
  <c r="J117" i="27"/>
  <c r="AR117" i="27" s="1"/>
  <c r="J118" i="27"/>
  <c r="AR118" i="27" s="1"/>
  <c r="L118" i="27"/>
  <c r="AT118" i="27" s="1"/>
  <c r="K118" i="27"/>
  <c r="AS118" i="27" s="1"/>
  <c r="I118" i="27"/>
  <c r="AQ118" i="27" s="1"/>
  <c r="H118" i="27"/>
  <c r="AP118" i="27" s="1"/>
  <c r="G118" i="27"/>
  <c r="AO118" i="27" s="1"/>
  <c r="I115" i="27"/>
  <c r="AQ115" i="27" s="1"/>
  <c r="K115" i="27"/>
  <c r="AS115" i="27" s="1"/>
  <c r="J115" i="27"/>
  <c r="AR115" i="27" s="1"/>
  <c r="L115" i="27"/>
  <c r="AT115" i="27" s="1"/>
  <c r="H115" i="27"/>
  <c r="AP115" i="27" s="1"/>
  <c r="G115" i="27"/>
  <c r="AO115" i="27" s="1"/>
  <c r="T113" i="27"/>
  <c r="BB113" i="27" s="1"/>
  <c r="U113" i="27"/>
  <c r="BC113" i="27" s="1"/>
  <c r="S113" i="27"/>
  <c r="BA113" i="27" s="1"/>
  <c r="H113" i="27"/>
  <c r="AP113" i="27" s="1"/>
  <c r="V113" i="27"/>
  <c r="BD113" i="27" s="1"/>
  <c r="J113" i="27"/>
  <c r="AR113" i="27" s="1"/>
  <c r="I113" i="27"/>
  <c r="AQ113" i="27" s="1"/>
  <c r="G113" i="27"/>
  <c r="AO113" i="27" s="1"/>
  <c r="R113" i="27"/>
  <c r="AZ113" i="27" s="1"/>
  <c r="K113" i="27"/>
  <c r="AS113" i="27" s="1"/>
  <c r="L116" i="27"/>
  <c r="AT116" i="27" s="1"/>
  <c r="K116" i="27"/>
  <c r="AS116" i="27" s="1"/>
  <c r="G116" i="27"/>
  <c r="AO116" i="27" s="1"/>
  <c r="H116" i="27"/>
  <c r="AP116" i="27" s="1"/>
  <c r="J116" i="27"/>
  <c r="AR116" i="27" s="1"/>
  <c r="I116" i="27"/>
  <c r="AQ116" i="27" s="1"/>
  <c r="H112" i="27"/>
  <c r="AP112" i="27" s="1"/>
  <c r="G112" i="27"/>
  <c r="AO112" i="27" s="1"/>
  <c r="J112" i="27"/>
  <c r="AR112" i="27" s="1"/>
  <c r="K112" i="27"/>
  <c r="AS112" i="27" s="1"/>
  <c r="I112" i="27"/>
  <c r="AQ112" i="27" s="1"/>
  <c r="S114" i="27"/>
  <c r="BA114" i="27" s="1"/>
  <c r="N114" i="27"/>
  <c r="AV114" i="27" s="1"/>
  <c r="M114" i="27"/>
  <c r="AU114" i="27" s="1"/>
  <c r="J114" i="27"/>
  <c r="AR114" i="27" s="1"/>
  <c r="U114" i="27"/>
  <c r="BC114" i="27" s="1"/>
  <c r="P114" i="27"/>
  <c r="AX114" i="27" s="1"/>
  <c r="O114" i="27"/>
  <c r="AW114" i="27" s="1"/>
  <c r="R114" i="27"/>
  <c r="AZ114" i="27" s="1"/>
  <c r="T114" i="27"/>
  <c r="BB114" i="27" s="1"/>
  <c r="H114" i="27"/>
  <c r="AP114" i="27" s="1"/>
  <c r="K114" i="27"/>
  <c r="AS114" i="27" s="1"/>
  <c r="Q114" i="27"/>
  <c r="AY114" i="27" s="1"/>
  <c r="L114" i="27"/>
  <c r="AT114" i="27" s="1"/>
  <c r="G114" i="27"/>
  <c r="AO114" i="27" s="1"/>
  <c r="I114" i="27"/>
  <c r="AQ114" i="27" s="1"/>
  <c r="V114" i="27"/>
  <c r="BD114" i="27" s="1"/>
  <c r="P75" i="21" l="1"/>
  <c r="Z119" i="28"/>
  <c r="P119" i="28"/>
  <c r="T119" i="28"/>
  <c r="N117" i="28"/>
  <c r="L121" i="28"/>
  <c r="O121" i="28"/>
  <c r="K118" i="28"/>
  <c r="AC118" i="28" s="1"/>
  <c r="Z118" i="28"/>
  <c r="W118" i="28"/>
  <c r="X118" i="28"/>
  <c r="K120" i="28"/>
  <c r="AC120" i="28" s="1"/>
  <c r="P120" i="28"/>
  <c r="O120" i="28"/>
  <c r="L123" i="28"/>
  <c r="O123" i="28"/>
  <c r="N122" i="28"/>
  <c r="U119" i="28"/>
  <c r="L119" i="28"/>
  <c r="S119" i="28"/>
  <c r="Y119" i="28"/>
  <c r="R119" i="28"/>
  <c r="K117" i="28"/>
  <c r="AC117" i="28" s="1"/>
  <c r="N121" i="28"/>
  <c r="O118" i="28"/>
  <c r="M118" i="28"/>
  <c r="Y118" i="28"/>
  <c r="N120" i="28"/>
  <c r="M120" i="28"/>
  <c r="N123" i="28"/>
  <c r="M119" i="28"/>
  <c r="O119" i="28"/>
  <c r="X119" i="28"/>
  <c r="N119" i="28"/>
  <c r="W119" i="28"/>
  <c r="M117" i="28"/>
  <c r="K121" i="28"/>
  <c r="AC121" i="28" s="1"/>
  <c r="P121" i="28"/>
  <c r="V118" i="28"/>
  <c r="N118" i="28"/>
  <c r="L122" i="28"/>
  <c r="O122" i="28"/>
  <c r="K119" i="28"/>
  <c r="AC119" i="28" s="1"/>
  <c r="AD119" i="28" s="1"/>
  <c r="AE119" i="28" s="1"/>
  <c r="V119" i="28"/>
  <c r="Q119" i="28"/>
  <c r="O117" i="28"/>
  <c r="L117" i="28"/>
  <c r="M121" i="28"/>
  <c r="L118" i="28"/>
  <c r="L120" i="28"/>
  <c r="K123" i="28"/>
  <c r="AC123" i="28" s="1"/>
  <c r="AD123" i="28" s="1"/>
  <c r="M123" i="28"/>
  <c r="P123" i="28"/>
  <c r="P122" i="28"/>
  <c r="M122" i="28"/>
  <c r="K122" i="28"/>
  <c r="AC122" i="28" s="1"/>
  <c r="H105" i="27"/>
  <c r="K109" i="27"/>
  <c r="S107" i="27"/>
  <c r="U108" i="27"/>
  <c r="P108" i="27"/>
  <c r="Q108" i="27"/>
  <c r="H108" i="27"/>
  <c r="G108" i="27"/>
  <c r="G111" i="27"/>
  <c r="I111" i="27"/>
  <c r="J106" i="27"/>
  <c r="K110" i="27"/>
  <c r="I104" i="27"/>
  <c r="J107" i="27"/>
  <c r="T108" i="27"/>
  <c r="M108" i="27"/>
  <c r="N108" i="27"/>
  <c r="J108" i="27"/>
  <c r="J111" i="27"/>
  <c r="H111" i="27"/>
  <c r="K111" i="27"/>
  <c r="H106" i="27"/>
  <c r="G106" i="27"/>
  <c r="J110" i="27"/>
  <c r="G110" i="27"/>
  <c r="J104" i="27"/>
  <c r="V107" i="27"/>
  <c r="I107" i="27"/>
  <c r="J105" i="27"/>
  <c r="J109" i="27"/>
  <c r="T107" i="27"/>
  <c r="Q107" i="27"/>
  <c r="V108" i="27"/>
  <c r="L108" i="27"/>
  <c r="I108" i="27"/>
  <c r="I106" i="27"/>
  <c r="I110" i="27"/>
  <c r="H110" i="27"/>
  <c r="G104" i="27"/>
  <c r="H109" i="27"/>
  <c r="G105" i="27"/>
  <c r="I105" i="27"/>
  <c r="I109" i="27"/>
  <c r="G109" i="27"/>
  <c r="U107" i="27"/>
  <c r="H107" i="27"/>
  <c r="G107" i="27"/>
  <c r="S108" i="27"/>
  <c r="O108" i="27"/>
  <c r="K108" i="27"/>
  <c r="AS108" i="27" s="1"/>
  <c r="V106" i="27"/>
  <c r="H104" i="27"/>
  <c r="AD121" i="28" l="1"/>
  <c r="AE121" i="28" s="1"/>
  <c r="AF121" i="28" s="1"/>
  <c r="AG121" i="28" s="1"/>
  <c r="AH121" i="28" s="1"/>
  <c r="AF119" i="28"/>
  <c r="AG119" i="28" s="1"/>
  <c r="AH119" i="28" s="1"/>
  <c r="AE123" i="28"/>
  <c r="AF123" i="28" s="1"/>
  <c r="AG123" i="28" s="1"/>
  <c r="AH123" i="28" s="1"/>
  <c r="AD120" i="28"/>
  <c r="AE120" i="28" s="1"/>
  <c r="AF120" i="28" s="1"/>
  <c r="AG120" i="28" s="1"/>
  <c r="AH120" i="28" s="1"/>
  <c r="AD122" i="28"/>
  <c r="AE122" i="28" s="1"/>
  <c r="AF122" i="28" s="1"/>
  <c r="AG122" i="28" s="1"/>
  <c r="AH122" i="28" s="1"/>
  <c r="AD118" i="28"/>
  <c r="AE118" i="28" s="1"/>
  <c r="AF118" i="28" s="1"/>
  <c r="AG118" i="28" s="1"/>
  <c r="AD117" i="28"/>
  <c r="AE117" i="28" s="1"/>
  <c r="AF117" i="28" s="1"/>
  <c r="AG117" i="28" s="1"/>
  <c r="AI119" i="28"/>
  <c r="AJ119" i="28" s="1"/>
  <c r="AK119" i="28" s="1"/>
  <c r="AL119" i="28" s="1"/>
  <c r="AM119" i="28" s="1"/>
  <c r="AN119" i="28" s="1"/>
  <c r="AO119" i="28" s="1"/>
  <c r="AP119" i="28" s="1"/>
  <c r="AQ119" i="28" s="1"/>
  <c r="AR119" i="28" s="1"/>
  <c r="P76" i="21"/>
  <c r="AQ105" i="27"/>
  <c r="M110" i="28" s="1"/>
  <c r="AQ106" i="27"/>
  <c r="M111" i="28" s="1"/>
  <c r="AT108" i="27"/>
  <c r="P113" i="28" s="1"/>
  <c r="AY107" i="27"/>
  <c r="U112" i="28" s="1"/>
  <c r="AR109" i="27"/>
  <c r="N114" i="28" s="1"/>
  <c r="AQ107" i="27"/>
  <c r="M112" i="28" s="1"/>
  <c r="AR104" i="27"/>
  <c r="N109" i="28" s="1"/>
  <c r="AP111" i="27"/>
  <c r="L116" i="28" s="1"/>
  <c r="AR108" i="27"/>
  <c r="N113" i="28" s="1"/>
  <c r="AR107" i="27"/>
  <c r="N112" i="28" s="1"/>
  <c r="AO111" i="27"/>
  <c r="K116" i="28" s="1"/>
  <c r="AC116" i="28" s="1"/>
  <c r="AY108" i="27"/>
  <c r="U113" i="28" s="1"/>
  <c r="AS109" i="27"/>
  <c r="O114" i="28" s="1"/>
  <c r="AP105" i="27"/>
  <c r="L110" i="28" s="1"/>
  <c r="AP104" i="27"/>
  <c r="L109" i="28" s="1"/>
  <c r="AO107" i="27"/>
  <c r="K112" i="28" s="1"/>
  <c r="AC112" i="28" s="1"/>
  <c r="AD112" i="28" s="1"/>
  <c r="AO109" i="27"/>
  <c r="K114" i="28" s="1"/>
  <c r="AC114" i="28" s="1"/>
  <c r="AO105" i="27"/>
  <c r="K110" i="28" s="1"/>
  <c r="AC110" i="28" s="1"/>
  <c r="AD110" i="28" s="1"/>
  <c r="AP110" i="27"/>
  <c r="L115" i="28" s="1"/>
  <c r="BD108" i="27"/>
  <c r="Z113" i="28" s="1"/>
  <c r="BB107" i="27"/>
  <c r="X112" i="28" s="1"/>
  <c r="BD107" i="27"/>
  <c r="Z112" i="28" s="1"/>
  <c r="AO110" i="27"/>
  <c r="K115" i="28" s="1"/>
  <c r="AC115" i="28" s="1"/>
  <c r="AD115" i="28" s="1"/>
  <c r="AO106" i="27"/>
  <c r="K111" i="28" s="1"/>
  <c r="AC111" i="28" s="1"/>
  <c r="AR111" i="27"/>
  <c r="N116" i="28" s="1"/>
  <c r="AV108" i="27"/>
  <c r="R113" i="28" s="1"/>
  <c r="AS110" i="27"/>
  <c r="O115" i="28" s="1"/>
  <c r="AR106" i="27"/>
  <c r="N111" i="28" s="1"/>
  <c r="AX108" i="27"/>
  <c r="T113" i="28" s="1"/>
  <c r="AW108" i="27"/>
  <c r="S113" i="28" s="1"/>
  <c r="AP107" i="27"/>
  <c r="L112" i="28" s="1"/>
  <c r="AQ109" i="27"/>
  <c r="M114" i="28" s="1"/>
  <c r="AO104" i="27"/>
  <c r="K109" i="28" s="1"/>
  <c r="AC109" i="28" s="1"/>
  <c r="AQ110" i="27"/>
  <c r="M115" i="28" s="1"/>
  <c r="AQ108" i="27"/>
  <c r="M113" i="28" s="1"/>
  <c r="AP106" i="27"/>
  <c r="L111" i="28" s="1"/>
  <c r="AU108" i="27"/>
  <c r="Q113" i="28" s="1"/>
  <c r="AO108" i="27"/>
  <c r="K113" i="28" s="1"/>
  <c r="AC113" i="28" s="1"/>
  <c r="BC108" i="27"/>
  <c r="Y113" i="28" s="1"/>
  <c r="BA107" i="27"/>
  <c r="W112" i="28" s="1"/>
  <c r="BD106" i="27"/>
  <c r="Z111" i="28" s="1"/>
  <c r="BA108" i="27"/>
  <c r="W113" i="28" s="1"/>
  <c r="BC107" i="27"/>
  <c r="Y112" i="28" s="1"/>
  <c r="AP109" i="27"/>
  <c r="L114" i="28" s="1"/>
  <c r="AR105" i="27"/>
  <c r="N110" i="28" s="1"/>
  <c r="AR110" i="27"/>
  <c r="N115" i="28" s="1"/>
  <c r="AS111" i="27"/>
  <c r="O116" i="28" s="1"/>
  <c r="BB108" i="27"/>
  <c r="X113" i="28" s="1"/>
  <c r="AQ104" i="27"/>
  <c r="M109" i="28" s="1"/>
  <c r="AQ111" i="27"/>
  <c r="M116" i="28" s="1"/>
  <c r="AP108" i="27"/>
  <c r="L113" i="28" s="1"/>
  <c r="O113" i="28"/>
  <c r="AE110" i="28" l="1"/>
  <c r="AE112" i="28"/>
  <c r="AF112" i="28" s="1"/>
  <c r="AE115" i="28"/>
  <c r="AF115" i="28" s="1"/>
  <c r="AG115" i="28" s="1"/>
  <c r="AD111" i="28"/>
  <c r="AE111" i="28" s="1"/>
  <c r="AF111" i="28" s="1"/>
  <c r="AD109" i="28"/>
  <c r="AE109" i="28" s="1"/>
  <c r="AF109" i="28" s="1"/>
  <c r="AD114" i="28"/>
  <c r="AE114" i="28" s="1"/>
  <c r="AF114" i="28" s="1"/>
  <c r="AG114" i="28" s="1"/>
  <c r="AD116" i="28"/>
  <c r="AE116" i="28" s="1"/>
  <c r="AF116" i="28" s="1"/>
  <c r="AG116" i="28" s="1"/>
  <c r="AD113" i="28"/>
  <c r="AE113" i="28" s="1"/>
  <c r="AF113" i="28" s="1"/>
  <c r="AG113" i="28" s="1"/>
  <c r="AH113" i="28" s="1"/>
  <c r="AI113" i="28" s="1"/>
  <c r="AJ113" i="28" s="1"/>
  <c r="AK113" i="28" s="1"/>
  <c r="AL113" i="28" s="1"/>
  <c r="AM113" i="28" s="1"/>
  <c r="AF110" i="28"/>
  <c r="P77" i="21"/>
  <c r="I124" i="28"/>
  <c r="P78" i="21" l="1"/>
  <c r="P79" i="21"/>
  <c r="M119" i="27"/>
  <c r="O119" i="27"/>
  <c r="L119" i="27"/>
  <c r="S119" i="27"/>
  <c r="Q119" i="27"/>
  <c r="N119" i="27"/>
  <c r="U119" i="27"/>
  <c r="R119" i="27"/>
  <c r="I119" i="27"/>
  <c r="J119" i="27"/>
  <c r="H119" i="27"/>
  <c r="K119" i="27"/>
  <c r="P119" i="27"/>
  <c r="V119" i="27"/>
  <c r="T119" i="27"/>
  <c r="G119" i="27"/>
  <c r="BB119" i="27" l="1"/>
  <c r="X124" i="28" s="1"/>
  <c r="AS119" i="27"/>
  <c r="O124" i="28" s="1"/>
  <c r="AQ119" i="27"/>
  <c r="M124" i="28" s="1"/>
  <c r="AY119" i="27"/>
  <c r="U124" i="28" s="1"/>
  <c r="BD119" i="27"/>
  <c r="Z124" i="28" s="1"/>
  <c r="AZ119" i="27"/>
  <c r="V124" i="28" s="1"/>
  <c r="AT119" i="27"/>
  <c r="P124" i="28" s="1"/>
  <c r="AO119" i="27"/>
  <c r="K124" i="28" s="1"/>
  <c r="AC124" i="28" s="1"/>
  <c r="AX119" i="27"/>
  <c r="T124" i="28" s="1"/>
  <c r="AP119" i="27"/>
  <c r="L124" i="28" s="1"/>
  <c r="BC119" i="27"/>
  <c r="Y124" i="28" s="1"/>
  <c r="AW119" i="27"/>
  <c r="S124" i="28" s="1"/>
  <c r="AR119" i="27"/>
  <c r="N124" i="28" s="1"/>
  <c r="AV119" i="27"/>
  <c r="R124" i="28" s="1"/>
  <c r="BA119" i="27"/>
  <c r="W124" i="28" s="1"/>
  <c r="AU119" i="27"/>
  <c r="Q124" i="28" s="1"/>
  <c r="R108" i="27"/>
  <c r="R107" i="27"/>
  <c r="AD124" i="28" l="1"/>
  <c r="AE124" i="28" s="1"/>
  <c r="AF124" i="28" s="1"/>
  <c r="AG124" i="28" s="1"/>
  <c r="AH124" i="28" s="1"/>
  <c r="AI124" i="28" s="1"/>
  <c r="AJ124" i="28" s="1"/>
  <c r="AK124" i="28" s="1"/>
  <c r="AL124" i="28" s="1"/>
  <c r="AM124" i="28" s="1"/>
  <c r="AN124" i="28" s="1"/>
  <c r="AO124" i="28" s="1"/>
  <c r="AP124" i="28" s="1"/>
  <c r="AQ124" i="28" s="1"/>
  <c r="AR124" i="28" s="1"/>
  <c r="AZ108" i="27"/>
  <c r="V113" i="28" s="1"/>
  <c r="AN113" i="28" s="1"/>
  <c r="AO113" i="28" s="1"/>
  <c r="AP113" i="28" s="1"/>
  <c r="AQ113" i="28" s="1"/>
  <c r="AR113" i="28" s="1"/>
  <c r="AZ107" i="27"/>
  <c r="V112" i="28" s="1"/>
  <c r="I105" i="28" l="1"/>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R23" i="57" l="1"/>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N47" i="27" s="1"/>
  <c r="AV47" i="27" s="1"/>
  <c r="T36" i="57"/>
  <c r="X36" i="57"/>
  <c r="AB36" i="57"/>
  <c r="V36" i="57"/>
  <c r="W36" i="57"/>
  <c r="S36" i="57"/>
  <c r="AA36" i="57"/>
  <c r="Z36" i="57"/>
  <c r="O47" i="27" s="1"/>
  <c r="AW47" i="27" s="1"/>
  <c r="T25" i="57"/>
  <c r="X25" i="57"/>
  <c r="AB25" i="57"/>
  <c r="R25" i="57"/>
  <c r="U25" i="57"/>
  <c r="Y25" i="57"/>
  <c r="S25" i="57"/>
  <c r="W25" i="57"/>
  <c r="AA25" i="57"/>
  <c r="Z25" i="57"/>
  <c r="V25" i="57"/>
  <c r="V29" i="57"/>
  <c r="Z29" i="57"/>
  <c r="U29" i="57"/>
  <c r="Y29" i="57"/>
  <c r="R29" i="57"/>
  <c r="S29" i="57"/>
  <c r="AA29" i="57"/>
  <c r="T29" i="57"/>
  <c r="AB29" i="57"/>
  <c r="X29" i="57"/>
  <c r="W29" i="57"/>
  <c r="R40" i="57"/>
  <c r="U40" i="57"/>
  <c r="Y40" i="57"/>
  <c r="V40" i="57"/>
  <c r="Z40" i="57"/>
  <c r="T40" i="57"/>
  <c r="X40" i="57"/>
  <c r="AB40" i="57"/>
  <c r="W40" i="57"/>
  <c r="AA40" i="57"/>
  <c r="S40" i="57"/>
  <c r="R44" i="57"/>
  <c r="S44" i="57"/>
  <c r="H55" i="27" s="1"/>
  <c r="AP55" i="27" s="1"/>
  <c r="W44" i="57"/>
  <c r="L55" i="27" s="1"/>
  <c r="AT55" i="27" s="1"/>
  <c r="AA44" i="57"/>
  <c r="AE44" i="57"/>
  <c r="T44" i="57"/>
  <c r="I55" i="27" s="1"/>
  <c r="AQ55" i="27" s="1"/>
  <c r="X44" i="57"/>
  <c r="M55" i="27" s="1"/>
  <c r="AU55" i="27" s="1"/>
  <c r="AB44" i="57"/>
  <c r="AF44" i="57"/>
  <c r="V44" i="57"/>
  <c r="K55" i="27" s="1"/>
  <c r="AS55" i="27" s="1"/>
  <c r="Z44" i="57"/>
  <c r="O55" i="27" s="1"/>
  <c r="AW55" i="27" s="1"/>
  <c r="AD44" i="57"/>
  <c r="U44" i="57"/>
  <c r="Y44" i="57"/>
  <c r="AG44" i="57"/>
  <c r="V55" i="27" s="1"/>
  <c r="BD55" i="27" s="1"/>
  <c r="AC44" i="57"/>
  <c r="R26" i="57"/>
  <c r="U26" i="57"/>
  <c r="Y26" i="57"/>
  <c r="T26" i="57"/>
  <c r="X26" i="57"/>
  <c r="AB26" i="57"/>
  <c r="V26" i="57"/>
  <c r="W26" i="57"/>
  <c r="S26" i="57"/>
  <c r="AA26" i="57"/>
  <c r="Z26" i="57"/>
  <c r="R77" i="57"/>
  <c r="U77" i="57"/>
  <c r="Y77" i="57"/>
  <c r="S77" i="57"/>
  <c r="H88" i="27" s="1"/>
  <c r="AP88" i="27" s="1"/>
  <c r="X77" i="57"/>
  <c r="T77" i="57"/>
  <c r="Z77" i="57"/>
  <c r="W77" i="57"/>
  <c r="AB77" i="57"/>
  <c r="AA77" i="57"/>
  <c r="V77" i="57"/>
  <c r="V61" i="57"/>
  <c r="Z61" i="57"/>
  <c r="S61" i="57"/>
  <c r="W61" i="57"/>
  <c r="AA61" i="57"/>
  <c r="U61" i="57"/>
  <c r="Y61" i="57"/>
  <c r="R61" i="57"/>
  <c r="X61" i="57"/>
  <c r="AB61" i="57"/>
  <c r="T61" i="57"/>
  <c r="R69" i="57"/>
  <c r="U69" i="57"/>
  <c r="J80" i="27" s="1"/>
  <c r="AR80" i="27" s="1"/>
  <c r="Y69" i="57"/>
  <c r="T69" i="57"/>
  <c r="X69" i="57"/>
  <c r="AB69" i="57"/>
  <c r="Q80" i="27" s="1"/>
  <c r="AY80" i="27" s="1"/>
  <c r="W69" i="57"/>
  <c r="Z69" i="57"/>
  <c r="V69" i="57"/>
  <c r="K80" i="27" s="1"/>
  <c r="AS80" i="27" s="1"/>
  <c r="S69" i="57"/>
  <c r="H80" i="27" s="1"/>
  <c r="AP80" i="27" s="1"/>
  <c r="AA69" i="57"/>
  <c r="R79" i="57"/>
  <c r="U79" i="57"/>
  <c r="Y79" i="57"/>
  <c r="T79" i="57"/>
  <c r="Z79" i="57"/>
  <c r="V79" i="57"/>
  <c r="AA79" i="57"/>
  <c r="S79" i="57"/>
  <c r="X79" i="57"/>
  <c r="AB79" i="57"/>
  <c r="W79" i="57"/>
  <c r="R28" i="57"/>
  <c r="T28" i="57"/>
  <c r="X28" i="57"/>
  <c r="AB28" i="57"/>
  <c r="S28" i="57"/>
  <c r="W28" i="57"/>
  <c r="AA28" i="57"/>
  <c r="U28" i="57"/>
  <c r="V28" i="57"/>
  <c r="Z28" i="57"/>
  <c r="Y28" i="57"/>
  <c r="R76" i="57"/>
  <c r="T76" i="57"/>
  <c r="X76" i="57"/>
  <c r="AB76" i="57"/>
  <c r="Q87" i="27" s="1"/>
  <c r="AY87" i="27" s="1"/>
  <c r="W76" i="57"/>
  <c r="L87" i="27" s="1"/>
  <c r="AT87" i="27" s="1"/>
  <c r="S76" i="57"/>
  <c r="Y76" i="57"/>
  <c r="V76" i="57"/>
  <c r="K87" i="27" s="1"/>
  <c r="AS87" i="27" s="1"/>
  <c r="AA76" i="57"/>
  <c r="P87" i="27" s="1"/>
  <c r="AX87" i="27" s="1"/>
  <c r="U76" i="57"/>
  <c r="Z76" i="57"/>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K67" i="27" s="1"/>
  <c r="AS67" i="27" s="1"/>
  <c r="Z56" i="57"/>
  <c r="O67" i="27" s="1"/>
  <c r="AW67" i="27" s="1"/>
  <c r="S56" i="57"/>
  <c r="W56" i="57"/>
  <c r="AA56" i="57"/>
  <c r="U56" i="57"/>
  <c r="Y56" i="57"/>
  <c r="T56" i="57"/>
  <c r="X56" i="57"/>
  <c r="AB56" i="57"/>
  <c r="Q67" i="27" s="1"/>
  <c r="AY67" i="27" s="1"/>
  <c r="R75" i="57"/>
  <c r="S75" i="57"/>
  <c r="W75" i="57"/>
  <c r="AA75" i="57"/>
  <c r="P86" i="27" s="1"/>
  <c r="AX86" i="27" s="1"/>
  <c r="V75" i="57"/>
  <c r="AB75" i="57"/>
  <c r="X75" i="57"/>
  <c r="U75" i="57"/>
  <c r="Z75" i="57"/>
  <c r="T75" i="57"/>
  <c r="Y75" i="57"/>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S80" i="57"/>
  <c r="W80" i="57"/>
  <c r="AA80" i="57"/>
  <c r="U80" i="57"/>
  <c r="Z80" i="57"/>
  <c r="V80" i="57"/>
  <c r="AB80" i="57"/>
  <c r="T80" i="57"/>
  <c r="Y80" i="57"/>
  <c r="X80" i="57"/>
  <c r="R74" i="57"/>
  <c r="G85" i="27" s="1"/>
  <c r="AO85" i="27" s="1"/>
  <c r="V74" i="57"/>
  <c r="Z74" i="57"/>
  <c r="U74" i="57"/>
  <c r="Y74" i="57"/>
  <c r="X74" i="57"/>
  <c r="S74" i="57"/>
  <c r="AA74" i="57"/>
  <c r="W74" i="57"/>
  <c r="AB74" i="57"/>
  <c r="T74" i="57"/>
  <c r="R68" i="57"/>
  <c r="T68" i="57"/>
  <c r="X68" i="57"/>
  <c r="AB68" i="57"/>
  <c r="AF68" i="57"/>
  <c r="S68" i="57"/>
  <c r="W68" i="57"/>
  <c r="AA68" i="57"/>
  <c r="AE68" i="57"/>
  <c r="V68" i="57"/>
  <c r="AD68" i="57"/>
  <c r="Y68" i="57"/>
  <c r="AG68" i="57"/>
  <c r="V79" i="27" s="1"/>
  <c r="BD79" i="27" s="1"/>
  <c r="U68" i="57"/>
  <c r="AC68" i="57"/>
  <c r="Z68" i="57"/>
  <c r="R19" i="57"/>
  <c r="U19" i="57"/>
  <c r="Y19" i="57"/>
  <c r="V19" i="57"/>
  <c r="Z19" i="57"/>
  <c r="T19" i="57"/>
  <c r="X19" i="57"/>
  <c r="AB19" i="57"/>
  <c r="AA19" i="57"/>
  <c r="W19" i="57"/>
  <c r="S19" i="57"/>
  <c r="T18" i="57"/>
  <c r="U18" i="57"/>
  <c r="S18" i="57"/>
  <c r="W18" i="57"/>
  <c r="V18" i="57"/>
  <c r="AA18" i="57"/>
  <c r="X18" i="57"/>
  <c r="AB18" i="57"/>
  <c r="Z18" i="57"/>
  <c r="Y18" i="57"/>
  <c r="R63" i="57"/>
  <c r="G74" i="27" s="1"/>
  <c r="AO74" i="27" s="1"/>
  <c r="T63" i="57"/>
  <c r="X63" i="57"/>
  <c r="AB63" i="57"/>
  <c r="Q74" i="27" s="1"/>
  <c r="AY74" i="27" s="1"/>
  <c r="AF63" i="57"/>
  <c r="U74" i="27" s="1"/>
  <c r="BC74" i="27" s="1"/>
  <c r="S63" i="57"/>
  <c r="W63" i="57"/>
  <c r="AA63" i="57"/>
  <c r="AE63" i="57"/>
  <c r="T74" i="27" s="1"/>
  <c r="BB74" i="27" s="1"/>
  <c r="Z63" i="57"/>
  <c r="U63" i="57"/>
  <c r="AC63" i="57"/>
  <c r="Y63" i="57"/>
  <c r="N74" i="27" s="1"/>
  <c r="AV74" i="27" s="1"/>
  <c r="AG63" i="57"/>
  <c r="AD63" i="57"/>
  <c r="V63" i="57"/>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L73" i="27" s="1"/>
  <c r="AT73" i="27" s="1"/>
  <c r="AA62" i="57"/>
  <c r="AE62" i="57"/>
  <c r="T62" i="57"/>
  <c r="X62" i="57"/>
  <c r="M73" i="27" s="1"/>
  <c r="AU73" i="27" s="1"/>
  <c r="V62" i="57"/>
  <c r="Z62" i="57"/>
  <c r="AD62" i="57"/>
  <c r="S73" i="27" s="1"/>
  <c r="BA73" i="27" s="1"/>
  <c r="Y62" i="57"/>
  <c r="N73" i="27" s="1"/>
  <c r="AV73" i="27" s="1"/>
  <c r="AG62" i="57"/>
  <c r="AB62" i="57"/>
  <c r="U62" i="57"/>
  <c r="AF62" i="57"/>
  <c r="U73" i="27" s="1"/>
  <c r="BC73" i="27" s="1"/>
  <c r="AC62" i="57"/>
  <c r="R47" i="57"/>
  <c r="T47" i="57"/>
  <c r="X47" i="57"/>
  <c r="AB47" i="57"/>
  <c r="U47" i="57"/>
  <c r="Y47" i="57"/>
  <c r="S47" i="57"/>
  <c r="W47" i="57"/>
  <c r="AA47" i="57"/>
  <c r="V47" i="57"/>
  <c r="Z47" i="57"/>
  <c r="R42" i="57"/>
  <c r="U42" i="57"/>
  <c r="Y42" i="57"/>
  <c r="N53" i="27" s="1"/>
  <c r="AV53" i="27" s="1"/>
  <c r="V42" i="57"/>
  <c r="Z42" i="57"/>
  <c r="T42" i="57"/>
  <c r="X42" i="57"/>
  <c r="AB42" i="57"/>
  <c r="Q53" i="27" s="1"/>
  <c r="AY53" i="27" s="1"/>
  <c r="S42" i="57"/>
  <c r="W42" i="57"/>
  <c r="AA42" i="57"/>
  <c r="R64" i="57"/>
  <c r="U64" i="57"/>
  <c r="Y64" i="57"/>
  <c r="T64" i="57"/>
  <c r="X64" i="57"/>
  <c r="AB64" i="57"/>
  <c r="S64" i="57"/>
  <c r="AA64" i="57"/>
  <c r="V64" i="57"/>
  <c r="Z64" i="57"/>
  <c r="W64" i="57"/>
  <c r="R57" i="57"/>
  <c r="G68" i="27" s="1"/>
  <c r="AO68" i="27" s="1"/>
  <c r="S57" i="57"/>
  <c r="H68" i="27" s="1"/>
  <c r="AP68" i="27" s="1"/>
  <c r="W57" i="57"/>
  <c r="AA57" i="57"/>
  <c r="AE57" i="57"/>
  <c r="T57" i="57"/>
  <c r="I68" i="27" s="1"/>
  <c r="AQ68" i="27" s="1"/>
  <c r="X57" i="57"/>
  <c r="AB57" i="57"/>
  <c r="AF57" i="57"/>
  <c r="V57" i="57"/>
  <c r="K68" i="27" s="1"/>
  <c r="AS68" i="27" s="1"/>
  <c r="Z57" i="57"/>
  <c r="AD57" i="57"/>
  <c r="U57" i="57"/>
  <c r="J68" i="27" s="1"/>
  <c r="AR68" i="27" s="1"/>
  <c r="Y57" i="57"/>
  <c r="N68" i="27" s="1"/>
  <c r="AV68" i="27" s="1"/>
  <c r="AG57" i="57"/>
  <c r="AC57" i="57"/>
  <c r="R48" i="57"/>
  <c r="V48" i="57"/>
  <c r="Z48" i="57"/>
  <c r="AD48" i="57"/>
  <c r="S48" i="57"/>
  <c r="W48" i="57"/>
  <c r="AA48" i="57"/>
  <c r="AE48" i="57"/>
  <c r="U48" i="57"/>
  <c r="Y48" i="57"/>
  <c r="AC48" i="57"/>
  <c r="AG48" i="57"/>
  <c r="X48" i="57"/>
  <c r="AB48" i="57"/>
  <c r="Q59" i="27" s="1"/>
  <c r="AY59" i="27" s="1"/>
  <c r="T48" i="57"/>
  <c r="AF48" i="57"/>
  <c r="R53" i="57"/>
  <c r="U53" i="57"/>
  <c r="Y53" i="57"/>
  <c r="V53" i="57"/>
  <c r="Z53" i="57"/>
  <c r="T53" i="57"/>
  <c r="X53" i="57"/>
  <c r="AB53" i="57"/>
  <c r="W53" i="57"/>
  <c r="AA53" i="57"/>
  <c r="S53" i="57"/>
  <c r="R38" i="57"/>
  <c r="V38" i="57"/>
  <c r="K49" i="27" s="1"/>
  <c r="AS49" i="27" s="1"/>
  <c r="Z38" i="57"/>
  <c r="O49" i="27" s="1"/>
  <c r="AW49" i="27" s="1"/>
  <c r="AD38" i="57"/>
  <c r="U38" i="57"/>
  <c r="AA38" i="57"/>
  <c r="P49" i="27" s="1"/>
  <c r="AX49" i="27" s="1"/>
  <c r="AF38" i="57"/>
  <c r="U49" i="27" s="1"/>
  <c r="BC49" i="27" s="1"/>
  <c r="W38" i="57"/>
  <c r="AB38" i="57"/>
  <c r="AG38" i="57"/>
  <c r="T38" i="57"/>
  <c r="I49" i="27" s="1"/>
  <c r="AQ49" i="27" s="1"/>
  <c r="Y38" i="57"/>
  <c r="AE38" i="57"/>
  <c r="AC38" i="57"/>
  <c r="X38" i="57"/>
  <c r="M49" i="27" s="1"/>
  <c r="AU49" i="27" s="1"/>
  <c r="S38" i="57"/>
  <c r="R51" i="57"/>
  <c r="U51" i="57"/>
  <c r="Y51" i="57"/>
  <c r="V51" i="57"/>
  <c r="Z51" i="57"/>
  <c r="T51" i="57"/>
  <c r="X51" i="57"/>
  <c r="AB51" i="57"/>
  <c r="AA51" i="57"/>
  <c r="W51" i="57"/>
  <c r="S51" i="57"/>
  <c r="R22" i="57"/>
  <c r="S22" i="57"/>
  <c r="W22" i="57"/>
  <c r="AA22" i="57"/>
  <c r="T22" i="57"/>
  <c r="X22" i="57"/>
  <c r="AB22" i="57"/>
  <c r="V22" i="57"/>
  <c r="Z22" i="57"/>
  <c r="Y22" i="57"/>
  <c r="U22" i="57"/>
  <c r="R78" i="57"/>
  <c r="S78" i="57"/>
  <c r="W78" i="57"/>
  <c r="AA78" i="57"/>
  <c r="T78" i="57"/>
  <c r="Y78" i="57"/>
  <c r="U78" i="57"/>
  <c r="Z78" i="57"/>
  <c r="X78" i="57"/>
  <c r="V78" i="57"/>
  <c r="AB78" i="57"/>
  <c r="R43" i="57"/>
  <c r="V43" i="57"/>
  <c r="K54" i="27" s="1"/>
  <c r="AS54" i="27" s="1"/>
  <c r="Z43" i="57"/>
  <c r="S43" i="57"/>
  <c r="W43" i="57"/>
  <c r="L54" i="27" s="1"/>
  <c r="AT54" i="27" s="1"/>
  <c r="AA43" i="57"/>
  <c r="P54" i="27" s="1"/>
  <c r="AX54" i="27" s="1"/>
  <c r="U43" i="57"/>
  <c r="J54" i="27" s="1"/>
  <c r="AR54" i="27" s="1"/>
  <c r="Y43" i="57"/>
  <c r="N54" i="27" s="1"/>
  <c r="AV54" i="27" s="1"/>
  <c r="T43" i="57"/>
  <c r="X43" i="57"/>
  <c r="M54" i="27" s="1"/>
  <c r="AU54" i="27" s="1"/>
  <c r="AB43" i="57"/>
  <c r="T45" i="57"/>
  <c r="X45" i="57"/>
  <c r="AB45" i="57"/>
  <c r="R45" i="57"/>
  <c r="U45" i="57"/>
  <c r="Y45" i="57"/>
  <c r="S45" i="57"/>
  <c r="W45" i="57"/>
  <c r="AA45" i="57"/>
  <c r="V45" i="57"/>
  <c r="Z45" i="57"/>
  <c r="R70" i="57"/>
  <c r="V70" i="57"/>
  <c r="Z70" i="57"/>
  <c r="U70" i="57"/>
  <c r="Y70" i="57"/>
  <c r="X70" i="57"/>
  <c r="S70" i="57"/>
  <c r="AA70" i="57"/>
  <c r="W70" i="57"/>
  <c r="AB70" i="57"/>
  <c r="T70" i="57"/>
  <c r="R81" i="57"/>
  <c r="G92" i="27" s="1"/>
  <c r="AO92" i="27" s="1"/>
  <c r="U81" i="57"/>
  <c r="Y81" i="57"/>
  <c r="V81" i="57"/>
  <c r="AA81" i="57"/>
  <c r="W81" i="57"/>
  <c r="AB81" i="57"/>
  <c r="T81" i="57"/>
  <c r="Z81" i="57"/>
  <c r="X81" i="57"/>
  <c r="S81" i="57"/>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S30" i="57"/>
  <c r="W30" i="57"/>
  <c r="AA30" i="57"/>
  <c r="Y30" i="57"/>
  <c r="Z30" i="57"/>
  <c r="V30" i="57"/>
  <c r="U30" i="57"/>
  <c r="R82" i="57"/>
  <c r="T82" i="57"/>
  <c r="X82" i="57"/>
  <c r="AB82" i="57"/>
  <c r="Q93" i="27" s="1"/>
  <c r="AY93" i="27" s="1"/>
  <c r="AF82" i="57"/>
  <c r="U93" i="27" s="1"/>
  <c r="BC93" i="27" s="1"/>
  <c r="S82" i="57"/>
  <c r="H93" i="27" s="1"/>
  <c r="AP93" i="27" s="1"/>
  <c r="Y82" i="57"/>
  <c r="U82" i="57"/>
  <c r="Z82" i="57"/>
  <c r="O93" i="27" s="1"/>
  <c r="AW93" i="27" s="1"/>
  <c r="AE82" i="57"/>
  <c r="T93" i="27" s="1"/>
  <c r="BB93" i="27" s="1"/>
  <c r="W82" i="57"/>
  <c r="V82" i="57"/>
  <c r="AG82" i="57"/>
  <c r="AA82" i="57"/>
  <c r="P93" i="27" s="1"/>
  <c r="AX93" i="27" s="1"/>
  <c r="R27" i="57"/>
  <c r="V27" i="57"/>
  <c r="Z27" i="57"/>
  <c r="U27" i="57"/>
  <c r="Y27" i="57"/>
  <c r="W27" i="57"/>
  <c r="X27" i="57"/>
  <c r="T27" i="57"/>
  <c r="AB27" i="57"/>
  <c r="S27" i="57"/>
  <c r="AA27" i="57"/>
  <c r="R50" i="57"/>
  <c r="T50" i="57"/>
  <c r="I61" i="27" s="1"/>
  <c r="AQ61" i="27" s="1"/>
  <c r="X50" i="57"/>
  <c r="M61" i="27" s="1"/>
  <c r="AU61" i="27" s="1"/>
  <c r="AB50" i="57"/>
  <c r="Q61" i="27" s="1"/>
  <c r="AY61" i="27" s="1"/>
  <c r="U50" i="57"/>
  <c r="J61" i="27" s="1"/>
  <c r="AR61" i="27" s="1"/>
  <c r="Y50" i="57"/>
  <c r="N61" i="27" s="1"/>
  <c r="AV61" i="27" s="1"/>
  <c r="S50" i="57"/>
  <c r="H61" i="27" s="1"/>
  <c r="AP61" i="27" s="1"/>
  <c r="W50" i="57"/>
  <c r="AA50" i="57"/>
  <c r="P61" i="27" s="1"/>
  <c r="AX61" i="27" s="1"/>
  <c r="Z50" i="57"/>
  <c r="O61" i="27" s="1"/>
  <c r="AW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AE67" i="57"/>
  <c r="T78" i="27" s="1"/>
  <c r="BB78" i="27" s="1"/>
  <c r="V67" i="57"/>
  <c r="Z67" i="57"/>
  <c r="AD67" i="57"/>
  <c r="S78" i="27" s="1"/>
  <c r="BA78" i="27" s="1"/>
  <c r="U67" i="57"/>
  <c r="AC67" i="57"/>
  <c r="R78" i="27" s="1"/>
  <c r="AZ78" i="27" s="1"/>
  <c r="X67" i="57"/>
  <c r="AF67" i="57"/>
  <c r="U78" i="27" s="1"/>
  <c r="BC78" i="27" s="1"/>
  <c r="T67" i="57"/>
  <c r="AB67" i="57"/>
  <c r="Y67" i="57"/>
  <c r="AG67" i="57"/>
  <c r="V78" i="27" s="1"/>
  <c r="BD78" i="27" s="1"/>
  <c r="R35" i="57"/>
  <c r="S35" i="57"/>
  <c r="W35" i="57"/>
  <c r="AA35" i="57"/>
  <c r="V35" i="57"/>
  <c r="Z35" i="57"/>
  <c r="X35" i="57"/>
  <c r="Y35" i="57"/>
  <c r="U35" i="57"/>
  <c r="T35" i="57"/>
  <c r="AB35" i="57"/>
  <c r="R49" i="57"/>
  <c r="S49" i="57"/>
  <c r="W49" i="57"/>
  <c r="L60" i="27" s="1"/>
  <c r="AT60" i="27" s="1"/>
  <c r="AA49" i="57"/>
  <c r="P60" i="27" s="1"/>
  <c r="AX60" i="27" s="1"/>
  <c r="T49" i="57"/>
  <c r="X49" i="57"/>
  <c r="M60" i="27" s="1"/>
  <c r="AU60" i="27" s="1"/>
  <c r="AB49" i="57"/>
  <c r="Q60" i="27" s="1"/>
  <c r="AY60" i="27" s="1"/>
  <c r="V49" i="57"/>
  <c r="K60" i="27" s="1"/>
  <c r="AS60" i="27" s="1"/>
  <c r="Z49" i="57"/>
  <c r="O60" i="27" s="1"/>
  <c r="AW60" i="27" s="1"/>
  <c r="Y49" i="57"/>
  <c r="N60" i="27" s="1"/>
  <c r="AV60" i="27" s="1"/>
  <c r="U49" i="57"/>
  <c r="R83" i="57"/>
  <c r="U83" i="57"/>
  <c r="J94" i="27" s="1"/>
  <c r="AR94" i="27" s="1"/>
  <c r="Y83" i="57"/>
  <c r="N94" i="27" s="1"/>
  <c r="AV94" i="27" s="1"/>
  <c r="T83" i="57"/>
  <c r="Z83" i="57"/>
  <c r="O94" i="27" s="1"/>
  <c r="AW94" i="27" s="1"/>
  <c r="V83" i="57"/>
  <c r="K94" i="27" s="1"/>
  <c r="AS94" i="27" s="1"/>
  <c r="AA83" i="57"/>
  <c r="P94" i="27" s="1"/>
  <c r="AX94" i="27" s="1"/>
  <c r="S83" i="57"/>
  <c r="H94" i="27" s="1"/>
  <c r="AP94" i="27" s="1"/>
  <c r="X83" i="57"/>
  <c r="M94" i="27" s="1"/>
  <c r="AU94" i="27" s="1"/>
  <c r="W83" i="57"/>
  <c r="L94" i="27" s="1"/>
  <c r="AT94" i="27" s="1"/>
  <c r="AB83" i="57"/>
  <c r="Q94" i="27" s="1"/>
  <c r="AY94" i="27" s="1"/>
  <c r="R32" i="57"/>
  <c r="G43" i="27" s="1"/>
  <c r="AO43" i="27" s="1"/>
  <c r="V32" i="57"/>
  <c r="K43" i="27" s="1"/>
  <c r="AS43" i="27" s="1"/>
  <c r="Z32" i="57"/>
  <c r="O43" i="27" s="1"/>
  <c r="AW43" i="27" s="1"/>
  <c r="U32" i="57"/>
  <c r="J43" i="27" s="1"/>
  <c r="AR43" i="27" s="1"/>
  <c r="Y32" i="57"/>
  <c r="N43" i="27" s="1"/>
  <c r="AV43" i="27" s="1"/>
  <c r="S32" i="57"/>
  <c r="H43" i="27" s="1"/>
  <c r="AP43" i="27" s="1"/>
  <c r="AA32" i="57"/>
  <c r="P43" i="27" s="1"/>
  <c r="AX43" i="27" s="1"/>
  <c r="T32" i="57"/>
  <c r="I43" i="27" s="1"/>
  <c r="AQ43" i="27" s="1"/>
  <c r="AB32" i="57"/>
  <c r="Q43" i="27" s="1"/>
  <c r="AY43" i="27" s="1"/>
  <c r="X32" i="57"/>
  <c r="M43" i="27" s="1"/>
  <c r="AU43" i="27" s="1"/>
  <c r="W32" i="57"/>
  <c r="L43" i="27" s="1"/>
  <c r="AT43" i="27" s="1"/>
  <c r="R55" i="57"/>
  <c r="U55" i="57"/>
  <c r="Y55" i="57"/>
  <c r="V55" i="57"/>
  <c r="Z55" i="57"/>
  <c r="T55" i="57"/>
  <c r="X55" i="57"/>
  <c r="AB55" i="57"/>
  <c r="Q66" i="27" s="1"/>
  <c r="AY66" i="27" s="1"/>
  <c r="S55" i="57"/>
  <c r="W55" i="57"/>
  <c r="AA55" i="57"/>
  <c r="P66" i="27" s="1"/>
  <c r="AX66" i="27" s="1"/>
  <c r="R31" i="57"/>
  <c r="G42" i="27" s="1"/>
  <c r="AO42" i="27" s="1"/>
  <c r="U31" i="57"/>
  <c r="J42" i="27" s="1"/>
  <c r="AR42" i="27" s="1"/>
  <c r="Y31" i="57"/>
  <c r="N42" i="27" s="1"/>
  <c r="AV42" i="27" s="1"/>
  <c r="T31" i="57"/>
  <c r="I42" i="27" s="1"/>
  <c r="AQ42" i="27" s="1"/>
  <c r="X31" i="57"/>
  <c r="M42" i="27" s="1"/>
  <c r="AU42" i="27" s="1"/>
  <c r="AB31" i="57"/>
  <c r="Q42" i="27" s="1"/>
  <c r="AY42" i="27" s="1"/>
  <c r="Z31" i="57"/>
  <c r="O42" i="27" s="1"/>
  <c r="AW42" i="27" s="1"/>
  <c r="S31" i="57"/>
  <c r="H42" i="27" s="1"/>
  <c r="AP42" i="27" s="1"/>
  <c r="AA31" i="57"/>
  <c r="P42" i="27" s="1"/>
  <c r="AX42" i="27" s="1"/>
  <c r="W31" i="57"/>
  <c r="L42" i="27" s="1"/>
  <c r="AT42" i="27" s="1"/>
  <c r="V31" i="57"/>
  <c r="K42" i="27" s="1"/>
  <c r="AS42" i="27" s="1"/>
  <c r="R46" i="57"/>
  <c r="V46" i="57"/>
  <c r="Z46" i="57"/>
  <c r="S46" i="57"/>
  <c r="W46" i="57"/>
  <c r="AA46" i="57"/>
  <c r="U46" i="57"/>
  <c r="Y46" i="57"/>
  <c r="AB46" i="57"/>
  <c r="X46" i="57"/>
  <c r="T46" i="57"/>
  <c r="R37" i="57"/>
  <c r="U37" i="57"/>
  <c r="J48" i="27" s="1"/>
  <c r="AR48" i="27" s="1"/>
  <c r="Y37" i="57"/>
  <c r="N48" i="27" s="1"/>
  <c r="AV48" i="27" s="1"/>
  <c r="T37" i="57"/>
  <c r="I48" i="27" s="1"/>
  <c r="AQ48" i="27" s="1"/>
  <c r="Z37" i="57"/>
  <c r="O48" i="27" s="1"/>
  <c r="AW48" i="27" s="1"/>
  <c r="V37" i="57"/>
  <c r="K48" i="27" s="1"/>
  <c r="AS48" i="27" s="1"/>
  <c r="AA37" i="57"/>
  <c r="P48" i="27" s="1"/>
  <c r="AX48" i="27" s="1"/>
  <c r="S37" i="57"/>
  <c r="H48" i="27" s="1"/>
  <c r="AP48" i="27" s="1"/>
  <c r="X37" i="57"/>
  <c r="M48" i="27" s="1"/>
  <c r="AU48" i="27" s="1"/>
  <c r="W37" i="57"/>
  <c r="L48" i="27" s="1"/>
  <c r="AT48" i="27" s="1"/>
  <c r="AB37" i="57"/>
  <c r="Q48" i="27" s="1"/>
  <c r="AY48" i="27" s="1"/>
  <c r="P73" i="27"/>
  <c r="AX73" i="27" s="1"/>
  <c r="Q73" i="27"/>
  <c r="AY73" i="27" s="1"/>
  <c r="O68" i="27"/>
  <c r="AW68" i="27" s="1"/>
  <c r="P68" i="27"/>
  <c r="AX68" i="27" s="1"/>
  <c r="R68" i="27"/>
  <c r="AZ68" i="27" s="1"/>
  <c r="O59" i="27"/>
  <c r="AW59" i="27" s="1"/>
  <c r="P59" i="27"/>
  <c r="AX59" i="27" s="1"/>
  <c r="Q49" i="27"/>
  <c r="AY49" i="27" s="1"/>
  <c r="J49" i="27"/>
  <c r="AR49" i="27" s="1"/>
  <c r="R49" i="27"/>
  <c r="AZ49" i="27" s="1"/>
  <c r="S49" i="27"/>
  <c r="BA49" i="27" s="1"/>
  <c r="P67" i="27"/>
  <c r="AX67" i="27" s="1"/>
  <c r="M67" i="27"/>
  <c r="AU67" i="27" s="1"/>
  <c r="U79" i="27"/>
  <c r="BC79" i="27" s="1"/>
  <c r="N79" i="27"/>
  <c r="AV79" i="27" s="1"/>
  <c r="R18" i="57"/>
  <c r="P74" i="27"/>
  <c r="AX74" i="27" s="1"/>
  <c r="I74" i="27"/>
  <c r="AQ74" i="27" s="1"/>
  <c r="V74" i="27"/>
  <c r="BD74" i="27" s="1"/>
  <c r="M74" i="27"/>
  <c r="AU74" i="27" s="1"/>
  <c r="T73" i="27"/>
  <c r="BB73" i="27" s="1"/>
  <c r="O53" i="27"/>
  <c r="AW53" i="27" s="1"/>
  <c r="M68" i="27"/>
  <c r="AU68" i="27" s="1"/>
  <c r="Q68" i="27"/>
  <c r="AY68" i="27" s="1"/>
  <c r="V68" i="27"/>
  <c r="BD68" i="27" s="1"/>
  <c r="L68" i="27"/>
  <c r="AT68" i="27" s="1"/>
  <c r="U59" i="27"/>
  <c r="BC59" i="27" s="1"/>
  <c r="T49" i="27"/>
  <c r="BB49" i="27" s="1"/>
  <c r="N49" i="27"/>
  <c r="AV49" i="27" s="1"/>
  <c r="V49" i="27"/>
  <c r="BD49" i="27" s="1"/>
  <c r="H89" i="27"/>
  <c r="AP89" i="27" s="1"/>
  <c r="I80" i="27"/>
  <c r="AQ80" i="27" s="1"/>
  <c r="M80" i="27"/>
  <c r="AU80" i="27" s="1"/>
  <c r="L80" i="27"/>
  <c r="AT80" i="27" s="1"/>
  <c r="N80" i="27"/>
  <c r="AV80" i="27" s="1"/>
  <c r="O80" i="27"/>
  <c r="AW80" i="27" s="1"/>
  <c r="Q54" i="27"/>
  <c r="AY54" i="27" s="1"/>
  <c r="H90" i="27"/>
  <c r="AP90" i="27" s="1"/>
  <c r="G90" i="27"/>
  <c r="AO90" i="27" s="1"/>
  <c r="M47" i="27"/>
  <c r="AU47" i="27" s="1"/>
  <c r="H92" i="27"/>
  <c r="AP92" i="27" s="1"/>
  <c r="I87" i="27"/>
  <c r="AQ87" i="27" s="1"/>
  <c r="M87" i="27"/>
  <c r="AU87" i="27" s="1"/>
  <c r="H87" i="27"/>
  <c r="AP87" i="27" s="1"/>
  <c r="J87" i="27"/>
  <c r="AR87" i="27" s="1"/>
  <c r="N87" i="27"/>
  <c r="AV87" i="27" s="1"/>
  <c r="I94" i="27"/>
  <c r="AQ94" i="27" s="1"/>
  <c r="Q55" i="27"/>
  <c r="AY55" i="27" s="1"/>
  <c r="U55" i="27"/>
  <c r="BC55" i="27" s="1"/>
  <c r="P55" i="27"/>
  <c r="AX55" i="27" s="1"/>
  <c r="T55" i="27"/>
  <c r="BB55" i="27" s="1"/>
  <c r="S55" i="27"/>
  <c r="BA55" i="27" s="1"/>
  <c r="N55" i="27"/>
  <c r="AV55" i="27" s="1"/>
  <c r="J55" i="27"/>
  <c r="AR55" i="27" s="1"/>
  <c r="R55" i="27"/>
  <c r="AZ55" i="27" s="1"/>
  <c r="G88" i="27"/>
  <c r="AO88" i="27" s="1"/>
  <c r="N86" i="27"/>
  <c r="AV86" i="27" s="1"/>
  <c r="O86" i="27"/>
  <c r="AW86" i="27" s="1"/>
  <c r="P79" i="27"/>
  <c r="AX79" i="27" s="1"/>
  <c r="R79" i="27"/>
  <c r="AZ79" i="27" s="1"/>
  <c r="M79" i="27"/>
  <c r="AU79" i="27" s="1"/>
  <c r="K74" i="27"/>
  <c r="AS74" i="27" s="1"/>
  <c r="V73" i="27"/>
  <c r="BD73" i="27" s="1"/>
  <c r="S68" i="27"/>
  <c r="BA68" i="27" s="1"/>
  <c r="R59" i="27"/>
  <c r="AZ59" i="27" s="1"/>
  <c r="V93" i="27"/>
  <c r="BD93" i="27" s="1"/>
  <c r="L61" i="27"/>
  <c r="AT61" i="27" s="1"/>
  <c r="O87" i="27"/>
  <c r="AW87" i="27" s="1"/>
  <c r="P80" i="27"/>
  <c r="AX80" i="27" s="1"/>
  <c r="Q72" i="27"/>
  <c r="AY72" i="27" s="1"/>
  <c r="J74" i="27"/>
  <c r="AR74" i="27" s="1"/>
  <c r="R73" i="27"/>
  <c r="AZ73" i="27" s="1"/>
  <c r="P53" i="27"/>
  <c r="AX53" i="27" s="1"/>
  <c r="T59" i="27"/>
  <c r="BB59" i="27" s="1"/>
  <c r="Q47" i="27"/>
  <c r="AY47" i="27" s="1"/>
  <c r="G81" i="27"/>
  <c r="AO81" i="27" s="1"/>
  <c r="Q79" i="27"/>
  <c r="AY79" i="27" s="1"/>
  <c r="S79" i="27"/>
  <c r="BA79" i="27" s="1"/>
  <c r="Q86" i="27"/>
  <c r="AY86" i="27" s="1"/>
  <c r="P47" i="27"/>
  <c r="AX47" i="27" s="1"/>
  <c r="R74" i="27"/>
  <c r="AZ74" i="27" s="1"/>
  <c r="P101" i="27"/>
  <c r="AX101" i="27" s="1"/>
  <c r="T101" i="27"/>
  <c r="BB101" i="27" s="1"/>
  <c r="Q101" i="27"/>
  <c r="AY101" i="27" s="1"/>
  <c r="R101" i="27"/>
  <c r="AZ101" i="27" s="1"/>
  <c r="Q100" i="27"/>
  <c r="AY100" i="27" s="1"/>
  <c r="R100" i="27"/>
  <c r="AZ100" i="27" s="1"/>
  <c r="T79" i="27"/>
  <c r="BB79" i="27" s="1"/>
  <c r="O79" i="27"/>
  <c r="AW79" i="27" s="1"/>
  <c r="O54" i="27"/>
  <c r="AW54" i="27" s="1"/>
  <c r="N67" i="27"/>
  <c r="AV67" i="27" s="1"/>
  <c r="O74" i="27"/>
  <c r="AW74" i="27" s="1"/>
  <c r="O73" i="27"/>
  <c r="AW73" i="27" s="1"/>
  <c r="N101" i="27"/>
  <c r="AV101" i="27" s="1"/>
  <c r="O101" i="27"/>
  <c r="AW101" i="27" s="1"/>
  <c r="G97" i="27"/>
  <c r="AO97" i="27" s="1"/>
  <c r="H97" i="27"/>
  <c r="AP97" i="27" s="1"/>
  <c r="I97" i="27"/>
  <c r="AQ97" i="27" s="1"/>
  <c r="L67" i="27"/>
  <c r="AT67" i="27" s="1"/>
  <c r="H91" i="27"/>
  <c r="AP91" i="27" s="1"/>
  <c r="U68" i="27"/>
  <c r="BC68" i="27" s="1"/>
  <c r="H96" i="27"/>
  <c r="AP96" i="27" s="1"/>
  <c r="G96" i="27"/>
  <c r="AO96" i="27" s="1"/>
  <c r="I96" i="27"/>
  <c r="AQ96" i="27" s="1"/>
  <c r="I98" i="27"/>
  <c r="AQ98" i="27" s="1"/>
  <c r="H98" i="27"/>
  <c r="AP98" i="27" s="1"/>
  <c r="G98" i="27"/>
  <c r="AO98" i="27" s="1"/>
  <c r="V59" i="27"/>
  <c r="BD59" i="27" s="1"/>
  <c r="I54" i="27"/>
  <c r="AQ54" i="27" s="1"/>
  <c r="H74" i="27"/>
  <c r="AP74" i="27" s="1"/>
  <c r="L74" i="27"/>
  <c r="AT74" i="27" s="1"/>
  <c r="H102" i="27"/>
  <c r="AP102" i="27" s="1"/>
  <c r="G102" i="27"/>
  <c r="AO102" i="27" s="1"/>
  <c r="I102" i="27"/>
  <c r="AQ102" i="27" s="1"/>
  <c r="J102" i="27"/>
  <c r="AR102" i="27" s="1"/>
  <c r="I95" i="27"/>
  <c r="AQ95" i="27" s="1"/>
  <c r="H95" i="27"/>
  <c r="AP95" i="27" s="1"/>
  <c r="G95" i="27"/>
  <c r="AO95" i="27" s="1"/>
  <c r="G99" i="27"/>
  <c r="AO99" i="27" s="1"/>
  <c r="H99" i="27"/>
  <c r="AP99" i="27" s="1"/>
  <c r="I99" i="27"/>
  <c r="AQ99" i="27" s="1"/>
  <c r="V99" i="27"/>
  <c r="BD99" i="27" s="1"/>
  <c r="H49" i="27"/>
  <c r="AP49" i="27" s="1"/>
  <c r="L49" i="27"/>
  <c r="AT49" i="27" s="1"/>
  <c r="J60" i="27"/>
  <c r="AR60" i="27" s="1"/>
  <c r="G101" i="27"/>
  <c r="AO101" i="27" s="1"/>
  <c r="J101" i="27"/>
  <c r="AR101" i="27" s="1"/>
  <c r="I101" i="27"/>
  <c r="AQ101" i="27" s="1"/>
  <c r="H101" i="27"/>
  <c r="AP101" i="27" s="1"/>
  <c r="M101" i="27"/>
  <c r="AU101" i="27" s="1"/>
  <c r="K101" i="27"/>
  <c r="AS101" i="27" s="1"/>
  <c r="L101" i="27"/>
  <c r="AT101" i="27" s="1"/>
  <c r="V101" i="27"/>
  <c r="BD101" i="27" s="1"/>
  <c r="U101" i="27"/>
  <c r="BC101" i="27" s="1"/>
  <c r="G100" i="27"/>
  <c r="AO100" i="27" s="1"/>
  <c r="P100" i="27"/>
  <c r="AX100" i="27" s="1"/>
  <c r="H100" i="27"/>
  <c r="AP100" i="27" s="1"/>
  <c r="I100" i="27"/>
  <c r="AQ100" i="27" s="1"/>
  <c r="V100" i="27"/>
  <c r="BD100" i="27" s="1"/>
  <c r="U100" i="27"/>
  <c r="BC100" i="27" s="1"/>
  <c r="S100" i="27"/>
  <c r="BA100" i="27" s="1"/>
  <c r="T100" i="27"/>
  <c r="BB100" i="27" s="1"/>
  <c r="G94" i="27" l="1"/>
  <c r="AO94" i="27" s="1"/>
  <c r="K99" i="28" s="1"/>
  <c r="AC99" i="28" s="1"/>
  <c r="G86" i="27"/>
  <c r="AO86" i="27" s="1"/>
  <c r="K91" i="28" s="1"/>
  <c r="AC91" i="28" s="1"/>
  <c r="G91" i="27"/>
  <c r="AO91" i="27" s="1"/>
  <c r="K96" i="28" s="1"/>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4" i="28" s="1"/>
  <c r="AC94" i="28" s="1"/>
  <c r="G93" i="27"/>
  <c r="AO93" i="27" s="1"/>
  <c r="K98" i="28" s="1"/>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M59" i="57"/>
  <c r="M61" i="57"/>
  <c r="M77" i="57"/>
  <c r="M67" i="57"/>
  <c r="M24" i="57"/>
  <c r="M41" i="57"/>
  <c r="M72" i="57"/>
  <c r="M39" i="57"/>
  <c r="M31" i="57"/>
  <c r="M55" i="57"/>
  <c r="M32" i="57"/>
  <c r="M22" i="57"/>
  <c r="M42" i="57"/>
  <c r="M47" i="57"/>
  <c r="M19" i="57"/>
  <c r="M54" i="57"/>
  <c r="M20" i="57"/>
  <c r="H103" i="27"/>
  <c r="I103" i="27"/>
  <c r="G103" i="27"/>
  <c r="J103" i="2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G42" i="57" l="1"/>
  <c r="V53" i="27" s="1"/>
  <c r="BD53" i="27" s="1"/>
  <c r="AE42" i="57"/>
  <c r="T53" i="27" s="1"/>
  <c r="BB53" i="27" s="1"/>
  <c r="AC42" i="57"/>
  <c r="R53" i="27" s="1"/>
  <c r="AZ53" i="27" s="1"/>
  <c r="AD42" i="57"/>
  <c r="S53" i="27" s="1"/>
  <c r="BA53" i="27" s="1"/>
  <c r="AF42" i="57"/>
  <c r="U53" i="27" s="1"/>
  <c r="BC53" i="27" s="1"/>
  <c r="AC31" i="57"/>
  <c r="R42" i="27" s="1"/>
  <c r="AZ42" i="27" s="1"/>
  <c r="AG31" i="57"/>
  <c r="V42" i="27" s="1"/>
  <c r="BD42" i="27" s="1"/>
  <c r="AF31" i="57"/>
  <c r="U42" i="27" s="1"/>
  <c r="BC42" i="27" s="1"/>
  <c r="AE31" i="57"/>
  <c r="T42" i="27" s="1"/>
  <c r="BB42" i="27" s="1"/>
  <c r="AD31" i="57"/>
  <c r="S42" i="27" s="1"/>
  <c r="BA42" i="27" s="1"/>
  <c r="AD24" i="57"/>
  <c r="AG24" i="57"/>
  <c r="AE24" i="57"/>
  <c r="AF24" i="57"/>
  <c r="AC24" i="57"/>
  <c r="AD49" i="57"/>
  <c r="S60" i="27" s="1"/>
  <c r="BA60" i="27" s="1"/>
  <c r="AG49" i="57"/>
  <c r="V60" i="27" s="1"/>
  <c r="BD60" i="27" s="1"/>
  <c r="AE49" i="57"/>
  <c r="T60" i="27" s="1"/>
  <c r="BB60" i="27" s="1"/>
  <c r="AF49" i="57"/>
  <c r="U60" i="27" s="1"/>
  <c r="BC60" i="27" s="1"/>
  <c r="AC49" i="57"/>
  <c r="AF76" i="57"/>
  <c r="U87" i="27" s="1"/>
  <c r="BC87" i="27" s="1"/>
  <c r="AG76" i="57"/>
  <c r="V87" i="27" s="1"/>
  <c r="BD87" i="27" s="1"/>
  <c r="AD76" i="57"/>
  <c r="S87" i="27" s="1"/>
  <c r="BA87" i="27" s="1"/>
  <c r="AC76" i="57"/>
  <c r="R87" i="27" s="1"/>
  <c r="AZ87" i="27" s="1"/>
  <c r="AE76" i="57"/>
  <c r="T87" i="27" s="1"/>
  <c r="BB87" i="27" s="1"/>
  <c r="AC74" i="57"/>
  <c r="AD74" i="57"/>
  <c r="S85" i="27" s="1"/>
  <c r="BA85" i="27" s="1"/>
  <c r="AG74" i="57"/>
  <c r="V85" i="27" s="1"/>
  <c r="BD85" i="27" s="1"/>
  <c r="AF74" i="57"/>
  <c r="U85" i="27" s="1"/>
  <c r="BC85" i="27" s="1"/>
  <c r="AE74" i="57"/>
  <c r="T85" i="27" s="1"/>
  <c r="BB85" i="27" s="1"/>
  <c r="AC82" i="57"/>
  <c r="R93" i="27" s="1"/>
  <c r="AZ93" i="27" s="1"/>
  <c r="AD82" i="57"/>
  <c r="S93" i="27" s="1"/>
  <c r="BA93" i="27" s="1"/>
  <c r="AE81" i="57"/>
  <c r="T92" i="27" s="1"/>
  <c r="BB92" i="27" s="1"/>
  <c r="AF81" i="57"/>
  <c r="U92" i="27" s="1"/>
  <c r="BC92" i="27" s="1"/>
  <c r="AG81" i="57"/>
  <c r="V92" i="27" s="1"/>
  <c r="BD92" i="27" s="1"/>
  <c r="AC83" i="57"/>
  <c r="R94" i="27" s="1"/>
  <c r="AZ94" i="27" s="1"/>
  <c r="AG83" i="57"/>
  <c r="V94" i="27" s="1"/>
  <c r="BD94" i="27" s="1"/>
  <c r="AD83" i="57"/>
  <c r="S94" i="27" s="1"/>
  <c r="BA94" i="27" s="1"/>
  <c r="AF83" i="57"/>
  <c r="U94" i="27" s="1"/>
  <c r="BC94" i="27" s="1"/>
  <c r="AE83" i="57"/>
  <c r="T94" i="27" s="1"/>
  <c r="BB94" i="27" s="1"/>
  <c r="AC36" i="57"/>
  <c r="R47" i="27" s="1"/>
  <c r="AZ47" i="27" s="1"/>
  <c r="AF36" i="57"/>
  <c r="AE36" i="57"/>
  <c r="T47" i="27" s="1"/>
  <c r="BB47" i="27" s="1"/>
  <c r="AD36" i="57"/>
  <c r="S47" i="27" s="1"/>
  <c r="BA47" i="27" s="1"/>
  <c r="AG36" i="57"/>
  <c r="V47" i="27" s="1"/>
  <c r="BD47" i="27" s="1"/>
  <c r="AD26" i="57"/>
  <c r="AC26" i="57"/>
  <c r="AG26" i="57"/>
  <c r="AF26" i="57"/>
  <c r="AE26" i="57"/>
  <c r="AC43" i="57"/>
  <c r="R54" i="27" s="1"/>
  <c r="AZ54" i="27" s="1"/>
  <c r="AF43" i="57"/>
  <c r="U54" i="27" s="1"/>
  <c r="BC54" i="27" s="1"/>
  <c r="AD43" i="57"/>
  <c r="S54" i="27" s="1"/>
  <c r="BA54" i="27" s="1"/>
  <c r="AE43" i="57"/>
  <c r="T54" i="27" s="1"/>
  <c r="BB54" i="27" s="1"/>
  <c r="AG43" i="57"/>
  <c r="V54" i="27" s="1"/>
  <c r="BD54" i="27" s="1"/>
  <c r="AD32" i="57"/>
  <c r="S43" i="27" s="1"/>
  <c r="BA43" i="27" s="1"/>
  <c r="AG32" i="57"/>
  <c r="V43" i="27" s="1"/>
  <c r="BD43" i="27" s="1"/>
  <c r="AE32" i="57"/>
  <c r="T43" i="27" s="1"/>
  <c r="BB43" i="27" s="1"/>
  <c r="AF32" i="57"/>
  <c r="U43" i="27" s="1"/>
  <c r="BC43" i="27" s="1"/>
  <c r="AC32" i="57"/>
  <c r="AC56" i="57"/>
  <c r="R67" i="27" s="1"/>
  <c r="AZ67" i="27" s="1"/>
  <c r="AF56" i="57"/>
  <c r="AD56" i="57"/>
  <c r="S67" i="27" s="1"/>
  <c r="BA67" i="27" s="1"/>
  <c r="AE56" i="57"/>
  <c r="T67" i="27" s="1"/>
  <c r="BB67" i="27" s="1"/>
  <c r="AG56" i="57"/>
  <c r="V67" i="27" s="1"/>
  <c r="BD67" i="27" s="1"/>
  <c r="AF30" i="57"/>
  <c r="AE30" i="57"/>
  <c r="AD30" i="57"/>
  <c r="AG30" i="57"/>
  <c r="AC30" i="57"/>
  <c r="AC55" i="57"/>
  <c r="R66" i="27" s="1"/>
  <c r="AZ66" i="27" s="1"/>
  <c r="AD55" i="57"/>
  <c r="AF55" i="57"/>
  <c r="U66" i="27" s="1"/>
  <c r="BC66" i="27" s="1"/>
  <c r="AG55" i="57"/>
  <c r="V66" i="27" s="1"/>
  <c r="BD66" i="27" s="1"/>
  <c r="AE55" i="57"/>
  <c r="T66" i="27" s="1"/>
  <c r="BB66" i="27" s="1"/>
  <c r="AD61" i="57"/>
  <c r="S72" i="27" s="1"/>
  <c r="BA72" i="27" s="1"/>
  <c r="AE61" i="57"/>
  <c r="T72" i="27" s="1"/>
  <c r="BB72" i="27" s="1"/>
  <c r="AG61" i="57"/>
  <c r="V72" i="27" s="1"/>
  <c r="BD72" i="27" s="1"/>
  <c r="AF61" i="57"/>
  <c r="U72" i="27" s="1"/>
  <c r="BC72" i="27" s="1"/>
  <c r="AC61" i="57"/>
  <c r="R72" i="27" s="1"/>
  <c r="AZ72" i="27" s="1"/>
  <c r="AE69" i="57"/>
  <c r="T80" i="27" s="1"/>
  <c r="BB80" i="27" s="1"/>
  <c r="AC69" i="57"/>
  <c r="AG69" i="57"/>
  <c r="V80" i="27" s="1"/>
  <c r="BD80" i="27" s="1"/>
  <c r="AF69" i="57"/>
  <c r="U80" i="27" s="1"/>
  <c r="BC80" i="27" s="1"/>
  <c r="AD69" i="57"/>
  <c r="S80" i="27" s="1"/>
  <c r="BA80" i="27" s="1"/>
  <c r="AG37" i="57"/>
  <c r="V48" i="27" s="1"/>
  <c r="BD48" i="27" s="1"/>
  <c r="AD37" i="57"/>
  <c r="AF37" i="57"/>
  <c r="U48" i="27" s="1"/>
  <c r="BC48" i="27" s="1"/>
  <c r="AC37" i="57"/>
  <c r="R48" i="27" s="1"/>
  <c r="AZ48" i="27" s="1"/>
  <c r="AE37" i="57"/>
  <c r="T48" i="27" s="1"/>
  <c r="BB48" i="27" s="1"/>
  <c r="AC75" i="57"/>
  <c r="R86" i="27" s="1"/>
  <c r="AZ86" i="27" s="1"/>
  <c r="AD75" i="57"/>
  <c r="S86" i="27" s="1"/>
  <c r="BA86" i="27" s="1"/>
  <c r="AG75" i="57"/>
  <c r="V86" i="27" s="1"/>
  <c r="BD86" i="27" s="1"/>
  <c r="AE75" i="57"/>
  <c r="T86" i="27" s="1"/>
  <c r="BB86" i="27" s="1"/>
  <c r="AF75" i="57"/>
  <c r="AD50" i="57"/>
  <c r="S61" i="27" s="1"/>
  <c r="BA61" i="27" s="1"/>
  <c r="AC50" i="57"/>
  <c r="R61" i="27" s="1"/>
  <c r="AZ61" i="27" s="1"/>
  <c r="AF50" i="57"/>
  <c r="U61" i="27" s="1"/>
  <c r="BC61" i="27" s="1"/>
  <c r="AG50" i="57"/>
  <c r="V61" i="27" s="1"/>
  <c r="BD61" i="27" s="1"/>
  <c r="AE50" i="57"/>
  <c r="T61" i="27" s="1"/>
  <c r="BB61" i="27" s="1"/>
  <c r="AF25" i="57"/>
  <c r="AC25" i="57"/>
  <c r="AE25" i="57"/>
  <c r="AG25" i="57"/>
  <c r="AD25" i="57"/>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AD81" i="57"/>
  <c r="AD65" i="57"/>
  <c r="AE65" i="57"/>
  <c r="AF65" i="57"/>
  <c r="AC65" i="57"/>
  <c r="AG65" i="57"/>
  <c r="AF19" i="57"/>
  <c r="AC19" i="57"/>
  <c r="AG19" i="57"/>
  <c r="AD19" i="57"/>
  <c r="AE19" i="57"/>
  <c r="AC72" i="57"/>
  <c r="AG72" i="57"/>
  <c r="AD72" i="57"/>
  <c r="AE72" i="57"/>
  <c r="AF72" i="57"/>
  <c r="AD77" i="57"/>
  <c r="AE77" i="57"/>
  <c r="AF77" i="57"/>
  <c r="AC77" i="57"/>
  <c r="AG77" i="57"/>
  <c r="AD80" i="57"/>
  <c r="AE80" i="57"/>
  <c r="AF80" i="57"/>
  <c r="AC80" i="57"/>
  <c r="AG80" i="57"/>
  <c r="AF79" i="57"/>
  <c r="AC79" i="57"/>
  <c r="AG79" i="57"/>
  <c r="AD79" i="57"/>
  <c r="AE79" i="57"/>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E99" i="28" s="1"/>
  <c r="AF99" i="28" s="1"/>
  <c r="AR103" i="27"/>
  <c r="N108" i="28" s="1"/>
  <c r="AP103" i="27"/>
  <c r="AP22" i="27" s="1"/>
  <c r="AO103" i="27"/>
  <c r="AO22" i="27" s="1"/>
  <c r="AQ103" i="27"/>
  <c r="AQ22" i="27" s="1"/>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Q60" i="28"/>
  <c r="R60" i="28"/>
  <c r="O60" i="28"/>
  <c r="Q59" i="28"/>
  <c r="O53" i="28"/>
  <c r="O59" i="28"/>
  <c r="P65" i="28"/>
  <c r="AD104" i="28" l="1"/>
  <c r="AC23" i="28"/>
  <c r="M108" i="28"/>
  <c r="L87" i="21"/>
  <c r="K108" i="28"/>
  <c r="AC108" i="28" s="1"/>
  <c r="L85" i="21"/>
  <c r="L108" i="28"/>
  <c r="L86" i="21"/>
  <c r="AE107" i="28"/>
  <c r="AF107" i="28" s="1"/>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AG99" i="28" s="1"/>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D108" i="28" l="1"/>
  <c r="AE108" i="28" s="1"/>
  <c r="AF108" i="28" s="1"/>
  <c r="AE104" i="28"/>
  <c r="AE23" i="28" s="1"/>
  <c r="AD23" i="28"/>
  <c r="AO66" i="28"/>
  <c r="AO54" i="28"/>
  <c r="AP54" i="28" s="1"/>
  <c r="AQ54" i="28" s="1"/>
  <c r="AR54" i="28" s="1"/>
  <c r="AH48" i="28"/>
  <c r="AI48" i="28" s="1"/>
  <c r="AJ48" i="28" s="1"/>
  <c r="AK48" i="28" s="1"/>
  <c r="AL48" i="28" s="1"/>
  <c r="AH99" i="28"/>
  <c r="AI99" i="28" s="1"/>
  <c r="AJ99" i="28" s="1"/>
  <c r="AK99" i="28" s="1"/>
  <c r="AL99"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T68" i="27" l="1"/>
  <c r="BB68" i="27" s="1"/>
  <c r="R80" i="27"/>
  <c r="AZ80" i="27" s="1"/>
  <c r="R43" i="27"/>
  <c r="AZ43" i="27" s="1"/>
  <c r="S101" i="27"/>
  <c r="BA101" i="27" s="1"/>
  <c r="U86" i="27" l="1"/>
  <c r="BC86" i="27" s="1"/>
  <c r="S66" i="27"/>
  <c r="BA66" i="27" s="1"/>
  <c r="U67" i="27"/>
  <c r="BC67" i="27" s="1"/>
  <c r="R60" i="27" l="1"/>
  <c r="AZ60" i="27" s="1"/>
  <c r="S59" i="27"/>
  <c r="BA59" i="27" s="1"/>
  <c r="U99" i="27"/>
  <c r="BC99" i="27" s="1"/>
  <c r="S48" i="27" l="1"/>
  <c r="BA48" i="27" s="1"/>
  <c r="U47" i="27"/>
  <c r="BC47" i="27" s="1"/>
  <c r="P79" i="28" l="1"/>
  <c r="R85" i="28"/>
  <c r="U85" i="28"/>
  <c r="U79" i="28"/>
  <c r="R79" i="28"/>
  <c r="Q79" i="28"/>
  <c r="O79" i="28" l="1"/>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AP99" i="28" s="1"/>
  <c r="AQ99" i="28" s="1"/>
  <c r="AR99" i="28" s="1"/>
  <c r="X85" i="28"/>
  <c r="Y85" i="28"/>
  <c r="Z79" i="28"/>
  <c r="W85" i="28"/>
  <c r="Y79" i="28"/>
  <c r="Y83" i="28"/>
  <c r="W83" i="28"/>
  <c r="AQ79" i="28" l="1"/>
  <c r="AR79" i="28" s="1"/>
  <c r="V85" i="28"/>
  <c r="AN85" i="28" s="1"/>
  <c r="AO85" i="28" s="1"/>
  <c r="AP85" i="28" s="1"/>
  <c r="AQ85" i="28" s="1"/>
  <c r="AR85" i="28" s="1"/>
  <c r="V83" i="28"/>
  <c r="O41" i="27" l="1"/>
  <c r="AW41" i="27" s="1"/>
  <c r="P41" i="27"/>
  <c r="AX41" i="27" s="1"/>
  <c r="Q41" i="27"/>
  <c r="AY41" i="27" s="1"/>
  <c r="L41" i="27"/>
  <c r="AT41" i="27" s="1"/>
  <c r="N41" i="27"/>
  <c r="AV41" i="27" s="1"/>
  <c r="M41" i="27" l="1"/>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AD42" i="28" s="1"/>
  <c r="N41" i="28"/>
  <c r="U41" i="28"/>
  <c r="M41" i="28"/>
  <c r="U40" i="28"/>
  <c r="T40" i="28"/>
  <c r="S40" i="28"/>
  <c r="L42" i="28"/>
  <c r="P42" i="28"/>
  <c r="M42" i="28"/>
  <c r="O41" i="28"/>
  <c r="R40" i="28"/>
  <c r="Q40" i="28"/>
  <c r="AD41" i="28" l="1"/>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O97" i="27" l="1"/>
  <c r="AW97" i="27" s="1"/>
  <c r="M110" i="27"/>
  <c r="AU110" i="27" s="1"/>
  <c r="O110" i="27"/>
  <c r="AW110" i="27" s="1"/>
  <c r="N110" i="27"/>
  <c r="AV110" i="27" s="1"/>
  <c r="M106" i="27"/>
  <c r="AU106" i="27" s="1"/>
  <c r="M105" i="27" l="1"/>
  <c r="M97" i="27"/>
  <c r="P97" i="27"/>
  <c r="AX97" i="27" s="1"/>
  <c r="O105" i="27"/>
  <c r="N105" i="27"/>
  <c r="L105" i="27"/>
  <c r="P105" i="27"/>
  <c r="AX105" i="27" s="1"/>
  <c r="Q105" i="27"/>
  <c r="K98" i="27"/>
  <c r="K97" i="27"/>
  <c r="O107" i="27"/>
  <c r="P110" i="27"/>
  <c r="AX110" i="27" s="1"/>
  <c r="Q110" i="27"/>
  <c r="Q97" i="27"/>
  <c r="O117" i="27"/>
  <c r="L106" i="27"/>
  <c r="O106" i="27"/>
  <c r="N106" i="27"/>
  <c r="Q111" i="28"/>
  <c r="M102" i="27"/>
  <c r="AU102" i="27" s="1"/>
  <c r="O102" i="27"/>
  <c r="AW102" i="27" s="1"/>
  <c r="S102" i="28"/>
  <c r="R115" i="28"/>
  <c r="M111" i="27"/>
  <c r="AU111" i="27" s="1"/>
  <c r="N97" i="27"/>
  <c r="AV97" i="27" s="1"/>
  <c r="M117" i="27"/>
  <c r="AU117" i="27" s="1"/>
  <c r="M103" i="27"/>
  <c r="AU103" i="27" s="1"/>
  <c r="O103" i="27"/>
  <c r="AW103" i="27" s="1"/>
  <c r="L103" i="27"/>
  <c r="AT103" i="27" s="1"/>
  <c r="N111" i="27"/>
  <c r="AV111" i="27" s="1"/>
  <c r="M107" i="27"/>
  <c r="AU107" i="27" s="1"/>
  <c r="S115" i="28"/>
  <c r="N96" i="27"/>
  <c r="AV96" i="27" s="1"/>
  <c r="L107" i="27"/>
  <c r="AT107" i="27" s="1"/>
  <c r="Q115" i="28"/>
  <c r="N103" i="27"/>
  <c r="AV103" i="27" s="1"/>
  <c r="O115" i="27"/>
  <c r="AW115" i="27" s="1"/>
  <c r="O111" i="27"/>
  <c r="AW111" i="27" s="1"/>
  <c r="N104" i="27"/>
  <c r="AV104" i="27" s="1"/>
  <c r="N117" i="27"/>
  <c r="AV117" i="27" s="1"/>
  <c r="O96" i="27"/>
  <c r="AW96" i="27" s="1"/>
  <c r="L110" i="27"/>
  <c r="AT110" i="27" s="1"/>
  <c r="N107" i="27"/>
  <c r="AV107" i="27" s="1"/>
  <c r="L102" i="27"/>
  <c r="AT102" i="27" s="1"/>
  <c r="N102" i="27"/>
  <c r="AV102" i="27" s="1"/>
  <c r="L97" i="27"/>
  <c r="AT97" i="27" s="1"/>
  <c r="P82" i="27" l="1"/>
  <c r="AX82" i="27" s="1"/>
  <c r="L91" i="27"/>
  <c r="J86" i="27"/>
  <c r="J77" i="27"/>
  <c r="O64" i="27"/>
  <c r="J85" i="27"/>
  <c r="M70" i="27"/>
  <c r="O88" i="27"/>
  <c r="H75" i="27"/>
  <c r="Q71" i="27"/>
  <c r="AV106" i="27"/>
  <c r="R111" i="28" s="1"/>
  <c r="AS98" i="27"/>
  <c r="O103" i="28" s="1"/>
  <c r="AY97" i="27"/>
  <c r="U102" i="28" s="1"/>
  <c r="AW107" i="27"/>
  <c r="S112" i="28" s="1"/>
  <c r="AU97" i="27"/>
  <c r="Q102" i="28" s="1"/>
  <c r="AS97" i="27"/>
  <c r="O102" i="28" s="1"/>
  <c r="AY105" i="27"/>
  <c r="U110" i="28" s="1"/>
  <c r="AV105" i="27"/>
  <c r="R110" i="28" s="1"/>
  <c r="AT106" i="27"/>
  <c r="P111" i="28" s="1"/>
  <c r="AW117" i="27"/>
  <c r="S122" i="28" s="1"/>
  <c r="AT105" i="27"/>
  <c r="P110" i="28" s="1"/>
  <c r="AW106" i="27"/>
  <c r="S111" i="28" s="1"/>
  <c r="AY110" i="27"/>
  <c r="U115" i="28" s="1"/>
  <c r="AW105" i="27"/>
  <c r="S110" i="28" s="1"/>
  <c r="AU105" i="27"/>
  <c r="Q110" i="28" s="1"/>
  <c r="N91" i="27"/>
  <c r="Q91" i="27"/>
  <c r="M91" i="27"/>
  <c r="P91" i="27"/>
  <c r="AX91" i="27" s="1"/>
  <c r="Q29" i="27"/>
  <c r="AY29" i="27" s="1"/>
  <c r="AY21" i="27" s="1"/>
  <c r="Q85" i="27"/>
  <c r="Q64" i="27"/>
  <c r="J29" i="27"/>
  <c r="AR29" i="27" s="1"/>
  <c r="AR21" i="27" s="1"/>
  <c r="N29" i="27"/>
  <c r="AV29" i="27" s="1"/>
  <c r="AV21" i="27" s="1"/>
  <c r="P29" i="27"/>
  <c r="AX29" i="27" s="1"/>
  <c r="AX21" i="27" s="1"/>
  <c r="O29" i="27"/>
  <c r="AW29" i="27" s="1"/>
  <c r="AW21" i="27" s="1"/>
  <c r="G29" i="27"/>
  <c r="AO29" i="27" s="1"/>
  <c r="AO21" i="27" s="1"/>
  <c r="M29" i="27"/>
  <c r="AU29" i="27" s="1"/>
  <c r="AU21" i="27" s="1"/>
  <c r="N115" i="27"/>
  <c r="M115" i="27"/>
  <c r="Q98" i="27"/>
  <c r="M96" i="27"/>
  <c r="N112" i="27"/>
  <c r="L96" i="27"/>
  <c r="N98" i="27"/>
  <c r="O98" i="27"/>
  <c r="M98" i="27"/>
  <c r="M112" i="27"/>
  <c r="O112" i="27"/>
  <c r="L98" i="27"/>
  <c r="Q96" i="27"/>
  <c r="N99" i="27"/>
  <c r="L100" i="27"/>
  <c r="O100" i="27"/>
  <c r="L104" i="27"/>
  <c r="Q99" i="27"/>
  <c r="P96" i="27"/>
  <c r="AX96" i="27" s="1"/>
  <c r="P99" i="27"/>
  <c r="AX99" i="27" s="1"/>
  <c r="O99" i="27"/>
  <c r="K99" i="27"/>
  <c r="M99" i="27"/>
  <c r="V110" i="27"/>
  <c r="BD110" i="27" s="1"/>
  <c r="T102" i="28"/>
  <c r="T115" i="28"/>
  <c r="T110" i="28"/>
  <c r="P112" i="27"/>
  <c r="AX112" i="27" s="1"/>
  <c r="P111" i="27"/>
  <c r="AX111" i="27" s="1"/>
  <c r="P115" i="27"/>
  <c r="AX115" i="27" s="1"/>
  <c r="P117" i="27"/>
  <c r="AX117" i="27" s="1"/>
  <c r="P98" i="27"/>
  <c r="AX98" i="27" s="1"/>
  <c r="P102" i="27"/>
  <c r="AX102" i="27" s="1"/>
  <c r="P107" i="27"/>
  <c r="AX107" i="27" s="1"/>
  <c r="P106" i="27"/>
  <c r="AX106" i="27" s="1"/>
  <c r="P103" i="27"/>
  <c r="AX103" i="27" s="1"/>
  <c r="Q106" i="27"/>
  <c r="Q102" i="27"/>
  <c r="AY102" i="27" s="1"/>
  <c r="Q115" i="27"/>
  <c r="AY115" i="27" s="1"/>
  <c r="Q103" i="27"/>
  <c r="Q117" i="27"/>
  <c r="AY117" i="27" s="1"/>
  <c r="Q111" i="27"/>
  <c r="Q112" i="27"/>
  <c r="M109" i="27"/>
  <c r="J96" i="27"/>
  <c r="AR96" i="27" s="1"/>
  <c r="R109" i="28"/>
  <c r="O113" i="27"/>
  <c r="AW113" i="27" s="1"/>
  <c r="N113" i="27"/>
  <c r="AV113" i="27" s="1"/>
  <c r="M113" i="27"/>
  <c r="AU113" i="27" s="1"/>
  <c r="J97" i="27"/>
  <c r="AR97" i="27" s="1"/>
  <c r="K106" i="27"/>
  <c r="AS106" i="27" s="1"/>
  <c r="N109" i="27"/>
  <c r="AV109" i="27" s="1"/>
  <c r="S116" i="28"/>
  <c r="K100" i="27"/>
  <c r="AS100" i="27" s="1"/>
  <c r="N100" i="27"/>
  <c r="AV100" i="27" s="1"/>
  <c r="M100" i="27"/>
  <c r="AU100" i="27" s="1"/>
  <c r="O109" i="27"/>
  <c r="AW109" i="27" s="1"/>
  <c r="P107" i="28"/>
  <c r="S101" i="28"/>
  <c r="R122" i="28"/>
  <c r="S120" i="28"/>
  <c r="R108" i="28"/>
  <c r="Q112" i="28"/>
  <c r="R116" i="28"/>
  <c r="P108" i="28"/>
  <c r="S107" i="28"/>
  <c r="P102" i="28"/>
  <c r="R112" i="28"/>
  <c r="P115" i="28"/>
  <c r="AH115" i="28" s="1"/>
  <c r="AI115" i="28" s="1"/>
  <c r="AJ115" i="28" s="1"/>
  <c r="AK115" i="28" s="1"/>
  <c r="O116" i="27"/>
  <c r="AW116" i="27" s="1"/>
  <c r="O104" i="27"/>
  <c r="AW104" i="27" s="1"/>
  <c r="M104" i="27"/>
  <c r="AU104" i="27" s="1"/>
  <c r="K107" i="27"/>
  <c r="AS107" i="27" s="1"/>
  <c r="K103" i="27"/>
  <c r="AS103" i="27" s="1"/>
  <c r="S108" i="28"/>
  <c r="K105" i="27"/>
  <c r="AS105" i="27" s="1"/>
  <c r="K96" i="27"/>
  <c r="AS96" i="27" s="1"/>
  <c r="O95" i="27"/>
  <c r="AW95" i="27" s="1"/>
  <c r="J98" i="27"/>
  <c r="AR98" i="27" s="1"/>
  <c r="M95" i="27"/>
  <c r="AU95" i="27" s="1"/>
  <c r="L95" i="27"/>
  <c r="AT95" i="27" s="1"/>
  <c r="L112" i="27"/>
  <c r="AT112" i="27" s="1"/>
  <c r="L111" i="27"/>
  <c r="AT111" i="27" s="1"/>
  <c r="R107" i="28"/>
  <c r="N118" i="27"/>
  <c r="AV118" i="27" s="1"/>
  <c r="P112" i="28"/>
  <c r="N116" i="27"/>
  <c r="AV116" i="27" s="1"/>
  <c r="R101" i="28"/>
  <c r="O118" i="27"/>
  <c r="AW118" i="27" s="1"/>
  <c r="Q108" i="28"/>
  <c r="Q122" i="28"/>
  <c r="AI122" i="28" s="1"/>
  <c r="R102" i="28"/>
  <c r="Q116" i="28"/>
  <c r="N95" i="27"/>
  <c r="AV95" i="27" s="1"/>
  <c r="K95" i="27"/>
  <c r="AS95" i="27" s="1"/>
  <c r="L99" i="27"/>
  <c r="AT99" i="27" s="1"/>
  <c r="Q107" i="28"/>
  <c r="K102" i="27"/>
  <c r="AS102" i="27" s="1"/>
  <c r="AL115" i="28" l="1"/>
  <c r="AM115" i="28" s="1"/>
  <c r="AJ122" i="28"/>
  <c r="AK122" i="28" s="1"/>
  <c r="I91" i="21"/>
  <c r="I85" i="21"/>
  <c r="I93" i="21"/>
  <c r="I94" i="21"/>
  <c r="I92" i="21"/>
  <c r="I88" i="21"/>
  <c r="I95" i="21"/>
  <c r="K65" i="27"/>
  <c r="AR77" i="27"/>
  <c r="N82" i="28" s="1"/>
  <c r="AY71" i="27"/>
  <c r="U76" i="28" s="1"/>
  <c r="AT100" i="27"/>
  <c r="P105" i="28" s="1"/>
  <c r="AW112" i="27"/>
  <c r="S117" i="28" s="1"/>
  <c r="AU112" i="27"/>
  <c r="Q117" i="28" s="1"/>
  <c r="AU115" i="27"/>
  <c r="Q120" i="28" s="1"/>
  <c r="AI120" i="28" s="1"/>
  <c r="AU99" i="27"/>
  <c r="AY99" i="27"/>
  <c r="AV99" i="27"/>
  <c r="AT98" i="27"/>
  <c r="P103" i="28" s="1"/>
  <c r="AU98" i="27"/>
  <c r="Q103" i="28" s="1"/>
  <c r="AV112" i="27"/>
  <c r="R117" i="28" s="1"/>
  <c r="AP75" i="27"/>
  <c r="L80" i="28" s="1"/>
  <c r="AT91" i="27"/>
  <c r="P96" i="28" s="1"/>
  <c r="AT104" i="27"/>
  <c r="P109" i="28" s="1"/>
  <c r="AT96" i="27"/>
  <c r="P101" i="28" s="1"/>
  <c r="AY64" i="27"/>
  <c r="U69" i="28" s="1"/>
  <c r="AY85" i="27"/>
  <c r="U90" i="28" s="1"/>
  <c r="AR85" i="27"/>
  <c r="N90" i="28" s="1"/>
  <c r="AW88" i="27"/>
  <c r="S93" i="28" s="1"/>
  <c r="AU91" i="27"/>
  <c r="Q96" i="28" s="1"/>
  <c r="AY91" i="27"/>
  <c r="U96" i="28" s="1"/>
  <c r="AY112" i="27"/>
  <c r="U117" i="28" s="1"/>
  <c r="AS99" i="27"/>
  <c r="AY96" i="27"/>
  <c r="U101" i="28" s="1"/>
  <c r="AW98" i="27"/>
  <c r="S103" i="28" s="1"/>
  <c r="AU96" i="27"/>
  <c r="Q101" i="28" s="1"/>
  <c r="AU109" i="27"/>
  <c r="Q114" i="28" s="1"/>
  <c r="AY111" i="27"/>
  <c r="U116" i="28" s="1"/>
  <c r="AY103" i="27"/>
  <c r="U108" i="28" s="1"/>
  <c r="AY106" i="27"/>
  <c r="U111" i="28" s="1"/>
  <c r="AW99" i="27"/>
  <c r="AW22" i="27" s="1"/>
  <c r="AW100" i="27"/>
  <c r="S105" i="28" s="1"/>
  <c r="AV98" i="27"/>
  <c r="R103" i="28" s="1"/>
  <c r="AY98" i="27"/>
  <c r="U103" i="28" s="1"/>
  <c r="AV115" i="27"/>
  <c r="R120" i="28" s="1"/>
  <c r="AR86" i="27"/>
  <c r="N91" i="28" s="1"/>
  <c r="AW64" i="27"/>
  <c r="S69" i="28" s="1"/>
  <c r="AU70" i="27"/>
  <c r="Q75" i="28" s="1"/>
  <c r="AV91" i="27"/>
  <c r="R96" i="28" s="1"/>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O91" i="27"/>
  <c r="L92" i="27"/>
  <c r="N89" i="27"/>
  <c r="J92" i="27"/>
  <c r="H72" i="27"/>
  <c r="P72" i="27"/>
  <c r="L76" i="27"/>
  <c r="N76" i="27"/>
  <c r="Q77" i="27"/>
  <c r="M77" i="27"/>
  <c r="O78" i="27"/>
  <c r="K78" i="27"/>
  <c r="J70" i="27"/>
  <c r="G77" i="27"/>
  <c r="L77" i="27"/>
  <c r="I78" i="27"/>
  <c r="G64" i="27"/>
  <c r="L79" i="27"/>
  <c r="N78" i="27"/>
  <c r="P78" i="27"/>
  <c r="J75" i="27"/>
  <c r="N92" i="27"/>
  <c r="K89" i="27"/>
  <c r="P92" i="27"/>
  <c r="J88" i="27"/>
  <c r="O77" i="27"/>
  <c r="I88" i="27"/>
  <c r="M64" i="27"/>
  <c r="K82" i="27"/>
  <c r="Q82" i="27"/>
  <c r="I82" i="27"/>
  <c r="N71" i="27"/>
  <c r="L71" i="27"/>
  <c r="L85" i="27"/>
  <c r="N64" i="27"/>
  <c r="H85" i="27"/>
  <c r="K75" i="27"/>
  <c r="K86" i="27"/>
  <c r="L75" i="27"/>
  <c r="H71" i="27"/>
  <c r="N85" i="27"/>
  <c r="J82" i="27"/>
  <c r="K79" i="27"/>
  <c r="J91" i="27"/>
  <c r="M75" i="27"/>
  <c r="I91" i="27"/>
  <c r="G72" i="27"/>
  <c r="O89" i="27"/>
  <c r="K92" i="27"/>
  <c r="K72" i="27"/>
  <c r="I72" i="27"/>
  <c r="O92" i="27"/>
  <c r="O72" i="27"/>
  <c r="L89" i="27"/>
  <c r="J76" i="27"/>
  <c r="O76" i="27"/>
  <c r="G76" i="27"/>
  <c r="N88" i="27"/>
  <c r="H77" i="27"/>
  <c r="M92"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K91" i="27"/>
  <c r="P90" i="27"/>
  <c r="AX90" i="27" s="1"/>
  <c r="H81" i="27"/>
  <c r="AP81" i="27" s="1"/>
  <c r="Q34" i="28"/>
  <c r="S34" i="28"/>
  <c r="N34" i="28"/>
  <c r="T34" i="28"/>
  <c r="K34" i="28"/>
  <c r="AC34" i="28" s="1"/>
  <c r="U110" i="27"/>
  <c r="U107" i="28"/>
  <c r="U120" i="28"/>
  <c r="U112" i="27"/>
  <c r="BC112" i="27" s="1"/>
  <c r="U115" i="27"/>
  <c r="BC115" i="27" s="1"/>
  <c r="M116" i="27"/>
  <c r="AU116" i="27" s="1"/>
  <c r="U98" i="27"/>
  <c r="BC98" i="27" s="1"/>
  <c r="V111" i="27"/>
  <c r="BD111" i="27" s="1"/>
  <c r="V102" i="27"/>
  <c r="BD102" i="27" s="1"/>
  <c r="T108" i="28"/>
  <c r="T122" i="28"/>
  <c r="T120" i="28"/>
  <c r="T87" i="28"/>
  <c r="T96" i="28"/>
  <c r="T112" i="28"/>
  <c r="T103" i="28"/>
  <c r="T116" i="28"/>
  <c r="T117" i="28"/>
  <c r="T104" i="28"/>
  <c r="T101" i="28"/>
  <c r="T111" i="28"/>
  <c r="T107" i="28"/>
  <c r="P118" i="27"/>
  <c r="AX118" i="27" s="1"/>
  <c r="P104" i="27"/>
  <c r="AX104" i="27" s="1"/>
  <c r="P113" i="27"/>
  <c r="AX113" i="27" s="1"/>
  <c r="T110" i="27"/>
  <c r="R110" i="27"/>
  <c r="S110" i="27"/>
  <c r="P89" i="27"/>
  <c r="AX89" i="27" s="1"/>
  <c r="P95" i="27"/>
  <c r="AX95" i="27" s="1"/>
  <c r="R97" i="27"/>
  <c r="AZ97" i="27" s="1"/>
  <c r="T97" i="27"/>
  <c r="BB97" i="27" s="1"/>
  <c r="Q109" i="27"/>
  <c r="Q116" i="27"/>
  <c r="Q113" i="27"/>
  <c r="Q118" i="27"/>
  <c r="AY118" i="27" s="1"/>
  <c r="Q95" i="27"/>
  <c r="Q92" i="27"/>
  <c r="AY92" i="27" s="1"/>
  <c r="U122" i="28"/>
  <c r="Q89" i="27"/>
  <c r="Q104" i="27"/>
  <c r="AY104" i="27" s="1"/>
  <c r="R34" i="28"/>
  <c r="P116" i="28"/>
  <c r="AH116" i="28" s="1"/>
  <c r="AI116" i="28" s="1"/>
  <c r="AJ116" i="28" s="1"/>
  <c r="AK116" i="28" s="1"/>
  <c r="P117" i="28"/>
  <c r="AH117" i="28" s="1"/>
  <c r="P100" i="28"/>
  <c r="O101" i="28"/>
  <c r="Q109" i="28"/>
  <c r="Z115" i="28"/>
  <c r="R105" i="28"/>
  <c r="L113" i="27"/>
  <c r="AT113" i="27" s="1"/>
  <c r="O107" i="28"/>
  <c r="AG107" i="28" s="1"/>
  <c r="AH107" i="28" s="1"/>
  <c r="AI107" i="28" s="1"/>
  <c r="AJ107" i="28" s="1"/>
  <c r="AK107" i="28" s="1"/>
  <c r="O100" i="28"/>
  <c r="R100" i="28"/>
  <c r="M118" i="27"/>
  <c r="AU118" i="27" s="1"/>
  <c r="Q100" i="28"/>
  <c r="V103" i="27"/>
  <c r="BD103" i="27" s="1"/>
  <c r="U103" i="27"/>
  <c r="BC103" i="27" s="1"/>
  <c r="I89" i="27"/>
  <c r="AQ89" i="27" s="1"/>
  <c r="K104" i="27"/>
  <c r="AS104" i="27" s="1"/>
  <c r="J95" i="27"/>
  <c r="AR95" i="27" s="1"/>
  <c r="S114" i="28"/>
  <c r="O105" i="28"/>
  <c r="O111" i="28"/>
  <c r="AG111" i="28" s="1"/>
  <c r="AH111" i="28" s="1"/>
  <c r="AI111" i="28" s="1"/>
  <c r="AJ111" i="28" s="1"/>
  <c r="AK111" i="28" s="1"/>
  <c r="N102" i="28"/>
  <c r="AF102" i="28" s="1"/>
  <c r="AG102" i="28" s="1"/>
  <c r="AH102" i="28" s="1"/>
  <c r="AI102" i="28" s="1"/>
  <c r="AJ102" i="28" s="1"/>
  <c r="AK102" i="28" s="1"/>
  <c r="AL102" i="28" s="1"/>
  <c r="AM102" i="28" s="1"/>
  <c r="N101" i="28"/>
  <c r="AF101" i="28" s="1"/>
  <c r="P104" i="28"/>
  <c r="R123" i="28"/>
  <c r="N103" i="28"/>
  <c r="AF103" i="28" s="1"/>
  <c r="AG103" i="28" s="1"/>
  <c r="R105" i="27"/>
  <c r="AZ105" i="27" s="1"/>
  <c r="V105" i="27"/>
  <c r="BD105" i="27" s="1"/>
  <c r="U105" i="27"/>
  <c r="BC105" i="27" s="1"/>
  <c r="T105" i="27"/>
  <c r="BB105" i="27" s="1"/>
  <c r="S105" i="27"/>
  <c r="BA105" i="27" s="1"/>
  <c r="U117" i="27"/>
  <c r="BC117" i="27" s="1"/>
  <c r="V117" i="27"/>
  <c r="BD117" i="27" s="1"/>
  <c r="O108" i="28"/>
  <c r="AG108" i="28" s="1"/>
  <c r="AH108" i="28" s="1"/>
  <c r="AI108" i="28" s="1"/>
  <c r="AJ108" i="28" s="1"/>
  <c r="AK108" i="28" s="1"/>
  <c r="O112" i="28"/>
  <c r="AG112" i="28" s="1"/>
  <c r="AH112" i="28" s="1"/>
  <c r="AI112" i="28" s="1"/>
  <c r="AJ112" i="28" s="1"/>
  <c r="AK112" i="28" s="1"/>
  <c r="AL112" i="28" s="1"/>
  <c r="AM112" i="28" s="1"/>
  <c r="AN112" i="28" s="1"/>
  <c r="AO112" i="28" s="1"/>
  <c r="AP112" i="28" s="1"/>
  <c r="AQ112" i="28" s="1"/>
  <c r="AR112" i="28" s="1"/>
  <c r="S109" i="28"/>
  <c r="J99" i="27"/>
  <c r="AR99" i="27" s="1"/>
  <c r="J100" i="27"/>
  <c r="AR100" i="27" s="1"/>
  <c r="U106" i="27"/>
  <c r="BC106" i="27" s="1"/>
  <c r="V97" i="27"/>
  <c r="BD97" i="27" s="1"/>
  <c r="U97" i="27"/>
  <c r="BC97" i="27" s="1"/>
  <c r="S97" i="27"/>
  <c r="BA97" i="27" s="1"/>
  <c r="Q118" i="28"/>
  <c r="R121" i="28"/>
  <c r="S123" i="28"/>
  <c r="L109" i="27"/>
  <c r="AT109" i="27" s="1"/>
  <c r="S100" i="28"/>
  <c r="O110" i="28"/>
  <c r="AG110" i="28" s="1"/>
  <c r="AH110" i="28" s="1"/>
  <c r="AI110" i="28" s="1"/>
  <c r="AJ110" i="28" s="1"/>
  <c r="AK110" i="28" s="1"/>
  <c r="AL110" i="28" s="1"/>
  <c r="AM110" i="28" s="1"/>
  <c r="S121" i="28"/>
  <c r="U34" i="28"/>
  <c r="Q105" i="28"/>
  <c r="R114" i="28"/>
  <c r="R118" i="28"/>
  <c r="S118" i="28"/>
  <c r="AS22" i="27" l="1"/>
  <c r="AR22" i="27"/>
  <c r="AL111" i="28"/>
  <c r="AL122" i="28"/>
  <c r="AM122" i="28" s="1"/>
  <c r="AU22" i="27"/>
  <c r="L91" i="21" s="1"/>
  <c r="AC22" i="28"/>
  <c r="AT22" i="27"/>
  <c r="AV22" i="27"/>
  <c r="L88" i="21"/>
  <c r="R104" i="28"/>
  <c r="L92" i="21"/>
  <c r="S104" i="28"/>
  <c r="L93" i="21"/>
  <c r="O104" i="28"/>
  <c r="L89" i="21"/>
  <c r="U104" i="28"/>
  <c r="L90" i="21"/>
  <c r="Q104" i="28"/>
  <c r="AM111" i="28"/>
  <c r="AL107" i="28"/>
  <c r="AM107" i="28" s="1"/>
  <c r="AH103" i="28"/>
  <c r="AI103" i="28" s="1"/>
  <c r="AJ103" i="28" s="1"/>
  <c r="AK103" i="28" s="1"/>
  <c r="AL103" i="28" s="1"/>
  <c r="AM103" i="28" s="1"/>
  <c r="AG101" i="28"/>
  <c r="AH101" i="28" s="1"/>
  <c r="AI101" i="28" s="1"/>
  <c r="AJ101" i="28" s="1"/>
  <c r="AK101" i="28" s="1"/>
  <c r="AL101" i="28" s="1"/>
  <c r="AM101" i="28" s="1"/>
  <c r="AL108" i="28"/>
  <c r="AM108" i="28" s="1"/>
  <c r="AI117" i="28"/>
  <c r="AJ117" i="28" s="1"/>
  <c r="AK117" i="28" s="1"/>
  <c r="AL117" i="28" s="1"/>
  <c r="AM117" i="28" s="1"/>
  <c r="AL116" i="28"/>
  <c r="AM116" i="28" s="1"/>
  <c r="AJ120" i="28"/>
  <c r="AK120" i="28" s="1"/>
  <c r="AL120" i="28" s="1"/>
  <c r="AM120" i="28" s="1"/>
  <c r="U88" i="27"/>
  <c r="V75" i="27"/>
  <c r="R91" i="27"/>
  <c r="AY109" i="27"/>
  <c r="U114" i="28" s="1"/>
  <c r="AZ110" i="27"/>
  <c r="V115" i="28" s="1"/>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S94" i="28" s="1"/>
  <c r="AR91" i="27"/>
  <c r="N96" i="28" s="1"/>
  <c r="AP71" i="27"/>
  <c r="L76" i="28" s="1"/>
  <c r="AP85" i="27"/>
  <c r="L90" i="28" s="1"/>
  <c r="AD90" i="28" s="1"/>
  <c r="AV71" i="27"/>
  <c r="R76" i="28" s="1"/>
  <c r="AY82" i="27"/>
  <c r="U87" i="28" s="1"/>
  <c r="AW77" i="27"/>
  <c r="S82" i="28" s="1"/>
  <c r="AV92" i="27"/>
  <c r="R97" i="28" s="1"/>
  <c r="AV78" i="27"/>
  <c r="R83" i="28" s="1"/>
  <c r="AR70" i="27"/>
  <c r="N75" i="28" s="1"/>
  <c r="AY77" i="27"/>
  <c r="U82" i="28" s="1"/>
  <c r="AX72" i="27"/>
  <c r="T77" i="28" s="1"/>
  <c r="AT92" i="27"/>
  <c r="P97" i="28" s="1"/>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Q94" i="28" s="1"/>
  <c r="AR66" i="27"/>
  <c r="N71" i="28" s="1"/>
  <c r="AT81" i="27"/>
  <c r="P86" i="28" s="1"/>
  <c r="AT66" i="27"/>
  <c r="P71" i="28" s="1"/>
  <c r="BC110" i="27"/>
  <c r="Y115" i="28" s="1"/>
  <c r="AP79" i="27"/>
  <c r="L84" i="28" s="1"/>
  <c r="AQ79" i="27"/>
  <c r="M84" i="28" s="1"/>
  <c r="AS64" i="27"/>
  <c r="O69" i="28" s="1"/>
  <c r="AP64" i="27"/>
  <c r="L69" i="28" s="1"/>
  <c r="AX85" i="27"/>
  <c r="T90" i="28" s="1"/>
  <c r="AU88" i="27"/>
  <c r="Q93" i="28" s="1"/>
  <c r="AO78" i="27"/>
  <c r="K83" i="28" s="1"/>
  <c r="AC83" i="28" s="1"/>
  <c r="AV88" i="27"/>
  <c r="R93" i="28" s="1"/>
  <c r="AT89" i="27"/>
  <c r="P94" i="28" s="1"/>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N94" i="28" s="1"/>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AS92" i="27"/>
  <c r="O97" i="28" s="1"/>
  <c r="AQ91" i="27"/>
  <c r="M96" i="28" s="1"/>
  <c r="AE96" i="28" s="1"/>
  <c r="AR82" i="27"/>
  <c r="N87" i="28" s="1"/>
  <c r="AS86" i="27"/>
  <c r="O91" i="28" s="1"/>
  <c r="AT85" i="27"/>
  <c r="P90" i="28" s="1"/>
  <c r="AU64" i="27"/>
  <c r="Q69" i="28" s="1"/>
  <c r="AX92" i="27"/>
  <c r="T97" i="28" s="1"/>
  <c r="AR75" i="27"/>
  <c r="N80" i="28" s="1"/>
  <c r="AT77" i="27"/>
  <c r="P82" i="28" s="1"/>
  <c r="AW78" i="27"/>
  <c r="S83" i="28" s="1"/>
  <c r="AV76" i="27"/>
  <c r="R81" i="28" s="1"/>
  <c r="AR92" i="27"/>
  <c r="N97" i="28" s="1"/>
  <c r="AW91" i="27"/>
  <c r="S96" i="28" s="1"/>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AY95" i="27"/>
  <c r="U100" i="28" s="1"/>
  <c r="BB110" i="27"/>
  <c r="X115" i="28" s="1"/>
  <c r="AY89" i="27"/>
  <c r="U94" i="28" s="1"/>
  <c r="AY113" i="27"/>
  <c r="U118" i="28" s="1"/>
  <c r="AY81" i="27"/>
  <c r="U86" i="28" s="1"/>
  <c r="AY116" i="27"/>
  <c r="U121" i="28" s="1"/>
  <c r="BA110" i="27"/>
  <c r="W115" i="28" s="1"/>
  <c r="AS91" i="27"/>
  <c r="O96" i="28" s="1"/>
  <c r="AR78" i="27"/>
  <c r="N83" i="28" s="1"/>
  <c r="AX75" i="27"/>
  <c r="T80" i="28" s="1"/>
  <c r="AS71" i="27"/>
  <c r="O76" i="28" s="1"/>
  <c r="AT82" i="27"/>
  <c r="P87" i="28" s="1"/>
  <c r="AV77" i="27"/>
  <c r="R82" i="28" s="1"/>
  <c r="AQ76" i="27"/>
  <c r="M81" i="28" s="1"/>
  <c r="AU92" i="27"/>
  <c r="Q97" i="28" s="1"/>
  <c r="AW76" i="27"/>
  <c r="S81" i="28" s="1"/>
  <c r="AW92" i="27"/>
  <c r="S97" i="28" s="1"/>
  <c r="AS66" i="27"/>
  <c r="O71" i="28" s="1"/>
  <c r="AU75" i="27"/>
  <c r="Q80" i="28" s="1"/>
  <c r="AV85" i="27"/>
  <c r="R90" i="28" s="1"/>
  <c r="AS75" i="27"/>
  <c r="O80" i="28" s="1"/>
  <c r="AT71" i="27"/>
  <c r="P76" i="28" s="1"/>
  <c r="AQ82" i="27"/>
  <c r="M87" i="28" s="1"/>
  <c r="AQ88" i="27"/>
  <c r="M93" i="28" s="1"/>
  <c r="AE93" i="28" s="1"/>
  <c r="AS89" i="27"/>
  <c r="O94" i="28" s="1"/>
  <c r="AX78" i="27"/>
  <c r="T83" i="28" s="1"/>
  <c r="AO64" i="27"/>
  <c r="K69" i="28" s="1"/>
  <c r="AC69" i="28" s="1"/>
  <c r="AO77" i="27"/>
  <c r="K82" i="28" s="1"/>
  <c r="AC82" i="28" s="1"/>
  <c r="AU77" i="27"/>
  <c r="Q82" i="28" s="1"/>
  <c r="AT76" i="27"/>
  <c r="P81" i="28" s="1"/>
  <c r="AV89" i="27"/>
  <c r="R94" i="28" s="1"/>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91" i="27"/>
  <c r="U91" i="27"/>
  <c r="V91" i="27"/>
  <c r="S91" i="27"/>
  <c r="T88" i="27"/>
  <c r="R88" i="27"/>
  <c r="V88" i="27"/>
  <c r="S88" i="27"/>
  <c r="U75" i="27"/>
  <c r="R75" i="27"/>
  <c r="S75" i="27"/>
  <c r="T75" i="27"/>
  <c r="I90"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L90" i="27"/>
  <c r="I92" i="27"/>
  <c r="N90" i="27"/>
  <c r="M86" i="27"/>
  <c r="J58" i="27"/>
  <c r="O69" i="27"/>
  <c r="M83" i="27"/>
  <c r="J59" i="27"/>
  <c r="H59" i="27"/>
  <c r="G59" i="27"/>
  <c r="O56" i="27"/>
  <c r="L56" i="27"/>
  <c r="I67" i="27"/>
  <c r="H83" i="27"/>
  <c r="Q69" i="27"/>
  <c r="M62" i="27"/>
  <c r="I83" i="27"/>
  <c r="J65" i="27"/>
  <c r="N65" i="27"/>
  <c r="M84" i="27"/>
  <c r="K84" i="27"/>
  <c r="Q63" i="27"/>
  <c r="N63" i="27"/>
  <c r="L93" i="27"/>
  <c r="N62" i="27"/>
  <c r="K73" i="27"/>
  <c r="I81" i="27"/>
  <c r="K93" i="27"/>
  <c r="O90" i="27"/>
  <c r="J90" i="27"/>
  <c r="L58" i="27"/>
  <c r="G58" i="27"/>
  <c r="I59" i="27"/>
  <c r="N56" i="27"/>
  <c r="H56" i="27"/>
  <c r="G56" i="27"/>
  <c r="I60" i="27"/>
  <c r="P84" i="27"/>
  <c r="H84" i="27"/>
  <c r="L65" i="27"/>
  <c r="L63" i="27"/>
  <c r="N93" i="27"/>
  <c r="K62" i="27"/>
  <c r="M93" i="27"/>
  <c r="K81" i="27"/>
  <c r="H62" i="27"/>
  <c r="H73" i="27"/>
  <c r="M90" i="27"/>
  <c r="N58" i="27"/>
  <c r="I58" i="27"/>
  <c r="O58" i="27"/>
  <c r="J84" i="27"/>
  <c r="L84" i="27"/>
  <c r="M63" i="27"/>
  <c r="O63" i="27"/>
  <c r="P62" i="27"/>
  <c r="J62" i="27"/>
  <c r="G65" i="27"/>
  <c r="K90" i="27"/>
  <c r="K58" i="27"/>
  <c r="H58" i="27"/>
  <c r="N59" i="27"/>
  <c r="J83" i="27"/>
  <c r="I56" i="27"/>
  <c r="M56" i="27"/>
  <c r="I69" i="27"/>
  <c r="K69" i="27"/>
  <c r="M69" i="27"/>
  <c r="L83" i="27"/>
  <c r="N83" i="27"/>
  <c r="Q84" i="27"/>
  <c r="I73" i="27"/>
  <c r="I65" i="27"/>
  <c r="H63" i="27"/>
  <c r="J63" i="27"/>
  <c r="G63" i="27"/>
  <c r="P63" i="27"/>
  <c r="J93" i="27"/>
  <c r="I62" i="27"/>
  <c r="O62" i="27"/>
  <c r="I93" i="27"/>
  <c r="H65" i="27"/>
  <c r="I63" i="27"/>
  <c r="Q90" i="27"/>
  <c r="M58" i="27"/>
  <c r="V112" i="27"/>
  <c r="U102" i="27"/>
  <c r="V115" i="27"/>
  <c r="U111" i="27"/>
  <c r="P65" i="27"/>
  <c r="AX65" i="27" s="1"/>
  <c r="V98" i="27"/>
  <c r="P109" i="27"/>
  <c r="AX109" i="27" s="1"/>
  <c r="AX22" i="27" s="1"/>
  <c r="U104" i="27"/>
  <c r="BC104" i="27" s="1"/>
  <c r="U95" i="27"/>
  <c r="BC95" i="27" s="1"/>
  <c r="U118" i="27"/>
  <c r="BC118" i="27" s="1"/>
  <c r="T109" i="28"/>
  <c r="T118" i="28"/>
  <c r="T86" i="28"/>
  <c r="T95" i="28"/>
  <c r="T123" i="28"/>
  <c r="T100" i="28"/>
  <c r="T94" i="28"/>
  <c r="T98" i="27"/>
  <c r="R98" i="27"/>
  <c r="S98" i="27"/>
  <c r="T106" i="27"/>
  <c r="R106" i="27"/>
  <c r="S106" i="27"/>
  <c r="BA106" i="27" s="1"/>
  <c r="P69" i="27"/>
  <c r="AX69" i="27" s="1"/>
  <c r="P116" i="27"/>
  <c r="AX116" i="27" s="1"/>
  <c r="S111" i="27"/>
  <c r="T111" i="27"/>
  <c r="R111" i="27"/>
  <c r="S103" i="27"/>
  <c r="T103" i="27"/>
  <c r="R103" i="27"/>
  <c r="T102" i="27"/>
  <c r="R102" i="27"/>
  <c r="S102" i="27"/>
  <c r="R117" i="27"/>
  <c r="S117" i="27"/>
  <c r="T117" i="27"/>
  <c r="P56" i="27"/>
  <c r="AX56" i="27" s="1"/>
  <c r="R96" i="27"/>
  <c r="AZ96" i="27" s="1"/>
  <c r="S96" i="27"/>
  <c r="BA96" i="27" s="1"/>
  <c r="T96" i="27"/>
  <c r="BB96" i="27" s="1"/>
  <c r="S99" i="27"/>
  <c r="BA99" i="27" s="1"/>
  <c r="R99" i="27"/>
  <c r="AZ99" i="27" s="1"/>
  <c r="R112" i="27"/>
  <c r="S112" i="27"/>
  <c r="BA112" i="27" s="1"/>
  <c r="T112" i="27"/>
  <c r="S115" i="27"/>
  <c r="T115" i="27"/>
  <c r="R115" i="27"/>
  <c r="Q83" i="27"/>
  <c r="U109" i="28"/>
  <c r="Q56" i="27"/>
  <c r="U97" i="28"/>
  <c r="U123" i="28"/>
  <c r="P114" i="28"/>
  <c r="AH114" i="28" s="1"/>
  <c r="AI114" i="28" s="1"/>
  <c r="AJ114" i="28" s="1"/>
  <c r="AK114" i="28" s="1"/>
  <c r="W102" i="28"/>
  <c r="Y111" i="28"/>
  <c r="Z122" i="28"/>
  <c r="X110" i="28"/>
  <c r="O109" i="28"/>
  <c r="AG109" i="28" s="1"/>
  <c r="AH109" i="28" s="1"/>
  <c r="AI109" i="28" s="1"/>
  <c r="AJ109" i="28" s="1"/>
  <c r="AK109" i="28" s="1"/>
  <c r="M94" i="28"/>
  <c r="AE94" i="28" s="1"/>
  <c r="U109" i="27"/>
  <c r="BC109" i="27" s="1"/>
  <c r="V109" i="27"/>
  <c r="BD109" i="27" s="1"/>
  <c r="U96" i="27"/>
  <c r="BC96" i="27" s="1"/>
  <c r="V96" i="27"/>
  <c r="BD96" i="27" s="1"/>
  <c r="Y102" i="28"/>
  <c r="N104" i="28"/>
  <c r="AF104" i="28" s="1"/>
  <c r="L86" i="28"/>
  <c r="AD86" i="28" s="1"/>
  <c r="Y122" i="28"/>
  <c r="Y110" i="28"/>
  <c r="V95" i="27"/>
  <c r="BD95" i="27" s="1"/>
  <c r="Y120" i="28"/>
  <c r="X102" i="28"/>
  <c r="T99" i="27"/>
  <c r="BB99" i="27" s="1"/>
  <c r="Z110" i="28"/>
  <c r="N100" i="28"/>
  <c r="AF100" i="28" s="1"/>
  <c r="AG100" i="28" s="1"/>
  <c r="AH100" i="28" s="1"/>
  <c r="AI100" i="28" s="1"/>
  <c r="AJ100" i="28" s="1"/>
  <c r="AK100" i="28" s="1"/>
  <c r="AL100" i="28" s="1"/>
  <c r="Z108" i="28"/>
  <c r="Y103" i="28"/>
  <c r="Y117" i="28"/>
  <c r="Z116" i="28"/>
  <c r="Z107" i="28"/>
  <c r="P118" i="28"/>
  <c r="AH118" i="28" s="1"/>
  <c r="AI118" i="28" s="1"/>
  <c r="AJ118" i="28" s="1"/>
  <c r="AK118" i="28" s="1"/>
  <c r="Q121" i="28"/>
  <c r="AI121" i="28" s="1"/>
  <c r="AJ121" i="28" s="1"/>
  <c r="AK121" i="28" s="1"/>
  <c r="V102" i="28"/>
  <c r="AN102" i="28" s="1"/>
  <c r="Z102" i="28"/>
  <c r="N105" i="28"/>
  <c r="AF105" i="28" s="1"/>
  <c r="AG105" i="28" s="1"/>
  <c r="AH105" i="28" s="1"/>
  <c r="AI105" i="28" s="1"/>
  <c r="AJ105" i="28" s="1"/>
  <c r="AK105" i="28" s="1"/>
  <c r="AL105" i="28" s="1"/>
  <c r="AM105" i="28" s="1"/>
  <c r="AN105" i="28" s="1"/>
  <c r="AO105" i="28" s="1"/>
  <c r="AP105" i="28" s="1"/>
  <c r="AQ105" i="28" s="1"/>
  <c r="AR105" i="28" s="1"/>
  <c r="W110" i="28"/>
  <c r="V110" i="28"/>
  <c r="AN110" i="28" s="1"/>
  <c r="Y108" i="28"/>
  <c r="Q123" i="28"/>
  <c r="AI123" i="28" s="1"/>
  <c r="AJ123" i="28" s="1"/>
  <c r="AK123" i="28" s="1"/>
  <c r="AY22" i="27" l="1"/>
  <c r="L95" i="21" s="1"/>
  <c r="AG104" i="28"/>
  <c r="AF23" i="28"/>
  <c r="AL123" i="28"/>
  <c r="L94" i="21"/>
  <c r="AD82" i="28"/>
  <c r="AE82" i="28" s="1"/>
  <c r="AF82" i="28" s="1"/>
  <c r="AF94" i="28"/>
  <c r="AD69" i="28"/>
  <c r="AE69" i="28" s="1"/>
  <c r="AF69" i="28" s="1"/>
  <c r="AG69" i="28" s="1"/>
  <c r="AH69" i="28" s="1"/>
  <c r="AI69" i="28" s="1"/>
  <c r="AJ69" i="28" s="1"/>
  <c r="AK69" i="28" s="1"/>
  <c r="AL69" i="28" s="1"/>
  <c r="AM69" i="28" s="1"/>
  <c r="AM100" i="28"/>
  <c r="AD71" i="28"/>
  <c r="AE71" i="28" s="1"/>
  <c r="AF71" i="28" s="1"/>
  <c r="AG71" i="28" s="1"/>
  <c r="AH71" i="28" s="1"/>
  <c r="AI71" i="28" s="1"/>
  <c r="AJ71" i="28" s="1"/>
  <c r="AK71" i="28" s="1"/>
  <c r="AL71" i="28" s="1"/>
  <c r="AM71" i="28" s="1"/>
  <c r="AN71" i="28" s="1"/>
  <c r="AO71" i="28" s="1"/>
  <c r="AP71" i="28" s="1"/>
  <c r="AQ71" i="28" s="1"/>
  <c r="AR71" i="28" s="1"/>
  <c r="AO102" i="28"/>
  <c r="AP102" i="28" s="1"/>
  <c r="AQ102" i="28" s="1"/>
  <c r="AR102"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M123" i="28"/>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D83" i="28"/>
  <c r="AE83" i="28" s="1"/>
  <c r="AF83" i="28" s="1"/>
  <c r="AG83" i="28" s="1"/>
  <c r="AH83" i="28" s="1"/>
  <c r="AI83" i="28" s="1"/>
  <c r="AJ83" i="28" s="1"/>
  <c r="AK83" i="28" s="1"/>
  <c r="AL83" i="28" s="1"/>
  <c r="AM83" i="28" s="1"/>
  <c r="AN83" i="28" s="1"/>
  <c r="AO83" i="28" s="1"/>
  <c r="AP83" i="28" s="1"/>
  <c r="AQ83" i="28" s="1"/>
  <c r="AR8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E90" i="28"/>
  <c r="AF90" i="28" s="1"/>
  <c r="AG90" i="28" s="1"/>
  <c r="AH90" i="28" s="1"/>
  <c r="AI90" i="28" s="1"/>
  <c r="AJ90" i="28" s="1"/>
  <c r="AK90" i="28" s="1"/>
  <c r="AL90" i="28" s="1"/>
  <c r="AM90" i="28" s="1"/>
  <c r="AG82" i="28"/>
  <c r="AH82" i="28" s="1"/>
  <c r="AI82" i="28" s="1"/>
  <c r="AJ82" i="28" s="1"/>
  <c r="AK82" i="28" s="1"/>
  <c r="AL82" i="28" s="1"/>
  <c r="AM82" i="28" s="1"/>
  <c r="AE91" i="28"/>
  <c r="AF91" i="28" s="1"/>
  <c r="AG91" i="28" s="1"/>
  <c r="AH91" i="28" s="1"/>
  <c r="AE87" i="28"/>
  <c r="AF87" i="28" s="1"/>
  <c r="AG87" i="28" s="1"/>
  <c r="AH87" i="28" s="1"/>
  <c r="AI87" i="28" s="1"/>
  <c r="AJ87" i="28" s="1"/>
  <c r="AK87" i="28" s="1"/>
  <c r="AL87" i="28" s="1"/>
  <c r="AM87" i="28" s="1"/>
  <c r="AL118" i="28"/>
  <c r="AM118" i="28" s="1"/>
  <c r="AN118" i="28" s="1"/>
  <c r="AO118" i="28" s="1"/>
  <c r="AP118" i="28" s="1"/>
  <c r="AQ118" i="28" s="1"/>
  <c r="AR118" i="28" s="1"/>
  <c r="AG94" i="28"/>
  <c r="AH94" i="28" s="1"/>
  <c r="AI94" i="28" s="1"/>
  <c r="AJ94" i="28" s="1"/>
  <c r="AK94" i="28" s="1"/>
  <c r="AL94" i="28" s="1"/>
  <c r="AM94" i="28" s="1"/>
  <c r="AD76" i="28"/>
  <c r="AE76" i="28" s="1"/>
  <c r="AF76" i="28" s="1"/>
  <c r="AG76" i="28" s="1"/>
  <c r="AH76" i="28" s="1"/>
  <c r="AI76" i="28" s="1"/>
  <c r="AJ76" i="28" s="1"/>
  <c r="AK76" i="28" s="1"/>
  <c r="AL76" i="28" s="1"/>
  <c r="AM76" i="28" s="1"/>
  <c r="AO115" i="28"/>
  <c r="AP115" i="28" s="1"/>
  <c r="AQ115" i="28" s="1"/>
  <c r="AR115" i="28" s="1"/>
  <c r="R81" i="27"/>
  <c r="R92" i="27"/>
  <c r="AZ92" i="27" s="1"/>
  <c r="R76" i="27"/>
  <c r="R65" i="27"/>
  <c r="V71" i="27"/>
  <c r="S64" i="27"/>
  <c r="V64" i="27"/>
  <c r="S70" i="27"/>
  <c r="R77" i="27"/>
  <c r="U89" i="27"/>
  <c r="U82" i="27"/>
  <c r="T82" i="27"/>
  <c r="N51" i="27"/>
  <c r="AY83" i="27"/>
  <c r="U88" i="28" s="1"/>
  <c r="AZ115" i="27"/>
  <c r="V120" i="28" s="1"/>
  <c r="AN120" i="28" s="1"/>
  <c r="AZ117" i="27"/>
  <c r="V122" i="28" s="1"/>
  <c r="AN122" i="28" s="1"/>
  <c r="AZ103" i="27"/>
  <c r="V108" i="28" s="1"/>
  <c r="AN108" i="28" s="1"/>
  <c r="BB106" i="27"/>
  <c r="X111" i="28" s="1"/>
  <c r="AZ98" i="27"/>
  <c r="V103" i="28" s="1"/>
  <c r="AN103" i="28" s="1"/>
  <c r="BC102" i="27"/>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AT90" i="27"/>
  <c r="P95" i="28" s="1"/>
  <c r="AY62" i="27"/>
  <c r="U67" i="28" s="1"/>
  <c r="AW84" i="27"/>
  <c r="S89" i="28" s="1"/>
  <c r="AR69" i="27"/>
  <c r="N74" i="28" s="1"/>
  <c r="AO69" i="27"/>
  <c r="K74" i="28" s="1"/>
  <c r="AC74" i="28" s="1"/>
  <c r="AY65" i="27"/>
  <c r="U70" i="28" s="1"/>
  <c r="AV84" i="27"/>
  <c r="R89" i="28" s="1"/>
  <c r="AP69" i="27"/>
  <c r="L74" i="28" s="1"/>
  <c r="BD88" i="27"/>
  <c r="Z93" i="28" s="1"/>
  <c r="BD75" i="27"/>
  <c r="Z80" i="28" s="1"/>
  <c r="BA91" i="27"/>
  <c r="W96" i="28" s="1"/>
  <c r="BB91" i="27"/>
  <c r="X96" i="28" s="1"/>
  <c r="BB115" i="27"/>
  <c r="X120" i="28" s="1"/>
  <c r="AZ112" i="27"/>
  <c r="V117" i="28" s="1"/>
  <c r="AN117" i="28" s="1"/>
  <c r="BA102" i="27"/>
  <c r="W107" i="28" s="1"/>
  <c r="BB103" i="27"/>
  <c r="X108" i="28" s="1"/>
  <c r="AZ111" i="27"/>
  <c r="V116" i="28" s="1"/>
  <c r="AN116" i="28" s="1"/>
  <c r="BB98" i="27"/>
  <c r="X103" i="28" s="1"/>
  <c r="AU58" i="27"/>
  <c r="Q63" i="28" s="1"/>
  <c r="AP65" i="27"/>
  <c r="L70" i="28" s="1"/>
  <c r="AQ62" i="27"/>
  <c r="M67" i="28" s="1"/>
  <c r="AR63" i="27"/>
  <c r="N68" i="28" s="1"/>
  <c r="AY84" i="27"/>
  <c r="U89" i="28" s="1"/>
  <c r="AU56" i="27"/>
  <c r="Q61" i="28" s="1"/>
  <c r="AX62" i="27"/>
  <c r="T67" i="28" s="1"/>
  <c r="AR84" i="27"/>
  <c r="N89" i="28" s="1"/>
  <c r="AV58" i="27"/>
  <c r="R63" i="28" s="1"/>
  <c r="AP62" i="27"/>
  <c r="L67" i="28" s="1"/>
  <c r="AV93" i="27"/>
  <c r="R98" i="28" s="1"/>
  <c r="AX84" i="27"/>
  <c r="T89" i="28" s="1"/>
  <c r="AP56" i="27"/>
  <c r="L61" i="28" s="1"/>
  <c r="AT58" i="27"/>
  <c r="P63" i="28" s="1"/>
  <c r="AS93" i="27"/>
  <c r="O98" i="28" s="1"/>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BD91" i="27"/>
  <c r="Z96" i="28" s="1"/>
  <c r="BD98" i="27"/>
  <c r="Z103" i="28" s="1"/>
  <c r="BC111" i="27"/>
  <c r="Y116" i="28" s="1"/>
  <c r="BD112" i="27"/>
  <c r="Z117" i="28" s="1"/>
  <c r="AY90" i="27"/>
  <c r="U95" i="28" s="1"/>
  <c r="AR93" i="27"/>
  <c r="N98" i="28" s="1"/>
  <c r="AP63" i="27"/>
  <c r="L68" i="28" s="1"/>
  <c r="AV83" i="27"/>
  <c r="R88" i="28" s="1"/>
  <c r="AU69" i="27"/>
  <c r="Q74" i="28" s="1"/>
  <c r="AV59" i="27"/>
  <c r="R64" i="28" s="1"/>
  <c r="AS90" i="27"/>
  <c r="O95" i="28" s="1"/>
  <c r="AW63" i="27"/>
  <c r="S68" i="28" s="1"/>
  <c r="AU90" i="27"/>
  <c r="Q95" i="28" s="1"/>
  <c r="AS81" i="27"/>
  <c r="O86" i="28" s="1"/>
  <c r="AT63" i="27"/>
  <c r="P68" i="28" s="1"/>
  <c r="AQ60" i="27"/>
  <c r="M65" i="28" s="1"/>
  <c r="AV56" i="27"/>
  <c r="R61" i="28" s="1"/>
  <c r="AR90" i="27"/>
  <c r="N95" i="28" s="1"/>
  <c r="AQ81" i="27"/>
  <c r="M86" i="28" s="1"/>
  <c r="AE86" i="28" s="1"/>
  <c r="AF86" i="28" s="1"/>
  <c r="AT93" i="27"/>
  <c r="P98" i="28" s="1"/>
  <c r="AS84" i="27"/>
  <c r="O89" i="28" s="1"/>
  <c r="AQ83" i="27"/>
  <c r="M88" i="28" s="1"/>
  <c r="AP83" i="27"/>
  <c r="L88" i="28" s="1"/>
  <c r="AD88" i="28" s="1"/>
  <c r="AU83" i="27"/>
  <c r="Q88" i="28" s="1"/>
  <c r="AV90" i="27"/>
  <c r="R95" i="28" s="1"/>
  <c r="AW81" i="27"/>
  <c r="S86" i="28" s="1"/>
  <c r="AS63" i="27"/>
  <c r="O68" i="28" s="1"/>
  <c r="AP60" i="27"/>
  <c r="L65" i="28" s="1"/>
  <c r="AS56" i="27"/>
  <c r="O61" i="28" s="1"/>
  <c r="AT59" i="27"/>
  <c r="P64" i="28" s="1"/>
  <c r="AT62" i="27"/>
  <c r="P67" i="28" s="1"/>
  <c r="AW83" i="27"/>
  <c r="S88" i="28" s="1"/>
  <c r="AV69" i="27"/>
  <c r="R74" i="28" s="1"/>
  <c r="AQ90" i="27"/>
  <c r="M95" i="28" s="1"/>
  <c r="AE95" i="28" s="1"/>
  <c r="AF95" i="28" s="1"/>
  <c r="BB75" i="27"/>
  <c r="X80" i="28" s="1"/>
  <c r="BC75" i="27"/>
  <c r="Y80" i="28" s="1"/>
  <c r="BC88" i="27"/>
  <c r="Y93" i="28" s="1"/>
  <c r="AZ91" i="27"/>
  <c r="V96" i="28" s="1"/>
  <c r="AY56" i="27"/>
  <c r="U61" i="28" s="1"/>
  <c r="BA115" i="27"/>
  <c r="W120" i="28" s="1"/>
  <c r="BB117" i="27"/>
  <c r="X122" i="28" s="1"/>
  <c r="AZ102" i="27"/>
  <c r="V107" i="28" s="1"/>
  <c r="AN107" i="28" s="1"/>
  <c r="AO107" i="28" s="1"/>
  <c r="BA103" i="27"/>
  <c r="W108" i="28" s="1"/>
  <c r="BB111" i="27"/>
  <c r="X116" i="28" s="1"/>
  <c r="BB112" i="27"/>
  <c r="X117" i="28" s="1"/>
  <c r="BA117" i="27"/>
  <c r="W122" i="28" s="1"/>
  <c r="BB102" i="27"/>
  <c r="X107" i="28" s="1"/>
  <c r="BA111" i="27"/>
  <c r="W116" i="28" s="1"/>
  <c r="AZ106" i="27"/>
  <c r="V111" i="28" s="1"/>
  <c r="AN111" i="28" s="1"/>
  <c r="BA98" i="27"/>
  <c r="W103" i="28" s="1"/>
  <c r="BD115" i="27"/>
  <c r="Z120" i="28" s="1"/>
  <c r="AQ93" i="27"/>
  <c r="M98" i="28" s="1"/>
  <c r="AE98" i="28" s="1"/>
  <c r="AX63" i="27"/>
  <c r="T68" i="28" s="1"/>
  <c r="AQ65" i="27"/>
  <c r="M70" i="28" s="1"/>
  <c r="AS69" i="27"/>
  <c r="O74" i="28" s="1"/>
  <c r="AQ56" i="27"/>
  <c r="M61" i="28" s="1"/>
  <c r="AP58" i="27"/>
  <c r="L63" i="28" s="1"/>
  <c r="AO65" i="27"/>
  <c r="K70" i="28" s="1"/>
  <c r="AC70" i="28" s="1"/>
  <c r="AU63" i="27"/>
  <c r="Q68" i="28" s="1"/>
  <c r="AW58" i="27"/>
  <c r="S63" i="28" s="1"/>
  <c r="AU93" i="27"/>
  <c r="Q98" i="28" s="1"/>
  <c r="AT65" i="27"/>
  <c r="P70" i="28" s="1"/>
  <c r="AQ59" i="27"/>
  <c r="M64" i="28" s="1"/>
  <c r="AW90" i="27"/>
  <c r="S95" i="28" s="1"/>
  <c r="AS73" i="27"/>
  <c r="O78" i="28" s="1"/>
  <c r="AU84" i="27"/>
  <c r="Q89" i="28" s="1"/>
  <c r="AU62" i="27"/>
  <c r="Q67" i="28" s="1"/>
  <c r="AQ67" i="27"/>
  <c r="M72" i="28" s="1"/>
  <c r="AO59" i="27"/>
  <c r="K64" i="28" s="1"/>
  <c r="AC64" i="28" s="1"/>
  <c r="AW69" i="27"/>
  <c r="S74" i="28" s="1"/>
  <c r="AQ92" i="27"/>
  <c r="M97" i="28" s="1"/>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BC91" i="27"/>
  <c r="Y96" i="28" s="1"/>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S92" i="27"/>
  <c r="BA92" i="27" s="1"/>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V118" i="27"/>
  <c r="T70" i="28"/>
  <c r="T61" i="28"/>
  <c r="P83" i="27"/>
  <c r="AX83" i="27" s="1"/>
  <c r="T114" i="28"/>
  <c r="AL114" i="28" s="1"/>
  <c r="AM114" i="28" s="1"/>
  <c r="R116" i="27"/>
  <c r="AZ116" i="27" s="1"/>
  <c r="T121" i="28"/>
  <c r="AL121" i="28" s="1"/>
  <c r="AM121" i="28" s="1"/>
  <c r="T74" i="28"/>
  <c r="P52" i="27"/>
  <c r="AX52" i="27" s="1"/>
  <c r="P50" i="27"/>
  <c r="AX50" i="27" s="1"/>
  <c r="R104" i="27"/>
  <c r="S104" i="27"/>
  <c r="T104" i="27"/>
  <c r="BB104" i="27" s="1"/>
  <c r="V104" i="27"/>
  <c r="W111" i="28"/>
  <c r="W117" i="28"/>
  <c r="R109" i="27"/>
  <c r="AZ109" i="27" s="1"/>
  <c r="S109" i="27"/>
  <c r="T109" i="27"/>
  <c r="S95" i="27"/>
  <c r="T95" i="27"/>
  <c r="R95" i="27"/>
  <c r="AZ95" i="27" s="1"/>
  <c r="T118" i="27"/>
  <c r="BB118" i="27" s="1"/>
  <c r="R118" i="27"/>
  <c r="S118" i="27"/>
  <c r="M53" i="27"/>
  <c r="X104" i="28"/>
  <c r="Y100" i="28"/>
  <c r="V101" i="28"/>
  <c r="AN101" i="28" s="1"/>
  <c r="Y114" i="28"/>
  <c r="Z101" i="28"/>
  <c r="Y101" i="28"/>
  <c r="W104" i="28"/>
  <c r="Y109" i="28"/>
  <c r="W101" i="28"/>
  <c r="V104" i="28"/>
  <c r="Z100" i="28"/>
  <c r="X101" i="28"/>
  <c r="Z114" i="28"/>
  <c r="Y123" i="28"/>
  <c r="AH104" i="28" l="1"/>
  <c r="AG23" i="28"/>
  <c r="AN93" i="28"/>
  <c r="Y107" i="28"/>
  <c r="AG86" i="28"/>
  <c r="AH86" i="28" s="1"/>
  <c r="AI86" i="28" s="1"/>
  <c r="AJ86" i="28" s="1"/>
  <c r="AK86" i="28" s="1"/>
  <c r="AL86" i="28" s="1"/>
  <c r="AM86" i="28" s="1"/>
  <c r="AD78" i="28"/>
  <c r="AE78" i="28" s="1"/>
  <c r="AF78" i="28" s="1"/>
  <c r="AG78" i="28" s="1"/>
  <c r="AH78" i="28" s="1"/>
  <c r="AI78" i="28" s="1"/>
  <c r="AJ78" i="28" s="1"/>
  <c r="AK78" i="28" s="1"/>
  <c r="AL78" i="28" s="1"/>
  <c r="AM78" i="28" s="1"/>
  <c r="AN78" i="28" s="1"/>
  <c r="AO78" i="28" s="1"/>
  <c r="AP78" i="28" s="1"/>
  <c r="AQ78" i="28" s="1"/>
  <c r="AR78" i="28" s="1"/>
  <c r="AN96" i="28"/>
  <c r="AO96" i="28" s="1"/>
  <c r="AP96" i="28" s="1"/>
  <c r="AQ96" i="28" s="1"/>
  <c r="AR96" i="28" s="1"/>
  <c r="AF98" i="28"/>
  <c r="AG98" i="28" s="1"/>
  <c r="AH98" i="28" s="1"/>
  <c r="AI98" i="28" s="1"/>
  <c r="AJ98" i="28" s="1"/>
  <c r="AK98" i="28" s="1"/>
  <c r="AL98" i="28" s="1"/>
  <c r="AM98" i="28" s="1"/>
  <c r="AN98" i="28" s="1"/>
  <c r="AO98" i="28" s="1"/>
  <c r="AP98" i="28" s="1"/>
  <c r="AQ98" i="28" s="1"/>
  <c r="AR98" i="28" s="1"/>
  <c r="AO101" i="28"/>
  <c r="AP101" i="28" s="1"/>
  <c r="AQ101" i="28" s="1"/>
  <c r="AR101" i="28" s="1"/>
  <c r="AD67" i="28"/>
  <c r="AE67" i="28" s="1"/>
  <c r="AF67" i="28" s="1"/>
  <c r="AG67" i="28" s="1"/>
  <c r="AH67" i="28" s="1"/>
  <c r="AI67" i="28" s="1"/>
  <c r="AJ67" i="28" s="1"/>
  <c r="AK67" i="28" s="1"/>
  <c r="AL67" i="28" s="1"/>
  <c r="AM67" i="28" s="1"/>
  <c r="AD74" i="28"/>
  <c r="AE74" i="28" s="1"/>
  <c r="AF74" i="28" s="1"/>
  <c r="AD70" i="28"/>
  <c r="AE70" i="28" s="1"/>
  <c r="AF70" i="28" s="1"/>
  <c r="AG70" i="28" s="1"/>
  <c r="AH70" i="28" s="1"/>
  <c r="AI70" i="28" s="1"/>
  <c r="AJ70" i="28" s="1"/>
  <c r="AK70" i="28" s="1"/>
  <c r="AL70" i="28" s="1"/>
  <c r="AM70" i="28" s="1"/>
  <c r="AG95" i="28"/>
  <c r="AH95" i="28" s="1"/>
  <c r="AI95" i="28" s="1"/>
  <c r="AJ95" i="28" s="1"/>
  <c r="AK95" i="28" s="1"/>
  <c r="AL95" i="28" s="1"/>
  <c r="AM95" i="28" s="1"/>
  <c r="AP107" i="28"/>
  <c r="AO108" i="28"/>
  <c r="AP108" i="28" s="1"/>
  <c r="AQ108" i="28" s="1"/>
  <c r="AR108" i="28" s="1"/>
  <c r="AO117" i="28"/>
  <c r="AP117" i="28" s="1"/>
  <c r="AQ117" i="28" s="1"/>
  <c r="AR117" i="28" s="1"/>
  <c r="AO116" i="28"/>
  <c r="AP116" i="28" s="1"/>
  <c r="AQ116" i="28" s="1"/>
  <c r="AR116" i="28" s="1"/>
  <c r="AO120" i="28"/>
  <c r="AP120" i="28" s="1"/>
  <c r="AQ120" i="28" s="1"/>
  <c r="AR120" i="28" s="1"/>
  <c r="AO93" i="28"/>
  <c r="AP93" i="28" s="1"/>
  <c r="AQ93" i="28" s="1"/>
  <c r="AR93" i="28" s="1"/>
  <c r="AG74" i="28"/>
  <c r="AH74" i="28" s="1"/>
  <c r="AI74" i="28" s="1"/>
  <c r="AJ74" i="28" s="1"/>
  <c r="AK74" i="28" s="1"/>
  <c r="AL74" i="28" s="1"/>
  <c r="AM74"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O103" i="28"/>
  <c r="AP103" i="28" s="1"/>
  <c r="AQ103" i="28" s="1"/>
  <c r="AR103"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I91" i="28"/>
  <c r="AJ91" i="28" s="1"/>
  <c r="AK91" i="28" s="1"/>
  <c r="AL91" i="28" s="1"/>
  <c r="AM91" i="28" s="1"/>
  <c r="AN91" i="28" s="1"/>
  <c r="AO91" i="28" s="1"/>
  <c r="AP91" i="28" s="1"/>
  <c r="AQ91" i="28" s="1"/>
  <c r="AR91"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AO122" i="28"/>
  <c r="AP122" i="28" s="1"/>
  <c r="AQ122" i="28" s="1"/>
  <c r="AR122" i="28" s="1"/>
  <c r="U90" i="27"/>
  <c r="R90" i="27"/>
  <c r="V90" i="27"/>
  <c r="S90" i="27"/>
  <c r="T90" i="27"/>
  <c r="V83" i="27"/>
  <c r="S83" i="27"/>
  <c r="T83" i="27"/>
  <c r="S56" i="27"/>
  <c r="U56" i="27"/>
  <c r="V56" i="27"/>
  <c r="U58" i="27"/>
  <c r="V58" i="27"/>
  <c r="S58" i="27"/>
  <c r="T58" i="27"/>
  <c r="S63" i="27"/>
  <c r="U63" i="27"/>
  <c r="T69" i="27"/>
  <c r="R69" i="27"/>
  <c r="AZ69" i="27" s="1"/>
  <c r="V69" i="27"/>
  <c r="S84" i="27"/>
  <c r="U84" i="27"/>
  <c r="U62" i="27"/>
  <c r="R62" i="27"/>
  <c r="S62" i="27"/>
  <c r="AZ118" i="27"/>
  <c r="V123" i="28" s="1"/>
  <c r="AN123" i="28" s="1"/>
  <c r="BA95" i="27"/>
  <c r="W100" i="28" s="1"/>
  <c r="BB109" i="27"/>
  <c r="X114" i="28" s="1"/>
  <c r="BA89" i="27"/>
  <c r="W94" i="28" s="1"/>
  <c r="BA109" i="27"/>
  <c r="W114" i="28" s="1"/>
  <c r="AZ81" i="27"/>
  <c r="V86" i="28" s="1"/>
  <c r="AN86" i="28" s="1"/>
  <c r="BD89" i="27"/>
  <c r="Z94" i="28" s="1"/>
  <c r="AU53" i="27"/>
  <c r="Q58" i="28" s="1"/>
  <c r="BD104" i="27"/>
  <c r="BA104" i="27"/>
  <c r="W109" i="28" s="1"/>
  <c r="AZ65" i="27"/>
  <c r="V70" i="28" s="1"/>
  <c r="BD118" i="27"/>
  <c r="Z123"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BA118" i="27"/>
  <c r="W123" i="28" s="1"/>
  <c r="AZ104" i="27"/>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P57" i="27"/>
  <c r="L62" i="28" s="1"/>
  <c r="AP50" i="27"/>
  <c r="L55" i="28" s="1"/>
  <c r="AU52" i="27"/>
  <c r="Q57" i="28" s="1"/>
  <c r="BB76" i="27"/>
  <c r="X81" i="28" s="1"/>
  <c r="BC76" i="27"/>
  <c r="Y81" i="28" s="1"/>
  <c r="BA64" i="27"/>
  <c r="W69" i="28" s="1"/>
  <c r="BC71" i="27"/>
  <c r="Y76" i="28" s="1"/>
  <c r="BA77" i="27"/>
  <c r="W82" i="28" s="1"/>
  <c r="BB95" i="27"/>
  <c r="X100" i="28" s="1"/>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Y94" i="28" s="1"/>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S116" i="27"/>
  <c r="V121" i="28"/>
  <c r="AN121" i="28" s="1"/>
  <c r="X94" i="28"/>
  <c r="V100" i="28"/>
  <c r="AN100" i="28" s="1"/>
  <c r="T116" i="27"/>
  <c r="BB116" i="27" s="1"/>
  <c r="V114" i="28"/>
  <c r="AN114" i="28" s="1"/>
  <c r="W70" i="28"/>
  <c r="T55" i="28"/>
  <c r="T88" i="28"/>
  <c r="V116" i="27"/>
  <c r="BD116" i="27" s="1"/>
  <c r="U116" i="27"/>
  <c r="BC116" i="27" s="1"/>
  <c r="BC22" i="27" s="1"/>
  <c r="T57" i="28"/>
  <c r="X123" i="28"/>
  <c r="V94" i="28"/>
  <c r="AN94" i="28" s="1"/>
  <c r="W86" i="28"/>
  <c r="X109" i="28"/>
  <c r="V97" i="28"/>
  <c r="AN97" i="28" s="1"/>
  <c r="Q50" i="27"/>
  <c r="AY50" i="27" s="1"/>
  <c r="Q52" i="27"/>
  <c r="AY52" i="27" s="1"/>
  <c r="W97" i="28"/>
  <c r="M85" i="21"/>
  <c r="BD22" i="27" l="1"/>
  <c r="L100" i="21" s="1"/>
  <c r="AI104" i="28"/>
  <c r="AH23" i="28"/>
  <c r="L99" i="21"/>
  <c r="V109" i="28"/>
  <c r="AN109" i="28" s="1"/>
  <c r="AZ22" i="27"/>
  <c r="L96" i="21" s="1"/>
  <c r="BB22" i="27"/>
  <c r="L98" i="21" s="1"/>
  <c r="AD59" i="28"/>
  <c r="AE59" i="28" s="1"/>
  <c r="AF59" i="28" s="1"/>
  <c r="AG59" i="28" s="1"/>
  <c r="AH59" i="28" s="1"/>
  <c r="AI59" i="28" s="1"/>
  <c r="AJ59" i="28" s="1"/>
  <c r="AK59" i="28" s="1"/>
  <c r="AL59" i="28" s="1"/>
  <c r="AM59" i="28" s="1"/>
  <c r="AN59" i="28" s="1"/>
  <c r="AO59" i="28" s="1"/>
  <c r="AP59" i="28" s="1"/>
  <c r="AQ59" i="28" s="1"/>
  <c r="AR59" i="28" s="1"/>
  <c r="AQ107" i="28"/>
  <c r="AR107" i="28" s="1"/>
  <c r="AO94" i="28"/>
  <c r="AP94" i="28" s="1"/>
  <c r="AQ94" i="28" s="1"/>
  <c r="AR94" i="28" s="1"/>
  <c r="Z109" i="28"/>
  <c r="AO100" i="28"/>
  <c r="AP100" i="28" s="1"/>
  <c r="AQ100" i="28" s="1"/>
  <c r="AR100" i="28" s="1"/>
  <c r="AO97" i="28"/>
  <c r="AP97" i="28" s="1"/>
  <c r="AQ97" i="28" s="1"/>
  <c r="AR97" i="28" s="1"/>
  <c r="AO114" i="28"/>
  <c r="AP114" i="28" s="1"/>
  <c r="AQ114" i="28" s="1"/>
  <c r="AR114" i="28" s="1"/>
  <c r="AP87" i="28"/>
  <c r="AQ87" i="28" s="1"/>
  <c r="AR87" i="28" s="1"/>
  <c r="AD55" i="28"/>
  <c r="AE55" i="28" s="1"/>
  <c r="AF55" i="28" s="1"/>
  <c r="AG55" i="28" s="1"/>
  <c r="AH55" i="28" s="1"/>
  <c r="AI55" i="28" s="1"/>
  <c r="AJ55" i="28" s="1"/>
  <c r="AK55" i="28" s="1"/>
  <c r="AL55" i="28" s="1"/>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O86" i="28"/>
  <c r="AP86" i="28" s="1"/>
  <c r="AQ86" i="28" s="1"/>
  <c r="AR86" i="28" s="1"/>
  <c r="AO123" i="28"/>
  <c r="AP123" i="28" s="1"/>
  <c r="AQ123" i="28" s="1"/>
  <c r="AR123"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BD90" i="27"/>
  <c r="Z95" i="28" s="1"/>
  <c r="BB56" i="27"/>
  <c r="X61" i="28" s="1"/>
  <c r="BC56" i="27"/>
  <c r="Y61" i="28" s="1"/>
  <c r="BA56" i="27"/>
  <c r="W61" i="28" s="1"/>
  <c r="BA69" i="27"/>
  <c r="W74" i="28" s="1"/>
  <c r="AX51" i="27"/>
  <c r="T56" i="28" s="1"/>
  <c r="BD83" i="27"/>
  <c r="Z88" i="28" s="1"/>
  <c r="AZ58" i="27"/>
  <c r="V63" i="28" s="1"/>
  <c r="AN63" i="28" s="1"/>
  <c r="AZ90" i="27"/>
  <c r="V95" i="28" s="1"/>
  <c r="AN95"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BA116" i="27"/>
  <c r="BC90" i="27"/>
  <c r="Y95" i="28" s="1"/>
  <c r="AY51" i="27"/>
  <c r="U56" i="28" s="1"/>
  <c r="BD56" i="27"/>
  <c r="Z61" i="28" s="1"/>
  <c r="BC83" i="27"/>
  <c r="Y88" i="28" s="1"/>
  <c r="AZ84" i="27"/>
  <c r="V89" i="28" s="1"/>
  <c r="AN89" i="28" s="1"/>
  <c r="BA58" i="27"/>
  <c r="W63" i="28" s="1"/>
  <c r="AZ63" i="27"/>
  <c r="V68" i="28" s="1"/>
  <c r="AN68" i="28" s="1"/>
  <c r="BA62" i="27"/>
  <c r="W67" i="28" s="1"/>
  <c r="BA90" i="27"/>
  <c r="W95" i="28" s="1"/>
  <c r="BB90" i="27"/>
  <c r="X95" i="28" s="1"/>
  <c r="BD69" i="27"/>
  <c r="Z74" i="28" s="1"/>
  <c r="U50" i="27"/>
  <c r="R50" i="27"/>
  <c r="V50" i="27"/>
  <c r="S52" i="27"/>
  <c r="U52" i="27"/>
  <c r="V52" i="27"/>
  <c r="U57" i="27"/>
  <c r="R57" i="27"/>
  <c r="V57" i="27"/>
  <c r="T57" i="27"/>
  <c r="X121" i="28"/>
  <c r="Z121" i="28"/>
  <c r="Y121" i="28"/>
  <c r="V61" i="28"/>
  <c r="AN61" i="28" s="1"/>
  <c r="AO61" i="28" s="1"/>
  <c r="V74" i="28"/>
  <c r="AN74" i="28" s="1"/>
  <c r="U57" i="28"/>
  <c r="U55" i="28"/>
  <c r="M86" i="21"/>
  <c r="W121" i="28" l="1"/>
  <c r="AO121" i="28" s="1"/>
  <c r="BA22" i="27"/>
  <c r="L97" i="21" s="1"/>
  <c r="AJ104" i="28"/>
  <c r="AI23" i="28"/>
  <c r="AR109" i="28"/>
  <c r="AO68" i="28"/>
  <c r="AP68" i="28" s="1"/>
  <c r="AP61" i="28"/>
  <c r="AQ61" i="28" s="1"/>
  <c r="AR61" i="28" s="1"/>
  <c r="AQ68" i="28"/>
  <c r="AR68" i="28" s="1"/>
  <c r="AO89" i="28"/>
  <c r="AO74" i="28"/>
  <c r="AP74" i="28" s="1"/>
  <c r="AQ74" i="28" s="1"/>
  <c r="AR74" i="28" s="1"/>
  <c r="AO95" i="28"/>
  <c r="AP95" i="28" s="1"/>
  <c r="AQ95" i="28" s="1"/>
  <c r="AR95" i="28" s="1"/>
  <c r="AO63" i="28"/>
  <c r="AP63" i="28" s="1"/>
  <c r="AQ63" i="28" s="1"/>
  <c r="AR63" i="28" s="1"/>
  <c r="AP89" i="28"/>
  <c r="AQ89" i="28" s="1"/>
  <c r="AR89" i="28" s="1"/>
  <c r="AP121" i="28"/>
  <c r="AQ121" i="28" s="1"/>
  <c r="AR121"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AP15" i="27" s="1"/>
  <c r="K30" i="27"/>
  <c r="AS30" i="27" s="1"/>
  <c r="AS15" i="27" s="1"/>
  <c r="M87" i="21"/>
  <c r="J30" i="27"/>
  <c r="AR30" i="27" s="1"/>
  <c r="AR15" i="27" s="1"/>
  <c r="P30" i="27"/>
  <c r="AX30" i="27" s="1"/>
  <c r="AX15" i="27" s="1"/>
  <c r="L30" i="27"/>
  <c r="AT30" i="27" s="1"/>
  <c r="AT15" i="27" s="1"/>
  <c r="O30" i="27"/>
  <c r="AW30" i="27" s="1"/>
  <c r="AW15" i="27" s="1"/>
  <c r="I30" i="27"/>
  <c r="AQ30" i="27" s="1"/>
  <c r="AQ15" i="27" s="1"/>
  <c r="M30" i="27"/>
  <c r="AU30" i="27" s="1"/>
  <c r="AU15" i="27" s="1"/>
  <c r="N30" i="27"/>
  <c r="AV30" i="27" s="1"/>
  <c r="AV15" i="27" s="1"/>
  <c r="G30" i="27"/>
  <c r="AO30" i="27" s="1"/>
  <c r="AO15" i="27" s="1"/>
  <c r="AK104" i="28" l="1"/>
  <c r="AJ23" i="28"/>
  <c r="AO62" i="28"/>
  <c r="AP62" i="28" s="1"/>
  <c r="AQ62" i="28" s="1"/>
  <c r="AR62" i="28" s="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64" i="21"/>
  <c r="I70" i="21"/>
  <c r="I69" i="21"/>
  <c r="I73" i="21"/>
  <c r="AL104" i="28" l="1"/>
  <c r="AK23" i="28"/>
  <c r="AE50" i="28"/>
  <c r="AF50" i="28" s="1"/>
  <c r="AG50" i="28" s="1"/>
  <c r="AH50" i="28" s="1"/>
  <c r="AI50" i="28" s="1"/>
  <c r="AJ50" i="28" s="1"/>
  <c r="AK50" i="28" s="1"/>
  <c r="AL50" i="28" s="1"/>
  <c r="AO56" i="28"/>
  <c r="AP56" i="28" s="1"/>
  <c r="AQ56" i="28" s="1"/>
  <c r="AR56" i="28" s="1"/>
  <c r="R30" i="27"/>
  <c r="AZ30" i="27" s="1"/>
  <c r="AZ15" i="27" s="1"/>
  <c r="V30" i="27"/>
  <c r="BD30" i="27" s="1"/>
  <c r="BD15" i="27" s="1"/>
  <c r="T30" i="27"/>
  <c r="BB30" i="27" s="1"/>
  <c r="BB15" i="27" s="1"/>
  <c r="L44" i="27"/>
  <c r="AS46" i="27"/>
  <c r="O51" i="28" s="1"/>
  <c r="AV46" i="27"/>
  <c r="R51" i="28" s="1"/>
  <c r="AO46" i="27"/>
  <c r="K51" i="28" s="1"/>
  <c r="AC51" i="28" s="1"/>
  <c r="AP46" i="27"/>
  <c r="L51" i="28" s="1"/>
  <c r="AR46" i="27"/>
  <c r="N51" i="28" s="1"/>
  <c r="AW46" i="27"/>
  <c r="S51" i="28" s="1"/>
  <c r="AY30" i="27"/>
  <c r="AY15" i="27" s="1"/>
  <c r="AQ46" i="27"/>
  <c r="M51" i="28" s="1"/>
  <c r="P44" i="27"/>
  <c r="AX44" i="27" s="1"/>
  <c r="I44" i="27"/>
  <c r="K44" i="27"/>
  <c r="N44" i="27"/>
  <c r="J44" i="27"/>
  <c r="M44" i="27"/>
  <c r="H44" i="27"/>
  <c r="G44" i="27"/>
  <c r="O44" i="27"/>
  <c r="L46" i="27"/>
  <c r="M46" i="27"/>
  <c r="S30" i="27"/>
  <c r="BA30" i="27" s="1"/>
  <c r="BA15" i="27" s="1"/>
  <c r="U30" i="27"/>
  <c r="BC30" i="27" s="1"/>
  <c r="BC15"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C16" i="28" l="1"/>
  <c r="AM104" i="28"/>
  <c r="AL23" i="28"/>
  <c r="AM50" i="28"/>
  <c r="AD35" i="28"/>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U44" i="27"/>
  <c r="Q49" i="28" s="1"/>
  <c r="AO44" i="27"/>
  <c r="K49" i="28" s="1"/>
  <c r="AC49" i="28" s="1"/>
  <c r="AD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M23" i="28" l="1"/>
  <c r="AN104" i="28"/>
  <c r="AN50" i="28"/>
  <c r="AO50" i="28" s="1"/>
  <c r="AP50" i="28" s="1"/>
  <c r="AQ50" i="28" s="1"/>
  <c r="AR50" i="28" s="1"/>
  <c r="AE35" i="28"/>
  <c r="AD16" i="28"/>
  <c r="AE49" i="28"/>
  <c r="AF49" i="28" s="1"/>
  <c r="AG49" i="28" s="1"/>
  <c r="AH49" i="28" s="1"/>
  <c r="AI49" i="28" s="1"/>
  <c r="AJ49" i="28" s="1"/>
  <c r="AK49" i="28" s="1"/>
  <c r="AH51" i="28"/>
  <c r="AI51" i="28" s="1"/>
  <c r="AJ51" i="28" s="1"/>
  <c r="AK51" i="28" s="1"/>
  <c r="AL51" i="28" s="1"/>
  <c r="AM51" i="28" s="1"/>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AL49" i="28" s="1"/>
  <c r="W35" i="28"/>
  <c r="Y35" i="28"/>
  <c r="Z35" i="28"/>
  <c r="X35" i="28"/>
  <c r="M91" i="21"/>
  <c r="V35" i="28"/>
  <c r="AF35" i="28" l="1"/>
  <c r="AE16" i="28"/>
  <c r="AN23" i="28"/>
  <c r="AO104" i="28"/>
  <c r="AM49" i="28"/>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AN49" i="28" s="1"/>
  <c r="M92" i="21"/>
  <c r="J65" i="21"/>
  <c r="AP104" i="28" l="1"/>
  <c r="AO23" i="28"/>
  <c r="AG35" i="28"/>
  <c r="AF16" i="28"/>
  <c r="AO49" i="28"/>
  <c r="AP49" i="28" s="1"/>
  <c r="AQ49" i="28" s="1"/>
  <c r="AR49" i="28" s="1"/>
  <c r="M93" i="21"/>
  <c r="J66" i="21"/>
  <c r="AH35" i="28" l="1"/>
  <c r="AG16" i="28"/>
  <c r="AQ104" i="28"/>
  <c r="AP23" i="28"/>
  <c r="J67" i="21"/>
  <c r="M94" i="21"/>
  <c r="AR104" i="28" l="1"/>
  <c r="AR23" i="28" s="1"/>
  <c r="AQ23" i="28"/>
  <c r="AI35" i="28"/>
  <c r="AH16" i="28"/>
  <c r="J68" i="21"/>
  <c r="M95" i="21"/>
  <c r="AJ35" i="28" l="1"/>
  <c r="AI16" i="28"/>
  <c r="J69" i="21"/>
  <c r="M96" i="21"/>
  <c r="AK35" i="28" l="1"/>
  <c r="AJ16" i="28"/>
  <c r="M97" i="21"/>
  <c r="J70" i="21"/>
  <c r="AL35" i="28" l="1"/>
  <c r="AK16" i="28"/>
  <c r="M98" i="21"/>
  <c r="J71" i="21"/>
  <c r="AL16" i="28" l="1"/>
  <c r="AM35" i="28"/>
  <c r="J72" i="21"/>
  <c r="M99" i="21"/>
  <c r="AM16" i="28" l="1"/>
  <c r="AN35" i="28"/>
  <c r="M100" i="21"/>
  <c r="J73" i="21"/>
  <c r="AO35" i="28" l="1"/>
  <c r="AN16" i="28"/>
  <c r="J74" i="21"/>
  <c r="AP35" i="28" l="1"/>
  <c r="AO16" i="28"/>
  <c r="J75" i="21"/>
  <c r="AQ35" i="28" l="1"/>
  <c r="AP16" i="28"/>
  <c r="J76" i="21"/>
  <c r="AR35" i="28" l="1"/>
  <c r="AR16" i="28" s="1"/>
  <c r="AQ16" i="28"/>
  <c r="J77" i="21"/>
  <c r="J78" i="21" l="1"/>
  <c r="J79" i="21" l="1"/>
  <c r="L29" i="27" l="1"/>
  <c r="AT29" i="27" s="1"/>
  <c r="AT21" i="27" s="1"/>
  <c r="K29" i="27" l="1"/>
  <c r="AS29" i="27" s="1"/>
  <c r="AS21" i="27" s="1"/>
  <c r="M18" i="57"/>
  <c r="I29" i="27"/>
  <c r="AQ29" i="27" s="1"/>
  <c r="AQ21" i="27" s="1"/>
  <c r="I90" i="21"/>
  <c r="P34" i="28"/>
  <c r="AE18" i="57" l="1"/>
  <c r="AF18" i="57"/>
  <c r="AC18" i="57"/>
  <c r="AG18" i="57"/>
  <c r="AD18" i="57"/>
  <c r="H29" i="27"/>
  <c r="AP29" i="27" s="1"/>
  <c r="AP21" i="27" s="1"/>
  <c r="I87" i="21"/>
  <c r="M34" i="28"/>
  <c r="I89" i="21"/>
  <c r="O34" i="28"/>
  <c r="I86" i="21" l="1"/>
  <c r="L34" i="28"/>
  <c r="AD34" i="28" s="1"/>
  <c r="R29" i="27"/>
  <c r="AZ29" i="27" s="1"/>
  <c r="AZ21" i="27" s="1"/>
  <c r="V29" i="27"/>
  <c r="BD29" i="27" s="1"/>
  <c r="BD21" i="27" s="1"/>
  <c r="S29" i="27"/>
  <c r="BA29" i="27" s="1"/>
  <c r="BA21" i="27" s="1"/>
  <c r="U29" i="27"/>
  <c r="BC29" i="27" s="1"/>
  <c r="BC21" i="27" s="1"/>
  <c r="T29" i="27"/>
  <c r="BB29" i="27" s="1"/>
  <c r="BB21" i="27" s="1"/>
  <c r="AD22" i="28" l="1"/>
  <c r="J86" i="21" s="1"/>
  <c r="AE34" i="28"/>
  <c r="I99" i="21"/>
  <c r="I100" i="21"/>
  <c r="I96" i="21"/>
  <c r="Z34" i="28"/>
  <c r="V34" i="28"/>
  <c r="Y34" i="28"/>
  <c r="X34" i="28"/>
  <c r="I98" i="21"/>
  <c r="I97" i="21"/>
  <c r="W34" i="28"/>
  <c r="AE22" i="28" l="1"/>
  <c r="J87" i="21" s="1"/>
  <c r="AF34" i="28"/>
  <c r="AF22" i="28" l="1"/>
  <c r="J88" i="21" s="1"/>
  <c r="AG34" i="28"/>
  <c r="AG22" i="28" l="1"/>
  <c r="J89" i="21" s="1"/>
  <c r="AH34" i="28"/>
  <c r="AH22" i="28" l="1"/>
  <c r="J90" i="21" s="1"/>
  <c r="AI34" i="28"/>
  <c r="AI22" i="28" l="1"/>
  <c r="J91" i="21" s="1"/>
  <c r="AJ34" i="28"/>
  <c r="AJ22" i="28" l="1"/>
  <c r="J92" i="21" s="1"/>
  <c r="AK34" i="28"/>
  <c r="AK22" i="28" l="1"/>
  <c r="J93" i="21" s="1"/>
  <c r="AL34" i="28"/>
  <c r="AL22" i="28" l="1"/>
  <c r="J94" i="21" s="1"/>
  <c r="AM34" i="28"/>
  <c r="AM22" i="28" l="1"/>
  <c r="J95" i="21" s="1"/>
  <c r="AN34" i="28"/>
  <c r="AN22" i="28" l="1"/>
  <c r="J96" i="21" s="1"/>
  <c r="AO34" i="28"/>
  <c r="AO22" i="28" l="1"/>
  <c r="J97" i="21" s="1"/>
  <c r="AP34" i="28"/>
  <c r="AP22" i="28" l="1"/>
  <c r="J98" i="21" s="1"/>
  <c r="AQ34" i="28"/>
  <c r="AQ22" i="28" l="1"/>
  <c r="J99" i="21" s="1"/>
  <c r="AR34" i="28"/>
  <c r="AR22" i="28" l="1"/>
  <c r="J100" i="21" s="1"/>
  <c r="G35" i="27"/>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s="1"/>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AD44" i="28" l="1"/>
  <c r="AE44" i="28" s="1"/>
  <c r="AF44" i="28" s="1"/>
  <c r="AG44" i="28" s="1"/>
  <c r="AH44" i="28" s="1"/>
  <c r="AI44" i="28" s="1"/>
  <c r="AJ44" i="28" s="1"/>
  <c r="AK44" i="28" s="1"/>
  <c r="AL44" i="28" s="1"/>
  <c r="AM44" i="28" s="1"/>
  <c r="U40" i="27"/>
  <c r="BC40" i="27" s="1"/>
  <c r="Y45" i="28" s="1"/>
  <c r="R40" i="27"/>
  <c r="AZ40" i="27" s="1"/>
  <c r="V45" i="28" s="1"/>
  <c r="AN45" i="28" s="1"/>
  <c r="V40" i="27"/>
  <c r="BD40" i="27" s="1"/>
  <c r="Z45"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AO45" i="28" l="1"/>
  <c r="AP45" i="28" s="1"/>
  <c r="AQ45" i="28" s="1"/>
  <c r="AR45"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R39" i="27"/>
  <c r="AZ39" i="27" s="1"/>
  <c r="V44" i="28" s="1"/>
  <c r="AN44" i="28" s="1"/>
  <c r="T39" i="27"/>
  <c r="BB39" i="27" s="1"/>
  <c r="X44" i="28" s="1"/>
  <c r="U39" i="27"/>
  <c r="BC39" i="27" s="1"/>
  <c r="Y44" i="28" s="1"/>
  <c r="S39" i="27"/>
  <c r="BA39" i="27" s="1"/>
  <c r="W44" i="28" s="1"/>
  <c r="V39" i="27"/>
  <c r="BD39" i="27" s="1"/>
  <c r="Z44" i="28" s="1"/>
  <c r="AO44" i="28" l="1"/>
  <c r="AP44" i="28" s="1"/>
  <c r="AQ44" i="28" s="1"/>
  <c r="AR44" i="28" s="1"/>
  <c r="U38" i="27"/>
  <c r="BC38" i="27" s="1"/>
  <c r="Y43" i="28" s="1"/>
  <c r="R38" i="27"/>
  <c r="AZ38" i="27" s="1"/>
  <c r="V43" i="28" s="1"/>
  <c r="AN43" i="28" s="1"/>
  <c r="T38" i="27"/>
  <c r="BB38" i="27" s="1"/>
  <c r="X43" i="28" s="1"/>
  <c r="I32" i="27"/>
  <c r="AQ32" i="27" s="1"/>
  <c r="M37" i="28" s="1"/>
  <c r="J32" i="27"/>
  <c r="AR32" i="27" s="1"/>
  <c r="N37" i="28" s="1"/>
  <c r="G32" i="27"/>
  <c r="AO32" i="27" s="1"/>
  <c r="K37" i="28" s="1"/>
  <c r="AC37" i="28" s="1"/>
  <c r="O32" i="27"/>
  <c r="AW32" i="27" s="1"/>
  <c r="S37" i="28" s="1"/>
  <c r="H32" i="27"/>
  <c r="AP32" i="27" s="1"/>
  <c r="L37" i="28" s="1"/>
  <c r="L32" i="27"/>
  <c r="AT32" i="27" s="1"/>
  <c r="P37" i="28" s="1"/>
  <c r="K32" i="27"/>
  <c r="AS32" i="27" s="1"/>
  <c r="O37" i="28" s="1"/>
  <c r="P32" i="27"/>
  <c r="AX32" i="27" s="1"/>
  <c r="T37" i="28" s="1"/>
  <c r="M32" i="27"/>
  <c r="AU32" i="27" s="1"/>
  <c r="Q37" i="28" s="1"/>
  <c r="N32" i="27"/>
  <c r="AV32" i="27" s="1"/>
  <c r="R37" i="28"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S38" i="27"/>
  <c r="BA38" i="27" s="1"/>
  <c r="W43" i="28" s="1"/>
  <c r="V38" i="27"/>
  <c r="BD38" i="27" s="1"/>
  <c r="Z43" i="28" s="1"/>
  <c r="AD38" i="28" l="1"/>
  <c r="AE38" i="28" s="1"/>
  <c r="AF38" i="28" s="1"/>
  <c r="AG38" i="28" s="1"/>
  <c r="AH38" i="28" s="1"/>
  <c r="AI38" i="28" s="1"/>
  <c r="AJ38" i="28" s="1"/>
  <c r="AK38" i="28" s="1"/>
  <c r="AL38" i="28" s="1"/>
  <c r="AD37" i="28"/>
  <c r="AE37" i="28" s="1"/>
  <c r="AF37" i="28" s="1"/>
  <c r="AG37" i="28" s="1"/>
  <c r="AH37" i="28" s="1"/>
  <c r="AI37" i="28" s="1"/>
  <c r="AJ37" i="28" s="1"/>
  <c r="AK37" i="28" s="1"/>
  <c r="AL37" i="28" s="1"/>
  <c r="AO43" i="28"/>
  <c r="AP43" i="28" s="1"/>
  <c r="AQ43" i="28" s="1"/>
  <c r="AR43"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Q32" i="27"/>
  <c r="AY32" i="27" s="1"/>
  <c r="U37" i="28" s="1"/>
  <c r="Q33" i="27"/>
  <c r="AY33" i="27" s="1"/>
  <c r="U38" i="28" s="1"/>
  <c r="AM37" i="28" l="1"/>
  <c r="AD39" i="28"/>
  <c r="AE39" i="28" s="1"/>
  <c r="AF39" i="28" s="1"/>
  <c r="AG39" i="28" s="1"/>
  <c r="AH39" i="28" s="1"/>
  <c r="AI39" i="28" s="1"/>
  <c r="AJ39" i="28" s="1"/>
  <c r="AK39" i="28" s="1"/>
  <c r="AL39" i="28" s="1"/>
  <c r="AM39" i="28" s="1"/>
  <c r="AM38" i="28"/>
  <c r="U32" i="27"/>
  <c r="BC32" i="27" s="1"/>
  <c r="Y37" i="28" s="1"/>
  <c r="R32" i="27"/>
  <c r="AZ32" i="27" s="1"/>
  <c r="V37" i="28" s="1"/>
  <c r="V33" i="27"/>
  <c r="BD33" i="27" s="1"/>
  <c r="Z38" i="28" s="1"/>
  <c r="S33" i="27"/>
  <c r="BA33" i="27" s="1"/>
  <c r="W38" i="28" s="1"/>
  <c r="X12" i="57"/>
  <c r="M31" i="27"/>
  <c r="AU31" i="27" s="1"/>
  <c r="S12" i="57"/>
  <c r="H31" i="27"/>
  <c r="AP31" i="27" s="1"/>
  <c r="U12" i="57"/>
  <c r="J31" i="27"/>
  <c r="AR31" i="27" s="1"/>
  <c r="U33" i="27"/>
  <c r="BC33" i="27" s="1"/>
  <c r="Y38" i="28" s="1"/>
  <c r="T33" i="27"/>
  <c r="BB33" i="27" s="1"/>
  <c r="X38" i="28" s="1"/>
  <c r="R33" i="27"/>
  <c r="AZ33" i="27" s="1"/>
  <c r="V38" i="28" s="1"/>
  <c r="AB12" i="57"/>
  <c r="Q31" i="27"/>
  <c r="AY31" i="27" s="1"/>
  <c r="AY16" i="27" s="1"/>
  <c r="V12" i="57"/>
  <c r="K31" i="27"/>
  <c r="AS31" i="27" s="1"/>
  <c r="AA12" i="57"/>
  <c r="P31" i="27"/>
  <c r="AX31" i="27" s="1"/>
  <c r="W12" i="57"/>
  <c r="L31" i="27"/>
  <c r="AT31" i="27" s="1"/>
  <c r="Z12" i="57"/>
  <c r="O31" i="27"/>
  <c r="AW31" i="27" s="1"/>
  <c r="T12" i="57"/>
  <c r="I31" i="27"/>
  <c r="AQ31" i="27" s="1"/>
  <c r="Y12" i="57"/>
  <c r="N31" i="27"/>
  <c r="AV31" i="27" s="1"/>
  <c r="G31" i="27"/>
  <c r="AO31" i="27" s="1"/>
  <c r="R12" i="57"/>
  <c r="T32" i="27"/>
  <c r="BB32" i="27" s="1"/>
  <c r="X37" i="28" s="1"/>
  <c r="V32" i="27"/>
  <c r="BD32" i="27" s="1"/>
  <c r="Z37" i="28" s="1"/>
  <c r="S32" i="27"/>
  <c r="BA32" i="27" s="1"/>
  <c r="W37" i="28" s="1"/>
  <c r="AQ12" i="27" l="1"/>
  <c r="AQ16" i="27"/>
  <c r="AT12" i="27"/>
  <c r="AT16" i="27"/>
  <c r="L69" i="21" s="1"/>
  <c r="AS12" i="27"/>
  <c r="AS16" i="27"/>
  <c r="L68" i="21" s="1"/>
  <c r="AO12" i="27"/>
  <c r="AO16" i="27"/>
  <c r="L64" i="21" s="1"/>
  <c r="AP12" i="27"/>
  <c r="AP16" i="27"/>
  <c r="L65" i="21" s="1"/>
  <c r="AV12" i="27"/>
  <c r="AV16" i="27"/>
  <c r="L71" i="21" s="1"/>
  <c r="AW12" i="27"/>
  <c r="AW16" i="27"/>
  <c r="L72" i="21" s="1"/>
  <c r="AX12" i="27"/>
  <c r="AX16" i="27"/>
  <c r="L73" i="21" s="1"/>
  <c r="AR12" i="27"/>
  <c r="AR16" i="27"/>
  <c r="L67" i="21" s="1"/>
  <c r="AU12" i="27"/>
  <c r="AU16" i="27"/>
  <c r="L70" i="21" s="1"/>
  <c r="AN37" i="28"/>
  <c r="AO37" i="28" s="1"/>
  <c r="AP37" i="28" s="1"/>
  <c r="AQ37" i="28" s="1"/>
  <c r="AR37" i="28" s="1"/>
  <c r="AY12" i="27"/>
  <c r="AN38" i="28"/>
  <c r="AO38" i="28" s="1"/>
  <c r="AP38" i="28" s="1"/>
  <c r="AQ38" i="28" s="1"/>
  <c r="AR38" i="28" s="1"/>
  <c r="R34" i="27"/>
  <c r="AZ34" i="27" s="1"/>
  <c r="V39" i="28" s="1"/>
  <c r="AN39" i="28" s="1"/>
  <c r="V34" i="27"/>
  <c r="BD34" i="27" s="1"/>
  <c r="Z39" i="28" s="1"/>
  <c r="S34" i="27"/>
  <c r="BA34" i="27" s="1"/>
  <c r="W39" i="28" s="1"/>
  <c r="U34" i="27"/>
  <c r="BC34" i="27" s="1"/>
  <c r="Y39" i="28" s="1"/>
  <c r="T34" i="27"/>
  <c r="BB34" i="27" s="1"/>
  <c r="X39" i="28" s="1"/>
  <c r="M36" i="28"/>
  <c r="L66" i="21"/>
  <c r="Q36" i="28"/>
  <c r="K36" i="28"/>
  <c r="AC36" i="28" s="1"/>
  <c r="S36" i="28"/>
  <c r="P36" i="28"/>
  <c r="O36" i="28"/>
  <c r="U36" i="28"/>
  <c r="L74" i="21"/>
  <c r="L36" i="28"/>
  <c r="R36" i="28"/>
  <c r="N36" i="28"/>
  <c r="T36" i="28"/>
  <c r="AC17" i="28" l="1"/>
  <c r="AC13" i="28"/>
  <c r="AO39" i="28"/>
  <c r="AP39" i="28" s="1"/>
  <c r="AQ39" i="28" s="1"/>
  <c r="AR39" i="28" s="1"/>
  <c r="AD36" i="28"/>
  <c r="AD12" i="57"/>
  <c r="S31" i="27"/>
  <c r="BA31" i="27" s="1"/>
  <c r="V31" i="27"/>
  <c r="BD31" i="27" s="1"/>
  <c r="AG12" i="57"/>
  <c r="AF12" i="57"/>
  <c r="U31" i="27"/>
  <c r="BC31" i="27" s="1"/>
  <c r="AE12" i="57"/>
  <c r="T31" i="27"/>
  <c r="BB31" i="27" s="1"/>
  <c r="R31" i="27"/>
  <c r="AZ31" i="27" s="1"/>
  <c r="AC12" i="57"/>
  <c r="AZ12" i="27" l="1"/>
  <c r="AZ16" i="27"/>
  <c r="BB12" i="27"/>
  <c r="BB16" i="27"/>
  <c r="L77" i="21" s="1"/>
  <c r="AD17" i="28"/>
  <c r="AD13" i="28"/>
  <c r="BD12" i="27"/>
  <c r="BD16" i="27"/>
  <c r="L79" i="21" s="1"/>
  <c r="BC12" i="27"/>
  <c r="BC16" i="27"/>
  <c r="L78" i="21" s="1"/>
  <c r="BA12" i="27"/>
  <c r="BA16" i="27"/>
  <c r="L76" i="21" s="1"/>
  <c r="AE36" i="28"/>
  <c r="Z36" i="28"/>
  <c r="V36" i="28"/>
  <c r="L75" i="21"/>
  <c r="X36" i="28"/>
  <c r="Y36" i="28"/>
  <c r="W36" i="28"/>
  <c r="AE17" i="28" l="1"/>
  <c r="AE13" i="28"/>
  <c r="AF36" i="28"/>
  <c r="I57" i="21"/>
  <c r="M64" i="21"/>
  <c r="AF17" i="28" l="1"/>
  <c r="AF13" i="28"/>
  <c r="AG36" i="28"/>
  <c r="M65" i="21"/>
  <c r="AG17" i="28" l="1"/>
  <c r="AG13" i="28"/>
  <c r="AH36" i="28"/>
  <c r="M66" i="21"/>
  <c r="AH17" i="28" l="1"/>
  <c r="AH13" i="28"/>
  <c r="AI36" i="28"/>
  <c r="M67" i="21"/>
  <c r="AI17" i="28" l="1"/>
  <c r="AI13" i="28"/>
  <c r="AJ36" i="28"/>
  <c r="M68" i="21"/>
  <c r="AJ17" i="28" l="1"/>
  <c r="AJ13" i="28"/>
  <c r="AK36" i="28"/>
  <c r="M69" i="21"/>
  <c r="AK17" i="28" l="1"/>
  <c r="AK13" i="28"/>
  <c r="AL36" i="28"/>
  <c r="M70" i="21"/>
  <c r="AL17" i="28" l="1"/>
  <c r="AL13" i="28"/>
  <c r="AM36" i="28"/>
  <c r="M71" i="21"/>
  <c r="AM17" i="28" l="1"/>
  <c r="AM13" i="28"/>
  <c r="AN36" i="28"/>
  <c r="M72" i="21"/>
  <c r="AN17" i="28" l="1"/>
  <c r="AN13" i="28"/>
  <c r="AO36" i="28"/>
  <c r="M73" i="21"/>
  <c r="AO17" i="28" l="1"/>
  <c r="AO13" i="28"/>
  <c r="AP36" i="28"/>
  <c r="M74" i="21"/>
  <c r="AP17" i="28" l="1"/>
  <c r="AP13" i="28"/>
  <c r="AQ36" i="28"/>
  <c r="M75" i="21"/>
  <c r="AQ17" i="28" l="1"/>
  <c r="AQ13" i="28"/>
  <c r="AR36" i="28"/>
  <c r="M76" i="21"/>
  <c r="AR17" i="28" l="1"/>
  <c r="AR13" i="28"/>
  <c r="M77" i="2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<sst xmlns="http://schemas.openxmlformats.org/spreadsheetml/2006/main" count="709" uniqueCount="231">
  <si>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</si>
  <si>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</si>
  <si>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</si>
  <si>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</si>
  <si>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</si>
  <si>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</si>
  <si>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</si>
  <si>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</si>
  <si>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</si>
  <si>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</si>
  <si>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</si>
  <si>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</si>
  <si>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</si>
  <si>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</si>
  <si>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</si>
  <si>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</si>
  <si>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</si>
  <si>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</si>
  <si>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</si>
  <si>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</si>
  <si>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</si>
  <si>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</si>
  <si>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</si>
  <si>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</si>
  <si>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</si>
  <si>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</si>
  <si>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</si>
  <si>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</si>
  <si>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</si>
  <si>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</si>
  <si>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</si>
  <si>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</si>
  <si>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</si>
  <si>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</si>
  <si>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</si>
  <si>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</si>
  <si>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</si>
  <si>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</si>
  <si>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</si>
  <si>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</si>
  <si>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</si>
  <si>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</si>
  <si>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</si>
  <si>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</si>
  <si>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</si>
  <si>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</si>
  <si>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</si>
  <si>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</si>
  <si>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</si>
  <si>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</si>
  <si>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</si>
  <si>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</si>
  <si>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</si>
  <si>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</si>
  <si>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</si>
  <si>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</si>
  <si>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</si>
  <si>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</si>
  <si>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</si>
  <si>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</si>
  <si>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</si>
  <si>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</si>
  <si>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</si>
  <si>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</si>
  <si>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</si>
  <si>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</si>
  <si>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</si>
  <si>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</si>
  <si>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</si>
  <si>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</si>
  <si>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</si>
  <si>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</si>
  <si>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</si>
  <si>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</si>
  <si>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</si>
  <si>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</si>
  <si>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</si>
  <si>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</si>
  <si>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</si>
  <si>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</si>
  <si>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</si>
  <si>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</si>
  <si>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</si>
  <si>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</si>
  <si>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</si>
  <si>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</si>
  <si>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</si>
  <si>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</si>
  <si>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</si>
  <si>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</si>
  <si>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</si>
  <si>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</si>
  <si>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</si>
  <si>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</si>
  <si>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</si>
  <si>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</si>
  <si>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</si>
  <si>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</si>
  <si>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</si>
  <si>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</si>
  <si>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</si>
  <si>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</si>
  <si>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</si>
  <si>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</si>
  <si>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</si>
  <si>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</si>
  <si>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</si>
  <si>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</si>
  <si>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</si>
  <si>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</si>
  <si>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</si>
  <si>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</si>
  <si>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</si>
  <si>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</si>
  <si>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</si>
  <si>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</si>
  <si>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</si>
  <si>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</si>
  <si>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</si>
  <si>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</si>
  <si>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</si>
  <si>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</si>
  <si>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</si>
  <si>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</si>
  <si>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</si>
  <si>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</si>
  <si>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</si>
  <si>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</si>
  <si>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</si>
  <si>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</si>
  <si>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</si>
  <si>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</si>
  <si>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</si>
  <si>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</si>
  <si>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</si>
  <si>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</si>
  <si>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</si>
  <si>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</si>
  <si>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</si>
  <si>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</si>
  <si>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</si>
  <si>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</si>
  <si>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</si>
  <si>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</si>
  <si>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</si>
  <si>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</si>
  <si>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</si>
  <si>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</si>
  <si>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</si>
  <si>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</si>
  <si>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</si>
  <si>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</si>
  <si>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</si>
  <si>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</si>
  <si>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</si>
  <si>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</si>
  <si>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</si>
  <si>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</si>
  <si>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</si>
  <si>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</si>
  <si>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</si>
  <si>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</si>
  <si>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</si>
  <si>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</si>
  <si>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</si>
  <si>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</si>
  <si>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</si>
  <si>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</si>
  <si>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</si>
  <si>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</si>
  <si>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</si>
  <si>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</si>
  <si>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</si>
  <si>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</si>
  <si>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</si>
  <si>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</si>
  <si>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</si>
  <si>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</si>
  <si>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</si>
  <si>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</si>
  <si>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</si>
  <si>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</si>
  <si>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</si>
  <si>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</si>
  <si>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</si>
  <si>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</si>
  <si>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</si>
  <si>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</si>
  <si>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</si>
  <si>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</si>
  <si>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</si>
  <si>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</si>
  <si>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</si>
  <si>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</si>
  <si>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</si>
  <si>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</si>
  <si>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</si>
  <si>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</si>
  <si>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</si>
  <si>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</si>
  <si>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</si>
  <si>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</si>
  <si>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</si>
  <si>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</si>
  <si>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</si>
  <si>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</si>
  <si>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</si>
  <si>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</si>
  <si>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</si>
  <si>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</si>
  <si>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</si>
  <si>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</si>
  <si>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</si>
  <si>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</si>
  <si>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</si>
  <si>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</si>
  <si>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</si>
  <si>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</si>
  <si>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</si>
  <si>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</si>
  <si>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</si>
  <si>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</si>
  <si>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</si>
  <si>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</si>
  <si>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</si>
  <si>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n</t>
  </si>
  <si>
    <t>j</t>
  </si>
  <si>
    <t>n.v.t.</t>
  </si>
  <si>
    <t>GAW-bestand RNB-G 2022-2026 Enduris</t>
  </si>
  <si>
    <t>Kostenbestand RNB Gas, x-factormodel RNB Gas, Correctie kapitaalkosten RNB Gas</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</si>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</sst>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0">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228</v>
      </c>
    </row>
    <row r="17" spans="2:3" x14ac:dyDescent="0.2">
      <c r="B17" s="6" t="s">
        <v>4</v>
      </c>
      <c r="C17" s="7" t="s">
        <v>227</v>
      </c>
    </row>
    <row r="18" spans="2:3" x14ac:dyDescent="0.2">
      <c r="B18" s="6" t="s">
        <v>5</v>
      </c>
      <c r="C18" s="7" t="s">
        <v>230</v>
      </c>
    </row>
    <row r="19" spans="2:3" x14ac:dyDescent="0.2">
      <c r="B19" s="6" t="s">
        <v>6</v>
      </c>
      <c r="C19" s="7" t="s">
        <v>227</v>
      </c>
    </row>
    <row r="20" spans="2:3" x14ac:dyDescent="0.2">
      <c r="B20" s="6" t="s">
        <v>7</v>
      </c>
      <c r="C20" s="15" t="s">
        <v>227</v>
      </c>
    </row>
    <row r="21" spans="2:3" x14ac:dyDescent="0.2">
      <c r="B21" s="6" t="s">
        <v>8</v>
      </c>
      <c r="C21" s="7" t="s">
        <v>229</v>
      </c>
    </row>
    <row r="22" spans="2:3" x14ac:dyDescent="0.2">
      <c r="B22" s="6" t="s">
        <v>9</v>
      </c>
      <c r="C22" s="7" t="s">
        <v>227</v>
      </c>
    </row>
    <row r="25" spans="2:3" s="77" customFormat="1" x14ac:dyDescent="0.2">
      <c r="B25" s="77" t="s">
        <v>10</v>
      </c>
    </row>
    <row r="27" spans="2:3" x14ac:dyDescent="0.2">
      <c r="B27" s="6" t="s">
        <v>11</v>
      </c>
      <c r="C27" s="7" t="s">
        <v>226</v>
      </c>
    </row>
    <row r="28" spans="2:3" x14ac:dyDescent="0.2">
      <c r="B28" s="15" t="s">
        <v>61</v>
      </c>
      <c r="C28" s="7" t="s">
        <v>226</v>
      </c>
    </row>
    <row r="29" spans="2:3" ht="25.5" x14ac:dyDescent="0.2">
      <c r="B29" s="6" t="s">
        <v>12</v>
      </c>
      <c r="C29" s="7" t="s">
        <v>226</v>
      </c>
    </row>
    <row r="30" spans="2:3" x14ac:dyDescent="0.2">
      <c r="B30" s="13" t="s">
        <v>60</v>
      </c>
      <c r="C30" s="7" t="s">
        <v>225</v>
      </c>
    </row>
    <row r="31" spans="2:3" x14ac:dyDescent="0.2">
      <c r="B31" s="6" t="s">
        <v>13</v>
      </c>
      <c r="C31" s="7" t="s">
        <v>227</v>
      </c>
    </row>
    <row r="32" spans="2:3" x14ac:dyDescent="0.2">
      <c r="B32" s="6" t="s">
        <v>9</v>
      </c>
      <c r="C32" s="7" t="s">
        <v>227</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159"/>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8" t="s">
        <v>123</v>
      </c>
      <c r="C5" s="178"/>
      <c r="D5" s="178"/>
      <c r="E5" s="178"/>
      <c r="F5" s="53"/>
      <c r="G5" s="53"/>
      <c r="H5" s="53"/>
      <c r="I5" s="53"/>
    </row>
    <row r="6" spans="1:9" s="166" customFormat="1" x14ac:dyDescent="0.2">
      <c r="B6" s="178"/>
      <c r="C6" s="178"/>
      <c r="D6" s="178"/>
      <c r="E6" s="178"/>
    </row>
    <row r="7" spans="1:9" s="166" customFormat="1" x14ac:dyDescent="0.2">
      <c r="B7" s="178"/>
      <c r="C7" s="178"/>
      <c r="D7" s="178"/>
      <c r="E7" s="178"/>
    </row>
    <row r="8" spans="1:9" s="166" customFormat="1" x14ac:dyDescent="0.2"/>
    <row r="9" spans="1:9" s="39" customFormat="1" x14ac:dyDescent="0.2">
      <c r="B9" s="153" t="s">
        <v>27</v>
      </c>
      <c r="C9" s="154"/>
      <c r="D9" s="155"/>
      <c r="E9" s="155"/>
      <c r="F9" s="155"/>
      <c r="G9" s="155"/>
      <c r="H9" s="155"/>
    </row>
    <row r="10" spans="1:9" s="39" customFormat="1" ht="39.75" customHeight="1" x14ac:dyDescent="0.2">
      <c r="B10" s="177" t="s">
        <v>220</v>
      </c>
      <c r="C10" s="177"/>
      <c r="D10" s="177"/>
      <c r="E10" s="177"/>
      <c r="F10" s="177"/>
      <c r="G10" s="177"/>
      <c r="H10" s="177"/>
    </row>
    <row r="11" spans="1:9" s="39" customFormat="1" x14ac:dyDescent="0.2">
      <c r="B11" s="157"/>
      <c r="C11" s="157"/>
      <c r="D11" s="157"/>
      <c r="E11" s="157"/>
      <c r="F11" s="157"/>
      <c r="G11" s="157"/>
      <c r="H11" s="157"/>
    </row>
    <row r="12" spans="1:9" s="77" customFormat="1" x14ac:dyDescent="0.2"/>
    <row r="13" spans="1:9" s="39" customFormat="1" x14ac:dyDescent="0.2">
      <c r="B13" s="157"/>
      <c r="C13" s="157"/>
      <c r="D13" s="157"/>
      <c r="E13" s="157"/>
      <c r="F13" s="157"/>
      <c r="G13" s="157"/>
      <c r="H13" s="157"/>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6">
        <f>'1. Resultaat'!C21</f>
        <v>1</v>
      </c>
    </row>
    <row r="27" spans="1:3" s="39" customFormat="1" x14ac:dyDescent="0.2">
      <c r="B27" s="65"/>
      <c r="C27" s="128"/>
    </row>
    <row r="28" spans="1:3" s="39" customFormat="1" x14ac:dyDescent="0.2">
      <c r="B28" s="133" t="s">
        <v>148</v>
      </c>
      <c r="C28" s="128"/>
    </row>
    <row r="29" spans="1:3" s="39" customFormat="1" x14ac:dyDescent="0.2">
      <c r="B29" s="59"/>
      <c r="C29" s="86">
        <f>'1. Resultaat'!C24</f>
        <v>0</v>
      </c>
    </row>
    <row r="30" spans="1:3" s="39" customFormat="1" x14ac:dyDescent="0.2">
      <c r="B30" s="59"/>
      <c r="C30" s="86">
        <f>'1. Resultaat'!C25</f>
        <v>0</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8" t="s">
        <v>94</v>
      </c>
      <c r="C61" s="139"/>
      <c r="D61" s="139"/>
      <c r="E61" s="139"/>
      <c r="F61" s="139"/>
      <c r="G61" s="139"/>
      <c r="H61" s="139"/>
      <c r="I61" s="79"/>
      <c r="J61" s="139"/>
      <c r="K61" s="139"/>
      <c r="L61" s="139"/>
      <c r="M61" s="139"/>
      <c r="N61" s="139"/>
      <c r="O61" s="79"/>
      <c r="P61" s="139" t="s">
        <v>74</v>
      </c>
      <c r="Q61" s="26"/>
      <c r="R61" s="26"/>
      <c r="S61" s="26"/>
      <c r="T61" s="26"/>
      <c r="U61" s="26"/>
      <c r="V61" s="26"/>
      <c r="W61" s="26"/>
      <c r="X61" s="26"/>
    </row>
    <row r="62" spans="1:24" ht="25.5" x14ac:dyDescent="0.2">
      <c r="A62" s="24"/>
      <c r="B62" s="139" t="s">
        <v>80</v>
      </c>
      <c r="C62" s="139" t="s">
        <v>126</v>
      </c>
      <c r="D62" s="139" t="s">
        <v>69</v>
      </c>
      <c r="E62" s="139" t="s">
        <v>159</v>
      </c>
      <c r="F62" s="139" t="s">
        <v>124</v>
      </c>
      <c r="G62" s="139" t="s">
        <v>125</v>
      </c>
      <c r="H62" s="139" t="s">
        <v>85</v>
      </c>
      <c r="I62" s="79"/>
      <c r="J62" s="139" t="s">
        <v>126</v>
      </c>
      <c r="K62" s="139" t="s">
        <v>69</v>
      </c>
      <c r="L62" s="139" t="s">
        <v>101</v>
      </c>
      <c r="M62" s="140" t="s">
        <v>165</v>
      </c>
      <c r="N62" s="140" t="s">
        <v>86</v>
      </c>
      <c r="O62" s="79"/>
      <c r="P62" s="139"/>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Nieuwe investeringen</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2011</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2012</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2012</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2012</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2012</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2012</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2013</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2013</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2013</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2013</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2013</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2014</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2014</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2014</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2014</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2014</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2015</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2015</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2015</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2015</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2015</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2016</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2016</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2016</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2016</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2016</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2017</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2017</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2017</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2017</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2017</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1</v>
      </c>
      <c r="G124" s="86">
        <f>'3. Investeringen'!I76</f>
        <v>0</v>
      </c>
      <c r="H124" s="121">
        <f>'3. Investeringen'!N76</f>
        <v>2018</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1</v>
      </c>
      <c r="G125" s="86">
        <f>'3. Investeringen'!I77</f>
        <v>0</v>
      </c>
      <c r="H125" s="121">
        <f>'3. Investeringen'!N77</f>
        <v>2018</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1</v>
      </c>
      <c r="G126" s="86">
        <f>'3. Investeringen'!I78</f>
        <v>0</v>
      </c>
      <c r="H126" s="121">
        <f>'3. Investeringen'!N78</f>
        <v>2018</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1</v>
      </c>
      <c r="G127" s="86">
        <f>'3. Investeringen'!I79</f>
        <v>0</v>
      </c>
      <c r="H127" s="121">
        <f>'3. Investeringen'!N79</f>
        <v>2018</v>
      </c>
      <c r="I127" s="26"/>
      <c r="J127" s="87">
        <f t="shared" si="0"/>
        <v>1</v>
      </c>
      <c r="K127" s="87">
        <f t="shared" si="1"/>
        <v>1</v>
      </c>
      <c r="L127" s="87">
        <f t="shared" si="2"/>
        <v>1</v>
      </c>
      <c r="M127" s="87">
        <f t="shared" si="3"/>
        <v>1</v>
      </c>
      <c r="N127" s="87">
        <f t="shared" si="4"/>
        <v>1</v>
      </c>
      <c r="O127" s="27"/>
      <c r="P127" s="87">
        <f t="shared" ref="P127:P153"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1</v>
      </c>
      <c r="G128" s="86">
        <f>'3. Investeringen'!I80</f>
        <v>0</v>
      </c>
      <c r="H128" s="121">
        <f>'3. Investeringen'!N80</f>
        <v>2019</v>
      </c>
      <c r="I128" s="26"/>
      <c r="J128" s="87">
        <f t="shared" ref="J128:J153" si="7">INDEX($B$22:$C$26, MATCH(C128,$B$22:$B$26,0),2)</f>
        <v>1</v>
      </c>
      <c r="K128" s="87">
        <f t="shared" ref="K128:K153" si="8">IF(D128=0,1,INDEX($B$39:$C$57, MATCH(D128,$B$39:$B$57,0),2))</f>
        <v>1</v>
      </c>
      <c r="L128" s="87">
        <f t="shared" ref="L128:L153" si="9" xml:space="preserve"> F128 * $C$35 + G128 * $C$36</f>
        <v>1</v>
      </c>
      <c r="M128" s="87">
        <f t="shared" ref="M128:M153" si="10">IF(E128=0,1,INDEX($B$29:$C$32, MATCH(E128,$B$29:$B$32,0),2))</f>
        <v>1</v>
      </c>
      <c r="N128" s="87">
        <f t="shared" ref="N128:N153"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1</v>
      </c>
      <c r="G129" s="86">
        <f>'3. Investeringen'!I81</f>
        <v>0</v>
      </c>
      <c r="H129" s="121">
        <f>'3. Investeringen'!N81</f>
        <v>2019</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1</v>
      </c>
      <c r="G130" s="86">
        <f>'3. Investeringen'!I82</f>
        <v>0</v>
      </c>
      <c r="H130" s="121">
        <f>'3. Investeringen'!N82</f>
        <v>2019</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1</v>
      </c>
      <c r="G131" s="86">
        <f>'3. Investeringen'!I83</f>
        <v>0</v>
      </c>
      <c r="H131" s="121">
        <f>'3. Investeringen'!N83</f>
        <v>2019</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1</v>
      </c>
      <c r="G132" s="86">
        <f>'3. Investeringen'!I84</f>
        <v>0</v>
      </c>
      <c r="H132" s="121">
        <f>'3. Investeringen'!N84</f>
        <v>2019</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0</v>
      </c>
      <c r="G133" s="86">
        <f>'3. Investeringen'!I85</f>
        <v>1</v>
      </c>
      <c r="H133" s="121">
        <f>'3. Investeringen'!N85</f>
        <v>2011</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0</v>
      </c>
      <c r="G134" s="86">
        <f>'3. Investeringen'!I86</f>
        <v>1</v>
      </c>
      <c r="H134" s="121">
        <f>'3. Investeringen'!N86</f>
        <v>2011</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0</v>
      </c>
      <c r="G135" s="86">
        <f>'3. Investeringen'!I87</f>
        <v>1</v>
      </c>
      <c r="H135" s="121">
        <f>'3. Investeringen'!N87</f>
        <v>2011</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0</v>
      </c>
      <c r="G136" s="86">
        <f>'3. Investeringen'!I88</f>
        <v>1</v>
      </c>
      <c r="H136" s="121">
        <f>'3. Investeringen'!N88</f>
        <v>2011</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0</v>
      </c>
      <c r="G137" s="86">
        <f>'3. Investeringen'!I89</f>
        <v>1</v>
      </c>
      <c r="H137" s="121">
        <f>'3. Investeringen'!N89</f>
        <v>2011</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0</v>
      </c>
      <c r="G138" s="86">
        <f>'3. Investeringen'!I90</f>
        <v>1</v>
      </c>
      <c r="H138" s="121">
        <f>'3. Investeringen'!N90</f>
        <v>2011</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0</v>
      </c>
      <c r="G139" s="86">
        <f>'3. Investeringen'!I91</f>
        <v>1</v>
      </c>
      <c r="H139" s="121">
        <f>'3. Investeringen'!N91</f>
        <v>2012</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0</v>
      </c>
      <c r="G140" s="86">
        <f>'3. Investeringen'!I92</f>
        <v>1</v>
      </c>
      <c r="H140" s="121">
        <f>'3. Investeringen'!N92</f>
        <v>2013</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0</v>
      </c>
      <c r="G141" s="86">
        <f>'3. Investeringen'!I93</f>
        <v>1</v>
      </c>
      <c r="H141" s="121">
        <f>'3. Investeringen'!N93</f>
        <v>2013</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0</v>
      </c>
      <c r="G142" s="86">
        <f>'3. Investeringen'!I94</f>
        <v>1</v>
      </c>
      <c r="H142" s="121">
        <f>'3. Investeringen'!N94</f>
        <v>2014</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0</v>
      </c>
      <c r="G143" s="86">
        <f>'3. Investeringen'!I95</f>
        <v>1</v>
      </c>
      <c r="H143" s="121">
        <f>'3. Investeringen'!N95</f>
        <v>2014</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0</v>
      </c>
      <c r="G144" s="86">
        <f>'3. Investeringen'!I96</f>
        <v>1</v>
      </c>
      <c r="H144" s="121">
        <f>'3. Investeringen'!N96</f>
        <v>2015</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0</v>
      </c>
      <c r="G145" s="86">
        <f>'3. Investeringen'!I97</f>
        <v>1</v>
      </c>
      <c r="H145" s="121">
        <f>'3. Investeringen'!N97</f>
        <v>2015</v>
      </c>
      <c r="I145" s="26"/>
      <c r="J145" s="87">
        <f t="shared" si="7"/>
        <v>1</v>
      </c>
      <c r="K145" s="87">
        <f t="shared" si="8"/>
        <v>1</v>
      </c>
      <c r="L145" s="87">
        <f t="shared" si="9"/>
        <v>1</v>
      </c>
      <c r="M145" s="87">
        <f t="shared" si="10"/>
        <v>1</v>
      </c>
      <c r="N145" s="87">
        <f t="shared" si="11"/>
        <v>1</v>
      </c>
      <c r="O145" s="27"/>
      <c r="P145" s="87">
        <f t="shared" si="6"/>
        <v>1</v>
      </c>
    </row>
    <row r="146" spans="2:16" x14ac:dyDescent="0.2">
      <c r="B146" s="86">
        <f>'3. Investeringen'!B98</f>
        <v>84</v>
      </c>
      <c r="C146" s="86" t="str">
        <f>'3. Investeringen'!C98</f>
        <v>Nieuwe investeringen</v>
      </c>
      <c r="D146" s="86" t="str">
        <f>'3. Investeringen'!D98</f>
        <v>19 Onbekend</v>
      </c>
      <c r="E146" s="86">
        <f>'3. Investeringen'!E98</f>
        <v>0</v>
      </c>
      <c r="F146" s="86">
        <f>'3. Investeringen'!H98</f>
        <v>0</v>
      </c>
      <c r="G146" s="86">
        <f>'3. Investeringen'!I98</f>
        <v>1</v>
      </c>
      <c r="H146" s="121">
        <f>'3. Investeringen'!N98</f>
        <v>2016</v>
      </c>
      <c r="I146" s="26"/>
      <c r="J146" s="87">
        <f t="shared" si="7"/>
        <v>1</v>
      </c>
      <c r="K146" s="87">
        <f t="shared" si="8"/>
        <v>1</v>
      </c>
      <c r="L146" s="87">
        <f t="shared" si="9"/>
        <v>1</v>
      </c>
      <c r="M146" s="87">
        <f t="shared" si="10"/>
        <v>1</v>
      </c>
      <c r="N146" s="87">
        <f t="shared" si="11"/>
        <v>1</v>
      </c>
      <c r="O146" s="27"/>
      <c r="P146" s="87">
        <f t="shared" si="6"/>
        <v>1</v>
      </c>
    </row>
    <row r="147" spans="2:16" x14ac:dyDescent="0.2">
      <c r="B147" s="86">
        <f>'3. Investeringen'!B99</f>
        <v>85</v>
      </c>
      <c r="C147" s="86" t="str">
        <f>'3. Investeringen'!C99</f>
        <v>Nieuwe investeringen</v>
      </c>
      <c r="D147" s="86" t="str">
        <f>'3. Investeringen'!D99</f>
        <v>19 Onbekend</v>
      </c>
      <c r="E147" s="86">
        <f>'3. Investeringen'!E99</f>
        <v>0</v>
      </c>
      <c r="F147" s="86">
        <f>'3. Investeringen'!H99</f>
        <v>0</v>
      </c>
      <c r="G147" s="86">
        <f>'3. Investeringen'!I99</f>
        <v>1</v>
      </c>
      <c r="H147" s="121">
        <f>'3. Investeringen'!N99</f>
        <v>2016</v>
      </c>
      <c r="I147" s="26"/>
      <c r="J147" s="87">
        <f t="shared" si="7"/>
        <v>1</v>
      </c>
      <c r="K147" s="87">
        <f t="shared" si="8"/>
        <v>1</v>
      </c>
      <c r="L147" s="87">
        <f t="shared" si="9"/>
        <v>1</v>
      </c>
      <c r="M147" s="87">
        <f t="shared" si="10"/>
        <v>1</v>
      </c>
      <c r="N147" s="87">
        <f t="shared" si="11"/>
        <v>1</v>
      </c>
      <c r="O147" s="27"/>
      <c r="P147" s="87">
        <f t="shared" si="6"/>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0</v>
      </c>
      <c r="G148" s="86">
        <f>'3. Investeringen'!I100</f>
        <v>1</v>
      </c>
      <c r="H148" s="121">
        <f>'3. Investeringen'!N100</f>
        <v>2017</v>
      </c>
      <c r="I148" s="26"/>
      <c r="J148" s="87">
        <f t="shared" si="7"/>
        <v>1</v>
      </c>
      <c r="K148" s="87">
        <f t="shared" si="8"/>
        <v>1</v>
      </c>
      <c r="L148" s="87">
        <f t="shared" si="9"/>
        <v>1</v>
      </c>
      <c r="M148" s="87">
        <f t="shared" si="10"/>
        <v>1</v>
      </c>
      <c r="N148" s="87">
        <f t="shared" si="11"/>
        <v>1</v>
      </c>
      <c r="O148" s="27"/>
      <c r="P148" s="87">
        <f t="shared" si="6"/>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0</v>
      </c>
      <c r="G149" s="86">
        <f>'3. Investeringen'!I101</f>
        <v>1</v>
      </c>
      <c r="H149" s="121">
        <f>'3. Investeringen'!N101</f>
        <v>2017</v>
      </c>
      <c r="I149" s="26"/>
      <c r="J149" s="87">
        <f t="shared" si="7"/>
        <v>1</v>
      </c>
      <c r="K149" s="87">
        <f t="shared" si="8"/>
        <v>1</v>
      </c>
      <c r="L149" s="87">
        <f t="shared" si="9"/>
        <v>1</v>
      </c>
      <c r="M149" s="87">
        <f t="shared" si="10"/>
        <v>1</v>
      </c>
      <c r="N149" s="87">
        <f t="shared" si="11"/>
        <v>1</v>
      </c>
      <c r="O149" s="27"/>
      <c r="P149" s="87">
        <f t="shared" si="6"/>
        <v>1</v>
      </c>
    </row>
    <row r="150" spans="2:16" x14ac:dyDescent="0.2">
      <c r="B150" s="86">
        <f>'3. Investeringen'!B102</f>
        <v>88</v>
      </c>
      <c r="C150" s="86" t="str">
        <f>'3. Investeringen'!C102</f>
        <v>Nieuwe investeringen</v>
      </c>
      <c r="D150" s="86" t="str">
        <f>'3. Investeringen'!D102</f>
        <v>19 Onbekend</v>
      </c>
      <c r="E150" s="86">
        <f>'3. Investeringen'!E102</f>
        <v>0</v>
      </c>
      <c r="F150" s="86">
        <f>'3. Investeringen'!H102</f>
        <v>0</v>
      </c>
      <c r="G150" s="86">
        <f>'3. Investeringen'!I102</f>
        <v>1</v>
      </c>
      <c r="H150" s="121">
        <f>'3. Investeringen'!N102</f>
        <v>2018</v>
      </c>
      <c r="I150" s="26"/>
      <c r="J150" s="87">
        <f t="shared" si="7"/>
        <v>1</v>
      </c>
      <c r="K150" s="87">
        <f t="shared" si="8"/>
        <v>1</v>
      </c>
      <c r="L150" s="87">
        <f t="shared" si="9"/>
        <v>1</v>
      </c>
      <c r="M150" s="87">
        <f t="shared" si="10"/>
        <v>1</v>
      </c>
      <c r="N150" s="87">
        <f t="shared" si="11"/>
        <v>1</v>
      </c>
      <c r="O150" s="27"/>
      <c r="P150" s="87">
        <f t="shared" si="6"/>
        <v>1</v>
      </c>
    </row>
    <row r="151" spans="2:16" x14ac:dyDescent="0.2">
      <c r="B151" s="86">
        <f>'3. Investeringen'!B103</f>
        <v>89</v>
      </c>
      <c r="C151" s="86" t="str">
        <f>'3. Investeringen'!C103</f>
        <v>Nieuwe investeringen</v>
      </c>
      <c r="D151" s="86" t="str">
        <f>'3. Investeringen'!D103</f>
        <v>19 Onbekend</v>
      </c>
      <c r="E151" s="86">
        <f>'3. Investeringen'!E103</f>
        <v>0</v>
      </c>
      <c r="F151" s="86">
        <f>'3. Investeringen'!H103</f>
        <v>0</v>
      </c>
      <c r="G151" s="86">
        <f>'3. Investeringen'!I103</f>
        <v>1</v>
      </c>
      <c r="H151" s="121">
        <f>'3. Investeringen'!N103</f>
        <v>2018</v>
      </c>
      <c r="I151" s="26"/>
      <c r="J151" s="87">
        <f t="shared" si="7"/>
        <v>1</v>
      </c>
      <c r="K151" s="87">
        <f t="shared" si="8"/>
        <v>1</v>
      </c>
      <c r="L151" s="87">
        <f t="shared" si="9"/>
        <v>1</v>
      </c>
      <c r="M151" s="87">
        <f t="shared" si="10"/>
        <v>1</v>
      </c>
      <c r="N151" s="87">
        <f t="shared" si="11"/>
        <v>1</v>
      </c>
      <c r="O151" s="27"/>
      <c r="P151" s="87">
        <f t="shared" si="6"/>
        <v>1</v>
      </c>
    </row>
    <row r="152" spans="2:16" x14ac:dyDescent="0.2">
      <c r="B152" s="86">
        <f>'3. Investeringen'!B104</f>
        <v>90</v>
      </c>
      <c r="C152" s="86" t="str">
        <f>'3. Investeringen'!C104</f>
        <v>Nieuwe investeringen</v>
      </c>
      <c r="D152" s="86" t="str">
        <f>'3. Investeringen'!D104</f>
        <v>19 Onbekend</v>
      </c>
      <c r="E152" s="86">
        <f>'3. Investeringen'!E104</f>
        <v>0</v>
      </c>
      <c r="F152" s="86">
        <f>'3. Investeringen'!H104</f>
        <v>0</v>
      </c>
      <c r="G152" s="86">
        <f>'3. Investeringen'!I104</f>
        <v>1</v>
      </c>
      <c r="H152" s="121">
        <f>'3. Investeringen'!N104</f>
        <v>2019</v>
      </c>
      <c r="I152" s="26"/>
      <c r="J152" s="87">
        <f t="shared" si="7"/>
        <v>1</v>
      </c>
      <c r="K152" s="87">
        <f t="shared" si="8"/>
        <v>1</v>
      </c>
      <c r="L152" s="87">
        <f t="shared" si="9"/>
        <v>1</v>
      </c>
      <c r="M152" s="87">
        <f t="shared" si="10"/>
        <v>1</v>
      </c>
      <c r="N152" s="87">
        <f t="shared" si="11"/>
        <v>1</v>
      </c>
      <c r="O152" s="27"/>
      <c r="P152" s="87">
        <f t="shared" si="6"/>
        <v>1</v>
      </c>
    </row>
    <row r="153" spans="2:16" x14ac:dyDescent="0.2">
      <c r="B153" s="86">
        <f>'3. Investeringen'!B105</f>
        <v>91</v>
      </c>
      <c r="C153" s="86" t="str">
        <f>'3. Investeringen'!C105</f>
        <v>Nieuwe investeringen</v>
      </c>
      <c r="D153" s="86" t="str">
        <f>'3. Investeringen'!D105</f>
        <v>19 Onbekend</v>
      </c>
      <c r="E153" s="86">
        <f>'3. Investeringen'!E105</f>
        <v>0</v>
      </c>
      <c r="F153" s="86">
        <f>'3. Investeringen'!H105</f>
        <v>0</v>
      </c>
      <c r="G153" s="86">
        <f>'3. Investeringen'!I105</f>
        <v>1</v>
      </c>
      <c r="H153" s="121">
        <f>'3. Investeringen'!N105</f>
        <v>2019</v>
      </c>
      <c r="I153" s="26"/>
      <c r="J153" s="87">
        <f t="shared" si="7"/>
        <v>1</v>
      </c>
      <c r="K153" s="87">
        <f t="shared" si="8"/>
        <v>1</v>
      </c>
      <c r="L153" s="87">
        <f t="shared" si="9"/>
        <v>1</v>
      </c>
      <c r="M153" s="87">
        <f t="shared" si="10"/>
        <v>1</v>
      </c>
      <c r="N153" s="87">
        <f t="shared" si="11"/>
        <v>1</v>
      </c>
      <c r="O153" s="27"/>
      <c r="P153" s="87">
        <f t="shared" si="6"/>
        <v>1</v>
      </c>
    </row>
    <row r="154" spans="2:16" x14ac:dyDescent="0.2">
      <c r="B154" s="86">
        <f>'3. Investeringen'!B106</f>
        <v>92</v>
      </c>
      <c r="C154" s="86" t="str">
        <f>'3. Investeringen'!C106</f>
        <v>Nieuwe investeringen</v>
      </c>
      <c r="D154" s="86" t="str">
        <f>'3. Investeringen'!D106</f>
        <v>19 Onbekend</v>
      </c>
      <c r="E154" s="86">
        <f>'3. Investeringen'!E106</f>
        <v>0</v>
      </c>
      <c r="F154" s="86">
        <f>'3. Investeringen'!H106</f>
        <v>1</v>
      </c>
      <c r="G154" s="86">
        <f>'3. Investeringen'!I106</f>
        <v>0</v>
      </c>
      <c r="H154" s="121">
        <f>'3. Investeringen'!N106</f>
        <v>2020</v>
      </c>
      <c r="I154" s="26"/>
      <c r="J154" s="87">
        <f t="shared" ref="J154:J159" si="12">INDEX($B$22:$C$26, MATCH(C154,$B$22:$B$26,0),2)</f>
        <v>1</v>
      </c>
      <c r="K154" s="87">
        <f t="shared" ref="K154:K159" si="13">IF(D154=0,1,INDEX($B$39:$C$57, MATCH(D154,$B$39:$B$57,0),2))</f>
        <v>1</v>
      </c>
      <c r="L154" s="87">
        <f t="shared" ref="L154:L159" si="14" xml:space="preserve"> F154 * $C$35 + G154 * $C$36</f>
        <v>1</v>
      </c>
      <c r="M154" s="87">
        <f t="shared" ref="M154:M159" si="15">IF(E154=0,1,INDEX($B$29:$C$32, MATCH(E154,$B$29:$B$32,0),2))</f>
        <v>1</v>
      </c>
      <c r="N154" s="87">
        <f t="shared" ref="N154:N159" si="16">(H154&gt;=$C$18)*(H154&lt;=$C$19)</f>
        <v>1</v>
      </c>
      <c r="O154" s="27"/>
      <c r="P154" s="87">
        <f t="shared" ref="P154:P159" si="17">PRODUCT(J154:N154)</f>
        <v>1</v>
      </c>
    </row>
    <row r="155" spans="2:16" x14ac:dyDescent="0.2">
      <c r="B155" s="86">
        <f>'3. Investeringen'!B107</f>
        <v>93</v>
      </c>
      <c r="C155" s="86" t="str">
        <f>'3. Investeringen'!C107</f>
        <v>Nieuwe investeringen</v>
      </c>
      <c r="D155" s="86" t="str">
        <f>'3. Investeringen'!D107</f>
        <v>19 Onbekend</v>
      </c>
      <c r="E155" s="86">
        <f>'3. Investeringen'!E107</f>
        <v>0</v>
      </c>
      <c r="F155" s="86">
        <f>'3. Investeringen'!H107</f>
        <v>1</v>
      </c>
      <c r="G155" s="86">
        <f>'3. Investeringen'!I107</f>
        <v>0</v>
      </c>
      <c r="H155" s="121">
        <f>'3. Investeringen'!N107</f>
        <v>2020</v>
      </c>
      <c r="I155" s="26"/>
      <c r="J155" s="87">
        <f t="shared" si="12"/>
        <v>1</v>
      </c>
      <c r="K155" s="87">
        <f t="shared" si="13"/>
        <v>1</v>
      </c>
      <c r="L155" s="87">
        <f t="shared" si="14"/>
        <v>1</v>
      </c>
      <c r="M155" s="87">
        <f t="shared" si="15"/>
        <v>1</v>
      </c>
      <c r="N155" s="87">
        <f t="shared" si="16"/>
        <v>1</v>
      </c>
      <c r="O155" s="27"/>
      <c r="P155" s="87">
        <f t="shared" si="17"/>
        <v>1</v>
      </c>
    </row>
    <row r="156" spans="2:16" x14ac:dyDescent="0.2">
      <c r="B156" s="86">
        <f>'3. Investeringen'!B108</f>
        <v>94</v>
      </c>
      <c r="C156" s="86" t="str">
        <f>'3. Investeringen'!C108</f>
        <v>Nieuwe investeringen</v>
      </c>
      <c r="D156" s="86" t="str">
        <f>'3. Investeringen'!D108</f>
        <v>19 Onbekend</v>
      </c>
      <c r="E156" s="86">
        <f>'3. Investeringen'!E108</f>
        <v>0</v>
      </c>
      <c r="F156" s="86">
        <f>'3. Investeringen'!H108</f>
        <v>1</v>
      </c>
      <c r="G156" s="86">
        <f>'3. Investeringen'!I108</f>
        <v>0</v>
      </c>
      <c r="H156" s="121">
        <f>'3. Investeringen'!N108</f>
        <v>2020</v>
      </c>
      <c r="I156" s="26"/>
      <c r="J156" s="87">
        <f t="shared" si="12"/>
        <v>1</v>
      </c>
      <c r="K156" s="87">
        <f t="shared" si="13"/>
        <v>1</v>
      </c>
      <c r="L156" s="87">
        <f t="shared" si="14"/>
        <v>1</v>
      </c>
      <c r="M156" s="87">
        <f t="shared" si="15"/>
        <v>1</v>
      </c>
      <c r="N156" s="87">
        <f t="shared" si="16"/>
        <v>1</v>
      </c>
      <c r="O156" s="27"/>
      <c r="P156" s="87">
        <f t="shared" si="17"/>
        <v>1</v>
      </c>
    </row>
    <row r="157" spans="2:16" x14ac:dyDescent="0.2">
      <c r="B157" s="86">
        <f>'3. Investeringen'!B109</f>
        <v>95</v>
      </c>
      <c r="C157" s="86" t="str">
        <f>'3. Investeringen'!C109</f>
        <v>Nieuwe investeringen</v>
      </c>
      <c r="D157" s="86" t="str">
        <f>'3. Investeringen'!D109</f>
        <v>19 Onbekend</v>
      </c>
      <c r="E157" s="86">
        <f>'3. Investeringen'!E109</f>
        <v>0</v>
      </c>
      <c r="F157" s="86">
        <f>'3. Investeringen'!H109</f>
        <v>1</v>
      </c>
      <c r="G157" s="86">
        <f>'3. Investeringen'!I109</f>
        <v>0</v>
      </c>
      <c r="H157" s="121">
        <f>'3. Investeringen'!N109</f>
        <v>2020</v>
      </c>
      <c r="I157" s="26"/>
      <c r="J157" s="87">
        <f t="shared" si="12"/>
        <v>1</v>
      </c>
      <c r="K157" s="87">
        <f t="shared" si="13"/>
        <v>1</v>
      </c>
      <c r="L157" s="87">
        <f t="shared" si="14"/>
        <v>1</v>
      </c>
      <c r="M157" s="87">
        <f t="shared" si="15"/>
        <v>1</v>
      </c>
      <c r="N157" s="87">
        <f t="shared" si="16"/>
        <v>1</v>
      </c>
      <c r="O157" s="27"/>
      <c r="P157" s="87">
        <f t="shared" si="17"/>
        <v>1</v>
      </c>
    </row>
    <row r="158" spans="2:16" x14ac:dyDescent="0.2">
      <c r="B158" s="86">
        <f>'3. Investeringen'!B110</f>
        <v>96</v>
      </c>
      <c r="C158" s="86" t="str">
        <f>'3. Investeringen'!C110</f>
        <v>Nieuwe investeringen</v>
      </c>
      <c r="D158" s="86" t="str">
        <f>'3. Investeringen'!D110</f>
        <v>19 Onbekend</v>
      </c>
      <c r="E158" s="86">
        <f>'3. Investeringen'!E110</f>
        <v>0</v>
      </c>
      <c r="F158" s="86">
        <f>'3. Investeringen'!H110</f>
        <v>0</v>
      </c>
      <c r="G158" s="86">
        <f>'3. Investeringen'!I110</f>
        <v>1</v>
      </c>
      <c r="H158" s="121">
        <f>'3. Investeringen'!N110</f>
        <v>2020</v>
      </c>
      <c r="I158" s="26"/>
      <c r="J158" s="87">
        <f t="shared" si="12"/>
        <v>1</v>
      </c>
      <c r="K158" s="87">
        <f t="shared" si="13"/>
        <v>1</v>
      </c>
      <c r="L158" s="87">
        <f t="shared" si="14"/>
        <v>1</v>
      </c>
      <c r="M158" s="87">
        <f t="shared" si="15"/>
        <v>1</v>
      </c>
      <c r="N158" s="87">
        <f t="shared" si="16"/>
        <v>1</v>
      </c>
      <c r="O158" s="27"/>
      <c r="P158" s="87">
        <f t="shared" si="17"/>
        <v>1</v>
      </c>
    </row>
    <row r="159" spans="2:16" x14ac:dyDescent="0.2">
      <c r="B159" s="86">
        <f>'3. Investeringen'!B111</f>
        <v>97</v>
      </c>
      <c r="C159" s="86" t="str">
        <f>'3. Investeringen'!C111</f>
        <v>Nieuwe investeringen</v>
      </c>
      <c r="D159" s="86" t="str">
        <f>'3. Investeringen'!D111</f>
        <v>19 Onbekend</v>
      </c>
      <c r="E159" s="86">
        <f>'3. Investeringen'!E111</f>
        <v>0</v>
      </c>
      <c r="F159" s="86">
        <f>'3. Investeringen'!H111</f>
        <v>0</v>
      </c>
      <c r="G159" s="86">
        <f>'3. Investeringen'!I111</f>
        <v>1</v>
      </c>
      <c r="H159" s="121">
        <f>'3. Investeringen'!N111</f>
        <v>2020</v>
      </c>
      <c r="I159" s="26"/>
      <c r="J159" s="87">
        <f t="shared" si="12"/>
        <v>1</v>
      </c>
      <c r="K159" s="87">
        <f t="shared" si="13"/>
        <v>1</v>
      </c>
      <c r="L159" s="87">
        <f t="shared" si="14"/>
        <v>1</v>
      </c>
      <c r="M159" s="87">
        <f t="shared" si="15"/>
        <v>1</v>
      </c>
      <c r="N159" s="87">
        <f t="shared" si="16"/>
        <v>1</v>
      </c>
      <c r="O159" s="27"/>
      <c r="P159" s="87">
        <f t="shared" si="17"/>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111"/>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5" t="s">
        <v>169</v>
      </c>
      <c r="C5" s="175"/>
      <c r="D5" s="175"/>
      <c r="E5" s="175"/>
      <c r="F5" s="175"/>
      <c r="G5" s="175"/>
      <c r="H5" s="175"/>
      <c r="I5" s="175"/>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SUM(K15:K105)</f>
        <v>124512976.36050479</v>
      </c>
      <c r="L9" s="87">
        <f t="shared" si="0"/>
        <v>5419389</v>
      </c>
      <c r="M9" s="87">
        <f t="shared" si="0"/>
        <v>6468712.0283368947</v>
      </c>
      <c r="N9" s="87">
        <f t="shared" si="0"/>
        <v>7125044.7803177414</v>
      </c>
      <c r="O9" s="87">
        <f t="shared" si="0"/>
        <v>7522601.5691711269</v>
      </c>
      <c r="P9" s="87">
        <f t="shared" si="0"/>
        <v>10781697.86842786</v>
      </c>
      <c r="Q9" s="87">
        <f t="shared" si="0"/>
        <v>9869605.2945415042</v>
      </c>
      <c r="R9" s="87">
        <f t="shared" si="0"/>
        <v>10967479.572640488</v>
      </c>
      <c r="S9" s="87">
        <f t="shared" si="0"/>
        <v>11758976.903675932</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8" t="s">
        <v>73</v>
      </c>
      <c r="C13" s="139"/>
      <c r="D13" s="139"/>
      <c r="E13" s="139"/>
      <c r="F13" s="139"/>
      <c r="G13" s="139"/>
      <c r="H13" s="127"/>
      <c r="I13" s="138" t="s">
        <v>96</v>
      </c>
      <c r="J13" s="79"/>
      <c r="K13" s="138" t="s">
        <v>198</v>
      </c>
      <c r="L13" s="139"/>
      <c r="M13" s="139"/>
      <c r="N13" s="139"/>
      <c r="O13" s="139"/>
      <c r="P13" s="139"/>
      <c r="Q13" s="139"/>
      <c r="R13" s="139"/>
      <c r="S13" s="139"/>
      <c r="T13" s="139"/>
      <c r="U13" s="139"/>
      <c r="V13" s="139"/>
      <c r="W13" s="139"/>
      <c r="X13" s="139"/>
      <c r="Y13" s="139"/>
      <c r="Z13" s="139"/>
    </row>
    <row r="14" spans="1:26" s="16" customFormat="1" ht="41.25" customHeight="1" x14ac:dyDescent="0.2">
      <c r="B14" s="140" t="s">
        <v>93</v>
      </c>
      <c r="C14" s="139" t="s">
        <v>126</v>
      </c>
      <c r="D14" s="139" t="s">
        <v>101</v>
      </c>
      <c r="E14" s="140" t="s">
        <v>189</v>
      </c>
      <c r="F14" s="140" t="s">
        <v>85</v>
      </c>
      <c r="G14" s="140" t="s">
        <v>218</v>
      </c>
      <c r="H14" s="127"/>
      <c r="I14" s="139" t="s">
        <v>75</v>
      </c>
      <c r="J14" s="79"/>
      <c r="K14" s="139">
        <v>2011</v>
      </c>
      <c r="L14" s="139">
        <v>2012</v>
      </c>
      <c r="M14" s="139">
        <v>2013</v>
      </c>
      <c r="N14" s="139">
        <v>2014</v>
      </c>
      <c r="O14" s="139">
        <v>2015</v>
      </c>
      <c r="P14" s="139">
        <v>2016</v>
      </c>
      <c r="Q14" s="139">
        <v>2017</v>
      </c>
      <c r="R14" s="139">
        <v>2018</v>
      </c>
      <c r="S14" s="139">
        <v>2019</v>
      </c>
      <c r="T14" s="139">
        <v>2020</v>
      </c>
      <c r="U14" s="139">
        <v>2021</v>
      </c>
      <c r="V14" s="139">
        <v>2022</v>
      </c>
      <c r="W14" s="139">
        <v>2023</v>
      </c>
      <c r="X14" s="139">
        <v>2024</v>
      </c>
      <c r="Y14" s="139">
        <v>2025</v>
      </c>
      <c r="Z14" s="139">
        <v>2026</v>
      </c>
    </row>
    <row r="15" spans="1:26" s="20" customFormat="1" x14ac:dyDescent="0.2">
      <c r="A15" s="2"/>
      <c r="B15" s="86">
        <f>'3. Investeringen'!B15</f>
        <v>1</v>
      </c>
      <c r="C15" s="86" t="str">
        <f>'3. Investeringen'!C15</f>
        <v>Start-GAW excl. bijzonderheden</v>
      </c>
      <c r="D15" s="86" t="str">
        <f>'3. Investeringen'!F15</f>
        <v>AD</v>
      </c>
      <c r="E15" s="171">
        <f>'3. Investeringen'!M15</f>
        <v>21</v>
      </c>
      <c r="F15" s="121">
        <f>'3. Investeringen'!N15</f>
        <v>2011</v>
      </c>
      <c r="G15" s="86">
        <f>'3. Investeringen'!O15</f>
        <v>13751711.113695659</v>
      </c>
      <c r="H15" s="75"/>
      <c r="I15" s="136">
        <f>'5. Selectie'!P63</f>
        <v>1</v>
      </c>
      <c r="K15" s="87">
        <f t="shared" ref="K15:Z24" si="1">($F15=K$14)*$I15*$G15</f>
        <v>13751711.113695659</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1">
        <f>'3. Investeringen'!M16</f>
        <v>26.700000000000045</v>
      </c>
      <c r="F16" s="121">
        <f>'3. Investeringen'!N16</f>
        <v>2011</v>
      </c>
      <c r="G16" s="86">
        <f>'3. Investeringen'!O16</f>
        <v>84561650.020771518</v>
      </c>
      <c r="I16" s="136">
        <f>'5. Selectie'!P64</f>
        <v>1</v>
      </c>
      <c r="K16" s="87">
        <f t="shared" si="1"/>
        <v>84561650.020771518</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Nieuwe investeringen</v>
      </c>
      <c r="D17" s="86" t="str">
        <f>'3. Investeringen'!F17</f>
        <v>TD</v>
      </c>
      <c r="E17" s="171">
        <f>'3. Investeringen'!M17</f>
        <v>48.5</v>
      </c>
      <c r="F17" s="121">
        <f>'3. Investeringen'!N17</f>
        <v>2011</v>
      </c>
      <c r="G17" s="86">
        <f>'3. Investeringen'!O17</f>
        <v>342733.33333333331</v>
      </c>
      <c r="I17" s="136">
        <f>'5. Selectie'!P65</f>
        <v>1</v>
      </c>
      <c r="K17" s="87">
        <f t="shared" si="1"/>
        <v>342733.33333333331</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1">
        <f>'3. Investeringen'!M18</f>
        <v>38.5</v>
      </c>
      <c r="F18" s="121">
        <f>'3. Investeringen'!N18</f>
        <v>2011</v>
      </c>
      <c r="G18" s="86">
        <f>'3. Investeringen'!O18</f>
        <v>1847094.1176470588</v>
      </c>
      <c r="I18" s="136">
        <f>'5. Selectie'!P66</f>
        <v>1</v>
      </c>
      <c r="K18" s="87">
        <f t="shared" si="1"/>
        <v>1847094.1176470588</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1">
        <f>'3. Investeringen'!M19</f>
        <v>23.5</v>
      </c>
      <c r="F19" s="121">
        <f>'3. Investeringen'!N19</f>
        <v>2011</v>
      </c>
      <c r="G19" s="86">
        <f>'3. Investeringen'!O19</f>
        <v>852836.36363636365</v>
      </c>
      <c r="I19" s="136">
        <f>'5. Selectie'!P67</f>
        <v>1</v>
      </c>
      <c r="K19" s="87">
        <f t="shared" si="1"/>
        <v>852836.36363636365</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1">
        <f>'3. Investeringen'!M20</f>
        <v>49.5</v>
      </c>
      <c r="F20" s="121">
        <f>'3. Investeringen'!N20</f>
        <v>2011</v>
      </c>
      <c r="G20" s="86">
        <f>'3. Investeringen'!O20</f>
        <v>335859.81308411213</v>
      </c>
      <c r="I20" s="136">
        <f>'5. Selectie'!P68</f>
        <v>1</v>
      </c>
      <c r="K20" s="87">
        <f t="shared" si="1"/>
        <v>335859.81308411213</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1">
        <f>'3. Investeringen'!M21</f>
        <v>39.5</v>
      </c>
      <c r="F21" s="121">
        <f>'3. Investeringen'!N21</f>
        <v>2011</v>
      </c>
      <c r="G21" s="86">
        <f>'3. Investeringen'!O21</f>
        <v>1564563.2183908047</v>
      </c>
      <c r="I21" s="136">
        <f>'5. Selectie'!P69</f>
        <v>1</v>
      </c>
      <c r="K21" s="87">
        <f t="shared" si="1"/>
        <v>1564563.2183908047</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1">
        <f>'3. Investeringen'!M22</f>
        <v>24.5</v>
      </c>
      <c r="F22" s="121">
        <f>'3. Investeringen'!N22</f>
        <v>2011</v>
      </c>
      <c r="G22" s="86">
        <f>'3. Investeringen'!O22</f>
        <v>217491.22807017545</v>
      </c>
      <c r="I22" s="136">
        <f>'5. Selectie'!P70</f>
        <v>1</v>
      </c>
      <c r="K22" s="87">
        <f t="shared" si="1"/>
        <v>217491.22807017545</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1">
        <f>'3. Investeringen'!M23</f>
        <v>50.5</v>
      </c>
      <c r="F23" s="121">
        <f>'3. Investeringen'!N23</f>
        <v>2011</v>
      </c>
      <c r="G23" s="86">
        <f>'3. Investeringen'!O23</f>
        <v>41697.247706422015</v>
      </c>
      <c r="I23" s="136">
        <f>'5. Selectie'!P71</f>
        <v>1</v>
      </c>
      <c r="K23" s="87">
        <f t="shared" si="1"/>
        <v>41697.247706422015</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1">
        <f>'3. Investeringen'!M24</f>
        <v>40.5</v>
      </c>
      <c r="F24" s="121">
        <f>'3. Investeringen'!N24</f>
        <v>2011</v>
      </c>
      <c r="G24" s="86">
        <f>'3. Investeringen'!O24</f>
        <v>356764.04494382022</v>
      </c>
      <c r="I24" s="136">
        <f>'5. Selectie'!P72</f>
        <v>1</v>
      </c>
      <c r="K24" s="87">
        <f t="shared" si="1"/>
        <v>356764.04494382022</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1">
        <f>'3. Investeringen'!M25</f>
        <v>25.5</v>
      </c>
      <c r="F25" s="121">
        <f>'3. Investeringen'!N25</f>
        <v>2011</v>
      </c>
      <c r="G25" s="86">
        <f>'3. Investeringen'!O25</f>
        <v>66559.322033898308</v>
      </c>
      <c r="I25" s="136">
        <f>'5. Selectie'!P73</f>
        <v>1</v>
      </c>
      <c r="K25" s="87">
        <f t="shared" ref="K25:Z34" si="2">($F25=K$14)*$I25*$G25</f>
        <v>66559.322033898308</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1">
        <f>'3. Investeringen'!M26</f>
        <v>51.5</v>
      </c>
      <c r="F26" s="121">
        <f>'3. Investeringen'!N26</f>
        <v>2011</v>
      </c>
      <c r="G26" s="86">
        <f>'3. Investeringen'!O26</f>
        <v>705081.81818181823</v>
      </c>
      <c r="I26" s="136">
        <f>'5. Selectie'!P74</f>
        <v>1</v>
      </c>
      <c r="K26" s="87">
        <f t="shared" si="2"/>
        <v>705081.81818181823</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1">
        <f>'3. Investeringen'!M27</f>
        <v>41.5</v>
      </c>
      <c r="F27" s="121">
        <f>'3. Investeringen'!N27</f>
        <v>2011</v>
      </c>
      <c r="G27" s="86">
        <f>'3. Investeringen'!O27</f>
        <v>853977.77777777775</v>
      </c>
      <c r="I27" s="136">
        <f>'5. Selectie'!P75</f>
        <v>1</v>
      </c>
      <c r="K27" s="87">
        <f t="shared" si="2"/>
        <v>853977.77777777775</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1">
        <f>'3. Investeringen'!M28</f>
        <v>26.5</v>
      </c>
      <c r="F28" s="121">
        <f>'3. Investeringen'!N28</f>
        <v>2011</v>
      </c>
      <c r="G28" s="86">
        <f>'3. Investeringen'!O28</f>
        <v>124550</v>
      </c>
      <c r="I28" s="136">
        <f>'5. Selectie'!P76</f>
        <v>1</v>
      </c>
      <c r="K28" s="87">
        <f t="shared" si="2"/>
        <v>124550</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1">
        <f>'3. Investeringen'!M29</f>
        <v>52.5</v>
      </c>
      <c r="F29" s="121">
        <f>'3. Investeringen'!N29</f>
        <v>2011</v>
      </c>
      <c r="G29" s="86">
        <f>'3. Investeringen'!O29</f>
        <v>62045.454545454544</v>
      </c>
      <c r="I29" s="136">
        <f>'5. Selectie'!P77</f>
        <v>1</v>
      </c>
      <c r="K29" s="87">
        <f t="shared" si="2"/>
        <v>62045.454545454544</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1">
        <f>'3. Investeringen'!M30</f>
        <v>42.5</v>
      </c>
      <c r="F30" s="121">
        <f>'3. Investeringen'!N30</f>
        <v>2011</v>
      </c>
      <c r="G30" s="86">
        <f>'3. Investeringen'!O30</f>
        <v>614833.33333333337</v>
      </c>
      <c r="I30" s="136">
        <f>'5. Selectie'!P78</f>
        <v>1</v>
      </c>
      <c r="K30" s="87">
        <f t="shared" si="2"/>
        <v>614833.33333333337</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1">
        <f>'3. Investeringen'!M31</f>
        <v>27.5</v>
      </c>
      <c r="F31" s="121">
        <f>'3. Investeringen'!N31</f>
        <v>2011</v>
      </c>
      <c r="G31" s="86">
        <f>'3. Investeringen'!O31</f>
        <v>115500</v>
      </c>
      <c r="I31" s="136">
        <f>'5. Selectie'!P79</f>
        <v>1</v>
      </c>
      <c r="K31" s="87">
        <f t="shared" si="2"/>
        <v>115500</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1">
        <f>'3. Investeringen'!M32</f>
        <v>53.5</v>
      </c>
      <c r="F32" s="121">
        <f>'3. Investeringen'!N32</f>
        <v>2011</v>
      </c>
      <c r="G32" s="86">
        <f>'3. Investeringen'!O32</f>
        <v>1940639.5454545454</v>
      </c>
      <c r="I32" s="136">
        <f>'5. Selectie'!P80</f>
        <v>1</v>
      </c>
      <c r="K32" s="87">
        <f t="shared" si="2"/>
        <v>1940639.5454545454</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1">
        <f>'3. Investeringen'!M33</f>
        <v>43.5</v>
      </c>
      <c r="F33" s="121">
        <f>'3. Investeringen'!N33</f>
        <v>2011</v>
      </c>
      <c r="G33" s="86">
        <f>'3. Investeringen'!O33</f>
        <v>2552111.1666666665</v>
      </c>
      <c r="I33" s="136">
        <f>'5. Selectie'!P81</f>
        <v>1</v>
      </c>
      <c r="K33" s="87">
        <f t="shared" si="2"/>
        <v>2552111.1666666665</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1">
        <f>'3. Investeringen'!M34</f>
        <v>28.5</v>
      </c>
      <c r="F34" s="121">
        <f>'3. Investeringen'!N34</f>
        <v>2011</v>
      </c>
      <c r="G34" s="86">
        <f>'3. Investeringen'!O34</f>
        <v>648581.15</v>
      </c>
      <c r="I34" s="136">
        <f>'5. Selectie'!P82</f>
        <v>1</v>
      </c>
      <c r="K34" s="87">
        <f t="shared" si="2"/>
        <v>648581.15</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1">
        <f>'3. Investeringen'!M35</f>
        <v>3.5</v>
      </c>
      <c r="F35" s="121">
        <f>'3. Investeringen'!N35</f>
        <v>2011</v>
      </c>
      <c r="G35" s="86">
        <f>'3. Investeringen'!O35</f>
        <v>208600</v>
      </c>
      <c r="I35" s="136">
        <f>'5. Selectie'!P83</f>
        <v>1</v>
      </c>
      <c r="K35" s="87">
        <f t="shared" ref="K35:Z44" si="3">($F35=K$14)*$I35*$G35</f>
        <v>208600</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1">
        <f>'3. Investeringen'!M36</f>
        <v>1.5</v>
      </c>
      <c r="F36" s="121">
        <f>'3. Investeringen'!N36</f>
        <v>2011</v>
      </c>
      <c r="G36" s="86">
        <f>'3. Investeringen'!O36</f>
        <v>719000</v>
      </c>
      <c r="I36" s="136">
        <f>'5. Selectie'!P84</f>
        <v>1</v>
      </c>
      <c r="K36" s="87">
        <f t="shared" si="3"/>
        <v>719000</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1">
        <f>'3. Investeringen'!M37</f>
        <v>0</v>
      </c>
      <c r="F37" s="121">
        <f>'3. Investeringen'!N37</f>
        <v>2011</v>
      </c>
      <c r="G37" s="86">
        <f>'3. Investeringen'!O37</f>
        <v>21000</v>
      </c>
      <c r="I37" s="136">
        <f>'5. Selectie'!P85</f>
        <v>1</v>
      </c>
      <c r="K37" s="87">
        <f t="shared" si="3"/>
        <v>21000</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1">
        <f>'3. Investeringen'!M38</f>
        <v>54.5</v>
      </c>
      <c r="F38" s="121">
        <f>'3. Investeringen'!N38</f>
        <v>2011</v>
      </c>
      <c r="G38" s="86">
        <f>'3. Investeringen'!O38</f>
        <v>1269978.5308181818</v>
      </c>
      <c r="I38" s="136">
        <f>'5. Selectie'!P86</f>
        <v>1</v>
      </c>
      <c r="K38" s="87">
        <f t="shared" si="3"/>
        <v>1269978.5308181818</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1">
        <f>'3. Investeringen'!M39</f>
        <v>44.5</v>
      </c>
      <c r="F39" s="121">
        <f>'3. Investeringen'!N39</f>
        <v>2011</v>
      </c>
      <c r="G39" s="86">
        <f>'3. Investeringen'!O39</f>
        <v>1178000.5586666667</v>
      </c>
      <c r="I39" s="136">
        <f>'5. Selectie'!P87</f>
        <v>1</v>
      </c>
      <c r="K39" s="87">
        <f t="shared" si="3"/>
        <v>1178000.5586666667</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1">
        <f>'3. Investeringen'!M40</f>
        <v>29.5</v>
      </c>
      <c r="F40" s="121">
        <f>'3. Investeringen'!N40</f>
        <v>2011</v>
      </c>
      <c r="G40" s="86">
        <f>'3. Investeringen'!O40</f>
        <v>365368.76900000003</v>
      </c>
      <c r="I40" s="136">
        <f>'5. Selectie'!P88</f>
        <v>1</v>
      </c>
      <c r="K40" s="87">
        <f t="shared" si="3"/>
        <v>365368.76900000003</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1">
        <f>'3. Investeringen'!M41</f>
        <v>4.5</v>
      </c>
      <c r="F41" s="121">
        <f>'3. Investeringen'!N41</f>
        <v>2011</v>
      </c>
      <c r="G41" s="86">
        <f>'3. Investeringen'!O41</f>
        <v>669600</v>
      </c>
      <c r="I41" s="136">
        <f>'5. Selectie'!P89</f>
        <v>1</v>
      </c>
      <c r="K41" s="87">
        <f t="shared" si="3"/>
        <v>669600</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1">
        <f>'3. Investeringen'!M42</f>
        <v>55</v>
      </c>
      <c r="F42" s="121">
        <f>'3. Investeringen'!N42</f>
        <v>2011</v>
      </c>
      <c r="G42" s="86">
        <f>'3. Investeringen'!O42</f>
        <v>342683.15999999992</v>
      </c>
      <c r="I42" s="136">
        <f>'5. Selectie'!P90</f>
        <v>1</v>
      </c>
      <c r="K42" s="87">
        <f t="shared" si="3"/>
        <v>342683.15999999992</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1">
        <f>'3. Investeringen'!M43</f>
        <v>45</v>
      </c>
      <c r="F43" s="121">
        <f>'3. Investeringen'!N43</f>
        <v>2011</v>
      </c>
      <c r="G43" s="86">
        <f>'3. Investeringen'!O43</f>
        <v>2255121.69</v>
      </c>
      <c r="I43" s="136">
        <f>'5. Selectie'!P91</f>
        <v>1</v>
      </c>
      <c r="K43" s="87">
        <f t="shared" si="3"/>
        <v>2255121.69</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1">
        <f>'3. Investeringen'!M44</f>
        <v>30</v>
      </c>
      <c r="F44" s="121">
        <f>'3. Investeringen'!N44</f>
        <v>2011</v>
      </c>
      <c r="G44" s="86">
        <f>'3. Investeringen'!O44</f>
        <v>414546.6</v>
      </c>
      <c r="I44" s="136">
        <f>'5. Selectie'!P92</f>
        <v>1</v>
      </c>
      <c r="K44" s="87">
        <f t="shared" si="3"/>
        <v>414546.6</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1">
        <f>'3. Investeringen'!M45</f>
        <v>5</v>
      </c>
      <c r="F45" s="121">
        <f>'3. Investeringen'!N45</f>
        <v>2011</v>
      </c>
      <c r="G45" s="86">
        <f>'3. Investeringen'!O45</f>
        <v>673568.45479848713</v>
      </c>
      <c r="I45" s="136">
        <f>'5. Selectie'!P93</f>
        <v>1</v>
      </c>
      <c r="K45" s="87">
        <f t="shared" ref="K45:Z54" si="4">($F45=K$14)*$I45*$G45</f>
        <v>673568.45479848713</v>
      </c>
      <c r="L45" s="87">
        <f t="shared" si="4"/>
        <v>0</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1">
        <f>'3. Investeringen'!M46</f>
        <v>55</v>
      </c>
      <c r="F46" s="121">
        <f>'3. Investeringen'!N46</f>
        <v>2012</v>
      </c>
      <c r="G46" s="86">
        <f>'3. Investeringen'!O46</f>
        <v>486155</v>
      </c>
      <c r="I46" s="136">
        <f>'5. Selectie'!P94</f>
        <v>1</v>
      </c>
      <c r="K46" s="87">
        <f t="shared" si="4"/>
        <v>0</v>
      </c>
      <c r="L46" s="87">
        <f t="shared" si="4"/>
        <v>486155</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1">
        <f>'3. Investeringen'!M47</f>
        <v>45</v>
      </c>
      <c r="F47" s="121">
        <f>'3. Investeringen'!N47</f>
        <v>2012</v>
      </c>
      <c r="G47" s="86">
        <f>'3. Investeringen'!O47</f>
        <v>2394728</v>
      </c>
      <c r="I47" s="136">
        <f>'5. Selectie'!P95</f>
        <v>1</v>
      </c>
      <c r="K47" s="87">
        <f t="shared" si="4"/>
        <v>0</v>
      </c>
      <c r="L47" s="87">
        <f t="shared" si="4"/>
        <v>2394728</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1">
        <f>'3. Investeringen'!M48</f>
        <v>30</v>
      </c>
      <c r="F48" s="121">
        <f>'3. Investeringen'!N48</f>
        <v>2012</v>
      </c>
      <c r="G48" s="86">
        <f>'3. Investeringen'!O48</f>
        <v>402149</v>
      </c>
      <c r="I48" s="136">
        <f>'5. Selectie'!P96</f>
        <v>1</v>
      </c>
      <c r="K48" s="87">
        <f t="shared" si="4"/>
        <v>0</v>
      </c>
      <c r="L48" s="87">
        <f t="shared" si="4"/>
        <v>402149</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1">
        <f>'3. Investeringen'!M49</f>
        <v>5</v>
      </c>
      <c r="F49" s="121">
        <f>'3. Investeringen'!N49</f>
        <v>2012</v>
      </c>
      <c r="G49" s="86">
        <f>'3. Investeringen'!O49</f>
        <v>1414060</v>
      </c>
      <c r="I49" s="136">
        <f>'5. Selectie'!P97</f>
        <v>1</v>
      </c>
      <c r="K49" s="87">
        <f t="shared" si="4"/>
        <v>0</v>
      </c>
      <c r="L49" s="87">
        <f t="shared" si="4"/>
        <v>1414060</v>
      </c>
      <c r="M49" s="87">
        <f t="shared" si="4"/>
        <v>0</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1">
        <f>'3. Investeringen'!M50</f>
        <v>0</v>
      </c>
      <c r="F50" s="121">
        <f>'3. Investeringen'!N50</f>
        <v>2012</v>
      </c>
      <c r="G50" s="86">
        <f>'3. Investeringen'!O50</f>
        <v>29996</v>
      </c>
      <c r="I50" s="136">
        <f>'5. Selectie'!P98</f>
        <v>1</v>
      </c>
      <c r="K50" s="87">
        <f t="shared" si="4"/>
        <v>0</v>
      </c>
      <c r="L50" s="87">
        <f t="shared" si="4"/>
        <v>29996</v>
      </c>
      <c r="M50" s="87">
        <f t="shared" si="4"/>
        <v>0</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1">
        <f>'3. Investeringen'!M51</f>
        <v>55</v>
      </c>
      <c r="F51" s="121">
        <f>'3. Investeringen'!N51</f>
        <v>2013</v>
      </c>
      <c r="G51" s="86">
        <f>'3. Investeringen'!O51</f>
        <v>1761455.9967746581</v>
      </c>
      <c r="I51" s="136">
        <f>'5. Selectie'!P99</f>
        <v>1</v>
      </c>
      <c r="K51" s="87">
        <f t="shared" si="4"/>
        <v>0</v>
      </c>
      <c r="L51" s="87">
        <f t="shared" si="4"/>
        <v>0</v>
      </c>
      <c r="M51" s="87">
        <f t="shared" si="4"/>
        <v>1761455.9967746581</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1">
        <f>'3. Investeringen'!M52</f>
        <v>45</v>
      </c>
      <c r="F52" s="121">
        <f>'3. Investeringen'!N52</f>
        <v>2013</v>
      </c>
      <c r="G52" s="86">
        <f>'3. Investeringen'!O52</f>
        <v>2756433.7627904238</v>
      </c>
      <c r="I52" s="136">
        <f>'5. Selectie'!P100</f>
        <v>1</v>
      </c>
      <c r="K52" s="87">
        <f t="shared" si="4"/>
        <v>0</v>
      </c>
      <c r="L52" s="87">
        <f t="shared" si="4"/>
        <v>0</v>
      </c>
      <c r="M52" s="87">
        <f t="shared" si="4"/>
        <v>2756433.7627904238</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1">
        <f>'3. Investeringen'!M53</f>
        <v>30</v>
      </c>
      <c r="F53" s="121">
        <f>'3. Investeringen'!N53</f>
        <v>2013</v>
      </c>
      <c r="G53" s="86">
        <f>'3. Investeringen'!O53</f>
        <v>698406.34170547291</v>
      </c>
      <c r="I53" s="136">
        <f>'5. Selectie'!P101</f>
        <v>1</v>
      </c>
      <c r="K53" s="87">
        <f t="shared" si="4"/>
        <v>0</v>
      </c>
      <c r="L53" s="87">
        <f t="shared" si="4"/>
        <v>0</v>
      </c>
      <c r="M53" s="87">
        <f t="shared" si="4"/>
        <v>698406.34170547291</v>
      </c>
      <c r="N53" s="87">
        <f t="shared" si="4"/>
        <v>0</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1">
        <f>'3. Investeringen'!M54</f>
        <v>5</v>
      </c>
      <c r="F54" s="121">
        <f>'3. Investeringen'!N54</f>
        <v>2013</v>
      </c>
      <c r="G54" s="86">
        <f>'3. Investeringen'!O54</f>
        <v>173614.86146689649</v>
      </c>
      <c r="I54" s="136">
        <f>'5. Selectie'!P102</f>
        <v>1</v>
      </c>
      <c r="K54" s="87">
        <f t="shared" si="4"/>
        <v>0</v>
      </c>
      <c r="L54" s="87">
        <f t="shared" si="4"/>
        <v>0</v>
      </c>
      <c r="M54" s="87">
        <f t="shared" si="4"/>
        <v>173614.86146689649</v>
      </c>
      <c r="N54" s="87">
        <f t="shared" si="4"/>
        <v>0</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1">
        <f>'3. Investeringen'!M55</f>
        <v>0</v>
      </c>
      <c r="F55" s="121">
        <f>'3. Investeringen'!N55</f>
        <v>2013</v>
      </c>
      <c r="G55" s="86">
        <f>'3. Investeringen'!O55</f>
        <v>9284.3080300000001</v>
      </c>
      <c r="I55" s="136">
        <f>'5. Selectie'!P103</f>
        <v>1</v>
      </c>
      <c r="K55" s="87">
        <f t="shared" ref="K55:Z64" si="5">($F55=K$14)*$I55*$G55</f>
        <v>0</v>
      </c>
      <c r="L55" s="87">
        <f t="shared" si="5"/>
        <v>0</v>
      </c>
      <c r="M55" s="87">
        <f t="shared" si="5"/>
        <v>9284.3080300000001</v>
      </c>
      <c r="N55" s="87">
        <f t="shared" si="5"/>
        <v>0</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1">
        <f>'3. Investeringen'!M56</f>
        <v>55</v>
      </c>
      <c r="F56" s="121">
        <f>'3. Investeringen'!N56</f>
        <v>2014</v>
      </c>
      <c r="G56" s="86">
        <f>'3. Investeringen'!O56</f>
        <v>914286.7006013866</v>
      </c>
      <c r="I56" s="136">
        <f>'5. Selectie'!P104</f>
        <v>1</v>
      </c>
      <c r="K56" s="87">
        <f t="shared" si="5"/>
        <v>0</v>
      </c>
      <c r="L56" s="87">
        <f t="shared" si="5"/>
        <v>0</v>
      </c>
      <c r="M56" s="87">
        <f t="shared" si="5"/>
        <v>0</v>
      </c>
      <c r="N56" s="87">
        <f t="shared" si="5"/>
        <v>914286.7006013866</v>
      </c>
      <c r="O56" s="87">
        <f t="shared" si="5"/>
        <v>0</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1">
        <f>'3. Investeringen'!M57</f>
        <v>45</v>
      </c>
      <c r="F57" s="121">
        <f>'3. Investeringen'!N57</f>
        <v>2014</v>
      </c>
      <c r="G57" s="86">
        <f>'3. Investeringen'!O57</f>
        <v>2741378.8955920595</v>
      </c>
      <c r="I57" s="136">
        <f>'5. Selectie'!P105</f>
        <v>1</v>
      </c>
      <c r="K57" s="87">
        <f t="shared" si="5"/>
        <v>0</v>
      </c>
      <c r="L57" s="87">
        <f t="shared" si="5"/>
        <v>0</v>
      </c>
      <c r="M57" s="87">
        <f t="shared" si="5"/>
        <v>0</v>
      </c>
      <c r="N57" s="87">
        <f t="shared" si="5"/>
        <v>2741378.8955920595</v>
      </c>
      <c r="O57" s="87">
        <f t="shared" si="5"/>
        <v>0</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1">
        <f>'3. Investeringen'!M58</f>
        <v>30</v>
      </c>
      <c r="F58" s="121">
        <f>'3. Investeringen'!N58</f>
        <v>2014</v>
      </c>
      <c r="G58" s="86">
        <f>'3. Investeringen'!O58</f>
        <v>668226.79378644004</v>
      </c>
      <c r="I58" s="136">
        <f>'5. Selectie'!P106</f>
        <v>1</v>
      </c>
      <c r="K58" s="87">
        <f t="shared" si="5"/>
        <v>0</v>
      </c>
      <c r="L58" s="87">
        <f t="shared" si="5"/>
        <v>0</v>
      </c>
      <c r="M58" s="87">
        <f t="shared" si="5"/>
        <v>0</v>
      </c>
      <c r="N58" s="87">
        <f t="shared" si="5"/>
        <v>668226.79378644004</v>
      </c>
      <c r="O58" s="87">
        <f t="shared" si="5"/>
        <v>0</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1">
        <f>'3. Investeringen'!M59</f>
        <v>5</v>
      </c>
      <c r="F59" s="121">
        <f>'3. Investeringen'!N59</f>
        <v>2014</v>
      </c>
      <c r="G59" s="86">
        <f>'3. Investeringen'!O59</f>
        <v>450758.27212249779</v>
      </c>
      <c r="I59" s="136">
        <f>'5. Selectie'!P107</f>
        <v>1</v>
      </c>
      <c r="K59" s="87">
        <f t="shared" si="5"/>
        <v>0</v>
      </c>
      <c r="L59" s="87">
        <f t="shared" si="5"/>
        <v>0</v>
      </c>
      <c r="M59" s="87">
        <f t="shared" si="5"/>
        <v>0</v>
      </c>
      <c r="N59" s="87">
        <f t="shared" si="5"/>
        <v>450758.27212249779</v>
      </c>
      <c r="O59" s="87">
        <f t="shared" si="5"/>
        <v>0</v>
      </c>
      <c r="P59" s="87">
        <f t="shared" si="5"/>
        <v>0</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1">
        <f>'3. Investeringen'!M60</f>
        <v>0</v>
      </c>
      <c r="F60" s="121">
        <f>'3. Investeringen'!N60</f>
        <v>2014</v>
      </c>
      <c r="G60" s="86">
        <f>'3. Investeringen'!O60</f>
        <v>57745.488235510536</v>
      </c>
      <c r="I60" s="136">
        <f>'5. Selectie'!P108</f>
        <v>1</v>
      </c>
      <c r="K60" s="87">
        <f t="shared" si="5"/>
        <v>0</v>
      </c>
      <c r="L60" s="87">
        <f t="shared" si="5"/>
        <v>0</v>
      </c>
      <c r="M60" s="87">
        <f t="shared" si="5"/>
        <v>0</v>
      </c>
      <c r="N60" s="87">
        <f t="shared" si="5"/>
        <v>57745.488235510536</v>
      </c>
      <c r="O60" s="87">
        <f t="shared" si="5"/>
        <v>0</v>
      </c>
      <c r="P60" s="87">
        <f t="shared" si="5"/>
        <v>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1">
        <f>'3. Investeringen'!M61</f>
        <v>55</v>
      </c>
      <c r="F61" s="121">
        <f>'3. Investeringen'!N61</f>
        <v>2015</v>
      </c>
      <c r="G61" s="86">
        <f>'3. Investeringen'!O61</f>
        <v>1085520.530327105</v>
      </c>
      <c r="I61" s="136">
        <f>'5. Selectie'!P109</f>
        <v>1</v>
      </c>
      <c r="K61" s="87">
        <f t="shared" si="5"/>
        <v>0</v>
      </c>
      <c r="L61" s="87">
        <f t="shared" si="5"/>
        <v>0</v>
      </c>
      <c r="M61" s="87">
        <f t="shared" si="5"/>
        <v>0</v>
      </c>
      <c r="N61" s="87">
        <f t="shared" si="5"/>
        <v>0</v>
      </c>
      <c r="O61" s="87">
        <f t="shared" si="5"/>
        <v>1085520.530327105</v>
      </c>
      <c r="P61" s="87">
        <f t="shared" si="5"/>
        <v>0</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1">
        <f>'3. Investeringen'!M62</f>
        <v>45</v>
      </c>
      <c r="F62" s="121">
        <f>'3. Investeringen'!N62</f>
        <v>2015</v>
      </c>
      <c r="G62" s="86">
        <f>'3. Investeringen'!O62</f>
        <v>3157164.3956136969</v>
      </c>
      <c r="I62" s="136">
        <f>'5. Selectie'!P110</f>
        <v>1</v>
      </c>
      <c r="K62" s="87">
        <f t="shared" si="5"/>
        <v>0</v>
      </c>
      <c r="L62" s="87">
        <f t="shared" si="5"/>
        <v>0</v>
      </c>
      <c r="M62" s="87">
        <f t="shared" si="5"/>
        <v>0</v>
      </c>
      <c r="N62" s="87">
        <f t="shared" si="5"/>
        <v>0</v>
      </c>
      <c r="O62" s="87">
        <f t="shared" si="5"/>
        <v>3157164.3956136969</v>
      </c>
      <c r="P62" s="87">
        <f t="shared" si="5"/>
        <v>0</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1">
        <f>'3. Investeringen'!M63</f>
        <v>30</v>
      </c>
      <c r="F63" s="121">
        <f>'3. Investeringen'!N63</f>
        <v>2015</v>
      </c>
      <c r="G63" s="86">
        <f>'3. Investeringen'!O63</f>
        <v>1103336.1143677721</v>
      </c>
      <c r="I63" s="136">
        <f>'5. Selectie'!P111</f>
        <v>1</v>
      </c>
      <c r="K63" s="87">
        <f t="shared" si="5"/>
        <v>0</v>
      </c>
      <c r="L63" s="87">
        <f t="shared" si="5"/>
        <v>0</v>
      </c>
      <c r="M63" s="87">
        <f t="shared" si="5"/>
        <v>0</v>
      </c>
      <c r="N63" s="87">
        <f t="shared" si="5"/>
        <v>0</v>
      </c>
      <c r="O63" s="87">
        <f t="shared" si="5"/>
        <v>1103336.1143677721</v>
      </c>
      <c r="P63" s="87">
        <f t="shared" si="5"/>
        <v>0</v>
      </c>
      <c r="Q63" s="87">
        <f t="shared" si="5"/>
        <v>0</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1">
        <f>'3. Investeringen'!M64</f>
        <v>5</v>
      </c>
      <c r="F64" s="121">
        <f>'3. Investeringen'!N64</f>
        <v>2015</v>
      </c>
      <c r="G64" s="86">
        <f>'3. Investeringen'!O64</f>
        <v>1063556.6846020869</v>
      </c>
      <c r="I64" s="136">
        <f>'5. Selectie'!P112</f>
        <v>1</v>
      </c>
      <c r="K64" s="87">
        <f t="shared" si="5"/>
        <v>0</v>
      </c>
      <c r="L64" s="87">
        <f t="shared" si="5"/>
        <v>0</v>
      </c>
      <c r="M64" s="87">
        <f t="shared" si="5"/>
        <v>0</v>
      </c>
      <c r="N64" s="87">
        <f t="shared" si="5"/>
        <v>0</v>
      </c>
      <c r="O64" s="87">
        <f t="shared" si="5"/>
        <v>1063556.6846020869</v>
      </c>
      <c r="P64" s="87">
        <f t="shared" si="5"/>
        <v>0</v>
      </c>
      <c r="Q64" s="87">
        <f t="shared" si="5"/>
        <v>0</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1">
        <f>'3. Investeringen'!M65</f>
        <v>0</v>
      </c>
      <c r="F65" s="121">
        <f>'3. Investeringen'!N65</f>
        <v>2015</v>
      </c>
      <c r="G65" s="86">
        <f>'3. Investeringen'!O65</f>
        <v>57694.546156769728</v>
      </c>
      <c r="I65" s="136">
        <f>'5. Selectie'!P113</f>
        <v>1</v>
      </c>
      <c r="K65" s="87">
        <f t="shared" ref="K65:Z74" si="6">($F65=K$14)*$I65*$G65</f>
        <v>0</v>
      </c>
      <c r="L65" s="87">
        <f t="shared" si="6"/>
        <v>0</v>
      </c>
      <c r="M65" s="87">
        <f t="shared" si="6"/>
        <v>0</v>
      </c>
      <c r="N65" s="87">
        <f t="shared" si="6"/>
        <v>0</v>
      </c>
      <c r="O65" s="87">
        <f t="shared" si="6"/>
        <v>57694.546156769728</v>
      </c>
      <c r="P65" s="87">
        <f t="shared" si="6"/>
        <v>0</v>
      </c>
      <c r="Q65" s="87">
        <f t="shared" si="6"/>
        <v>0</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1">
        <f>'3. Investeringen'!M66</f>
        <v>55</v>
      </c>
      <c r="F66" s="121">
        <f>'3. Investeringen'!N66</f>
        <v>2016</v>
      </c>
      <c r="G66" s="86">
        <f>'3. Investeringen'!O66</f>
        <v>3264878.5160615142</v>
      </c>
      <c r="I66" s="136">
        <f>'5. Selectie'!P114</f>
        <v>1</v>
      </c>
      <c r="K66" s="87">
        <f t="shared" si="6"/>
        <v>0</v>
      </c>
      <c r="L66" s="87">
        <f t="shared" si="6"/>
        <v>0</v>
      </c>
      <c r="M66" s="87">
        <f t="shared" si="6"/>
        <v>0</v>
      </c>
      <c r="N66" s="87">
        <f t="shared" si="6"/>
        <v>0</v>
      </c>
      <c r="O66" s="87">
        <f t="shared" si="6"/>
        <v>0</v>
      </c>
      <c r="P66" s="87">
        <f t="shared" si="6"/>
        <v>3264878.5160615142</v>
      </c>
      <c r="Q66" s="87">
        <f t="shared" si="6"/>
        <v>0</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1">
        <f>'3. Investeringen'!M67</f>
        <v>45</v>
      </c>
      <c r="F67" s="121">
        <f>'3. Investeringen'!N67</f>
        <v>2016</v>
      </c>
      <c r="G67" s="86">
        <f>'3. Investeringen'!O67</f>
        <v>3259508.8090277198</v>
      </c>
      <c r="I67" s="136">
        <f>'5. Selectie'!P115</f>
        <v>1</v>
      </c>
      <c r="K67" s="87">
        <f t="shared" si="6"/>
        <v>0</v>
      </c>
      <c r="L67" s="87">
        <f t="shared" si="6"/>
        <v>0</v>
      </c>
      <c r="M67" s="87">
        <f t="shared" si="6"/>
        <v>0</v>
      </c>
      <c r="N67" s="87">
        <f t="shared" si="6"/>
        <v>0</v>
      </c>
      <c r="O67" s="87">
        <f t="shared" si="6"/>
        <v>0</v>
      </c>
      <c r="P67" s="87">
        <f t="shared" si="6"/>
        <v>3259508.8090277198</v>
      </c>
      <c r="Q67" s="87">
        <f t="shared" si="6"/>
        <v>0</v>
      </c>
      <c r="R67" s="87">
        <f t="shared" si="6"/>
        <v>0</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1">
        <f>'3. Investeringen'!M68</f>
        <v>30</v>
      </c>
      <c r="F68" s="121">
        <f>'3. Investeringen'!N68</f>
        <v>2016</v>
      </c>
      <c r="G68" s="86">
        <f>'3. Investeringen'!O68</f>
        <v>682658.48202093481</v>
      </c>
      <c r="I68" s="136">
        <f>'5. Selectie'!P116</f>
        <v>1</v>
      </c>
      <c r="K68" s="87">
        <f t="shared" si="6"/>
        <v>0</v>
      </c>
      <c r="L68" s="87">
        <f t="shared" si="6"/>
        <v>0</v>
      </c>
      <c r="M68" s="87">
        <f t="shared" si="6"/>
        <v>0</v>
      </c>
      <c r="N68" s="87">
        <f t="shared" si="6"/>
        <v>0</v>
      </c>
      <c r="O68" s="87">
        <f t="shared" si="6"/>
        <v>0</v>
      </c>
      <c r="P68" s="87">
        <f t="shared" si="6"/>
        <v>682658.48202093481</v>
      </c>
      <c r="Q68" s="87">
        <f t="shared" si="6"/>
        <v>0</v>
      </c>
      <c r="R68" s="87">
        <f t="shared" si="6"/>
        <v>0</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1">
        <f>'3. Investeringen'!M69</f>
        <v>5</v>
      </c>
      <c r="F69" s="121">
        <f>'3. Investeringen'!N69</f>
        <v>2016</v>
      </c>
      <c r="G69" s="86">
        <f>'3. Investeringen'!O69</f>
        <v>1412504.6878684948</v>
      </c>
      <c r="I69" s="136">
        <f>'5. Selectie'!P117</f>
        <v>1</v>
      </c>
      <c r="K69" s="87">
        <f t="shared" si="6"/>
        <v>0</v>
      </c>
      <c r="L69" s="87">
        <f t="shared" si="6"/>
        <v>0</v>
      </c>
      <c r="M69" s="87">
        <f t="shared" si="6"/>
        <v>0</v>
      </c>
      <c r="N69" s="87">
        <f t="shared" si="6"/>
        <v>0</v>
      </c>
      <c r="O69" s="87">
        <f t="shared" si="6"/>
        <v>0</v>
      </c>
      <c r="P69" s="87">
        <f t="shared" si="6"/>
        <v>1412504.6878684948</v>
      </c>
      <c r="Q69" s="87">
        <f t="shared" si="6"/>
        <v>0</v>
      </c>
      <c r="R69" s="87">
        <f t="shared" si="6"/>
        <v>0</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1">
        <f>'3. Investeringen'!M70</f>
        <v>0</v>
      </c>
      <c r="F70" s="121">
        <f>'3. Investeringen'!N70</f>
        <v>2016</v>
      </c>
      <c r="G70" s="86">
        <f>'3. Investeringen'!O70</f>
        <v>7840.7530113372914</v>
      </c>
      <c r="I70" s="136">
        <f>'5. Selectie'!P118</f>
        <v>1</v>
      </c>
      <c r="K70" s="87">
        <f t="shared" si="6"/>
        <v>0</v>
      </c>
      <c r="L70" s="87">
        <f t="shared" si="6"/>
        <v>0</v>
      </c>
      <c r="M70" s="87">
        <f t="shared" si="6"/>
        <v>0</v>
      </c>
      <c r="N70" s="87">
        <f t="shared" si="6"/>
        <v>0</v>
      </c>
      <c r="O70" s="87">
        <f t="shared" si="6"/>
        <v>0</v>
      </c>
      <c r="P70" s="87">
        <f t="shared" si="6"/>
        <v>7840.7530113372914</v>
      </c>
      <c r="Q70" s="87">
        <f t="shared" si="6"/>
        <v>0</v>
      </c>
      <c r="R70" s="87">
        <f t="shared" si="6"/>
        <v>0</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1">
        <f>'3. Investeringen'!M71</f>
        <v>55</v>
      </c>
      <c r="F71" s="121">
        <f>'3. Investeringen'!N71</f>
        <v>2017</v>
      </c>
      <c r="G71" s="86">
        <f>'3. Investeringen'!O71</f>
        <v>2067900.0164782587</v>
      </c>
      <c r="I71" s="136">
        <f>'5. Selectie'!P119</f>
        <v>1</v>
      </c>
      <c r="K71" s="87">
        <f t="shared" si="6"/>
        <v>0</v>
      </c>
      <c r="L71" s="87">
        <f t="shared" si="6"/>
        <v>0</v>
      </c>
      <c r="M71" s="87">
        <f t="shared" si="6"/>
        <v>0</v>
      </c>
      <c r="N71" s="87">
        <f t="shared" si="6"/>
        <v>0</v>
      </c>
      <c r="O71" s="87">
        <f t="shared" si="6"/>
        <v>0</v>
      </c>
      <c r="P71" s="87">
        <f t="shared" si="6"/>
        <v>0</v>
      </c>
      <c r="Q71" s="87">
        <f t="shared" si="6"/>
        <v>2067900.0164782587</v>
      </c>
      <c r="R71" s="87">
        <f t="shared" si="6"/>
        <v>0</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1">
        <f>'3. Investeringen'!M72</f>
        <v>45</v>
      </c>
      <c r="F72" s="121">
        <f>'3. Investeringen'!N72</f>
        <v>2017</v>
      </c>
      <c r="G72" s="86">
        <f>'3. Investeringen'!O72</f>
        <v>4976380.1497804401</v>
      </c>
      <c r="I72" s="136">
        <f>'5. Selectie'!P120</f>
        <v>1</v>
      </c>
      <c r="K72" s="87">
        <f t="shared" si="6"/>
        <v>0</v>
      </c>
      <c r="L72" s="87">
        <f t="shared" si="6"/>
        <v>0</v>
      </c>
      <c r="M72" s="87">
        <f t="shared" si="6"/>
        <v>0</v>
      </c>
      <c r="N72" s="87">
        <f t="shared" si="6"/>
        <v>0</v>
      </c>
      <c r="O72" s="87">
        <f t="shared" si="6"/>
        <v>0</v>
      </c>
      <c r="P72" s="87">
        <f t="shared" si="6"/>
        <v>0</v>
      </c>
      <c r="Q72" s="87">
        <f t="shared" si="6"/>
        <v>4976380.1497804401</v>
      </c>
      <c r="R72" s="87">
        <f t="shared" si="6"/>
        <v>0</v>
      </c>
      <c r="S72" s="87">
        <f t="shared" si="6"/>
        <v>0</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1">
        <f>'3. Investeringen'!M73</f>
        <v>30</v>
      </c>
      <c r="F73" s="121">
        <f>'3. Investeringen'!N73</f>
        <v>2017</v>
      </c>
      <c r="G73" s="86">
        <f>'3. Investeringen'!O73</f>
        <v>1099806.1968253856</v>
      </c>
      <c r="I73" s="136">
        <f>'5. Selectie'!P121</f>
        <v>1</v>
      </c>
      <c r="K73" s="87">
        <f t="shared" si="6"/>
        <v>0</v>
      </c>
      <c r="L73" s="87">
        <f t="shared" si="6"/>
        <v>0</v>
      </c>
      <c r="M73" s="87">
        <f t="shared" si="6"/>
        <v>0</v>
      </c>
      <c r="N73" s="87">
        <f t="shared" si="6"/>
        <v>0</v>
      </c>
      <c r="O73" s="87">
        <f t="shared" si="6"/>
        <v>0</v>
      </c>
      <c r="P73" s="87">
        <f t="shared" si="6"/>
        <v>0</v>
      </c>
      <c r="Q73" s="87">
        <f t="shared" si="6"/>
        <v>1099806.1968253856</v>
      </c>
      <c r="R73" s="87">
        <f t="shared" si="6"/>
        <v>0</v>
      </c>
      <c r="S73" s="87">
        <f t="shared" si="6"/>
        <v>0</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1">
        <f>'3. Investeringen'!M74</f>
        <v>5</v>
      </c>
      <c r="F74" s="121">
        <f>'3. Investeringen'!N74</f>
        <v>2017</v>
      </c>
      <c r="G74" s="86">
        <f>'3. Investeringen'!O74</f>
        <v>491395.61328876973</v>
      </c>
      <c r="I74" s="136">
        <f>'5. Selectie'!P122</f>
        <v>1</v>
      </c>
      <c r="K74" s="87">
        <f t="shared" si="6"/>
        <v>0</v>
      </c>
      <c r="L74" s="87">
        <f t="shared" si="6"/>
        <v>0</v>
      </c>
      <c r="M74" s="87">
        <f t="shared" si="6"/>
        <v>0</v>
      </c>
      <c r="N74" s="87">
        <f t="shared" si="6"/>
        <v>0</v>
      </c>
      <c r="O74" s="87">
        <f t="shared" si="6"/>
        <v>0</v>
      </c>
      <c r="P74" s="87">
        <f t="shared" si="6"/>
        <v>0</v>
      </c>
      <c r="Q74" s="87">
        <f t="shared" si="6"/>
        <v>491395.61328876973</v>
      </c>
      <c r="R74" s="87">
        <f t="shared" si="6"/>
        <v>0</v>
      </c>
      <c r="S74" s="87">
        <f t="shared" si="6"/>
        <v>0</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1">
        <f>'3. Investeringen'!M75</f>
        <v>0</v>
      </c>
      <c r="F75" s="121">
        <f>'3. Investeringen'!N75</f>
        <v>2017</v>
      </c>
      <c r="G75" s="86">
        <f>'3. Investeringen'!O75</f>
        <v>61593.876696362619</v>
      </c>
      <c r="I75" s="136">
        <f>'5. Selectie'!P123</f>
        <v>1</v>
      </c>
      <c r="K75" s="87">
        <f t="shared" ref="K75:Z84" si="7">($F75=K$14)*$I75*$G75</f>
        <v>0</v>
      </c>
      <c r="L75" s="87">
        <f t="shared" si="7"/>
        <v>0</v>
      </c>
      <c r="M75" s="87">
        <f t="shared" si="7"/>
        <v>0</v>
      </c>
      <c r="N75" s="87">
        <f t="shared" si="7"/>
        <v>0</v>
      </c>
      <c r="O75" s="87">
        <f t="shared" si="7"/>
        <v>0</v>
      </c>
      <c r="P75" s="87">
        <f t="shared" si="7"/>
        <v>0</v>
      </c>
      <c r="Q75" s="87">
        <f t="shared" si="7"/>
        <v>61593.876696362619</v>
      </c>
      <c r="R75" s="87">
        <f t="shared" si="7"/>
        <v>0</v>
      </c>
      <c r="S75" s="87">
        <f t="shared" si="7"/>
        <v>0</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TD</v>
      </c>
      <c r="E76" s="171">
        <f>'3. Investeringen'!M76</f>
        <v>55</v>
      </c>
      <c r="F76" s="121">
        <f>'3. Investeringen'!N76</f>
        <v>2018</v>
      </c>
      <c r="G76" s="86">
        <f>'3. Investeringen'!O76</f>
        <v>1706228.6945367833</v>
      </c>
      <c r="I76" s="136">
        <f>'5. Selectie'!P124</f>
        <v>1</v>
      </c>
      <c r="K76" s="87">
        <f t="shared" si="7"/>
        <v>0</v>
      </c>
      <c r="L76" s="87">
        <f t="shared" si="7"/>
        <v>0</v>
      </c>
      <c r="M76" s="87">
        <f t="shared" si="7"/>
        <v>0</v>
      </c>
      <c r="N76" s="87">
        <f t="shared" si="7"/>
        <v>0</v>
      </c>
      <c r="O76" s="87">
        <f t="shared" si="7"/>
        <v>0</v>
      </c>
      <c r="P76" s="87">
        <f t="shared" si="7"/>
        <v>0</v>
      </c>
      <c r="Q76" s="87">
        <f t="shared" si="7"/>
        <v>0</v>
      </c>
      <c r="R76" s="87">
        <f t="shared" si="7"/>
        <v>1706228.6945367833</v>
      </c>
      <c r="S76" s="87">
        <f t="shared" si="7"/>
        <v>0</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TD</v>
      </c>
      <c r="E77" s="171">
        <f>'3. Investeringen'!M77</f>
        <v>45</v>
      </c>
      <c r="F77" s="121">
        <f>'3. Investeringen'!N77</f>
        <v>2018</v>
      </c>
      <c r="G77" s="86">
        <f>'3. Investeringen'!O77</f>
        <v>4413011.7283426225</v>
      </c>
      <c r="I77" s="136">
        <f>'5. Selectie'!P125</f>
        <v>1</v>
      </c>
      <c r="K77" s="87">
        <f t="shared" si="7"/>
        <v>0</v>
      </c>
      <c r="L77" s="87">
        <f t="shared" si="7"/>
        <v>0</v>
      </c>
      <c r="M77" s="87">
        <f t="shared" si="7"/>
        <v>0</v>
      </c>
      <c r="N77" s="87">
        <f t="shared" si="7"/>
        <v>0</v>
      </c>
      <c r="O77" s="87">
        <f t="shared" si="7"/>
        <v>0</v>
      </c>
      <c r="P77" s="87">
        <f t="shared" si="7"/>
        <v>0</v>
      </c>
      <c r="Q77" s="87">
        <f t="shared" si="7"/>
        <v>0</v>
      </c>
      <c r="R77" s="87">
        <f t="shared" si="7"/>
        <v>4413011.7283426225</v>
      </c>
      <c r="S77" s="87">
        <f t="shared" si="7"/>
        <v>0</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TD</v>
      </c>
      <c r="E78" s="171">
        <f>'3. Investeringen'!M78</f>
        <v>30</v>
      </c>
      <c r="F78" s="121">
        <f>'3. Investeringen'!N78</f>
        <v>2018</v>
      </c>
      <c r="G78" s="86">
        <f>'3. Investeringen'!O78</f>
        <v>950561.0347671411</v>
      </c>
      <c r="I78" s="136">
        <f>'5. Selectie'!P126</f>
        <v>1</v>
      </c>
      <c r="K78" s="87">
        <f t="shared" si="7"/>
        <v>0</v>
      </c>
      <c r="L78" s="87">
        <f t="shared" si="7"/>
        <v>0</v>
      </c>
      <c r="M78" s="87">
        <f t="shared" si="7"/>
        <v>0</v>
      </c>
      <c r="N78" s="87">
        <f t="shared" si="7"/>
        <v>0</v>
      </c>
      <c r="O78" s="87">
        <f t="shared" si="7"/>
        <v>0</v>
      </c>
      <c r="P78" s="87">
        <f t="shared" si="7"/>
        <v>0</v>
      </c>
      <c r="Q78" s="87">
        <f t="shared" si="7"/>
        <v>0</v>
      </c>
      <c r="R78" s="87">
        <f t="shared" si="7"/>
        <v>950561.0347671411</v>
      </c>
      <c r="S78" s="87">
        <f t="shared" si="7"/>
        <v>0</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TD</v>
      </c>
      <c r="E79" s="171">
        <f>'3. Investeringen'!M79</f>
        <v>5</v>
      </c>
      <c r="F79" s="121">
        <f>'3. Investeringen'!N79</f>
        <v>2018</v>
      </c>
      <c r="G79" s="86">
        <f>'3. Investeringen'!O79</f>
        <v>1826002.5219203201</v>
      </c>
      <c r="I79" s="136">
        <f>'5. Selectie'!P127</f>
        <v>1</v>
      </c>
      <c r="K79" s="87">
        <f t="shared" si="7"/>
        <v>0</v>
      </c>
      <c r="L79" s="87">
        <f t="shared" si="7"/>
        <v>0</v>
      </c>
      <c r="M79" s="87">
        <f t="shared" si="7"/>
        <v>0</v>
      </c>
      <c r="N79" s="87">
        <f t="shared" si="7"/>
        <v>0</v>
      </c>
      <c r="O79" s="87">
        <f t="shared" si="7"/>
        <v>0</v>
      </c>
      <c r="P79" s="87">
        <f t="shared" si="7"/>
        <v>0</v>
      </c>
      <c r="Q79" s="87">
        <f t="shared" si="7"/>
        <v>0</v>
      </c>
      <c r="R79" s="87">
        <f t="shared" si="7"/>
        <v>1826002.5219203201</v>
      </c>
      <c r="S79" s="87">
        <f t="shared" si="7"/>
        <v>0</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TD</v>
      </c>
      <c r="E80" s="171">
        <f>'3. Investeringen'!M80</f>
        <v>55</v>
      </c>
      <c r="F80" s="121">
        <f>'3. Investeringen'!N80</f>
        <v>2019</v>
      </c>
      <c r="G80" s="86">
        <f>'3. Investeringen'!O80</f>
        <v>860584.7662848758</v>
      </c>
      <c r="I80" s="136">
        <f>'5. Selectie'!P128</f>
        <v>1</v>
      </c>
      <c r="K80" s="87">
        <f t="shared" si="7"/>
        <v>0</v>
      </c>
      <c r="L80" s="87">
        <f t="shared" si="7"/>
        <v>0</v>
      </c>
      <c r="M80" s="87">
        <f t="shared" si="7"/>
        <v>0</v>
      </c>
      <c r="N80" s="87">
        <f t="shared" si="7"/>
        <v>0</v>
      </c>
      <c r="O80" s="87">
        <f t="shared" si="7"/>
        <v>0</v>
      </c>
      <c r="P80" s="87">
        <f t="shared" si="7"/>
        <v>0</v>
      </c>
      <c r="Q80" s="87">
        <f t="shared" si="7"/>
        <v>0</v>
      </c>
      <c r="R80" s="87">
        <f t="shared" si="7"/>
        <v>0</v>
      </c>
      <c r="S80" s="87">
        <f t="shared" si="7"/>
        <v>860584.7662848758</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TD</v>
      </c>
      <c r="E81" s="171">
        <f>'3. Investeringen'!M81</f>
        <v>45</v>
      </c>
      <c r="F81" s="121">
        <f>'3. Investeringen'!N81</f>
        <v>2019</v>
      </c>
      <c r="G81" s="86">
        <f>'3. Investeringen'!O81</f>
        <v>6603103.4087384613</v>
      </c>
      <c r="I81" s="136">
        <f>'5. Selectie'!P129</f>
        <v>1</v>
      </c>
      <c r="K81" s="87">
        <f t="shared" si="7"/>
        <v>0</v>
      </c>
      <c r="L81" s="87">
        <f t="shared" si="7"/>
        <v>0</v>
      </c>
      <c r="M81" s="87">
        <f t="shared" si="7"/>
        <v>0</v>
      </c>
      <c r="N81" s="87">
        <f t="shared" si="7"/>
        <v>0</v>
      </c>
      <c r="O81" s="87">
        <f t="shared" si="7"/>
        <v>0</v>
      </c>
      <c r="P81" s="87">
        <f t="shared" si="7"/>
        <v>0</v>
      </c>
      <c r="Q81" s="87">
        <f t="shared" si="7"/>
        <v>0</v>
      </c>
      <c r="R81" s="87">
        <f t="shared" si="7"/>
        <v>0</v>
      </c>
      <c r="S81" s="87">
        <f t="shared" si="7"/>
        <v>6603103.4087384613</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TD</v>
      </c>
      <c r="E82" s="171">
        <f>'3. Investeringen'!M82</f>
        <v>30</v>
      </c>
      <c r="F82" s="121">
        <f>'3. Investeringen'!N82</f>
        <v>2019</v>
      </c>
      <c r="G82" s="86">
        <f>'3. Investeringen'!O82</f>
        <v>498835.54951146204</v>
      </c>
      <c r="I82" s="136">
        <f>'5. Selectie'!P130</f>
        <v>1</v>
      </c>
      <c r="K82" s="87">
        <f t="shared" si="7"/>
        <v>0</v>
      </c>
      <c r="L82" s="87">
        <f t="shared" si="7"/>
        <v>0</v>
      </c>
      <c r="M82" s="87">
        <f t="shared" si="7"/>
        <v>0</v>
      </c>
      <c r="N82" s="87">
        <f t="shared" si="7"/>
        <v>0</v>
      </c>
      <c r="O82" s="87">
        <f t="shared" si="7"/>
        <v>0</v>
      </c>
      <c r="P82" s="87">
        <f t="shared" si="7"/>
        <v>0</v>
      </c>
      <c r="Q82" s="87">
        <f t="shared" si="7"/>
        <v>0</v>
      </c>
      <c r="R82" s="87">
        <f t="shared" si="7"/>
        <v>0</v>
      </c>
      <c r="S82" s="87">
        <f t="shared" si="7"/>
        <v>498835.54951146204</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TD</v>
      </c>
      <c r="E83" s="171">
        <f>'3. Investeringen'!M83</f>
        <v>5</v>
      </c>
      <c r="F83" s="121">
        <f>'3. Investeringen'!N83</f>
        <v>2019</v>
      </c>
      <c r="G83" s="86">
        <f>'3. Investeringen'!O83</f>
        <v>386673.02021075279</v>
      </c>
      <c r="I83" s="136">
        <f>'5. Selectie'!P131</f>
        <v>1</v>
      </c>
      <c r="K83" s="87">
        <f t="shared" si="7"/>
        <v>0</v>
      </c>
      <c r="L83" s="87">
        <f t="shared" si="7"/>
        <v>0</v>
      </c>
      <c r="M83" s="87">
        <f t="shared" si="7"/>
        <v>0</v>
      </c>
      <c r="N83" s="87">
        <f t="shared" si="7"/>
        <v>0</v>
      </c>
      <c r="O83" s="87">
        <f t="shared" si="7"/>
        <v>0</v>
      </c>
      <c r="P83" s="87">
        <f t="shared" si="7"/>
        <v>0</v>
      </c>
      <c r="Q83" s="87">
        <f t="shared" si="7"/>
        <v>0</v>
      </c>
      <c r="R83" s="87">
        <f t="shared" si="7"/>
        <v>0</v>
      </c>
      <c r="S83" s="87">
        <f t="shared" si="7"/>
        <v>386673.02021075279</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TD</v>
      </c>
      <c r="E84" s="171">
        <f>'3. Investeringen'!M84</f>
        <v>0</v>
      </c>
      <c r="F84" s="121">
        <f>'3. Investeringen'!N84</f>
        <v>2019</v>
      </c>
      <c r="G84" s="86">
        <f>'3. Investeringen'!O84</f>
        <v>21776.431026915212</v>
      </c>
      <c r="I84" s="136">
        <f>'5. Selectie'!P132</f>
        <v>1</v>
      </c>
      <c r="K84" s="87">
        <f t="shared" si="7"/>
        <v>0</v>
      </c>
      <c r="L84" s="87">
        <f t="shared" si="7"/>
        <v>0</v>
      </c>
      <c r="M84" s="87">
        <f t="shared" si="7"/>
        <v>0</v>
      </c>
      <c r="N84" s="87">
        <f t="shared" si="7"/>
        <v>0</v>
      </c>
      <c r="O84" s="87">
        <f t="shared" si="7"/>
        <v>0</v>
      </c>
      <c r="P84" s="87">
        <f t="shared" si="7"/>
        <v>0</v>
      </c>
      <c r="Q84" s="87">
        <f t="shared" si="7"/>
        <v>0</v>
      </c>
      <c r="R84" s="87">
        <f t="shared" si="7"/>
        <v>0</v>
      </c>
      <c r="S84" s="87">
        <f t="shared" si="7"/>
        <v>21776.431026915212</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AD</v>
      </c>
      <c r="E85" s="171">
        <f>'3. Investeringen'!M85</f>
        <v>37.5</v>
      </c>
      <c r="F85" s="121">
        <f>'3. Investeringen'!N85</f>
        <v>2011</v>
      </c>
      <c r="G85" s="86">
        <f>'3. Investeringen'!O85</f>
        <v>1438828.519230769</v>
      </c>
      <c r="I85" s="136">
        <f>'5. Selectie'!P133</f>
        <v>1</v>
      </c>
      <c r="K85" s="87">
        <f t="shared" ref="K85:Z94" si="8">($F85=K$14)*$I85*$G85</f>
        <v>1438828.519230769</v>
      </c>
      <c r="L85" s="87">
        <f t="shared" si="8"/>
        <v>0</v>
      </c>
      <c r="M85" s="87">
        <f t="shared" si="8"/>
        <v>0</v>
      </c>
      <c r="N85" s="87">
        <f t="shared" si="8"/>
        <v>0</v>
      </c>
      <c r="O85" s="87">
        <f t="shared" si="8"/>
        <v>0</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AD</v>
      </c>
      <c r="E86" s="171">
        <f>'3. Investeringen'!M86</f>
        <v>37.5</v>
      </c>
      <c r="F86" s="121">
        <f>'3. Investeringen'!N86</f>
        <v>2011</v>
      </c>
      <c r="G86" s="86">
        <f>'3. Investeringen'!O86</f>
        <v>51984.028846153837</v>
      </c>
      <c r="I86" s="136">
        <f>'5. Selectie'!P134</f>
        <v>1</v>
      </c>
      <c r="K86" s="87">
        <f t="shared" si="8"/>
        <v>51984.028846153837</v>
      </c>
      <c r="L86" s="87">
        <f t="shared" si="8"/>
        <v>0</v>
      </c>
      <c r="M86" s="87">
        <f t="shared" si="8"/>
        <v>0</v>
      </c>
      <c r="N86" s="87">
        <f t="shared" si="8"/>
        <v>0</v>
      </c>
      <c r="O86" s="87">
        <f t="shared" si="8"/>
        <v>0</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AD</v>
      </c>
      <c r="E87" s="171">
        <f>'3. Investeringen'!M87</f>
        <v>38.5</v>
      </c>
      <c r="F87" s="121">
        <f>'3. Investeringen'!N87</f>
        <v>2011</v>
      </c>
      <c r="G87" s="86">
        <f>'3. Investeringen'!O87</f>
        <v>1159121.1584615384</v>
      </c>
      <c r="I87" s="136">
        <f>'5. Selectie'!P135</f>
        <v>1</v>
      </c>
      <c r="K87" s="87">
        <f t="shared" si="8"/>
        <v>1159121.1584615384</v>
      </c>
      <c r="L87" s="87">
        <f t="shared" si="8"/>
        <v>0</v>
      </c>
      <c r="M87" s="87">
        <f t="shared" si="8"/>
        <v>0</v>
      </c>
      <c r="N87" s="87">
        <f t="shared" si="8"/>
        <v>0</v>
      </c>
      <c r="O87" s="87">
        <f t="shared" si="8"/>
        <v>0</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AD</v>
      </c>
      <c r="E88" s="171">
        <f>'3. Investeringen'!M88</f>
        <v>38.5</v>
      </c>
      <c r="F88" s="121">
        <f>'3. Investeringen'!N88</f>
        <v>2011</v>
      </c>
      <c r="G88" s="86">
        <f>'3. Investeringen'!O88</f>
        <v>18338.211410256408</v>
      </c>
      <c r="I88" s="136">
        <f>'5. Selectie'!P136</f>
        <v>1</v>
      </c>
      <c r="K88" s="87">
        <f t="shared" si="8"/>
        <v>18338.211410256408</v>
      </c>
      <c r="L88" s="87">
        <f t="shared" si="8"/>
        <v>0</v>
      </c>
      <c r="M88" s="87">
        <f t="shared" si="8"/>
        <v>0</v>
      </c>
      <c r="N88" s="87">
        <f t="shared" si="8"/>
        <v>0</v>
      </c>
      <c r="O88" s="87">
        <f t="shared" si="8"/>
        <v>0</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AD</v>
      </c>
      <c r="E89" s="171">
        <f>'3. Investeringen'!M89</f>
        <v>39</v>
      </c>
      <c r="F89" s="121">
        <f>'3. Investeringen'!N89</f>
        <v>2011</v>
      </c>
      <c r="G89" s="86">
        <f>'3. Investeringen'!O89</f>
        <v>2181109.85</v>
      </c>
      <c r="I89" s="136">
        <f>'5. Selectie'!P137</f>
        <v>1</v>
      </c>
      <c r="K89" s="87">
        <f t="shared" si="8"/>
        <v>2181109.85</v>
      </c>
      <c r="L89" s="87">
        <f t="shared" si="8"/>
        <v>0</v>
      </c>
      <c r="M89" s="87">
        <f t="shared" si="8"/>
        <v>0</v>
      </c>
      <c r="N89" s="87">
        <f t="shared" si="8"/>
        <v>0</v>
      </c>
      <c r="O89" s="87">
        <f t="shared" si="8"/>
        <v>0</v>
      </c>
      <c r="P89" s="87">
        <f t="shared" si="8"/>
        <v>0</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AD</v>
      </c>
      <c r="E90" s="171">
        <f>'3. Investeringen'!M90</f>
        <v>39</v>
      </c>
      <c r="F90" s="121">
        <f>'3. Investeringen'!N90</f>
        <v>2011</v>
      </c>
      <c r="G90" s="86">
        <f>'3. Investeringen'!O90</f>
        <v>-10153.24</v>
      </c>
      <c r="H90" s="20"/>
      <c r="I90" s="136">
        <f>'5. Selectie'!P138</f>
        <v>1</v>
      </c>
      <c r="J90" s="20"/>
      <c r="K90" s="87">
        <f t="shared" si="8"/>
        <v>-10153.24</v>
      </c>
      <c r="L90" s="87">
        <f t="shared" si="8"/>
        <v>0</v>
      </c>
      <c r="M90" s="87">
        <f t="shared" si="8"/>
        <v>0</v>
      </c>
      <c r="N90" s="87">
        <f t="shared" si="8"/>
        <v>0</v>
      </c>
      <c r="O90" s="87">
        <f t="shared" si="8"/>
        <v>0</v>
      </c>
      <c r="P90" s="87">
        <f t="shared" si="8"/>
        <v>0</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AD</v>
      </c>
      <c r="E91" s="171">
        <f>'3. Investeringen'!M91</f>
        <v>39</v>
      </c>
      <c r="F91" s="121">
        <f>'3. Investeringen'!N91</f>
        <v>2012</v>
      </c>
      <c r="G91" s="86">
        <f>'3. Investeringen'!O91</f>
        <v>692301</v>
      </c>
      <c r="H91" s="20"/>
      <c r="I91" s="136">
        <f>'5. Selectie'!P139</f>
        <v>1</v>
      </c>
      <c r="J91" s="20"/>
      <c r="K91" s="87">
        <f t="shared" si="8"/>
        <v>0</v>
      </c>
      <c r="L91" s="87">
        <f t="shared" si="8"/>
        <v>692301</v>
      </c>
      <c r="M91" s="87">
        <f t="shared" si="8"/>
        <v>0</v>
      </c>
      <c r="N91" s="87">
        <f t="shared" si="8"/>
        <v>0</v>
      </c>
      <c r="O91" s="87">
        <f t="shared" si="8"/>
        <v>0</v>
      </c>
      <c r="P91" s="87">
        <f t="shared" si="8"/>
        <v>0</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AD</v>
      </c>
      <c r="E92" s="171">
        <f>'3. Investeringen'!M92</f>
        <v>39</v>
      </c>
      <c r="F92" s="121">
        <f>'3. Investeringen'!N92</f>
        <v>2013</v>
      </c>
      <c r="G92" s="86">
        <f>'3. Investeringen'!O92</f>
        <v>1005654.5037108475</v>
      </c>
      <c r="H92" s="20"/>
      <c r="I92" s="136">
        <f>'5. Selectie'!P140</f>
        <v>1</v>
      </c>
      <c r="J92" s="20"/>
      <c r="K92" s="87">
        <f t="shared" si="8"/>
        <v>0</v>
      </c>
      <c r="L92" s="87">
        <f t="shared" si="8"/>
        <v>0</v>
      </c>
      <c r="M92" s="87">
        <f t="shared" si="8"/>
        <v>1005654.5037108475</v>
      </c>
      <c r="N92" s="87">
        <f t="shared" si="8"/>
        <v>0</v>
      </c>
      <c r="O92" s="87">
        <f t="shared" si="8"/>
        <v>0</v>
      </c>
      <c r="P92" s="87">
        <f t="shared" si="8"/>
        <v>0</v>
      </c>
      <c r="Q92" s="87">
        <f t="shared" si="8"/>
        <v>0</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AD</v>
      </c>
      <c r="E93" s="171">
        <f>'3. Investeringen'!M93</f>
        <v>39</v>
      </c>
      <c r="F93" s="121">
        <f>'3. Investeringen'!N93</f>
        <v>2013</v>
      </c>
      <c r="G93" s="86">
        <f>'3. Investeringen'!O93</f>
        <v>63862.253858596319</v>
      </c>
      <c r="H93" s="20"/>
      <c r="I93" s="136">
        <f>'5. Selectie'!P141</f>
        <v>1</v>
      </c>
      <c r="J93" s="20"/>
      <c r="K93" s="87">
        <f t="shared" si="8"/>
        <v>0</v>
      </c>
      <c r="L93" s="87">
        <f t="shared" si="8"/>
        <v>0</v>
      </c>
      <c r="M93" s="87">
        <f t="shared" si="8"/>
        <v>63862.253858596319</v>
      </c>
      <c r="N93" s="87">
        <f t="shared" si="8"/>
        <v>0</v>
      </c>
      <c r="O93" s="87">
        <f t="shared" si="8"/>
        <v>0</v>
      </c>
      <c r="P93" s="87">
        <f t="shared" si="8"/>
        <v>0</v>
      </c>
      <c r="Q93" s="87">
        <f t="shared" si="8"/>
        <v>0</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AD</v>
      </c>
      <c r="E94" s="171">
        <f>'3. Investeringen'!M94</f>
        <v>39</v>
      </c>
      <c r="F94" s="121">
        <f>'3. Investeringen'!N94</f>
        <v>2014</v>
      </c>
      <c r="G94" s="86">
        <f>'3. Investeringen'!O94</f>
        <v>2279170.9417250748</v>
      </c>
      <c r="H94" s="20"/>
      <c r="I94" s="136">
        <f>'5. Selectie'!P142</f>
        <v>1</v>
      </c>
      <c r="J94" s="20"/>
      <c r="K94" s="87">
        <f t="shared" si="8"/>
        <v>0</v>
      </c>
      <c r="L94" s="87">
        <f t="shared" si="8"/>
        <v>0</v>
      </c>
      <c r="M94" s="87">
        <f t="shared" si="8"/>
        <v>0</v>
      </c>
      <c r="N94" s="87">
        <f t="shared" si="8"/>
        <v>2279170.9417250748</v>
      </c>
      <c r="O94" s="87">
        <f t="shared" si="8"/>
        <v>0</v>
      </c>
      <c r="P94" s="87">
        <f t="shared" si="8"/>
        <v>0</v>
      </c>
      <c r="Q94" s="87">
        <f t="shared" si="8"/>
        <v>0</v>
      </c>
      <c r="R94" s="87">
        <f t="shared" si="8"/>
        <v>0</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AD</v>
      </c>
      <c r="E95" s="171">
        <f>'3. Investeringen'!M95</f>
        <v>39</v>
      </c>
      <c r="F95" s="121">
        <f>'3. Investeringen'!N95</f>
        <v>2014</v>
      </c>
      <c r="G95" s="86">
        <f>'3. Investeringen'!O95</f>
        <v>13477.688254772329</v>
      </c>
      <c r="H95" s="20"/>
      <c r="I95" s="136">
        <f>'5. Selectie'!P143</f>
        <v>1</v>
      </c>
      <c r="J95" s="20"/>
      <c r="K95" s="87">
        <f t="shared" ref="K95:Z104" si="9">($F95=K$14)*$I95*$G95</f>
        <v>0</v>
      </c>
      <c r="L95" s="87">
        <f t="shared" si="9"/>
        <v>0</v>
      </c>
      <c r="M95" s="87">
        <f t="shared" si="9"/>
        <v>0</v>
      </c>
      <c r="N95" s="87">
        <f t="shared" si="9"/>
        <v>13477.688254772329</v>
      </c>
      <c r="O95" s="87">
        <f t="shared" si="9"/>
        <v>0</v>
      </c>
      <c r="P95" s="87">
        <f t="shared" si="9"/>
        <v>0</v>
      </c>
      <c r="Q95" s="87">
        <f t="shared" si="9"/>
        <v>0</v>
      </c>
      <c r="R95" s="87">
        <f t="shared" si="9"/>
        <v>0</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AD</v>
      </c>
      <c r="E96" s="171">
        <f>'3. Investeringen'!M96</f>
        <v>39</v>
      </c>
      <c r="F96" s="121">
        <f>'3. Investeringen'!N96</f>
        <v>2015</v>
      </c>
      <c r="G96" s="86">
        <f>'3. Investeringen'!O96</f>
        <v>1048086.22347767</v>
      </c>
      <c r="H96" s="20"/>
      <c r="I96" s="136">
        <f>'5. Selectie'!P144</f>
        <v>1</v>
      </c>
      <c r="J96" s="20"/>
      <c r="K96" s="87">
        <f t="shared" si="9"/>
        <v>0</v>
      </c>
      <c r="L96" s="87">
        <f t="shared" si="9"/>
        <v>0</v>
      </c>
      <c r="M96" s="87">
        <f t="shared" si="9"/>
        <v>0</v>
      </c>
      <c r="N96" s="87">
        <f t="shared" si="9"/>
        <v>0</v>
      </c>
      <c r="O96" s="87">
        <f t="shared" si="9"/>
        <v>1048086.22347767</v>
      </c>
      <c r="P96" s="87">
        <f t="shared" si="9"/>
        <v>0</v>
      </c>
      <c r="Q96" s="87">
        <f t="shared" si="9"/>
        <v>0</v>
      </c>
      <c r="R96" s="87">
        <f t="shared" si="9"/>
        <v>0</v>
      </c>
      <c r="S96" s="87">
        <f t="shared" si="9"/>
        <v>0</v>
      </c>
      <c r="T96" s="87">
        <f t="shared" si="9"/>
        <v>0</v>
      </c>
      <c r="U96" s="87">
        <f t="shared" si="9"/>
        <v>0</v>
      </c>
      <c r="V96" s="87">
        <f t="shared" si="9"/>
        <v>0</v>
      </c>
      <c r="W96" s="87">
        <f t="shared" si="9"/>
        <v>0</v>
      </c>
      <c r="X96" s="87">
        <f t="shared" si="9"/>
        <v>0</v>
      </c>
      <c r="Y96" s="87">
        <f t="shared" si="9"/>
        <v>0</v>
      </c>
      <c r="Z96" s="87">
        <f t="shared" si="9"/>
        <v>0</v>
      </c>
    </row>
    <row r="97" spans="2:26" s="79" customFormat="1" x14ac:dyDescent="0.2">
      <c r="B97" s="86">
        <f>'3. Investeringen'!B97</f>
        <v>83</v>
      </c>
      <c r="C97" s="86" t="str">
        <f>'3. Investeringen'!C97</f>
        <v>Nieuwe investeringen</v>
      </c>
      <c r="D97" s="86" t="str">
        <f>'3. Investeringen'!F97</f>
        <v>AD</v>
      </c>
      <c r="E97" s="171">
        <f>'3. Investeringen'!M97</f>
        <v>39</v>
      </c>
      <c r="F97" s="121">
        <f>'3. Investeringen'!N97</f>
        <v>2015</v>
      </c>
      <c r="G97" s="86">
        <f>'3. Investeringen'!O97</f>
        <v>7243.0746260254864</v>
      </c>
      <c r="H97" s="20"/>
      <c r="I97" s="136">
        <f>'5. Selectie'!P145</f>
        <v>1</v>
      </c>
      <c r="J97" s="20"/>
      <c r="K97" s="87">
        <f t="shared" si="9"/>
        <v>0</v>
      </c>
      <c r="L97" s="87">
        <f t="shared" si="9"/>
        <v>0</v>
      </c>
      <c r="M97" s="87">
        <f t="shared" si="9"/>
        <v>0</v>
      </c>
      <c r="N97" s="87">
        <f t="shared" si="9"/>
        <v>0</v>
      </c>
      <c r="O97" s="87">
        <f t="shared" si="9"/>
        <v>7243.0746260254864</v>
      </c>
      <c r="P97" s="87">
        <f t="shared" si="9"/>
        <v>0</v>
      </c>
      <c r="Q97" s="87">
        <f t="shared" si="9"/>
        <v>0</v>
      </c>
      <c r="R97" s="87">
        <f t="shared" si="9"/>
        <v>0</v>
      </c>
      <c r="S97" s="87">
        <f t="shared" si="9"/>
        <v>0</v>
      </c>
      <c r="T97" s="87">
        <f t="shared" si="9"/>
        <v>0</v>
      </c>
      <c r="U97" s="87">
        <f t="shared" si="9"/>
        <v>0</v>
      </c>
      <c r="V97" s="87">
        <f t="shared" si="9"/>
        <v>0</v>
      </c>
      <c r="W97" s="87">
        <f t="shared" si="9"/>
        <v>0</v>
      </c>
      <c r="X97" s="87">
        <f t="shared" si="9"/>
        <v>0</v>
      </c>
      <c r="Y97" s="87">
        <f t="shared" si="9"/>
        <v>0</v>
      </c>
      <c r="Z97" s="87">
        <f t="shared" si="9"/>
        <v>0</v>
      </c>
    </row>
    <row r="98" spans="2:26" s="79" customFormat="1" x14ac:dyDescent="0.2">
      <c r="B98" s="86">
        <f>'3. Investeringen'!B98</f>
        <v>84</v>
      </c>
      <c r="C98" s="86" t="str">
        <f>'3. Investeringen'!C98</f>
        <v>Nieuwe investeringen</v>
      </c>
      <c r="D98" s="86" t="str">
        <f>'3. Investeringen'!F98</f>
        <v>AD</v>
      </c>
      <c r="E98" s="171">
        <f>'3. Investeringen'!M98</f>
        <v>39</v>
      </c>
      <c r="F98" s="121">
        <f>'3. Investeringen'!N98</f>
        <v>2016</v>
      </c>
      <c r="G98" s="86">
        <f>'3. Investeringen'!O98</f>
        <v>2147777.8504279223</v>
      </c>
      <c r="H98" s="20"/>
      <c r="I98" s="136">
        <f>'5. Selectie'!P146</f>
        <v>1</v>
      </c>
      <c r="J98" s="20"/>
      <c r="K98" s="87">
        <f t="shared" si="9"/>
        <v>0</v>
      </c>
      <c r="L98" s="87">
        <f t="shared" si="9"/>
        <v>0</v>
      </c>
      <c r="M98" s="87">
        <f t="shared" si="9"/>
        <v>0</v>
      </c>
      <c r="N98" s="87">
        <f t="shared" si="9"/>
        <v>0</v>
      </c>
      <c r="O98" s="87">
        <f t="shared" si="9"/>
        <v>0</v>
      </c>
      <c r="P98" s="87">
        <f t="shared" si="9"/>
        <v>2147777.8504279223</v>
      </c>
      <c r="Q98" s="87">
        <f t="shared" si="9"/>
        <v>0</v>
      </c>
      <c r="R98" s="87">
        <f t="shared" si="9"/>
        <v>0</v>
      </c>
      <c r="S98" s="87">
        <f t="shared" si="9"/>
        <v>0</v>
      </c>
      <c r="T98" s="87">
        <f t="shared" si="9"/>
        <v>0</v>
      </c>
      <c r="U98" s="87">
        <f t="shared" si="9"/>
        <v>0</v>
      </c>
      <c r="V98" s="87">
        <f t="shared" si="9"/>
        <v>0</v>
      </c>
      <c r="W98" s="87">
        <f t="shared" si="9"/>
        <v>0</v>
      </c>
      <c r="X98" s="87">
        <f t="shared" si="9"/>
        <v>0</v>
      </c>
      <c r="Y98" s="87">
        <f t="shared" si="9"/>
        <v>0</v>
      </c>
      <c r="Z98" s="87">
        <f t="shared" si="9"/>
        <v>0</v>
      </c>
    </row>
    <row r="99" spans="2:26" s="79" customFormat="1" x14ac:dyDescent="0.2">
      <c r="B99" s="86">
        <f>'3. Investeringen'!B99</f>
        <v>85</v>
      </c>
      <c r="C99" s="86" t="str">
        <f>'3. Investeringen'!C99</f>
        <v>Nieuwe investeringen</v>
      </c>
      <c r="D99" s="86" t="str">
        <f>'3. Investeringen'!F99</f>
        <v>AD</v>
      </c>
      <c r="E99" s="171">
        <f>'3. Investeringen'!M99</f>
        <v>39</v>
      </c>
      <c r="F99" s="121">
        <f>'3. Investeringen'!N99</f>
        <v>2016</v>
      </c>
      <c r="G99" s="86">
        <f>'3. Investeringen'!O99</f>
        <v>6528.7700099367612</v>
      </c>
      <c r="H99" s="20"/>
      <c r="I99" s="136">
        <f>'5. Selectie'!P147</f>
        <v>1</v>
      </c>
      <c r="J99" s="20"/>
      <c r="K99" s="87">
        <f t="shared" si="9"/>
        <v>0</v>
      </c>
      <c r="L99" s="87">
        <f t="shared" si="9"/>
        <v>0</v>
      </c>
      <c r="M99" s="87">
        <f t="shared" si="9"/>
        <v>0</v>
      </c>
      <c r="N99" s="87">
        <f t="shared" si="9"/>
        <v>0</v>
      </c>
      <c r="O99" s="87">
        <f t="shared" si="9"/>
        <v>0</v>
      </c>
      <c r="P99" s="87">
        <f t="shared" si="9"/>
        <v>6528.7700099367612</v>
      </c>
      <c r="Q99" s="87">
        <f t="shared" si="9"/>
        <v>0</v>
      </c>
      <c r="R99" s="87">
        <f t="shared" si="9"/>
        <v>0</v>
      </c>
      <c r="S99" s="87">
        <f t="shared" si="9"/>
        <v>0</v>
      </c>
      <c r="T99" s="87">
        <f t="shared" si="9"/>
        <v>0</v>
      </c>
      <c r="U99" s="87">
        <f t="shared" si="9"/>
        <v>0</v>
      </c>
      <c r="V99" s="87">
        <f t="shared" si="9"/>
        <v>0</v>
      </c>
      <c r="W99" s="87">
        <f t="shared" si="9"/>
        <v>0</v>
      </c>
      <c r="X99" s="87">
        <f t="shared" si="9"/>
        <v>0</v>
      </c>
      <c r="Y99" s="87">
        <f t="shared" si="9"/>
        <v>0</v>
      </c>
      <c r="Z99" s="87">
        <f t="shared" si="9"/>
        <v>0</v>
      </c>
    </row>
    <row r="100" spans="2:26" s="79" customFormat="1" x14ac:dyDescent="0.2">
      <c r="B100" s="86">
        <f>'3. Investeringen'!B100</f>
        <v>86</v>
      </c>
      <c r="C100" s="86" t="str">
        <f>'3. Investeringen'!C100</f>
        <v>Nieuwe investeringen</v>
      </c>
      <c r="D100" s="86" t="str">
        <f>'3. Investeringen'!F100</f>
        <v>AD</v>
      </c>
      <c r="E100" s="171">
        <f>'3. Investeringen'!M100</f>
        <v>39</v>
      </c>
      <c r="F100" s="121">
        <f>'3. Investeringen'!N100</f>
        <v>2017</v>
      </c>
      <c r="G100" s="86">
        <f>'3. Investeringen'!O100</f>
        <v>1167030.7166425341</v>
      </c>
      <c r="H100" s="20"/>
      <c r="I100" s="136">
        <f>'5. Selectie'!P148</f>
        <v>1</v>
      </c>
      <c r="J100" s="20"/>
      <c r="K100" s="87">
        <f t="shared" si="9"/>
        <v>0</v>
      </c>
      <c r="L100" s="87">
        <f t="shared" si="9"/>
        <v>0</v>
      </c>
      <c r="M100" s="87">
        <f t="shared" si="9"/>
        <v>0</v>
      </c>
      <c r="N100" s="87">
        <f t="shared" si="9"/>
        <v>0</v>
      </c>
      <c r="O100" s="87">
        <f t="shared" si="9"/>
        <v>0</v>
      </c>
      <c r="P100" s="87">
        <f t="shared" si="9"/>
        <v>0</v>
      </c>
      <c r="Q100" s="87">
        <f t="shared" si="9"/>
        <v>1167030.7166425341</v>
      </c>
      <c r="R100" s="87">
        <f t="shared" si="9"/>
        <v>0</v>
      </c>
      <c r="S100" s="87">
        <f t="shared" si="9"/>
        <v>0</v>
      </c>
      <c r="T100" s="87">
        <f t="shared" si="9"/>
        <v>0</v>
      </c>
      <c r="U100" s="87">
        <f t="shared" si="9"/>
        <v>0</v>
      </c>
      <c r="V100" s="87">
        <f t="shared" si="9"/>
        <v>0</v>
      </c>
      <c r="W100" s="87">
        <f t="shared" si="9"/>
        <v>0</v>
      </c>
      <c r="X100" s="87">
        <f t="shared" si="9"/>
        <v>0</v>
      </c>
      <c r="Y100" s="87">
        <f t="shared" si="9"/>
        <v>0</v>
      </c>
      <c r="Z100" s="87">
        <f t="shared" si="9"/>
        <v>0</v>
      </c>
    </row>
    <row r="101" spans="2:26" s="79" customFormat="1" x14ac:dyDescent="0.2">
      <c r="B101" s="86">
        <f>'3. Investeringen'!B101</f>
        <v>87</v>
      </c>
      <c r="C101" s="86" t="str">
        <f>'3. Investeringen'!C101</f>
        <v>Nieuwe investeringen</v>
      </c>
      <c r="D101" s="86" t="str">
        <f>'3. Investeringen'!F101</f>
        <v>AD</v>
      </c>
      <c r="E101" s="171">
        <f>'3. Investeringen'!M101</f>
        <v>39</v>
      </c>
      <c r="F101" s="121">
        <f>'3. Investeringen'!N101</f>
        <v>2017</v>
      </c>
      <c r="G101" s="86">
        <f>'3. Investeringen'!O101</f>
        <v>5498.7248297535207</v>
      </c>
      <c r="H101" s="20"/>
      <c r="I101" s="136">
        <f>'5. Selectie'!P149</f>
        <v>1</v>
      </c>
      <c r="J101" s="20"/>
      <c r="K101" s="87">
        <f t="shared" si="9"/>
        <v>0</v>
      </c>
      <c r="L101" s="87">
        <f t="shared" si="9"/>
        <v>0</v>
      </c>
      <c r="M101" s="87">
        <f t="shared" si="9"/>
        <v>0</v>
      </c>
      <c r="N101" s="87">
        <f t="shared" si="9"/>
        <v>0</v>
      </c>
      <c r="O101" s="87">
        <f t="shared" si="9"/>
        <v>0</v>
      </c>
      <c r="P101" s="87">
        <f t="shared" si="9"/>
        <v>0</v>
      </c>
      <c r="Q101" s="87">
        <f t="shared" si="9"/>
        <v>5498.7248297535207</v>
      </c>
      <c r="R101" s="87">
        <f t="shared" si="9"/>
        <v>0</v>
      </c>
      <c r="S101" s="87">
        <f t="shared" si="9"/>
        <v>0</v>
      </c>
      <c r="T101" s="87">
        <f t="shared" si="9"/>
        <v>0</v>
      </c>
      <c r="U101" s="87">
        <f t="shared" si="9"/>
        <v>0</v>
      </c>
      <c r="V101" s="87">
        <f t="shared" si="9"/>
        <v>0</v>
      </c>
      <c r="W101" s="87">
        <f t="shared" si="9"/>
        <v>0</v>
      </c>
      <c r="X101" s="87">
        <f t="shared" si="9"/>
        <v>0</v>
      </c>
      <c r="Y101" s="87">
        <f t="shared" si="9"/>
        <v>0</v>
      </c>
      <c r="Z101" s="87">
        <f t="shared" si="9"/>
        <v>0</v>
      </c>
    </row>
    <row r="102" spans="2:26" s="79" customFormat="1" x14ac:dyDescent="0.2">
      <c r="B102" s="86">
        <f>'3. Investeringen'!B102</f>
        <v>88</v>
      </c>
      <c r="C102" s="86" t="str">
        <f>'3. Investeringen'!C102</f>
        <v>Nieuwe investeringen</v>
      </c>
      <c r="D102" s="86" t="str">
        <f>'3. Investeringen'!F102</f>
        <v>AD</v>
      </c>
      <c r="E102" s="171">
        <f>'3. Investeringen'!M102</f>
        <v>39</v>
      </c>
      <c r="F102" s="121">
        <f>'3. Investeringen'!N102</f>
        <v>2018</v>
      </c>
      <c r="G102" s="86">
        <f>'3. Investeringen'!O102</f>
        <v>1917800.6333495118</v>
      </c>
      <c r="H102" s="20"/>
      <c r="I102" s="136">
        <f>'5. Selectie'!P150</f>
        <v>1</v>
      </c>
      <c r="J102" s="20"/>
      <c r="K102" s="87">
        <f t="shared" si="9"/>
        <v>0</v>
      </c>
      <c r="L102" s="87">
        <f t="shared" si="9"/>
        <v>0</v>
      </c>
      <c r="M102" s="87">
        <f t="shared" si="9"/>
        <v>0</v>
      </c>
      <c r="N102" s="87">
        <f t="shared" si="9"/>
        <v>0</v>
      </c>
      <c r="O102" s="87">
        <f t="shared" si="9"/>
        <v>0</v>
      </c>
      <c r="P102" s="87">
        <f t="shared" si="9"/>
        <v>0</v>
      </c>
      <c r="Q102" s="87">
        <f t="shared" si="9"/>
        <v>0</v>
      </c>
      <c r="R102" s="87">
        <f t="shared" si="9"/>
        <v>1917800.6333495118</v>
      </c>
      <c r="S102" s="87">
        <f t="shared" si="9"/>
        <v>0</v>
      </c>
      <c r="T102" s="87">
        <f t="shared" si="9"/>
        <v>0</v>
      </c>
      <c r="U102" s="87">
        <f t="shared" si="9"/>
        <v>0</v>
      </c>
      <c r="V102" s="87">
        <f t="shared" si="9"/>
        <v>0</v>
      </c>
      <c r="W102" s="87">
        <f t="shared" si="9"/>
        <v>0</v>
      </c>
      <c r="X102" s="87">
        <f t="shared" si="9"/>
        <v>0</v>
      </c>
      <c r="Y102" s="87">
        <f t="shared" si="9"/>
        <v>0</v>
      </c>
      <c r="Z102" s="87">
        <f t="shared" si="9"/>
        <v>0</v>
      </c>
    </row>
    <row r="103" spans="2:26" s="79" customFormat="1" x14ac:dyDescent="0.2">
      <c r="B103" s="86">
        <f>'3. Investeringen'!B103</f>
        <v>89</v>
      </c>
      <c r="C103" s="86" t="str">
        <f>'3. Investeringen'!C103</f>
        <v>Nieuwe investeringen</v>
      </c>
      <c r="D103" s="86" t="str">
        <f>'3. Investeringen'!F103</f>
        <v>AD</v>
      </c>
      <c r="E103" s="171">
        <f>'3. Investeringen'!M103</f>
        <v>39</v>
      </c>
      <c r="F103" s="121">
        <f>'3. Investeringen'!N103</f>
        <v>2018</v>
      </c>
      <c r="G103" s="86">
        <f>'3. Investeringen'!O103</f>
        <v>153874.95972410892</v>
      </c>
      <c r="H103" s="20"/>
      <c r="I103" s="136">
        <f>'5. Selectie'!P151</f>
        <v>1</v>
      </c>
      <c r="J103" s="20"/>
      <c r="K103" s="87">
        <f t="shared" si="9"/>
        <v>0</v>
      </c>
      <c r="L103" s="87">
        <f t="shared" si="9"/>
        <v>0</v>
      </c>
      <c r="M103" s="87">
        <f t="shared" si="9"/>
        <v>0</v>
      </c>
      <c r="N103" s="87">
        <f t="shared" si="9"/>
        <v>0</v>
      </c>
      <c r="O103" s="87">
        <f t="shared" si="9"/>
        <v>0</v>
      </c>
      <c r="P103" s="87">
        <f t="shared" si="9"/>
        <v>0</v>
      </c>
      <c r="Q103" s="87">
        <f t="shared" si="9"/>
        <v>0</v>
      </c>
      <c r="R103" s="87">
        <f t="shared" si="9"/>
        <v>153874.95972410892</v>
      </c>
      <c r="S103" s="87">
        <f t="shared" si="9"/>
        <v>0</v>
      </c>
      <c r="T103" s="87">
        <f t="shared" si="9"/>
        <v>0</v>
      </c>
      <c r="U103" s="87">
        <f t="shared" si="9"/>
        <v>0</v>
      </c>
      <c r="V103" s="87">
        <f t="shared" si="9"/>
        <v>0</v>
      </c>
      <c r="W103" s="87">
        <f t="shared" si="9"/>
        <v>0</v>
      </c>
      <c r="X103" s="87">
        <f t="shared" si="9"/>
        <v>0</v>
      </c>
      <c r="Y103" s="87">
        <f t="shared" si="9"/>
        <v>0</v>
      </c>
      <c r="Z103" s="87">
        <f t="shared" si="9"/>
        <v>0</v>
      </c>
    </row>
    <row r="104" spans="2:26" s="79" customFormat="1" x14ac:dyDescent="0.2">
      <c r="B104" s="86">
        <f>'3. Investeringen'!B104</f>
        <v>90</v>
      </c>
      <c r="C104" s="86" t="str">
        <f>'3. Investeringen'!C104</f>
        <v>Nieuwe investeringen</v>
      </c>
      <c r="D104" s="86" t="str">
        <f>'3. Investeringen'!F104</f>
        <v>AD</v>
      </c>
      <c r="E104" s="171">
        <f>'3. Investeringen'!M104</f>
        <v>39</v>
      </c>
      <c r="F104" s="121">
        <f>'3. Investeringen'!N104</f>
        <v>2019</v>
      </c>
      <c r="G104" s="86">
        <f>'3. Investeringen'!O104</f>
        <v>3259399.3537743455</v>
      </c>
      <c r="H104" s="20"/>
      <c r="I104" s="136">
        <f>'5. Selectie'!P152</f>
        <v>1</v>
      </c>
      <c r="J104" s="20"/>
      <c r="K104" s="87">
        <f t="shared" si="9"/>
        <v>0</v>
      </c>
      <c r="L104" s="87">
        <f t="shared" si="9"/>
        <v>0</v>
      </c>
      <c r="M104" s="87">
        <f t="shared" si="9"/>
        <v>0</v>
      </c>
      <c r="N104" s="87">
        <f t="shared" si="9"/>
        <v>0</v>
      </c>
      <c r="O104" s="87">
        <f t="shared" si="9"/>
        <v>0</v>
      </c>
      <c r="P104" s="87">
        <f t="shared" si="9"/>
        <v>0</v>
      </c>
      <c r="Q104" s="87">
        <f t="shared" si="9"/>
        <v>0</v>
      </c>
      <c r="R104" s="87">
        <f t="shared" si="9"/>
        <v>0</v>
      </c>
      <c r="S104" s="87">
        <f t="shared" si="9"/>
        <v>3259399.3537743455</v>
      </c>
      <c r="T104" s="87">
        <f t="shared" si="9"/>
        <v>0</v>
      </c>
      <c r="U104" s="87">
        <f t="shared" si="9"/>
        <v>0</v>
      </c>
      <c r="V104" s="87">
        <f t="shared" si="9"/>
        <v>0</v>
      </c>
      <c r="W104" s="87">
        <f t="shared" si="9"/>
        <v>0</v>
      </c>
      <c r="X104" s="87">
        <f t="shared" si="9"/>
        <v>0</v>
      </c>
      <c r="Y104" s="87">
        <f t="shared" si="9"/>
        <v>0</v>
      </c>
      <c r="Z104" s="87">
        <f t="shared" si="9"/>
        <v>0</v>
      </c>
    </row>
    <row r="105" spans="2:26" s="79" customFormat="1" x14ac:dyDescent="0.2">
      <c r="B105" s="86">
        <f>'3. Investeringen'!B105</f>
        <v>91</v>
      </c>
      <c r="C105" s="86" t="str">
        <f>'3. Investeringen'!C105</f>
        <v>Nieuwe investeringen</v>
      </c>
      <c r="D105" s="86" t="str">
        <f>'3. Investeringen'!F105</f>
        <v>AD</v>
      </c>
      <c r="E105" s="171">
        <f>'3. Investeringen'!M105</f>
        <v>39</v>
      </c>
      <c r="F105" s="121">
        <f>'3. Investeringen'!N105</f>
        <v>2019</v>
      </c>
      <c r="G105" s="86">
        <f>'3. Investeringen'!O105</f>
        <v>128604.37412912077</v>
      </c>
      <c r="H105" s="20"/>
      <c r="I105" s="136">
        <f>'5. Selectie'!P153</f>
        <v>1</v>
      </c>
      <c r="J105" s="20"/>
      <c r="K105" s="87">
        <f t="shared" ref="K105:Z111" si="10">($F105=K$14)*$I105*$G105</f>
        <v>0</v>
      </c>
      <c r="L105" s="87">
        <f t="shared" si="10"/>
        <v>0</v>
      </c>
      <c r="M105" s="87">
        <f t="shared" si="10"/>
        <v>0</v>
      </c>
      <c r="N105" s="87">
        <f t="shared" si="10"/>
        <v>0</v>
      </c>
      <c r="O105" s="87">
        <f t="shared" si="10"/>
        <v>0</v>
      </c>
      <c r="P105" s="87">
        <f t="shared" si="10"/>
        <v>0</v>
      </c>
      <c r="Q105" s="87">
        <f t="shared" si="10"/>
        <v>0</v>
      </c>
      <c r="R105" s="87">
        <f t="shared" si="10"/>
        <v>0</v>
      </c>
      <c r="S105" s="87">
        <f t="shared" si="10"/>
        <v>128604.37412912077</v>
      </c>
      <c r="T105" s="87">
        <f t="shared" si="10"/>
        <v>0</v>
      </c>
      <c r="U105" s="87">
        <f t="shared" si="10"/>
        <v>0</v>
      </c>
      <c r="V105" s="87">
        <f t="shared" si="10"/>
        <v>0</v>
      </c>
      <c r="W105" s="87">
        <f t="shared" si="10"/>
        <v>0</v>
      </c>
      <c r="X105" s="87">
        <f t="shared" si="10"/>
        <v>0</v>
      </c>
      <c r="Y105" s="87">
        <f t="shared" si="10"/>
        <v>0</v>
      </c>
      <c r="Z105" s="87">
        <f t="shared" si="10"/>
        <v>0</v>
      </c>
    </row>
    <row r="106" spans="2:26" x14ac:dyDescent="0.2">
      <c r="B106" s="86">
        <f>'3. Investeringen'!B106</f>
        <v>92</v>
      </c>
      <c r="C106" s="86" t="str">
        <f>'3. Investeringen'!C106</f>
        <v>Nieuwe investeringen</v>
      </c>
      <c r="D106" s="86" t="str">
        <f>'3. Investeringen'!F106</f>
        <v>TD</v>
      </c>
      <c r="E106" s="171">
        <f>'3. Investeringen'!M106</f>
        <v>55</v>
      </c>
      <c r="F106" s="121">
        <f>'3. Investeringen'!N106</f>
        <v>2020</v>
      </c>
      <c r="G106" s="86">
        <f>'3. Investeringen'!O106</f>
        <v>613609.51788973738</v>
      </c>
      <c r="H106" s="20"/>
      <c r="I106" s="136">
        <f>'5. Selectie'!P154</f>
        <v>1</v>
      </c>
      <c r="J106" s="20"/>
      <c r="K106" s="87">
        <f t="shared" si="10"/>
        <v>0</v>
      </c>
      <c r="L106" s="87">
        <f t="shared" si="10"/>
        <v>0</v>
      </c>
      <c r="M106" s="87">
        <f t="shared" si="10"/>
        <v>0</v>
      </c>
      <c r="N106" s="87">
        <f t="shared" si="10"/>
        <v>0</v>
      </c>
      <c r="O106" s="87">
        <f t="shared" si="10"/>
        <v>0</v>
      </c>
      <c r="P106" s="87">
        <f t="shared" si="10"/>
        <v>0</v>
      </c>
      <c r="Q106" s="87">
        <f t="shared" si="10"/>
        <v>0</v>
      </c>
      <c r="R106" s="87">
        <f t="shared" si="10"/>
        <v>0</v>
      </c>
      <c r="S106" s="87">
        <f t="shared" si="10"/>
        <v>0</v>
      </c>
      <c r="T106" s="87">
        <f t="shared" si="10"/>
        <v>613609.51788973738</v>
      </c>
      <c r="U106" s="87">
        <f t="shared" si="10"/>
        <v>0</v>
      </c>
      <c r="V106" s="87">
        <f t="shared" si="10"/>
        <v>0</v>
      </c>
      <c r="W106" s="87">
        <f t="shared" si="10"/>
        <v>0</v>
      </c>
      <c r="X106" s="87">
        <f t="shared" si="10"/>
        <v>0</v>
      </c>
      <c r="Y106" s="87">
        <f t="shared" si="10"/>
        <v>0</v>
      </c>
      <c r="Z106" s="87">
        <f t="shared" si="10"/>
        <v>0</v>
      </c>
    </row>
    <row r="107" spans="2:26" x14ac:dyDescent="0.2">
      <c r="B107" s="86">
        <f>'3. Investeringen'!B107</f>
        <v>93</v>
      </c>
      <c r="C107" s="86" t="str">
        <f>'3. Investeringen'!C107</f>
        <v>Nieuwe investeringen</v>
      </c>
      <c r="D107" s="86" t="str">
        <f>'3. Investeringen'!F107</f>
        <v>TD</v>
      </c>
      <c r="E107" s="171">
        <f>'3. Investeringen'!M107</f>
        <v>45</v>
      </c>
      <c r="F107" s="121">
        <f>'3. Investeringen'!N107</f>
        <v>2020</v>
      </c>
      <c r="G107" s="86">
        <f>'3. Investeringen'!O107</f>
        <v>2571762.7555583841</v>
      </c>
      <c r="H107" s="20"/>
      <c r="I107" s="136">
        <f>'5. Selectie'!P155</f>
        <v>1</v>
      </c>
      <c r="J107" s="20"/>
      <c r="K107" s="87">
        <f t="shared" si="10"/>
        <v>0</v>
      </c>
      <c r="L107" s="87">
        <f t="shared" si="10"/>
        <v>0</v>
      </c>
      <c r="M107" s="87">
        <f t="shared" si="10"/>
        <v>0</v>
      </c>
      <c r="N107" s="87">
        <f t="shared" si="10"/>
        <v>0</v>
      </c>
      <c r="O107" s="87">
        <f t="shared" si="10"/>
        <v>0</v>
      </c>
      <c r="P107" s="87">
        <f t="shared" si="10"/>
        <v>0</v>
      </c>
      <c r="Q107" s="87">
        <f t="shared" si="10"/>
        <v>0</v>
      </c>
      <c r="R107" s="87">
        <f t="shared" si="10"/>
        <v>0</v>
      </c>
      <c r="S107" s="87">
        <f t="shared" si="10"/>
        <v>0</v>
      </c>
      <c r="T107" s="87">
        <f t="shared" si="10"/>
        <v>2571762.7555583841</v>
      </c>
      <c r="U107" s="87">
        <f t="shared" si="10"/>
        <v>0</v>
      </c>
      <c r="V107" s="87">
        <f t="shared" si="10"/>
        <v>0</v>
      </c>
      <c r="W107" s="87">
        <f t="shared" si="10"/>
        <v>0</v>
      </c>
      <c r="X107" s="87">
        <f t="shared" si="10"/>
        <v>0</v>
      </c>
      <c r="Y107" s="87">
        <f t="shared" si="10"/>
        <v>0</v>
      </c>
      <c r="Z107" s="87">
        <f t="shared" si="10"/>
        <v>0</v>
      </c>
    </row>
    <row r="108" spans="2:26" x14ac:dyDescent="0.2">
      <c r="B108" s="86">
        <f>'3. Investeringen'!B108</f>
        <v>94</v>
      </c>
      <c r="C108" s="86" t="str">
        <f>'3. Investeringen'!C108</f>
        <v>Nieuwe investeringen</v>
      </c>
      <c r="D108" s="86" t="str">
        <f>'3. Investeringen'!F108</f>
        <v>TD</v>
      </c>
      <c r="E108" s="171">
        <f>'3. Investeringen'!M108</f>
        <v>30</v>
      </c>
      <c r="F108" s="121">
        <f>'3. Investeringen'!N108</f>
        <v>2020</v>
      </c>
      <c r="G108" s="86">
        <f>'3. Investeringen'!O108</f>
        <v>1080748.9031918827</v>
      </c>
      <c r="H108" s="20"/>
      <c r="I108" s="136">
        <f>'5. Selectie'!P156</f>
        <v>1</v>
      </c>
      <c r="J108" s="20"/>
      <c r="K108" s="87">
        <f t="shared" si="10"/>
        <v>0</v>
      </c>
      <c r="L108" s="87">
        <f t="shared" si="10"/>
        <v>0</v>
      </c>
      <c r="M108" s="87">
        <f t="shared" si="10"/>
        <v>0</v>
      </c>
      <c r="N108" s="87">
        <f t="shared" si="10"/>
        <v>0</v>
      </c>
      <c r="O108" s="87">
        <f t="shared" si="10"/>
        <v>0</v>
      </c>
      <c r="P108" s="87">
        <f t="shared" si="10"/>
        <v>0</v>
      </c>
      <c r="Q108" s="87">
        <f t="shared" si="10"/>
        <v>0</v>
      </c>
      <c r="R108" s="87">
        <f t="shared" si="10"/>
        <v>0</v>
      </c>
      <c r="S108" s="87">
        <f t="shared" si="10"/>
        <v>0</v>
      </c>
      <c r="T108" s="87">
        <f t="shared" si="10"/>
        <v>1080748.9031918827</v>
      </c>
      <c r="U108" s="87">
        <f t="shared" si="10"/>
        <v>0</v>
      </c>
      <c r="V108" s="87">
        <f t="shared" si="10"/>
        <v>0</v>
      </c>
      <c r="W108" s="87">
        <f t="shared" si="10"/>
        <v>0</v>
      </c>
      <c r="X108" s="87">
        <f t="shared" si="10"/>
        <v>0</v>
      </c>
      <c r="Y108" s="87">
        <f t="shared" si="10"/>
        <v>0</v>
      </c>
      <c r="Z108" s="87">
        <f t="shared" si="10"/>
        <v>0</v>
      </c>
    </row>
    <row r="109" spans="2:26" x14ac:dyDescent="0.2">
      <c r="B109" s="86">
        <f>'3. Investeringen'!B109</f>
        <v>95</v>
      </c>
      <c r="C109" s="86" t="str">
        <f>'3. Investeringen'!C109</f>
        <v>Nieuwe investeringen</v>
      </c>
      <c r="D109" s="86" t="str">
        <f>'3. Investeringen'!F109</f>
        <v>TD</v>
      </c>
      <c r="E109" s="171">
        <f>'3. Investeringen'!M109</f>
        <v>5</v>
      </c>
      <c r="F109" s="121">
        <f>'3. Investeringen'!N109</f>
        <v>2020</v>
      </c>
      <c r="G109" s="86">
        <f>'3. Investeringen'!O109</f>
        <v>27609.006547709825</v>
      </c>
      <c r="H109" s="20"/>
      <c r="I109" s="136">
        <f>'5. Selectie'!P157</f>
        <v>1</v>
      </c>
      <c r="J109" s="20"/>
      <c r="K109" s="87">
        <f t="shared" si="10"/>
        <v>0</v>
      </c>
      <c r="L109" s="87">
        <f t="shared" si="10"/>
        <v>0</v>
      </c>
      <c r="M109" s="87">
        <f t="shared" si="10"/>
        <v>0</v>
      </c>
      <c r="N109" s="87">
        <f t="shared" si="10"/>
        <v>0</v>
      </c>
      <c r="O109" s="87">
        <f t="shared" si="10"/>
        <v>0</v>
      </c>
      <c r="P109" s="87">
        <f t="shared" si="10"/>
        <v>0</v>
      </c>
      <c r="Q109" s="87">
        <f t="shared" si="10"/>
        <v>0</v>
      </c>
      <c r="R109" s="87">
        <f t="shared" si="10"/>
        <v>0</v>
      </c>
      <c r="S109" s="87">
        <f t="shared" si="10"/>
        <v>0</v>
      </c>
      <c r="T109" s="87">
        <f t="shared" si="10"/>
        <v>27609.006547709825</v>
      </c>
      <c r="U109" s="87">
        <f t="shared" si="10"/>
        <v>0</v>
      </c>
      <c r="V109" s="87">
        <f t="shared" si="10"/>
        <v>0</v>
      </c>
      <c r="W109" s="87">
        <f t="shared" si="10"/>
        <v>0</v>
      </c>
      <c r="X109" s="87">
        <f t="shared" si="10"/>
        <v>0</v>
      </c>
      <c r="Y109" s="87">
        <f t="shared" si="10"/>
        <v>0</v>
      </c>
      <c r="Z109" s="87">
        <f t="shared" si="10"/>
        <v>0</v>
      </c>
    </row>
    <row r="110" spans="2:26" x14ac:dyDescent="0.2">
      <c r="B110" s="86">
        <f>'3. Investeringen'!B110</f>
        <v>96</v>
      </c>
      <c r="C110" s="86" t="str">
        <f>'3. Investeringen'!C110</f>
        <v>Nieuwe investeringen</v>
      </c>
      <c r="D110" s="86" t="str">
        <f>'3. Investeringen'!F110</f>
        <v>AD</v>
      </c>
      <c r="E110" s="171">
        <f>'3. Investeringen'!M110</f>
        <v>39</v>
      </c>
      <c r="F110" s="121">
        <f>'3. Investeringen'!N110</f>
        <v>2020</v>
      </c>
      <c r="G110" s="86">
        <f>'3. Investeringen'!O110</f>
        <v>1886094.1198188437</v>
      </c>
      <c r="H110" s="20"/>
      <c r="I110" s="136">
        <f>'5. Selectie'!P158</f>
        <v>1</v>
      </c>
      <c r="J110" s="20"/>
      <c r="K110" s="87">
        <f t="shared" si="10"/>
        <v>0</v>
      </c>
      <c r="L110" s="87">
        <f t="shared" si="10"/>
        <v>0</v>
      </c>
      <c r="M110" s="87">
        <f t="shared" si="10"/>
        <v>0</v>
      </c>
      <c r="N110" s="87">
        <f t="shared" si="10"/>
        <v>0</v>
      </c>
      <c r="O110" s="87">
        <f t="shared" si="10"/>
        <v>0</v>
      </c>
      <c r="P110" s="87">
        <f t="shared" si="10"/>
        <v>0</v>
      </c>
      <c r="Q110" s="87">
        <f t="shared" si="10"/>
        <v>0</v>
      </c>
      <c r="R110" s="87">
        <f t="shared" si="10"/>
        <v>0</v>
      </c>
      <c r="S110" s="87">
        <f t="shared" si="10"/>
        <v>0</v>
      </c>
      <c r="T110" s="87">
        <f t="shared" si="10"/>
        <v>1886094.1198188437</v>
      </c>
      <c r="U110" s="87">
        <f t="shared" si="10"/>
        <v>0</v>
      </c>
      <c r="V110" s="87">
        <f t="shared" si="10"/>
        <v>0</v>
      </c>
      <c r="W110" s="87">
        <f t="shared" si="10"/>
        <v>0</v>
      </c>
      <c r="X110" s="87">
        <f t="shared" si="10"/>
        <v>0</v>
      </c>
      <c r="Y110" s="87">
        <f t="shared" si="10"/>
        <v>0</v>
      </c>
      <c r="Z110" s="87">
        <f t="shared" si="10"/>
        <v>0</v>
      </c>
    </row>
    <row r="111" spans="2:26" x14ac:dyDescent="0.2">
      <c r="B111" s="86">
        <f>'3. Investeringen'!B111</f>
        <v>97</v>
      </c>
      <c r="C111" s="86" t="str">
        <f>'3. Investeringen'!C111</f>
        <v>Nieuwe investeringen</v>
      </c>
      <c r="D111" s="86" t="str">
        <f>'3. Investeringen'!F111</f>
        <v>AD</v>
      </c>
      <c r="E111" s="171">
        <f>'3. Investeringen'!M111</f>
        <v>39</v>
      </c>
      <c r="F111" s="121">
        <f>'3. Investeringen'!N111</f>
        <v>2020</v>
      </c>
      <c r="G111" s="86">
        <f>'3. Investeringen'!O111</f>
        <v>615.20018253994965</v>
      </c>
      <c r="H111" s="20"/>
      <c r="I111" s="136">
        <f>'5. Selectie'!P159</f>
        <v>1</v>
      </c>
      <c r="J111" s="20"/>
      <c r="K111" s="87">
        <f t="shared" si="10"/>
        <v>0</v>
      </c>
      <c r="L111" s="87">
        <f t="shared" si="10"/>
        <v>0</v>
      </c>
      <c r="M111" s="87">
        <f t="shared" si="10"/>
        <v>0</v>
      </c>
      <c r="N111" s="87">
        <f t="shared" si="10"/>
        <v>0</v>
      </c>
      <c r="O111" s="87">
        <f t="shared" si="10"/>
        <v>0</v>
      </c>
      <c r="P111" s="87">
        <f t="shared" si="10"/>
        <v>0</v>
      </c>
      <c r="Q111" s="87">
        <f t="shared" si="10"/>
        <v>0</v>
      </c>
      <c r="R111" s="87">
        <f t="shared" si="10"/>
        <v>0</v>
      </c>
      <c r="S111" s="87">
        <f t="shared" si="10"/>
        <v>0</v>
      </c>
      <c r="T111" s="87">
        <f t="shared" si="10"/>
        <v>615.20018253994965</v>
      </c>
      <c r="U111" s="87">
        <f t="shared" si="10"/>
        <v>0</v>
      </c>
      <c r="V111" s="87">
        <f t="shared" si="10"/>
        <v>0</v>
      </c>
      <c r="W111" s="87">
        <f t="shared" si="10"/>
        <v>0</v>
      </c>
      <c r="X111" s="87">
        <f t="shared" si="10"/>
        <v>0</v>
      </c>
      <c r="Y111" s="87">
        <f t="shared" si="10"/>
        <v>0</v>
      </c>
      <c r="Z111" s="87">
        <f t="shared" si="10"/>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114"/>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8" customFormat="1" ht="14.25" customHeight="1" x14ac:dyDescent="0.2">
      <c r="B4" s="158" t="s">
        <v>121</v>
      </c>
    </row>
    <row r="5" spans="1:33" s="125" customFormat="1" ht="27" customHeight="1" x14ac:dyDescent="0.2">
      <c r="B5" s="174" t="s">
        <v>170</v>
      </c>
      <c r="C5" s="174"/>
      <c r="D5" s="174"/>
      <c r="E5" s="174"/>
      <c r="F5" s="174"/>
      <c r="G5" s="174"/>
      <c r="H5" s="174"/>
      <c r="I5" s="137"/>
      <c r="J5" s="137"/>
      <c r="K5" s="137"/>
      <c r="L5" s="137"/>
      <c r="M5" s="137"/>
      <c r="N5" s="141"/>
      <c r="O5" s="141"/>
      <c r="P5" s="141"/>
      <c r="Q5" s="141"/>
    </row>
    <row r="6" spans="1:33" s="125" customFormat="1" x14ac:dyDescent="0.2">
      <c r="B6" s="43"/>
      <c r="J6" s="159"/>
    </row>
    <row r="7" spans="1:33" s="145" customFormat="1" ht="14.25" customHeight="1" x14ac:dyDescent="0.2">
      <c r="B7" s="168" t="s">
        <v>27</v>
      </c>
      <c r="C7" s="168"/>
    </row>
    <row r="8" spans="1:33" s="125" customFormat="1" ht="57.75" customHeight="1" x14ac:dyDescent="0.2">
      <c r="A8" s="147"/>
      <c r="B8" s="174" t="s">
        <v>224</v>
      </c>
      <c r="C8" s="174"/>
      <c r="D8" s="174"/>
      <c r="E8" s="174"/>
      <c r="F8" s="174"/>
      <c r="G8" s="174"/>
      <c r="H8" s="174"/>
      <c r="I8" s="137"/>
      <c r="J8" s="137"/>
      <c r="K8" s="137"/>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4">
        <f>'2. Reguleringsparameters'!E41</f>
        <v>1.2</v>
      </c>
      <c r="O12" s="83"/>
      <c r="P12" s="30" t="s">
        <v>81</v>
      </c>
      <c r="R12" s="87">
        <f t="shared" ref="R12:AG12" si="0">SUM(R18:R108)</f>
        <v>5107816.2743784031</v>
      </c>
      <c r="S12" s="87">
        <f t="shared" si="0"/>
        <v>5186432.3663415462</v>
      </c>
      <c r="T12" s="87">
        <f t="shared" si="0"/>
        <v>5224131.1399393966</v>
      </c>
      <c r="U12" s="87">
        <f t="shared" si="0"/>
        <v>5408062.0976068322</v>
      </c>
      <c r="V12" s="87">
        <f t="shared" si="0"/>
        <v>5611461.8713363186</v>
      </c>
      <c r="W12" s="87">
        <f t="shared" si="0"/>
        <v>5899072.3693332011</v>
      </c>
      <c r="X12" s="87">
        <f t="shared" si="0"/>
        <v>6093048.725161342</v>
      </c>
      <c r="Y12" s="87">
        <f t="shared" si="0"/>
        <v>6380423.0493993554</v>
      </c>
      <c r="Z12" s="87">
        <f t="shared" si="0"/>
        <v>6779141.7358485255</v>
      </c>
      <c r="AA12" s="87">
        <f t="shared" si="0"/>
        <v>6799318.7267798334</v>
      </c>
      <c r="AB12" s="87">
        <f t="shared" si="0"/>
        <v>6551712.5895327749</v>
      </c>
      <c r="AC12" s="87">
        <f t="shared" si="0"/>
        <v>7623759.1590346787</v>
      </c>
      <c r="AD12" s="87">
        <f t="shared" si="0"/>
        <v>6744683.7388465777</v>
      </c>
      <c r="AE12" s="87">
        <f t="shared" si="0"/>
        <v>6188756.1443732064</v>
      </c>
      <c r="AF12" s="87">
        <f t="shared" si="0"/>
        <v>5918608.2344939364</v>
      </c>
      <c r="AG12" s="87">
        <f t="shared" si="0"/>
        <v>5847537.7716717906</v>
      </c>
    </row>
    <row r="14" spans="1:33" s="77" customFormat="1" x14ac:dyDescent="0.2">
      <c r="B14" s="77" t="s">
        <v>89</v>
      </c>
    </row>
    <row r="16" spans="1:33" s="20" customFormat="1" x14ac:dyDescent="0.2">
      <c r="A16" s="65"/>
      <c r="B16" s="138" t="s">
        <v>73</v>
      </c>
      <c r="C16" s="139"/>
      <c r="D16" s="139"/>
      <c r="E16" s="139"/>
      <c r="F16" s="139"/>
      <c r="G16" s="139"/>
      <c r="H16" s="139"/>
      <c r="I16" s="132"/>
      <c r="J16" s="138" t="s">
        <v>96</v>
      </c>
      <c r="K16" s="65"/>
      <c r="L16" s="138" t="s">
        <v>95</v>
      </c>
      <c r="M16" s="139"/>
      <c r="N16" s="139"/>
      <c r="O16" s="139"/>
      <c r="P16" s="139"/>
      <c r="Q16" s="132"/>
      <c r="R16" s="138" t="s">
        <v>195</v>
      </c>
      <c r="S16" s="139"/>
      <c r="T16" s="139"/>
      <c r="U16" s="139"/>
      <c r="V16" s="139"/>
      <c r="W16" s="139"/>
      <c r="X16" s="139"/>
      <c r="Y16" s="139"/>
      <c r="Z16" s="139"/>
      <c r="AA16" s="139"/>
      <c r="AB16" s="139"/>
      <c r="AC16" s="139"/>
      <c r="AD16" s="139"/>
      <c r="AE16" s="139"/>
      <c r="AF16" s="139"/>
      <c r="AG16" s="139"/>
    </row>
    <row r="17" spans="1:36" s="75" customFormat="1" ht="41.25" customHeight="1" x14ac:dyDescent="0.2">
      <c r="B17" s="139" t="s">
        <v>93</v>
      </c>
      <c r="C17" s="139" t="s">
        <v>126</v>
      </c>
      <c r="D17" s="139" t="s">
        <v>101</v>
      </c>
      <c r="E17" s="140" t="s">
        <v>179</v>
      </c>
      <c r="F17" s="140" t="s">
        <v>189</v>
      </c>
      <c r="G17" s="140" t="s">
        <v>190</v>
      </c>
      <c r="H17" s="160" t="s">
        <v>218</v>
      </c>
      <c r="I17" s="132"/>
      <c r="J17" s="139" t="s">
        <v>75</v>
      </c>
      <c r="K17" s="65"/>
      <c r="L17" s="140" t="s">
        <v>82</v>
      </c>
      <c r="M17" s="140" t="s">
        <v>201</v>
      </c>
      <c r="N17" s="140" t="s">
        <v>162</v>
      </c>
      <c r="O17" s="140" t="s">
        <v>111</v>
      </c>
      <c r="P17" s="140" t="s">
        <v>153</v>
      </c>
      <c r="Q17" s="132"/>
      <c r="R17" s="139">
        <v>2011</v>
      </c>
      <c r="S17" s="139">
        <v>2012</v>
      </c>
      <c r="T17" s="139">
        <v>2013</v>
      </c>
      <c r="U17" s="139">
        <v>2014</v>
      </c>
      <c r="V17" s="139">
        <v>2015</v>
      </c>
      <c r="W17" s="139">
        <v>2016</v>
      </c>
      <c r="X17" s="139">
        <v>2017</v>
      </c>
      <c r="Y17" s="139">
        <v>2018</v>
      </c>
      <c r="Z17" s="139">
        <v>2019</v>
      </c>
      <c r="AA17" s="139">
        <v>2020</v>
      </c>
      <c r="AB17" s="139">
        <v>2021</v>
      </c>
      <c r="AC17" s="139">
        <v>2022</v>
      </c>
      <c r="AD17" s="139">
        <v>2023</v>
      </c>
      <c r="AE17" s="139">
        <v>2024</v>
      </c>
      <c r="AF17" s="139">
        <v>2025</v>
      </c>
      <c r="AG17" s="139">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1">
        <f>'3. Investeringen'!M15</f>
        <v>21</v>
      </c>
      <c r="G18" s="121">
        <f>'3. Investeringen'!N15</f>
        <v>2011</v>
      </c>
      <c r="H18" s="86">
        <f>'3. Investeringen'!O15</f>
        <v>13751711.113695659</v>
      </c>
      <c r="I18" s="65"/>
      <c r="J18" s="86">
        <f>'6. Investeringen per jaar'!I15</f>
        <v>1</v>
      </c>
      <c r="K18" s="65"/>
      <c r="L18" s="123">
        <f t="shared" ref="L18:L81" si="1">G18+F18+IF(P18=0,-1,0)</f>
        <v>2032</v>
      </c>
      <c r="M18" s="87">
        <f t="shared" ref="M18:M81" si="2">H18-SUM(R18:AB18)</f>
        <v>6548433.863664601</v>
      </c>
      <c r="N18" s="117">
        <f t="shared" ref="N18:N81" si="3">IF($E18&lt;$G18,
MAX(0,$F18+$G18-2022),
MAX(L18-2022+P18,0)+IF(P18=0,1,0))</f>
        <v>10</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654843.38636645989</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654843.38636645989</v>
      </c>
      <c r="T18" s="87">
        <f t="shared" si="5"/>
        <v>654843.38636645989</v>
      </c>
      <c r="U18" s="87">
        <f t="shared" si="5"/>
        <v>654843.38636645989</v>
      </c>
      <c r="V18" s="87">
        <f t="shared" si="5"/>
        <v>654843.38636645989</v>
      </c>
      <c r="W18" s="87">
        <f t="shared" si="5"/>
        <v>654843.38636645989</v>
      </c>
      <c r="X18" s="87">
        <f t="shared" si="5"/>
        <v>654843.38636645989</v>
      </c>
      <c r="Y18" s="87">
        <f t="shared" si="5"/>
        <v>654843.38636645989</v>
      </c>
      <c r="Z18" s="87">
        <f t="shared" si="5"/>
        <v>654843.38636645989</v>
      </c>
      <c r="AA18" s="87">
        <f t="shared" si="5"/>
        <v>654843.38636645989</v>
      </c>
      <c r="AB18" s="87">
        <f t="shared" si="5"/>
        <v>654843.38636645989</v>
      </c>
      <c r="AC18" s="87">
        <f t="shared" si="5"/>
        <v>785812.0636397521</v>
      </c>
      <c r="AD18" s="87">
        <f t="shared" si="5"/>
        <v>691514.61600298178</v>
      </c>
      <c r="AE18" s="87">
        <f t="shared" si="5"/>
        <v>633888.39800273336</v>
      </c>
      <c r="AF18" s="87">
        <f t="shared" si="5"/>
        <v>633888.39800273336</v>
      </c>
      <c r="AG18" s="87">
        <f t="shared" si="5"/>
        <v>633888.39800273336</v>
      </c>
      <c r="AI18" s="147"/>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1">
        <f>'3. Investeringen'!M16</f>
        <v>26.700000000000045</v>
      </c>
      <c r="G19" s="121">
        <f>'3. Investeringen'!N16</f>
        <v>2011</v>
      </c>
      <c r="H19" s="86">
        <f>'3. Investeringen'!O16</f>
        <v>84561650.020771518</v>
      </c>
      <c r="I19" s="65"/>
      <c r="J19" s="86">
        <f>'6. Investeringen per jaar'!I16</f>
        <v>1</v>
      </c>
      <c r="K19" s="65"/>
      <c r="L19" s="123">
        <f t="shared" si="1"/>
        <v>2036.7</v>
      </c>
      <c r="M19" s="87">
        <f t="shared" si="2"/>
        <v>49723517.053412527</v>
      </c>
      <c r="N19" s="117">
        <f t="shared" si="3"/>
        <v>15.700000000000045</v>
      </c>
      <c r="O19" s="87" t="b">
        <f t="shared" si="4"/>
        <v>0</v>
      </c>
      <c r="P19" s="118">
        <f>INDEX('2. Reguleringsparameters'!$D$44:$E$50,MATCH(C19,'2. Reguleringsparameters'!$B$44:$B$50,0),MATCH(D19,'2. Reguleringsparameters'!$D$43:$E$43,0))</f>
        <v>0</v>
      </c>
      <c r="Q19" s="65"/>
      <c r="R19" s="87">
        <f t="shared" si="5"/>
        <v>3167102.9970326358</v>
      </c>
      <c r="S19" s="87">
        <f t="shared" si="5"/>
        <v>3167102.9970326354</v>
      </c>
      <c r="T19" s="87">
        <f t="shared" si="5"/>
        <v>3167102.9970326354</v>
      </c>
      <c r="U19" s="87">
        <f t="shared" si="5"/>
        <v>3167102.9970326354</v>
      </c>
      <c r="V19" s="87">
        <f t="shared" si="5"/>
        <v>3167102.9970326354</v>
      </c>
      <c r="W19" s="87">
        <f t="shared" si="5"/>
        <v>3167102.9970326354</v>
      </c>
      <c r="X19" s="87">
        <f t="shared" si="5"/>
        <v>3167102.9970326354</v>
      </c>
      <c r="Y19" s="87">
        <f t="shared" si="5"/>
        <v>3167102.9970326354</v>
      </c>
      <c r="Z19" s="87">
        <f t="shared" si="5"/>
        <v>3167102.9970326354</v>
      </c>
      <c r="AA19" s="87">
        <f t="shared" si="5"/>
        <v>3167102.9970326354</v>
      </c>
      <c r="AB19" s="87">
        <f t="shared" si="5"/>
        <v>3167102.9970326354</v>
      </c>
      <c r="AC19" s="87">
        <f t="shared" si="5"/>
        <v>3800523.5964391627</v>
      </c>
      <c r="AD19" s="87">
        <f t="shared" si="5"/>
        <v>3510037.7164565525</v>
      </c>
      <c r="AE19" s="87">
        <f t="shared" si="5"/>
        <v>3241754.5788929951</v>
      </c>
      <c r="AF19" s="87">
        <f t="shared" si="5"/>
        <v>3084346.5481593441</v>
      </c>
      <c r="AG19" s="87">
        <f t="shared" si="5"/>
        <v>3084346.5481593441</v>
      </c>
      <c r="AI19" s="147"/>
      <c r="AJ19" s="128"/>
    </row>
    <row r="20" spans="1:36" s="20" customFormat="1" x14ac:dyDescent="0.2">
      <c r="A20" s="65"/>
      <c r="B20" s="86">
        <f>'3. Investeringen'!B17</f>
        <v>3</v>
      </c>
      <c r="C20" s="86" t="str">
        <f>'3. Investeringen'!C17</f>
        <v>Nieuwe investeringen</v>
      </c>
      <c r="D20" s="86" t="str">
        <f>'3. Investeringen'!F17</f>
        <v>TD</v>
      </c>
      <c r="E20" s="121">
        <f>'3. Investeringen'!K17</f>
        <v>2004</v>
      </c>
      <c r="F20" s="171">
        <f>'3. Investeringen'!M17</f>
        <v>48.5</v>
      </c>
      <c r="G20" s="121">
        <f>'3. Investeringen'!N17</f>
        <v>2011</v>
      </c>
      <c r="H20" s="86">
        <f>'3. Investeringen'!O17</f>
        <v>342733.33333333331</v>
      </c>
      <c r="I20" s="65"/>
      <c r="J20" s="86">
        <f>'6. Investeringen per jaar'!I17</f>
        <v>1</v>
      </c>
      <c r="K20" s="65"/>
      <c r="L20" s="123">
        <f t="shared" si="1"/>
        <v>2059.5</v>
      </c>
      <c r="M20" s="87">
        <f t="shared" si="2"/>
        <v>265000</v>
      </c>
      <c r="N20" s="117">
        <f t="shared" si="3"/>
        <v>37.5</v>
      </c>
      <c r="O20" s="87" t="b">
        <f t="shared" si="4"/>
        <v>0</v>
      </c>
      <c r="P20" s="117">
        <f>INDEX('2. Reguleringsparameters'!$D$44:$E$50,MATCH(C20,'2. Reguleringsparameters'!$B$44:$B$50,0),MATCH(D20,'2. Reguleringsparameters'!$D$43:$E$43,0))</f>
        <v>0.5</v>
      </c>
      <c r="Q20" s="65"/>
      <c r="R20" s="87">
        <f t="shared" si="5"/>
        <v>7066.6666666666661</v>
      </c>
      <c r="S20" s="87">
        <f t="shared" si="5"/>
        <v>7066.6666666666661</v>
      </c>
      <c r="T20" s="87">
        <f t="shared" si="5"/>
        <v>7066.6666666666661</v>
      </c>
      <c r="U20" s="87">
        <f t="shared" si="5"/>
        <v>7066.6666666666661</v>
      </c>
      <c r="V20" s="87">
        <f t="shared" si="5"/>
        <v>7066.6666666666661</v>
      </c>
      <c r="W20" s="87">
        <f t="shared" si="5"/>
        <v>7066.6666666666661</v>
      </c>
      <c r="X20" s="87">
        <f t="shared" si="5"/>
        <v>7066.6666666666661</v>
      </c>
      <c r="Y20" s="87">
        <f t="shared" si="5"/>
        <v>7066.6666666666661</v>
      </c>
      <c r="Z20" s="87">
        <f t="shared" si="5"/>
        <v>7066.6666666666661</v>
      </c>
      <c r="AA20" s="87">
        <f t="shared" si="5"/>
        <v>7066.6666666666661</v>
      </c>
      <c r="AB20" s="87">
        <f t="shared" si="5"/>
        <v>7066.6666666666661</v>
      </c>
      <c r="AC20" s="87">
        <f t="shared" si="5"/>
        <v>8480</v>
      </c>
      <c r="AD20" s="87">
        <f t="shared" si="5"/>
        <v>8208.64</v>
      </c>
      <c r="AE20" s="87">
        <f t="shared" si="5"/>
        <v>7945.9635199999993</v>
      </c>
      <c r="AF20" s="87">
        <f t="shared" si="5"/>
        <v>7691.6926873599996</v>
      </c>
      <c r="AG20" s="87">
        <f t="shared" si="5"/>
        <v>7445.5585213644808</v>
      </c>
      <c r="AI20" s="147"/>
      <c r="AJ20" s="128"/>
    </row>
    <row r="21" spans="1:36" s="20" customFormat="1" x14ac:dyDescent="0.2">
      <c r="A21" s="65"/>
      <c r="B21" s="86">
        <f>'3. Investeringen'!B18</f>
        <v>4</v>
      </c>
      <c r="C21" s="86" t="str">
        <f>'3. Investeringen'!C18</f>
        <v>Nieuwe investeringen</v>
      </c>
      <c r="D21" s="86" t="str">
        <f>'3. Investeringen'!F18</f>
        <v>TD</v>
      </c>
      <c r="E21" s="121">
        <f>'3. Investeringen'!K18</f>
        <v>2004</v>
      </c>
      <c r="F21" s="171">
        <f>'3. Investeringen'!M18</f>
        <v>38.5</v>
      </c>
      <c r="G21" s="121">
        <f>'3. Investeringen'!N18</f>
        <v>2011</v>
      </c>
      <c r="H21" s="86">
        <f>'3. Investeringen'!O18</f>
        <v>1847094.1176470588</v>
      </c>
      <c r="I21" s="65"/>
      <c r="J21" s="86">
        <f>'6. Investeringen per jaar'!I18</f>
        <v>1</v>
      </c>
      <c r="K21" s="65"/>
      <c r="L21" s="123">
        <f t="shared" si="1"/>
        <v>2049.5</v>
      </c>
      <c r="M21" s="87">
        <f t="shared" si="2"/>
        <v>1319352.9411764706</v>
      </c>
      <c r="N21" s="117">
        <f t="shared" si="3"/>
        <v>27.5</v>
      </c>
      <c r="O21" s="87" t="b">
        <f t="shared" si="4"/>
        <v>0</v>
      </c>
      <c r="P21" s="117">
        <f>INDEX('2. Reguleringsparameters'!$D$44:$E$50,MATCH(C21,'2. Reguleringsparameters'!$B$44:$B$50,0),MATCH(D21,'2. Reguleringsparameters'!$D$43:$E$43,0))</f>
        <v>0.5</v>
      </c>
      <c r="Q21" s="65"/>
      <c r="R21" s="87">
        <f t="shared" si="5"/>
        <v>47976.470588235294</v>
      </c>
      <c r="S21" s="87">
        <f t="shared" si="5"/>
        <v>47976.470588235294</v>
      </c>
      <c r="T21" s="87">
        <f t="shared" si="5"/>
        <v>47976.470588235294</v>
      </c>
      <c r="U21" s="87">
        <f t="shared" si="5"/>
        <v>47976.470588235294</v>
      </c>
      <c r="V21" s="87">
        <f t="shared" si="5"/>
        <v>47976.470588235294</v>
      </c>
      <c r="W21" s="87">
        <f t="shared" si="5"/>
        <v>47976.470588235294</v>
      </c>
      <c r="X21" s="87">
        <f t="shared" si="5"/>
        <v>47976.470588235294</v>
      </c>
      <c r="Y21" s="87">
        <f t="shared" si="5"/>
        <v>47976.470588235294</v>
      </c>
      <c r="Z21" s="87">
        <f t="shared" si="5"/>
        <v>47976.470588235294</v>
      </c>
      <c r="AA21" s="87">
        <f t="shared" si="5"/>
        <v>47976.470588235294</v>
      </c>
      <c r="AB21" s="87">
        <f t="shared" si="5"/>
        <v>47976.470588235294</v>
      </c>
      <c r="AC21" s="87">
        <f t="shared" si="5"/>
        <v>57571.76470588235</v>
      </c>
      <c r="AD21" s="87">
        <f t="shared" si="5"/>
        <v>55059.542245989302</v>
      </c>
      <c r="AE21" s="87">
        <f t="shared" si="5"/>
        <v>52656.94403889159</v>
      </c>
      <c r="AF21" s="87">
        <f t="shared" si="5"/>
        <v>50359.18648083086</v>
      </c>
      <c r="AG21" s="87">
        <f t="shared" si="5"/>
        <v>48161.694707121875</v>
      </c>
      <c r="AI21" s="147"/>
      <c r="AJ21" s="128"/>
    </row>
    <row r="22" spans="1:36" s="20" customFormat="1" x14ac:dyDescent="0.2">
      <c r="A22" s="65"/>
      <c r="B22" s="86">
        <f>'3. Investeringen'!B19</f>
        <v>5</v>
      </c>
      <c r="C22" s="86" t="str">
        <f>'3. Investeringen'!C19</f>
        <v>Nieuwe investeringen</v>
      </c>
      <c r="D22" s="86" t="str">
        <f>'3. Investeringen'!F19</f>
        <v>TD</v>
      </c>
      <c r="E22" s="121">
        <f>'3. Investeringen'!K19</f>
        <v>2004</v>
      </c>
      <c r="F22" s="171">
        <f>'3. Investeringen'!M19</f>
        <v>23.5</v>
      </c>
      <c r="G22" s="121">
        <f>'3. Investeringen'!N19</f>
        <v>2011</v>
      </c>
      <c r="H22" s="86">
        <f>'3. Investeringen'!O19</f>
        <v>852836.36363636365</v>
      </c>
      <c r="I22" s="65"/>
      <c r="J22" s="86">
        <f>'6. Investeringen per jaar'!I19</f>
        <v>1</v>
      </c>
      <c r="K22" s="65"/>
      <c r="L22" s="123">
        <f t="shared" si="1"/>
        <v>2034.5</v>
      </c>
      <c r="M22" s="87">
        <f t="shared" si="2"/>
        <v>453636.36363636359</v>
      </c>
      <c r="N22" s="117">
        <f t="shared" si="3"/>
        <v>12.5</v>
      </c>
      <c r="O22" s="87" t="b">
        <f t="shared" si="4"/>
        <v>0</v>
      </c>
      <c r="P22" s="117">
        <f>INDEX('2. Reguleringsparameters'!$D$44:$E$50,MATCH(C22,'2. Reguleringsparameters'!$B$44:$B$50,0),MATCH(D22,'2. Reguleringsparameters'!$D$43:$E$43,0))</f>
        <v>0.5</v>
      </c>
      <c r="Q22" s="65"/>
      <c r="R22" s="87">
        <f t="shared" si="5"/>
        <v>36290.909090909088</v>
      </c>
      <c r="S22" s="87">
        <f t="shared" si="5"/>
        <v>36290.909090909096</v>
      </c>
      <c r="T22" s="87">
        <f t="shared" si="5"/>
        <v>36290.909090909096</v>
      </c>
      <c r="U22" s="87">
        <f t="shared" si="5"/>
        <v>36290.909090909096</v>
      </c>
      <c r="V22" s="87">
        <f t="shared" si="5"/>
        <v>36290.909090909096</v>
      </c>
      <c r="W22" s="87">
        <f t="shared" si="5"/>
        <v>36290.909090909096</v>
      </c>
      <c r="X22" s="87">
        <f t="shared" si="5"/>
        <v>36290.909090909096</v>
      </c>
      <c r="Y22" s="87">
        <f t="shared" si="5"/>
        <v>36290.909090909096</v>
      </c>
      <c r="Z22" s="87">
        <f t="shared" si="5"/>
        <v>36290.909090909096</v>
      </c>
      <c r="AA22" s="87">
        <f t="shared" si="5"/>
        <v>36290.909090909096</v>
      </c>
      <c r="AB22" s="87">
        <f t="shared" si="5"/>
        <v>36290.909090909096</v>
      </c>
      <c r="AC22" s="87">
        <f t="shared" si="5"/>
        <v>43549.090909090904</v>
      </c>
      <c r="AD22" s="87">
        <f t="shared" si="5"/>
        <v>39368.378181818181</v>
      </c>
      <c r="AE22" s="87">
        <f t="shared" si="5"/>
        <v>35589.013876363635</v>
      </c>
      <c r="AF22" s="87">
        <f t="shared" si="5"/>
        <v>35276.829544114829</v>
      </c>
      <c r="AG22" s="87">
        <f t="shared" si="5"/>
        <v>35276.829544114829</v>
      </c>
      <c r="AI22" s="147"/>
      <c r="AJ22" s="128"/>
    </row>
    <row r="23" spans="1:36" s="20" customFormat="1" x14ac:dyDescent="0.2">
      <c r="A23" s="65"/>
      <c r="B23" s="86">
        <f>'3. Investeringen'!B20</f>
        <v>6</v>
      </c>
      <c r="C23" s="86" t="str">
        <f>'3. Investeringen'!C20</f>
        <v>Nieuwe investeringen</v>
      </c>
      <c r="D23" s="86" t="str">
        <f>'3. Investeringen'!F20</f>
        <v>TD</v>
      </c>
      <c r="E23" s="121">
        <f>'3. Investeringen'!K20</f>
        <v>2005</v>
      </c>
      <c r="F23" s="171">
        <f>'3. Investeringen'!M20</f>
        <v>49.5</v>
      </c>
      <c r="G23" s="121">
        <f>'3. Investeringen'!N20</f>
        <v>2011</v>
      </c>
      <c r="H23" s="86">
        <f>'3. Investeringen'!O20</f>
        <v>335859.81308411213</v>
      </c>
      <c r="I23" s="65"/>
      <c r="J23" s="86">
        <f>'6. Investeringen per jaar'!I20</f>
        <v>1</v>
      </c>
      <c r="K23" s="65"/>
      <c r="L23" s="123">
        <f t="shared" si="1"/>
        <v>2060.5</v>
      </c>
      <c r="M23" s="87">
        <f t="shared" si="2"/>
        <v>261224.29906542055</v>
      </c>
      <c r="N23" s="117">
        <f t="shared" si="3"/>
        <v>38.5</v>
      </c>
      <c r="O23" s="87" t="b">
        <f t="shared" si="4"/>
        <v>0</v>
      </c>
      <c r="P23" s="117">
        <f>INDEX('2. Reguleringsparameters'!$D$44:$E$50,MATCH(C23,'2. Reguleringsparameters'!$B$44:$B$50,0),MATCH(D23,'2. Reguleringsparameters'!$D$43:$E$43,0))</f>
        <v>0.5</v>
      </c>
      <c r="Q23" s="65"/>
      <c r="R23" s="87">
        <f t="shared" si="5"/>
        <v>6785.0467289719627</v>
      </c>
      <c r="S23" s="87">
        <f t="shared" si="5"/>
        <v>6785.0467289719627</v>
      </c>
      <c r="T23" s="87">
        <f t="shared" si="5"/>
        <v>6785.0467289719627</v>
      </c>
      <c r="U23" s="87">
        <f t="shared" si="5"/>
        <v>6785.0467289719627</v>
      </c>
      <c r="V23" s="87">
        <f t="shared" si="5"/>
        <v>6785.0467289719627</v>
      </c>
      <c r="W23" s="87">
        <f t="shared" si="5"/>
        <v>6785.0467289719627</v>
      </c>
      <c r="X23" s="87">
        <f t="shared" si="5"/>
        <v>6785.0467289719627</v>
      </c>
      <c r="Y23" s="87">
        <f t="shared" si="5"/>
        <v>6785.0467289719627</v>
      </c>
      <c r="Z23" s="87">
        <f t="shared" si="5"/>
        <v>6785.0467289719627</v>
      </c>
      <c r="AA23" s="87">
        <f t="shared" si="5"/>
        <v>6785.0467289719627</v>
      </c>
      <c r="AB23" s="87">
        <f t="shared" si="5"/>
        <v>6785.0467289719627</v>
      </c>
      <c r="AC23" s="87">
        <f t="shared" si="5"/>
        <v>8142.0560747663549</v>
      </c>
      <c r="AD23" s="87">
        <f t="shared" si="5"/>
        <v>7888.2777036048064</v>
      </c>
      <c r="AE23" s="87">
        <f t="shared" si="5"/>
        <v>7642.4093076482923</v>
      </c>
      <c r="AF23" s="87">
        <f t="shared" si="5"/>
        <v>7404.2043422150991</v>
      </c>
      <c r="AG23" s="87">
        <f t="shared" si="5"/>
        <v>7173.4239471330702</v>
      </c>
      <c r="AI23" s="147"/>
      <c r="AJ23" s="128"/>
    </row>
    <row r="24" spans="1:36" s="20" customFormat="1" x14ac:dyDescent="0.2">
      <c r="A24" s="65"/>
      <c r="B24" s="86">
        <f>'3. Investeringen'!B21</f>
        <v>7</v>
      </c>
      <c r="C24" s="86" t="str">
        <f>'3. Investeringen'!C21</f>
        <v>Nieuwe investeringen</v>
      </c>
      <c r="D24" s="86" t="str">
        <f>'3. Investeringen'!F21</f>
        <v>TD</v>
      </c>
      <c r="E24" s="121">
        <f>'3. Investeringen'!K21</f>
        <v>2005</v>
      </c>
      <c r="F24" s="171">
        <f>'3. Investeringen'!M21</f>
        <v>39.5</v>
      </c>
      <c r="G24" s="121">
        <f>'3. Investeringen'!N21</f>
        <v>2011</v>
      </c>
      <c r="H24" s="86">
        <f>'3. Investeringen'!O21</f>
        <v>1564563.2183908047</v>
      </c>
      <c r="I24" s="65"/>
      <c r="J24" s="86">
        <f>'6. Investeringen per jaar'!I21</f>
        <v>1</v>
      </c>
      <c r="K24" s="65"/>
      <c r="L24" s="123">
        <f t="shared" si="1"/>
        <v>2050.5</v>
      </c>
      <c r="M24" s="87">
        <f t="shared" si="2"/>
        <v>1128862.0689655172</v>
      </c>
      <c r="N24" s="117">
        <f t="shared" si="3"/>
        <v>28.5</v>
      </c>
      <c r="O24" s="87" t="b">
        <f t="shared" si="4"/>
        <v>0</v>
      </c>
      <c r="P24" s="117">
        <f>INDEX('2. Reguleringsparameters'!$D$44:$E$50,MATCH(C24,'2. Reguleringsparameters'!$B$44:$B$50,0),MATCH(D24,'2. Reguleringsparameters'!$D$43:$E$43,0))</f>
        <v>0.5</v>
      </c>
      <c r="Q24" s="65"/>
      <c r="R24" s="87">
        <f t="shared" si="5"/>
        <v>39609.19540229885</v>
      </c>
      <c r="S24" s="87">
        <f t="shared" si="5"/>
        <v>39609.195402298858</v>
      </c>
      <c r="T24" s="87">
        <f t="shared" si="5"/>
        <v>39609.195402298858</v>
      </c>
      <c r="U24" s="87">
        <f t="shared" si="5"/>
        <v>39609.195402298858</v>
      </c>
      <c r="V24" s="87">
        <f t="shared" si="5"/>
        <v>39609.195402298858</v>
      </c>
      <c r="W24" s="87">
        <f t="shared" si="5"/>
        <v>39609.195402298858</v>
      </c>
      <c r="X24" s="87">
        <f t="shared" si="5"/>
        <v>39609.195402298858</v>
      </c>
      <c r="Y24" s="87">
        <f t="shared" si="5"/>
        <v>39609.195402298858</v>
      </c>
      <c r="Z24" s="87">
        <f t="shared" si="5"/>
        <v>39609.195402298858</v>
      </c>
      <c r="AA24" s="87">
        <f t="shared" si="5"/>
        <v>39609.195402298858</v>
      </c>
      <c r="AB24" s="87">
        <f t="shared" si="5"/>
        <v>39609.195402298858</v>
      </c>
      <c r="AC24" s="87">
        <f t="shared" si="5"/>
        <v>47531.034482758616</v>
      </c>
      <c r="AD24" s="87">
        <f t="shared" si="5"/>
        <v>45529.727767695091</v>
      </c>
      <c r="AE24" s="87">
        <f t="shared" si="5"/>
        <v>43612.686598528984</v>
      </c>
      <c r="AF24" s="87">
        <f t="shared" si="5"/>
        <v>41776.362952275129</v>
      </c>
      <c r="AG24" s="87">
        <f t="shared" si="5"/>
        <v>40017.358196389869</v>
      </c>
      <c r="AI24" s="147"/>
      <c r="AJ24" s="128"/>
    </row>
    <row r="25" spans="1:36" s="20" customFormat="1" x14ac:dyDescent="0.2">
      <c r="A25" s="65"/>
      <c r="B25" s="86">
        <f>'3. Investeringen'!B22</f>
        <v>8</v>
      </c>
      <c r="C25" s="86" t="str">
        <f>'3. Investeringen'!C22</f>
        <v>Nieuwe investeringen</v>
      </c>
      <c r="D25" s="86" t="str">
        <f>'3. Investeringen'!F22</f>
        <v>TD</v>
      </c>
      <c r="E25" s="121">
        <f>'3. Investeringen'!K22</f>
        <v>2005</v>
      </c>
      <c r="F25" s="171">
        <f>'3. Investeringen'!M22</f>
        <v>24.5</v>
      </c>
      <c r="G25" s="121">
        <f>'3. Investeringen'!N22</f>
        <v>2011</v>
      </c>
      <c r="H25" s="86">
        <f>'3. Investeringen'!O22</f>
        <v>217491.22807017545</v>
      </c>
      <c r="I25" s="65"/>
      <c r="J25" s="86">
        <f>'6. Investeringen per jaar'!I22</f>
        <v>1</v>
      </c>
      <c r="K25" s="65"/>
      <c r="L25" s="123">
        <f t="shared" si="1"/>
        <v>2035.5</v>
      </c>
      <c r="M25" s="87">
        <f t="shared" si="2"/>
        <v>119842.10526315792</v>
      </c>
      <c r="N25" s="117">
        <f t="shared" si="3"/>
        <v>13.5</v>
      </c>
      <c r="O25" s="87" t="b">
        <f t="shared" si="4"/>
        <v>0</v>
      </c>
      <c r="P25" s="117">
        <f>INDEX('2. Reguleringsparameters'!$D$44:$E$50,MATCH(C25,'2. Reguleringsparameters'!$B$44:$B$50,0),MATCH(D25,'2. Reguleringsparameters'!$D$43:$E$43,0))</f>
        <v>0.5</v>
      </c>
      <c r="Q25" s="65"/>
      <c r="R25" s="87">
        <f t="shared" si="5"/>
        <v>8877.1929824561412</v>
      </c>
      <c r="S25" s="87">
        <f t="shared" si="5"/>
        <v>8877.1929824561412</v>
      </c>
      <c r="T25" s="87">
        <f t="shared" si="5"/>
        <v>8877.1929824561412</v>
      </c>
      <c r="U25" s="87">
        <f t="shared" si="5"/>
        <v>8877.1929824561412</v>
      </c>
      <c r="V25" s="87">
        <f t="shared" si="5"/>
        <v>8877.1929824561412</v>
      </c>
      <c r="W25" s="87">
        <f t="shared" si="5"/>
        <v>8877.1929824561412</v>
      </c>
      <c r="X25" s="87">
        <f t="shared" si="5"/>
        <v>8877.1929824561412</v>
      </c>
      <c r="Y25" s="87">
        <f t="shared" si="5"/>
        <v>8877.1929824561412</v>
      </c>
      <c r="Z25" s="87">
        <f t="shared" si="5"/>
        <v>8877.1929824561412</v>
      </c>
      <c r="AA25" s="87">
        <f t="shared" si="5"/>
        <v>8877.1929824561412</v>
      </c>
      <c r="AB25" s="87">
        <f t="shared" si="5"/>
        <v>8877.1929824561412</v>
      </c>
      <c r="AC25" s="87">
        <f t="shared" si="5"/>
        <v>10652.631578947372</v>
      </c>
      <c r="AD25" s="87">
        <f t="shared" si="5"/>
        <v>9705.7309941520489</v>
      </c>
      <c r="AE25" s="87">
        <f t="shared" si="5"/>
        <v>8842.9993502274228</v>
      </c>
      <c r="AF25" s="87">
        <f t="shared" si="5"/>
        <v>8632.4517466505786</v>
      </c>
      <c r="AG25" s="87">
        <f t="shared" si="5"/>
        <v>8632.4517466505786</v>
      </c>
      <c r="AI25" s="147"/>
      <c r="AJ25" s="128"/>
    </row>
    <row r="26" spans="1:36" s="20" customFormat="1" x14ac:dyDescent="0.2">
      <c r="A26" s="65"/>
      <c r="B26" s="86">
        <f>'3. Investeringen'!B23</f>
        <v>9</v>
      </c>
      <c r="C26" s="86" t="str">
        <f>'3. Investeringen'!C23</f>
        <v>Nieuwe investeringen</v>
      </c>
      <c r="D26" s="86" t="str">
        <f>'3. Investeringen'!F23</f>
        <v>TD</v>
      </c>
      <c r="E26" s="121">
        <f>'3. Investeringen'!K23</f>
        <v>2006</v>
      </c>
      <c r="F26" s="171">
        <f>'3. Investeringen'!M23</f>
        <v>50.5</v>
      </c>
      <c r="G26" s="121">
        <f>'3. Investeringen'!N23</f>
        <v>2011</v>
      </c>
      <c r="H26" s="86">
        <f>'3. Investeringen'!O23</f>
        <v>41697.247706422015</v>
      </c>
      <c r="I26" s="65"/>
      <c r="J26" s="86">
        <f>'6. Investeringen per jaar'!I23</f>
        <v>1</v>
      </c>
      <c r="K26" s="65"/>
      <c r="L26" s="123">
        <f t="shared" si="1"/>
        <v>2061.5</v>
      </c>
      <c r="M26" s="87">
        <f t="shared" si="2"/>
        <v>32614.678899082566</v>
      </c>
      <c r="N26" s="117">
        <f t="shared" si="3"/>
        <v>39.5</v>
      </c>
      <c r="O26" s="87" t="b">
        <f t="shared" si="4"/>
        <v>0</v>
      </c>
      <c r="P26" s="117">
        <f>INDEX('2. Reguleringsparameters'!$D$44:$E$50,MATCH(C26,'2. Reguleringsparameters'!$B$44:$B$50,0),MATCH(D26,'2. Reguleringsparameters'!$D$43:$E$43,0))</f>
        <v>0.5</v>
      </c>
      <c r="Q26" s="65"/>
      <c r="R26" s="87">
        <f t="shared" si="5"/>
        <v>825.6880733944954</v>
      </c>
      <c r="S26" s="87">
        <f t="shared" si="5"/>
        <v>825.6880733944954</v>
      </c>
      <c r="T26" s="87">
        <f t="shared" si="5"/>
        <v>825.6880733944954</v>
      </c>
      <c r="U26" s="87">
        <f t="shared" si="5"/>
        <v>825.6880733944954</v>
      </c>
      <c r="V26" s="87">
        <f t="shared" si="5"/>
        <v>825.6880733944954</v>
      </c>
      <c r="W26" s="87">
        <f t="shared" si="5"/>
        <v>825.6880733944954</v>
      </c>
      <c r="X26" s="87">
        <f t="shared" si="5"/>
        <v>825.6880733944954</v>
      </c>
      <c r="Y26" s="87">
        <f t="shared" si="5"/>
        <v>825.6880733944954</v>
      </c>
      <c r="Z26" s="87">
        <f t="shared" si="5"/>
        <v>825.6880733944954</v>
      </c>
      <c r="AA26" s="87">
        <f t="shared" si="5"/>
        <v>825.6880733944954</v>
      </c>
      <c r="AB26" s="87">
        <f t="shared" si="5"/>
        <v>825.6880733944954</v>
      </c>
      <c r="AC26" s="87">
        <f t="shared" si="5"/>
        <v>990.82568807339442</v>
      </c>
      <c r="AD26" s="87">
        <f t="shared" si="5"/>
        <v>960.72465451167102</v>
      </c>
      <c r="AE26" s="87">
        <f t="shared" si="5"/>
        <v>931.53808272903791</v>
      </c>
      <c r="AF26" s="87">
        <f t="shared" si="5"/>
        <v>903.23819160815572</v>
      </c>
      <c r="AG26" s="87">
        <f t="shared" si="5"/>
        <v>875.79804401499666</v>
      </c>
      <c r="AI26" s="147"/>
      <c r="AJ26" s="128"/>
    </row>
    <row r="27" spans="1:36" s="20" customFormat="1" x14ac:dyDescent="0.2">
      <c r="A27" s="65"/>
      <c r="B27" s="86">
        <f>'3. Investeringen'!B24</f>
        <v>10</v>
      </c>
      <c r="C27" s="86" t="str">
        <f>'3. Investeringen'!C24</f>
        <v>Nieuwe investeringen</v>
      </c>
      <c r="D27" s="86" t="str">
        <f>'3. Investeringen'!F24</f>
        <v>TD</v>
      </c>
      <c r="E27" s="121">
        <f>'3. Investeringen'!K24</f>
        <v>2006</v>
      </c>
      <c r="F27" s="171">
        <f>'3. Investeringen'!M24</f>
        <v>40.5</v>
      </c>
      <c r="G27" s="121">
        <f>'3. Investeringen'!N24</f>
        <v>2011</v>
      </c>
      <c r="H27" s="86">
        <f>'3. Investeringen'!O24</f>
        <v>356764.04494382022</v>
      </c>
      <c r="I27" s="65"/>
      <c r="J27" s="86">
        <f>'6. Investeringen per jaar'!I24</f>
        <v>1</v>
      </c>
      <c r="K27" s="65"/>
      <c r="L27" s="123">
        <f t="shared" si="1"/>
        <v>2051.5</v>
      </c>
      <c r="M27" s="87">
        <f t="shared" si="2"/>
        <v>259865.16853932582</v>
      </c>
      <c r="N27" s="117">
        <f t="shared" si="3"/>
        <v>29.5</v>
      </c>
      <c r="O27" s="87" t="b">
        <f t="shared" si="4"/>
        <v>0</v>
      </c>
      <c r="P27" s="117">
        <f>INDEX('2. Reguleringsparameters'!$D$44:$E$50,MATCH(C27,'2. Reguleringsparameters'!$B$44:$B$50,0),MATCH(D27,'2. Reguleringsparameters'!$D$43:$E$43,0))</f>
        <v>0.5</v>
      </c>
      <c r="Q27" s="65"/>
      <c r="R27" s="87">
        <f t="shared" si="5"/>
        <v>8808.9887640449433</v>
      </c>
      <c r="S27" s="87">
        <f t="shared" si="5"/>
        <v>8808.9887640449433</v>
      </c>
      <c r="T27" s="87">
        <f t="shared" si="5"/>
        <v>8808.9887640449433</v>
      </c>
      <c r="U27" s="87">
        <f t="shared" si="5"/>
        <v>8808.9887640449433</v>
      </c>
      <c r="V27" s="87">
        <f t="shared" si="5"/>
        <v>8808.9887640449433</v>
      </c>
      <c r="W27" s="87">
        <f t="shared" si="5"/>
        <v>8808.9887640449433</v>
      </c>
      <c r="X27" s="87">
        <f t="shared" si="5"/>
        <v>8808.9887640449433</v>
      </c>
      <c r="Y27" s="87">
        <f t="shared" si="5"/>
        <v>8808.9887640449433</v>
      </c>
      <c r="Z27" s="87">
        <f t="shared" si="5"/>
        <v>8808.9887640449433</v>
      </c>
      <c r="AA27" s="87">
        <f t="shared" si="5"/>
        <v>8808.9887640449433</v>
      </c>
      <c r="AB27" s="87">
        <f t="shared" si="5"/>
        <v>8808.9887640449433</v>
      </c>
      <c r="AC27" s="87">
        <f t="shared" si="5"/>
        <v>10570.78651685393</v>
      </c>
      <c r="AD27" s="87">
        <f t="shared" si="5"/>
        <v>10140.788421253093</v>
      </c>
      <c r="AE27" s="87">
        <f t="shared" si="5"/>
        <v>9728.2817736089</v>
      </c>
      <c r="AF27" s="87">
        <f t="shared" si="5"/>
        <v>9332.5550573943001</v>
      </c>
      <c r="AG27" s="87">
        <f t="shared" si="5"/>
        <v>8952.9256991274142</v>
      </c>
      <c r="AI27" s="147"/>
      <c r="AJ27" s="128"/>
    </row>
    <row r="28" spans="1:36" s="20" customFormat="1" x14ac:dyDescent="0.2">
      <c r="A28" s="65"/>
      <c r="B28" s="86">
        <f>'3. Investeringen'!B25</f>
        <v>11</v>
      </c>
      <c r="C28" s="86" t="str">
        <f>'3. Investeringen'!C25</f>
        <v>Nieuwe investeringen</v>
      </c>
      <c r="D28" s="86" t="str">
        <f>'3. Investeringen'!F25</f>
        <v>TD</v>
      </c>
      <c r="E28" s="121">
        <f>'3. Investeringen'!K25</f>
        <v>2006</v>
      </c>
      <c r="F28" s="171">
        <f>'3. Investeringen'!M25</f>
        <v>25.5</v>
      </c>
      <c r="G28" s="121">
        <f>'3. Investeringen'!N25</f>
        <v>2011</v>
      </c>
      <c r="H28" s="86">
        <f>'3. Investeringen'!O25</f>
        <v>66559.322033898308</v>
      </c>
      <c r="I28" s="65"/>
      <c r="J28" s="86">
        <f>'6. Investeringen per jaar'!I25</f>
        <v>1</v>
      </c>
      <c r="K28" s="65"/>
      <c r="L28" s="123">
        <f t="shared" si="1"/>
        <v>2036.5</v>
      </c>
      <c r="M28" s="87">
        <f t="shared" si="2"/>
        <v>37847.457627118652</v>
      </c>
      <c r="N28" s="117">
        <f t="shared" si="3"/>
        <v>14.5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2610.1694915254238</v>
      </c>
      <c r="S28" s="87">
        <f t="shared" si="6"/>
        <v>2610.1694915254238</v>
      </c>
      <c r="T28" s="87">
        <f t="shared" si="6"/>
        <v>2610.1694915254238</v>
      </c>
      <c r="U28" s="87">
        <f t="shared" si="6"/>
        <v>2610.1694915254238</v>
      </c>
      <c r="V28" s="87">
        <f t="shared" si="6"/>
        <v>2610.1694915254238</v>
      </c>
      <c r="W28" s="87">
        <f t="shared" si="6"/>
        <v>2610.1694915254238</v>
      </c>
      <c r="X28" s="87">
        <f t="shared" si="6"/>
        <v>2610.1694915254238</v>
      </c>
      <c r="Y28" s="87">
        <f t="shared" si="6"/>
        <v>2610.1694915254238</v>
      </c>
      <c r="Z28" s="87">
        <f t="shared" si="6"/>
        <v>2610.1694915254238</v>
      </c>
      <c r="AA28" s="87">
        <f t="shared" si="6"/>
        <v>2610.1694915254238</v>
      </c>
      <c r="AB28" s="87">
        <f t="shared" si="6"/>
        <v>2610.1694915254238</v>
      </c>
      <c r="AC28" s="87">
        <f t="shared" si="6"/>
        <v>3132.203389830509</v>
      </c>
      <c r="AD28" s="87">
        <f t="shared" si="6"/>
        <v>2872.986557568674</v>
      </c>
      <c r="AE28" s="87">
        <f t="shared" si="6"/>
        <v>2635.2221528043697</v>
      </c>
      <c r="AF28" s="87">
        <f t="shared" si="6"/>
        <v>2539.7430892969651</v>
      </c>
      <c r="AG28" s="87">
        <f t="shared" si="6"/>
        <v>2539.7430892969651</v>
      </c>
      <c r="AI28" s="147"/>
      <c r="AJ28" s="128"/>
    </row>
    <row r="29" spans="1:36" s="20" customFormat="1" x14ac:dyDescent="0.2">
      <c r="A29" s="65"/>
      <c r="B29" s="86">
        <f>'3. Investeringen'!B26</f>
        <v>12</v>
      </c>
      <c r="C29" s="86" t="str">
        <f>'3. Investeringen'!C26</f>
        <v>Nieuwe investeringen</v>
      </c>
      <c r="D29" s="86" t="str">
        <f>'3. Investeringen'!F26</f>
        <v>TD</v>
      </c>
      <c r="E29" s="121">
        <f>'3. Investeringen'!K26</f>
        <v>2007</v>
      </c>
      <c r="F29" s="171">
        <f>'3. Investeringen'!M26</f>
        <v>51.5</v>
      </c>
      <c r="G29" s="121">
        <f>'3. Investeringen'!N26</f>
        <v>2011</v>
      </c>
      <c r="H29" s="86">
        <f>'3. Investeringen'!O26</f>
        <v>705081.81818181823</v>
      </c>
      <c r="I29" s="65"/>
      <c r="J29" s="86">
        <f>'6. Investeringen per jaar'!I26</f>
        <v>1</v>
      </c>
      <c r="K29" s="65"/>
      <c r="L29" s="123">
        <f t="shared" si="1"/>
        <v>2062.5</v>
      </c>
      <c r="M29" s="87">
        <f t="shared" si="2"/>
        <v>554481.81818181823</v>
      </c>
      <c r="N29" s="117">
        <f t="shared" si="3"/>
        <v>40.5</v>
      </c>
      <c r="O29" s="87" t="b">
        <f t="shared" si="4"/>
        <v>0</v>
      </c>
      <c r="P29" s="117">
        <f>INDEX('2. Reguleringsparameters'!$D$44:$E$50,MATCH(C29,'2. Reguleringsparameters'!$B$44:$B$50,0),MATCH(D29,'2. Reguleringsparameters'!$D$43:$E$43,0))</f>
        <v>0.5</v>
      </c>
      <c r="Q29" s="65"/>
      <c r="R29" s="87">
        <f t="shared" si="6"/>
        <v>13690.909090909092</v>
      </c>
      <c r="S29" s="87">
        <f t="shared" si="6"/>
        <v>13690.909090909092</v>
      </c>
      <c r="T29" s="87">
        <f t="shared" si="6"/>
        <v>13690.909090909092</v>
      </c>
      <c r="U29" s="87">
        <f t="shared" si="6"/>
        <v>13690.909090909092</v>
      </c>
      <c r="V29" s="87">
        <f t="shared" si="6"/>
        <v>13690.909090909092</v>
      </c>
      <c r="W29" s="87">
        <f t="shared" si="6"/>
        <v>13690.909090909092</v>
      </c>
      <c r="X29" s="87">
        <f t="shared" si="6"/>
        <v>13690.909090909092</v>
      </c>
      <c r="Y29" s="87">
        <f t="shared" si="6"/>
        <v>13690.909090909092</v>
      </c>
      <c r="Z29" s="87">
        <f t="shared" si="6"/>
        <v>13690.909090909092</v>
      </c>
      <c r="AA29" s="87">
        <f t="shared" si="6"/>
        <v>13690.909090909092</v>
      </c>
      <c r="AB29" s="87">
        <f t="shared" si="6"/>
        <v>13690.909090909092</v>
      </c>
      <c r="AC29" s="87">
        <f t="shared" si="6"/>
        <v>16429.090909090908</v>
      </c>
      <c r="AD29" s="87">
        <f t="shared" si="6"/>
        <v>15942.30303030303</v>
      </c>
      <c r="AE29" s="87">
        <f t="shared" si="6"/>
        <v>15469.938496071829</v>
      </c>
      <c r="AF29" s="87">
        <f t="shared" si="6"/>
        <v>15011.569948040071</v>
      </c>
      <c r="AG29" s="87">
        <f t="shared" si="6"/>
        <v>14566.782690320364</v>
      </c>
      <c r="AI29" s="147"/>
      <c r="AJ29" s="128"/>
    </row>
    <row r="30" spans="1:36" s="20" customFormat="1" x14ac:dyDescent="0.2">
      <c r="A30" s="65"/>
      <c r="B30" s="86">
        <f>'3. Investeringen'!B27</f>
        <v>13</v>
      </c>
      <c r="C30" s="86" t="str">
        <f>'3. Investeringen'!C27</f>
        <v>Nieuwe investeringen</v>
      </c>
      <c r="D30" s="86" t="str">
        <f>'3. Investeringen'!F27</f>
        <v>TD</v>
      </c>
      <c r="E30" s="121">
        <f>'3. Investeringen'!K27</f>
        <v>2007</v>
      </c>
      <c r="F30" s="171">
        <f>'3. Investeringen'!M27</f>
        <v>41.5</v>
      </c>
      <c r="G30" s="121">
        <f>'3. Investeringen'!N27</f>
        <v>2011</v>
      </c>
      <c r="H30" s="86">
        <f>'3. Investeringen'!O27</f>
        <v>853977.77777777775</v>
      </c>
      <c r="I30" s="65"/>
      <c r="J30" s="86">
        <f>'6. Investeringen per jaar'!I27</f>
        <v>1</v>
      </c>
      <c r="K30" s="65"/>
      <c r="L30" s="123">
        <f t="shared" si="1"/>
        <v>2052.5</v>
      </c>
      <c r="M30" s="87">
        <f t="shared" si="2"/>
        <v>627622.22222222225</v>
      </c>
      <c r="N30" s="117">
        <f t="shared" si="3"/>
        <v>30.5</v>
      </c>
      <c r="O30" s="87" t="b">
        <f t="shared" si="4"/>
        <v>0</v>
      </c>
      <c r="P30" s="117">
        <f>INDEX('2. Reguleringsparameters'!$D$44:$E$50,MATCH(C30,'2. Reguleringsparameters'!$B$44:$B$50,0),MATCH(D30,'2. Reguleringsparameters'!$D$43:$E$43,0))</f>
        <v>0.5</v>
      </c>
      <c r="Q30" s="65"/>
      <c r="R30" s="87">
        <f t="shared" si="6"/>
        <v>20577.777777777777</v>
      </c>
      <c r="S30" s="87">
        <f t="shared" si="6"/>
        <v>20577.777777777777</v>
      </c>
      <c r="T30" s="87">
        <f t="shared" si="6"/>
        <v>20577.777777777777</v>
      </c>
      <c r="U30" s="87">
        <f t="shared" si="6"/>
        <v>20577.777777777777</v>
      </c>
      <c r="V30" s="87">
        <f t="shared" si="6"/>
        <v>20577.777777777777</v>
      </c>
      <c r="W30" s="87">
        <f t="shared" si="6"/>
        <v>20577.777777777777</v>
      </c>
      <c r="X30" s="87">
        <f t="shared" si="6"/>
        <v>20577.777777777777</v>
      </c>
      <c r="Y30" s="87">
        <f t="shared" si="6"/>
        <v>20577.777777777777</v>
      </c>
      <c r="Z30" s="87">
        <f t="shared" si="6"/>
        <v>20577.777777777777</v>
      </c>
      <c r="AA30" s="87">
        <f t="shared" si="6"/>
        <v>20577.777777777777</v>
      </c>
      <c r="AB30" s="87">
        <f t="shared" si="6"/>
        <v>20577.777777777777</v>
      </c>
      <c r="AC30" s="87">
        <f t="shared" si="6"/>
        <v>24693.333333333332</v>
      </c>
      <c r="AD30" s="87">
        <f t="shared" si="6"/>
        <v>23721.792349726773</v>
      </c>
      <c r="AE30" s="87">
        <f t="shared" si="6"/>
        <v>22788.475929409655</v>
      </c>
      <c r="AF30" s="87">
        <f t="shared" si="6"/>
        <v>21891.880155137802</v>
      </c>
      <c r="AG30" s="87">
        <f t="shared" si="6"/>
        <v>21030.560280181558</v>
      </c>
      <c r="AI30" s="147"/>
      <c r="AJ30" s="128"/>
    </row>
    <row r="31" spans="1:36" s="20" customFormat="1" x14ac:dyDescent="0.2">
      <c r="A31" s="65"/>
      <c r="B31" s="86">
        <f>'3. Investeringen'!B28</f>
        <v>14</v>
      </c>
      <c r="C31" s="86" t="str">
        <f>'3. Investeringen'!C28</f>
        <v>Nieuwe investeringen</v>
      </c>
      <c r="D31" s="86" t="str">
        <f>'3. Investeringen'!F28</f>
        <v>TD</v>
      </c>
      <c r="E31" s="121">
        <f>'3. Investeringen'!K28</f>
        <v>2007</v>
      </c>
      <c r="F31" s="171">
        <f>'3. Investeringen'!M28</f>
        <v>26.5</v>
      </c>
      <c r="G31" s="121">
        <f>'3. Investeringen'!N28</f>
        <v>2011</v>
      </c>
      <c r="H31" s="86">
        <f>'3. Investeringen'!O28</f>
        <v>124550</v>
      </c>
      <c r="I31" s="65"/>
      <c r="J31" s="86">
        <f>'6. Investeringen per jaar'!I28</f>
        <v>1</v>
      </c>
      <c r="K31" s="65"/>
      <c r="L31" s="123">
        <f t="shared" si="1"/>
        <v>2037.5</v>
      </c>
      <c r="M31" s="87">
        <f t="shared" si="2"/>
        <v>72850</v>
      </c>
      <c r="N31" s="117">
        <f t="shared" si="3"/>
        <v>15.5</v>
      </c>
      <c r="O31" s="87" t="b">
        <f t="shared" si="4"/>
        <v>0</v>
      </c>
      <c r="P31" s="117">
        <f>INDEX('2. Reguleringsparameters'!$D$44:$E$50,MATCH(C31,'2. Reguleringsparameters'!$B$44:$B$50,0),MATCH(D31,'2. Reguleringsparameters'!$D$43:$E$43,0))</f>
        <v>0.5</v>
      </c>
      <c r="Q31" s="65"/>
      <c r="R31" s="87">
        <f t="shared" si="6"/>
        <v>4700</v>
      </c>
      <c r="S31" s="87">
        <f t="shared" si="6"/>
        <v>4700</v>
      </c>
      <c r="T31" s="87">
        <f t="shared" si="6"/>
        <v>4700</v>
      </c>
      <c r="U31" s="87">
        <f t="shared" si="6"/>
        <v>4700</v>
      </c>
      <c r="V31" s="87">
        <f t="shared" si="6"/>
        <v>4700</v>
      </c>
      <c r="W31" s="87">
        <f t="shared" si="6"/>
        <v>4700</v>
      </c>
      <c r="X31" s="87">
        <f t="shared" si="6"/>
        <v>4700</v>
      </c>
      <c r="Y31" s="87">
        <f t="shared" si="6"/>
        <v>4700</v>
      </c>
      <c r="Z31" s="87">
        <f t="shared" si="6"/>
        <v>4700</v>
      </c>
      <c r="AA31" s="87">
        <f t="shared" si="6"/>
        <v>4700</v>
      </c>
      <c r="AB31" s="87">
        <f t="shared" si="6"/>
        <v>4700</v>
      </c>
      <c r="AC31" s="87">
        <f t="shared" si="6"/>
        <v>5640</v>
      </c>
      <c r="AD31" s="87">
        <f t="shared" si="6"/>
        <v>5203.354838709678</v>
      </c>
      <c r="AE31" s="87">
        <f t="shared" si="6"/>
        <v>4800.514464099896</v>
      </c>
      <c r="AF31" s="87">
        <f t="shared" si="6"/>
        <v>4576.4904557752334</v>
      </c>
      <c r="AG31" s="87">
        <f t="shared" si="6"/>
        <v>4576.4904557752334</v>
      </c>
      <c r="AI31" s="147"/>
      <c r="AJ31" s="128"/>
    </row>
    <row r="32" spans="1:36" s="20" customFormat="1" x14ac:dyDescent="0.2">
      <c r="A32" s="65"/>
      <c r="B32" s="86">
        <f>'3. Investeringen'!B29</f>
        <v>15</v>
      </c>
      <c r="C32" s="86" t="str">
        <f>'3. Investeringen'!C29</f>
        <v>Nieuwe investeringen</v>
      </c>
      <c r="D32" s="86" t="str">
        <f>'3. Investeringen'!F29</f>
        <v>TD</v>
      </c>
      <c r="E32" s="121">
        <f>'3. Investeringen'!K29</f>
        <v>2008</v>
      </c>
      <c r="F32" s="171">
        <f>'3. Investeringen'!M29</f>
        <v>52.5</v>
      </c>
      <c r="G32" s="121">
        <f>'3. Investeringen'!N29</f>
        <v>2011</v>
      </c>
      <c r="H32" s="86">
        <f>'3. Investeringen'!O29</f>
        <v>62045.454545454544</v>
      </c>
      <c r="I32" s="65"/>
      <c r="J32" s="86">
        <f>'6. Investeringen per jaar'!I29</f>
        <v>1</v>
      </c>
      <c r="K32" s="65"/>
      <c r="L32" s="123">
        <f t="shared" si="1"/>
        <v>2063.5</v>
      </c>
      <c r="M32" s="87">
        <f t="shared" si="2"/>
        <v>49045.454545454544</v>
      </c>
      <c r="N32" s="117">
        <f t="shared" si="3"/>
        <v>41.5</v>
      </c>
      <c r="O32" s="87" t="b">
        <f t="shared" si="4"/>
        <v>0</v>
      </c>
      <c r="P32" s="117">
        <f>INDEX('2. Reguleringsparameters'!$D$44:$E$50,MATCH(C32,'2. Reguleringsparameters'!$B$44:$B$50,0),MATCH(D32,'2. Reguleringsparameters'!$D$43:$E$43,0))</f>
        <v>0.5</v>
      </c>
      <c r="Q32" s="65"/>
      <c r="R32" s="87">
        <f t="shared" si="6"/>
        <v>1181.818181818182</v>
      </c>
      <c r="S32" s="87">
        <f t="shared" si="6"/>
        <v>1181.8181818181818</v>
      </c>
      <c r="T32" s="87">
        <f t="shared" si="6"/>
        <v>1181.8181818181818</v>
      </c>
      <c r="U32" s="87">
        <f t="shared" si="6"/>
        <v>1181.8181818181818</v>
      </c>
      <c r="V32" s="87">
        <f t="shared" si="6"/>
        <v>1181.8181818181818</v>
      </c>
      <c r="W32" s="87">
        <f t="shared" si="6"/>
        <v>1181.8181818181818</v>
      </c>
      <c r="X32" s="87">
        <f t="shared" si="6"/>
        <v>1181.8181818181818</v>
      </c>
      <c r="Y32" s="87">
        <f t="shared" si="6"/>
        <v>1181.8181818181818</v>
      </c>
      <c r="Z32" s="87">
        <f t="shared" si="6"/>
        <v>1181.8181818181818</v>
      </c>
      <c r="AA32" s="87">
        <f t="shared" si="6"/>
        <v>1181.8181818181818</v>
      </c>
      <c r="AB32" s="87">
        <f t="shared" si="6"/>
        <v>1181.8181818181818</v>
      </c>
      <c r="AC32" s="87">
        <f t="shared" si="6"/>
        <v>1418.181818181818</v>
      </c>
      <c r="AD32" s="87">
        <f t="shared" si="6"/>
        <v>1377.1741511500547</v>
      </c>
      <c r="AE32" s="87">
        <f t="shared" si="6"/>
        <v>1337.35224798427</v>
      </c>
      <c r="AF32" s="87">
        <f t="shared" si="6"/>
        <v>1298.681821536532</v>
      </c>
      <c r="AG32" s="87">
        <f t="shared" si="6"/>
        <v>1261.1295760945118</v>
      </c>
      <c r="AI32" s="147"/>
      <c r="AJ32" s="128"/>
    </row>
    <row r="33" spans="1:36" s="20" customFormat="1" x14ac:dyDescent="0.2">
      <c r="A33" s="65"/>
      <c r="B33" s="86">
        <f>'3. Investeringen'!B30</f>
        <v>16</v>
      </c>
      <c r="C33" s="86" t="str">
        <f>'3. Investeringen'!C30</f>
        <v>Nieuwe investeringen</v>
      </c>
      <c r="D33" s="86" t="str">
        <f>'3. Investeringen'!F30</f>
        <v>TD</v>
      </c>
      <c r="E33" s="121">
        <f>'3. Investeringen'!K30</f>
        <v>2008</v>
      </c>
      <c r="F33" s="171">
        <f>'3. Investeringen'!M30</f>
        <v>42.5</v>
      </c>
      <c r="G33" s="121">
        <f>'3. Investeringen'!N30</f>
        <v>2011</v>
      </c>
      <c r="H33" s="86">
        <f>'3. Investeringen'!O30</f>
        <v>614833.33333333337</v>
      </c>
      <c r="I33" s="65"/>
      <c r="J33" s="86">
        <f>'6. Investeringen per jaar'!I30</f>
        <v>1</v>
      </c>
      <c r="K33" s="65"/>
      <c r="L33" s="123">
        <f t="shared" si="1"/>
        <v>2053.5</v>
      </c>
      <c r="M33" s="87">
        <f t="shared" si="2"/>
        <v>455700</v>
      </c>
      <c r="N33" s="117">
        <f t="shared" si="3"/>
        <v>31.5</v>
      </c>
      <c r="O33" s="87" t="b">
        <f t="shared" si="4"/>
        <v>0</v>
      </c>
      <c r="P33" s="117">
        <f>INDEX('2. Reguleringsparameters'!$D$44:$E$50,MATCH(C33,'2. Reguleringsparameters'!$B$44:$B$50,0),MATCH(D33,'2. Reguleringsparameters'!$D$43:$E$43,0))</f>
        <v>0.5</v>
      </c>
      <c r="Q33" s="65"/>
      <c r="R33" s="87">
        <f t="shared" si="6"/>
        <v>14466.666666666668</v>
      </c>
      <c r="S33" s="87">
        <f t="shared" si="6"/>
        <v>14466.666666666668</v>
      </c>
      <c r="T33" s="87">
        <f t="shared" si="6"/>
        <v>14466.666666666668</v>
      </c>
      <c r="U33" s="87">
        <f t="shared" si="6"/>
        <v>14466.666666666668</v>
      </c>
      <c r="V33" s="87">
        <f t="shared" si="6"/>
        <v>14466.666666666668</v>
      </c>
      <c r="W33" s="87">
        <f t="shared" si="6"/>
        <v>14466.666666666668</v>
      </c>
      <c r="X33" s="87">
        <f t="shared" si="6"/>
        <v>14466.666666666668</v>
      </c>
      <c r="Y33" s="87">
        <f t="shared" si="6"/>
        <v>14466.666666666668</v>
      </c>
      <c r="Z33" s="87">
        <f t="shared" si="6"/>
        <v>14466.666666666668</v>
      </c>
      <c r="AA33" s="87">
        <f t="shared" si="6"/>
        <v>14466.666666666668</v>
      </c>
      <c r="AB33" s="87">
        <f t="shared" si="6"/>
        <v>14466.666666666668</v>
      </c>
      <c r="AC33" s="87">
        <f t="shared" si="6"/>
        <v>17360</v>
      </c>
      <c r="AD33" s="87">
        <f t="shared" si="6"/>
        <v>16698.666666666664</v>
      </c>
      <c r="AE33" s="87">
        <f t="shared" si="6"/>
        <v>16062.526984126982</v>
      </c>
      <c r="AF33" s="87">
        <f t="shared" si="6"/>
        <v>15450.621194255476</v>
      </c>
      <c r="AG33" s="87">
        <f t="shared" si="6"/>
        <v>14862.026101140982</v>
      </c>
      <c r="AI33" s="147"/>
      <c r="AJ33" s="128"/>
    </row>
    <row r="34" spans="1:36" s="20" customFormat="1" x14ac:dyDescent="0.2">
      <c r="A34" s="65"/>
      <c r="B34" s="86">
        <f>'3. Investeringen'!B31</f>
        <v>17</v>
      </c>
      <c r="C34" s="86" t="str">
        <f>'3. Investeringen'!C31</f>
        <v>Nieuwe investeringen</v>
      </c>
      <c r="D34" s="86" t="str">
        <f>'3. Investeringen'!F31</f>
        <v>TD</v>
      </c>
      <c r="E34" s="121">
        <f>'3. Investeringen'!K31</f>
        <v>2008</v>
      </c>
      <c r="F34" s="171">
        <f>'3. Investeringen'!M31</f>
        <v>27.5</v>
      </c>
      <c r="G34" s="121">
        <f>'3. Investeringen'!N31</f>
        <v>2011</v>
      </c>
      <c r="H34" s="86">
        <f>'3. Investeringen'!O31</f>
        <v>115500</v>
      </c>
      <c r="I34" s="65"/>
      <c r="J34" s="86">
        <f>'6. Investeringen per jaar'!I31</f>
        <v>1</v>
      </c>
      <c r="K34" s="65"/>
      <c r="L34" s="123">
        <f t="shared" si="1"/>
        <v>2038.5</v>
      </c>
      <c r="M34" s="87">
        <f t="shared" si="2"/>
        <v>69300</v>
      </c>
      <c r="N34" s="117">
        <f t="shared" si="3"/>
        <v>16.5</v>
      </c>
      <c r="O34" s="87" t="b">
        <f t="shared" si="4"/>
        <v>0</v>
      </c>
      <c r="P34" s="117">
        <f>INDEX('2. Reguleringsparameters'!$D$44:$E$50,MATCH(C34,'2. Reguleringsparameters'!$B$44:$B$50,0),MATCH(D34,'2. Reguleringsparameters'!$D$43:$E$43,0))</f>
        <v>0.5</v>
      </c>
      <c r="Q34" s="65"/>
      <c r="R34" s="87">
        <f t="shared" si="6"/>
        <v>4200</v>
      </c>
      <c r="S34" s="87">
        <f t="shared" si="6"/>
        <v>4200</v>
      </c>
      <c r="T34" s="87">
        <f t="shared" si="6"/>
        <v>4200</v>
      </c>
      <c r="U34" s="87">
        <f t="shared" si="6"/>
        <v>4200</v>
      </c>
      <c r="V34" s="87">
        <f t="shared" si="6"/>
        <v>4200</v>
      </c>
      <c r="W34" s="87">
        <f t="shared" si="6"/>
        <v>4200</v>
      </c>
      <c r="X34" s="87">
        <f t="shared" si="6"/>
        <v>4200</v>
      </c>
      <c r="Y34" s="87">
        <f t="shared" si="6"/>
        <v>4200</v>
      </c>
      <c r="Z34" s="87">
        <f t="shared" si="6"/>
        <v>4200</v>
      </c>
      <c r="AA34" s="87">
        <f t="shared" si="6"/>
        <v>4200</v>
      </c>
      <c r="AB34" s="87">
        <f t="shared" si="6"/>
        <v>4200</v>
      </c>
      <c r="AC34" s="87">
        <f t="shared" si="6"/>
        <v>5040</v>
      </c>
      <c r="AD34" s="87">
        <f t="shared" si="6"/>
        <v>4673.454545454545</v>
      </c>
      <c r="AE34" s="87">
        <f t="shared" si="6"/>
        <v>4333.5669421487601</v>
      </c>
      <c r="AF34" s="87">
        <f t="shared" si="6"/>
        <v>4092.8132231404957</v>
      </c>
      <c r="AG34" s="87">
        <f t="shared" si="6"/>
        <v>4092.8132231404957</v>
      </c>
      <c r="AI34" s="147"/>
      <c r="AJ34" s="128"/>
    </row>
    <row r="35" spans="1:36" s="20" customFormat="1" x14ac:dyDescent="0.2">
      <c r="A35" s="65"/>
      <c r="B35" s="86">
        <f>'3. Investeringen'!B32</f>
        <v>18</v>
      </c>
      <c r="C35" s="86" t="str">
        <f>'3. Investeringen'!C32</f>
        <v>Nieuwe investeringen</v>
      </c>
      <c r="D35" s="86" t="str">
        <f>'3. Investeringen'!F32</f>
        <v>TD</v>
      </c>
      <c r="E35" s="121">
        <f>'3. Investeringen'!K32</f>
        <v>2009</v>
      </c>
      <c r="F35" s="171">
        <f>'3. Investeringen'!M32</f>
        <v>53.5</v>
      </c>
      <c r="G35" s="121">
        <f>'3. Investeringen'!N32</f>
        <v>2011</v>
      </c>
      <c r="H35" s="86">
        <f>'3. Investeringen'!O32</f>
        <v>1940639.5454545454</v>
      </c>
      <c r="I35" s="65"/>
      <c r="J35" s="86">
        <f>'6. Investeringen per jaar'!I32</f>
        <v>1</v>
      </c>
      <c r="K35" s="65"/>
      <c r="L35" s="123">
        <f t="shared" si="1"/>
        <v>2064.5</v>
      </c>
      <c r="M35" s="87">
        <f t="shared" si="2"/>
        <v>1541629.5454545454</v>
      </c>
      <c r="N35" s="117">
        <f t="shared" si="3"/>
        <v>42.5</v>
      </c>
      <c r="O35" s="87" t="b">
        <f t="shared" si="4"/>
        <v>0</v>
      </c>
      <c r="P35" s="117">
        <f>INDEX('2. Reguleringsparameters'!$D$44:$E$50,MATCH(C35,'2. Reguleringsparameters'!$B$44:$B$50,0),MATCH(D35,'2. Reguleringsparameters'!$D$43:$E$43,0))</f>
        <v>0.5</v>
      </c>
      <c r="Q35" s="65"/>
      <c r="R35" s="87">
        <f t="shared" si="6"/>
        <v>36273.63636363636</v>
      </c>
      <c r="S35" s="87">
        <f t="shared" si="6"/>
        <v>36273.63636363636</v>
      </c>
      <c r="T35" s="87">
        <f t="shared" si="6"/>
        <v>36273.63636363636</v>
      </c>
      <c r="U35" s="87">
        <f t="shared" si="6"/>
        <v>36273.63636363636</v>
      </c>
      <c r="V35" s="87">
        <f t="shared" si="6"/>
        <v>36273.63636363636</v>
      </c>
      <c r="W35" s="87">
        <f t="shared" si="6"/>
        <v>36273.63636363636</v>
      </c>
      <c r="X35" s="87">
        <f t="shared" si="6"/>
        <v>36273.63636363636</v>
      </c>
      <c r="Y35" s="87">
        <f t="shared" si="6"/>
        <v>36273.63636363636</v>
      </c>
      <c r="Z35" s="87">
        <f t="shared" si="6"/>
        <v>36273.63636363636</v>
      </c>
      <c r="AA35" s="87">
        <f t="shared" si="6"/>
        <v>36273.63636363636</v>
      </c>
      <c r="AB35" s="87">
        <f t="shared" si="6"/>
        <v>36273.63636363636</v>
      </c>
      <c r="AC35" s="87">
        <f t="shared" si="6"/>
        <v>43528.363636363632</v>
      </c>
      <c r="AD35" s="87">
        <f t="shared" si="6"/>
        <v>42299.327486631017</v>
      </c>
      <c r="AE35" s="87">
        <f t="shared" si="6"/>
        <v>41104.993534067318</v>
      </c>
      <c r="AF35" s="87">
        <f t="shared" si="6"/>
        <v>39944.381951928939</v>
      </c>
      <c r="AG35" s="87">
        <f t="shared" si="6"/>
        <v>38816.540579168599</v>
      </c>
      <c r="AI35" s="147"/>
      <c r="AJ35" s="128"/>
    </row>
    <row r="36" spans="1:36" s="20" customFormat="1" x14ac:dyDescent="0.2">
      <c r="A36" s="65"/>
      <c r="B36" s="86">
        <f>'3. Investeringen'!B33</f>
        <v>19</v>
      </c>
      <c r="C36" s="86" t="str">
        <f>'3. Investeringen'!C33</f>
        <v>Nieuwe investeringen</v>
      </c>
      <c r="D36" s="86" t="str">
        <f>'3. Investeringen'!F33</f>
        <v>TD</v>
      </c>
      <c r="E36" s="121">
        <f>'3. Investeringen'!K33</f>
        <v>2009</v>
      </c>
      <c r="F36" s="171">
        <f>'3. Investeringen'!M33</f>
        <v>43.5</v>
      </c>
      <c r="G36" s="121">
        <f>'3. Investeringen'!N33</f>
        <v>2011</v>
      </c>
      <c r="H36" s="86">
        <f>'3. Investeringen'!O33</f>
        <v>2552111.1666666665</v>
      </c>
      <c r="I36" s="65"/>
      <c r="J36" s="86">
        <f>'6. Investeringen per jaar'!I33</f>
        <v>1</v>
      </c>
      <c r="K36" s="65"/>
      <c r="L36" s="123">
        <f t="shared" si="1"/>
        <v>2054.5</v>
      </c>
      <c r="M36" s="87">
        <f t="shared" si="2"/>
        <v>1906749.722222222</v>
      </c>
      <c r="N36" s="117">
        <f t="shared" si="3"/>
        <v>32.5</v>
      </c>
      <c r="O36" s="87" t="b">
        <f t="shared" si="4"/>
        <v>0</v>
      </c>
      <c r="P36" s="117">
        <f>INDEX('2. Reguleringsparameters'!$D$44:$E$50,MATCH(C36,'2. Reguleringsparameters'!$B$44:$B$50,0),MATCH(D36,'2. Reguleringsparameters'!$D$43:$E$43,0))</f>
        <v>0.5</v>
      </c>
      <c r="Q36" s="65"/>
      <c r="R36" s="87">
        <f t="shared" si="6"/>
        <v>58669.222222222219</v>
      </c>
      <c r="S36" s="87">
        <f t="shared" si="6"/>
        <v>58669.222222222226</v>
      </c>
      <c r="T36" s="87">
        <f t="shared" si="6"/>
        <v>58669.222222222226</v>
      </c>
      <c r="U36" s="87">
        <f t="shared" si="6"/>
        <v>58669.222222222226</v>
      </c>
      <c r="V36" s="87">
        <f t="shared" si="6"/>
        <v>58669.222222222226</v>
      </c>
      <c r="W36" s="87">
        <f t="shared" si="6"/>
        <v>58669.222222222226</v>
      </c>
      <c r="X36" s="87">
        <f t="shared" si="6"/>
        <v>58669.222222222226</v>
      </c>
      <c r="Y36" s="87">
        <f t="shared" si="6"/>
        <v>58669.222222222226</v>
      </c>
      <c r="Z36" s="87">
        <f t="shared" si="6"/>
        <v>58669.222222222226</v>
      </c>
      <c r="AA36" s="87">
        <f t="shared" si="6"/>
        <v>58669.222222222226</v>
      </c>
      <c r="AB36" s="87">
        <f t="shared" si="6"/>
        <v>58669.222222222226</v>
      </c>
      <c r="AC36" s="87">
        <f t="shared" si="6"/>
        <v>70403.066666666651</v>
      </c>
      <c r="AD36" s="87">
        <f t="shared" si="6"/>
        <v>67803.56882051281</v>
      </c>
      <c r="AE36" s="87">
        <f t="shared" si="6"/>
        <v>65300.052433293873</v>
      </c>
      <c r="AF36" s="87">
        <f t="shared" si="6"/>
        <v>62888.973574218406</v>
      </c>
      <c r="AG36" s="87">
        <f t="shared" si="6"/>
        <v>60566.919165324194</v>
      </c>
      <c r="AI36" s="147"/>
      <c r="AJ36" s="128"/>
    </row>
    <row r="37" spans="1:36" s="20" customFormat="1" x14ac:dyDescent="0.2">
      <c r="A37" s="65"/>
      <c r="B37" s="86">
        <f>'3. Investeringen'!B34</f>
        <v>20</v>
      </c>
      <c r="C37" s="86" t="str">
        <f>'3. Investeringen'!C34</f>
        <v>Nieuwe investeringen</v>
      </c>
      <c r="D37" s="86" t="str">
        <f>'3. Investeringen'!F34</f>
        <v>TD</v>
      </c>
      <c r="E37" s="121">
        <f>'3. Investeringen'!K34</f>
        <v>2009</v>
      </c>
      <c r="F37" s="171">
        <f>'3. Investeringen'!M34</f>
        <v>28.5</v>
      </c>
      <c r="G37" s="121">
        <f>'3. Investeringen'!N34</f>
        <v>2011</v>
      </c>
      <c r="H37" s="86">
        <f>'3. Investeringen'!O34</f>
        <v>648581.15</v>
      </c>
      <c r="I37" s="65"/>
      <c r="J37" s="86">
        <f>'6. Investeringen per jaar'!I34</f>
        <v>1</v>
      </c>
      <c r="K37" s="65"/>
      <c r="L37" s="123">
        <f t="shared" si="1"/>
        <v>2039.5</v>
      </c>
      <c r="M37" s="87">
        <f t="shared" si="2"/>
        <v>398251.58333333331</v>
      </c>
      <c r="N37" s="117">
        <f t="shared" si="3"/>
        <v>17.5</v>
      </c>
      <c r="O37" s="87" t="b">
        <f t="shared" si="4"/>
        <v>0</v>
      </c>
      <c r="P37" s="117">
        <f>INDEX('2. Reguleringsparameters'!$D$44:$E$50,MATCH(C37,'2. Reguleringsparameters'!$B$44:$B$50,0),MATCH(D37,'2. Reguleringsparameters'!$D$43:$E$43,0))</f>
        <v>0.5</v>
      </c>
      <c r="Q37" s="65"/>
      <c r="R37" s="87">
        <f t="shared" si="6"/>
        <v>22757.233333333334</v>
      </c>
      <c r="S37" s="87">
        <f t="shared" si="6"/>
        <v>22757.233333333337</v>
      </c>
      <c r="T37" s="87">
        <f t="shared" si="6"/>
        <v>22757.233333333337</v>
      </c>
      <c r="U37" s="87">
        <f t="shared" si="6"/>
        <v>22757.233333333337</v>
      </c>
      <c r="V37" s="87">
        <f t="shared" si="6"/>
        <v>22757.233333333337</v>
      </c>
      <c r="W37" s="87">
        <f t="shared" si="6"/>
        <v>22757.233333333337</v>
      </c>
      <c r="X37" s="87">
        <f t="shared" si="6"/>
        <v>22757.233333333337</v>
      </c>
      <c r="Y37" s="87">
        <f t="shared" si="6"/>
        <v>22757.233333333337</v>
      </c>
      <c r="Z37" s="87">
        <f t="shared" si="6"/>
        <v>22757.233333333337</v>
      </c>
      <c r="AA37" s="87">
        <f t="shared" si="6"/>
        <v>22757.233333333337</v>
      </c>
      <c r="AB37" s="87">
        <f t="shared" si="6"/>
        <v>22757.233333333337</v>
      </c>
      <c r="AC37" s="87">
        <f t="shared" si="6"/>
        <v>27308.68</v>
      </c>
      <c r="AD37" s="87">
        <f t="shared" si="6"/>
        <v>25436.084800000001</v>
      </c>
      <c r="AE37" s="87">
        <f t="shared" si="6"/>
        <v>23691.896128</v>
      </c>
      <c r="AF37" s="87">
        <f t="shared" si="6"/>
        <v>22194.13257967816</v>
      </c>
      <c r="AG37" s="87">
        <f t="shared" si="6"/>
        <v>22194.13257967816</v>
      </c>
      <c r="AI37" s="147"/>
      <c r="AJ37" s="128"/>
    </row>
    <row r="38" spans="1:36" s="20" customFormat="1" x14ac:dyDescent="0.2">
      <c r="A38" s="65"/>
      <c r="B38" s="86">
        <f>'3. Investeringen'!B35</f>
        <v>21</v>
      </c>
      <c r="C38" s="86" t="str">
        <f>'3. Investeringen'!C35</f>
        <v>Nieuwe investeringen</v>
      </c>
      <c r="D38" s="86" t="str">
        <f>'3. Investeringen'!F35</f>
        <v>TD</v>
      </c>
      <c r="E38" s="121">
        <f>'3. Investeringen'!K35</f>
        <v>2009</v>
      </c>
      <c r="F38" s="171">
        <f>'3. Investeringen'!M35</f>
        <v>3.5</v>
      </c>
      <c r="G38" s="121">
        <f>'3. Investeringen'!N35</f>
        <v>2011</v>
      </c>
      <c r="H38" s="86">
        <f>'3. Investeringen'!O35</f>
        <v>208600</v>
      </c>
      <c r="I38" s="65"/>
      <c r="J38" s="86">
        <f>'6. Investeringen per jaar'!I35</f>
        <v>1</v>
      </c>
      <c r="K38" s="65"/>
      <c r="L38" s="123">
        <f t="shared" si="1"/>
        <v>2014.5</v>
      </c>
      <c r="M38" s="87">
        <f t="shared" si="2"/>
        <v>0</v>
      </c>
      <c r="N38" s="117">
        <f t="shared" si="3"/>
        <v>0</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59600</v>
      </c>
      <c r="S38" s="87">
        <f t="shared" si="7"/>
        <v>59600</v>
      </c>
      <c r="T38" s="87">
        <f t="shared" si="7"/>
        <v>59600</v>
      </c>
      <c r="U38" s="87">
        <f t="shared" si="7"/>
        <v>29800</v>
      </c>
      <c r="V38" s="87">
        <f t="shared" si="7"/>
        <v>0</v>
      </c>
      <c r="W38" s="87">
        <f t="shared" si="7"/>
        <v>0</v>
      </c>
      <c r="X38" s="87">
        <f t="shared" si="7"/>
        <v>0</v>
      </c>
      <c r="Y38" s="87">
        <f t="shared" si="7"/>
        <v>0</v>
      </c>
      <c r="Z38" s="87">
        <f t="shared" si="7"/>
        <v>0</v>
      </c>
      <c r="AA38" s="87">
        <f t="shared" si="7"/>
        <v>0</v>
      </c>
      <c r="AB38" s="87">
        <f t="shared" si="7"/>
        <v>0</v>
      </c>
      <c r="AC38" s="87">
        <f t="shared" si="7"/>
        <v>0</v>
      </c>
      <c r="AD38" s="87">
        <f t="shared" si="7"/>
        <v>0</v>
      </c>
      <c r="AE38" s="87">
        <f t="shared" si="7"/>
        <v>0</v>
      </c>
      <c r="AF38" s="87">
        <f t="shared" si="7"/>
        <v>0</v>
      </c>
      <c r="AG38" s="87">
        <f t="shared" si="7"/>
        <v>0</v>
      </c>
      <c r="AI38" s="147"/>
      <c r="AJ38" s="128"/>
    </row>
    <row r="39" spans="1:36" s="20" customFormat="1" x14ac:dyDescent="0.2">
      <c r="A39" s="65"/>
      <c r="B39" s="86">
        <f>'3. Investeringen'!B36</f>
        <v>22</v>
      </c>
      <c r="C39" s="86" t="str">
        <f>'3. Investeringen'!C36</f>
        <v>Nieuwe investeringen</v>
      </c>
      <c r="D39" s="86" t="str">
        <f>'3. Investeringen'!F36</f>
        <v>TD</v>
      </c>
      <c r="E39" s="121">
        <f>'3. Investeringen'!K36</f>
        <v>2009</v>
      </c>
      <c r="F39" s="171">
        <f>'3. Investeringen'!M36</f>
        <v>1.5</v>
      </c>
      <c r="G39" s="121">
        <f>'3. Investeringen'!N36</f>
        <v>2011</v>
      </c>
      <c r="H39" s="86">
        <f>'3. Investeringen'!O36</f>
        <v>719000</v>
      </c>
      <c r="I39" s="65"/>
      <c r="J39" s="86">
        <f>'6. Investeringen per jaar'!I36</f>
        <v>1</v>
      </c>
      <c r="K39" s="65"/>
      <c r="L39" s="123">
        <f t="shared" si="1"/>
        <v>2012.5</v>
      </c>
      <c r="M39" s="87">
        <f t="shared" si="2"/>
        <v>0</v>
      </c>
      <c r="N39" s="117">
        <f t="shared" si="3"/>
        <v>0</v>
      </c>
      <c r="O39" s="87" t="b">
        <f t="shared" si="4"/>
        <v>0</v>
      </c>
      <c r="P39" s="117">
        <f>INDEX('2. Reguleringsparameters'!$D$44:$E$50,MATCH(C39,'2. Reguleringsparameters'!$B$44:$B$50,0),MATCH(D39,'2. Reguleringsparameters'!$D$43:$E$43,0))</f>
        <v>0.5</v>
      </c>
      <c r="Q39" s="65"/>
      <c r="R39" s="87">
        <f t="shared" si="7"/>
        <v>479333.33333333331</v>
      </c>
      <c r="S39" s="87">
        <f t="shared" si="7"/>
        <v>239666.66666666669</v>
      </c>
      <c r="T39" s="87">
        <f t="shared" si="7"/>
        <v>0</v>
      </c>
      <c r="U39" s="87">
        <f t="shared" si="7"/>
        <v>0</v>
      </c>
      <c r="V39" s="87">
        <f t="shared" si="7"/>
        <v>0</v>
      </c>
      <c r="W39" s="87">
        <f t="shared" si="7"/>
        <v>0</v>
      </c>
      <c r="X39" s="87">
        <f t="shared" si="7"/>
        <v>0</v>
      </c>
      <c r="Y39" s="87">
        <f t="shared" si="7"/>
        <v>0</v>
      </c>
      <c r="Z39" s="87">
        <f t="shared" si="7"/>
        <v>0</v>
      </c>
      <c r="AA39" s="87">
        <f t="shared" si="7"/>
        <v>0</v>
      </c>
      <c r="AB39" s="87">
        <f t="shared" si="7"/>
        <v>0</v>
      </c>
      <c r="AC39" s="87">
        <f t="shared" si="7"/>
        <v>0</v>
      </c>
      <c r="AD39" s="87">
        <f t="shared" si="7"/>
        <v>0</v>
      </c>
      <c r="AE39" s="87">
        <f t="shared" si="7"/>
        <v>0</v>
      </c>
      <c r="AF39" s="87">
        <f t="shared" si="7"/>
        <v>0</v>
      </c>
      <c r="AG39" s="87">
        <f t="shared" si="7"/>
        <v>0</v>
      </c>
      <c r="AI39" s="147"/>
      <c r="AJ39" s="128"/>
    </row>
    <row r="40" spans="1:36" s="20" customFormat="1" x14ac:dyDescent="0.2">
      <c r="A40" s="65"/>
      <c r="B40" s="86">
        <f>'3. Investeringen'!B37</f>
        <v>23</v>
      </c>
      <c r="C40" s="86" t="str">
        <f>'3. Investeringen'!C37</f>
        <v>Nieuwe investeringen</v>
      </c>
      <c r="D40" s="86" t="str">
        <f>'3. Investeringen'!F37</f>
        <v>TD</v>
      </c>
      <c r="E40" s="121">
        <f>'3. Investeringen'!K37</f>
        <v>2009</v>
      </c>
      <c r="F40" s="171">
        <f>'3. Investeringen'!M37</f>
        <v>0</v>
      </c>
      <c r="G40" s="121">
        <f>'3. Investeringen'!N37</f>
        <v>2011</v>
      </c>
      <c r="H40" s="86">
        <f>'3. Investeringen'!O37</f>
        <v>21000</v>
      </c>
      <c r="I40" s="65"/>
      <c r="J40" s="86">
        <f>'6. Investeringen per jaar'!I37</f>
        <v>1</v>
      </c>
      <c r="K40" s="65"/>
      <c r="L40" s="123">
        <f t="shared" si="1"/>
        <v>2011</v>
      </c>
      <c r="M40" s="87">
        <f t="shared" si="2"/>
        <v>21000</v>
      </c>
      <c r="N40" s="117">
        <f t="shared" si="3"/>
        <v>0</v>
      </c>
      <c r="O40" s="87" t="b">
        <f t="shared" si="4"/>
        <v>0</v>
      </c>
      <c r="P40" s="117">
        <f>INDEX('2. Reguleringsparameters'!$D$44:$E$50,MATCH(C40,'2. Reguleringsparameters'!$B$44:$B$50,0),MATCH(D40,'2. Reguleringsparameters'!$D$43:$E$43,0))</f>
        <v>0.5</v>
      </c>
      <c r="Q40" s="65"/>
      <c r="R40" s="87">
        <f t="shared" si="7"/>
        <v>0</v>
      </c>
      <c r="S40" s="87">
        <f t="shared" si="7"/>
        <v>0</v>
      </c>
      <c r="T40" s="87">
        <f t="shared" si="7"/>
        <v>0</v>
      </c>
      <c r="U40" s="87">
        <f t="shared" si="7"/>
        <v>0</v>
      </c>
      <c r="V40" s="87">
        <f t="shared" si="7"/>
        <v>0</v>
      </c>
      <c r="W40" s="87">
        <f t="shared" si="7"/>
        <v>0</v>
      </c>
      <c r="X40" s="87">
        <f t="shared" si="7"/>
        <v>0</v>
      </c>
      <c r="Y40" s="87">
        <f t="shared" si="7"/>
        <v>0</v>
      </c>
      <c r="Z40" s="87">
        <f t="shared" si="7"/>
        <v>0</v>
      </c>
      <c r="AA40" s="87">
        <f t="shared" si="7"/>
        <v>0</v>
      </c>
      <c r="AB40" s="87">
        <f t="shared" si="7"/>
        <v>0</v>
      </c>
      <c r="AC40" s="87">
        <f t="shared" si="7"/>
        <v>0</v>
      </c>
      <c r="AD40" s="87">
        <f t="shared" si="7"/>
        <v>0</v>
      </c>
      <c r="AE40" s="87">
        <f t="shared" si="7"/>
        <v>0</v>
      </c>
      <c r="AF40" s="87">
        <f t="shared" si="7"/>
        <v>0</v>
      </c>
      <c r="AG40" s="87">
        <f t="shared" si="7"/>
        <v>0</v>
      </c>
      <c r="AI40" s="147"/>
      <c r="AJ40" s="128"/>
    </row>
    <row r="41" spans="1:36" s="20" customFormat="1" x14ac:dyDescent="0.2">
      <c r="A41" s="65"/>
      <c r="B41" s="86">
        <f>'3. Investeringen'!B38</f>
        <v>24</v>
      </c>
      <c r="C41" s="86" t="str">
        <f>'3. Investeringen'!C38</f>
        <v>Nieuwe investeringen</v>
      </c>
      <c r="D41" s="86" t="str">
        <f>'3. Investeringen'!F38</f>
        <v>TD</v>
      </c>
      <c r="E41" s="121">
        <f>'3. Investeringen'!K38</f>
        <v>2010</v>
      </c>
      <c r="F41" s="171">
        <f>'3. Investeringen'!M38</f>
        <v>54.5</v>
      </c>
      <c r="G41" s="121">
        <f>'3. Investeringen'!N38</f>
        <v>2011</v>
      </c>
      <c r="H41" s="86">
        <f>'3. Investeringen'!O38</f>
        <v>1269978.5308181818</v>
      </c>
      <c r="I41" s="65"/>
      <c r="J41" s="86">
        <f>'6. Investeringen per jaar'!I38</f>
        <v>1</v>
      </c>
      <c r="K41" s="65"/>
      <c r="L41" s="123">
        <f t="shared" si="1"/>
        <v>2065.5</v>
      </c>
      <c r="M41" s="87">
        <f t="shared" si="2"/>
        <v>1013652.5888181818</v>
      </c>
      <c r="N41" s="117">
        <f t="shared" si="3"/>
        <v>43.5</v>
      </c>
      <c r="O41" s="87" t="b">
        <f t="shared" si="4"/>
        <v>0</v>
      </c>
      <c r="P41" s="117">
        <f>INDEX('2. Reguleringsparameters'!$D$44:$E$50,MATCH(C41,'2. Reguleringsparameters'!$B$44:$B$50,0),MATCH(D41,'2. Reguleringsparameters'!$D$43:$E$43,0))</f>
        <v>0.5</v>
      </c>
      <c r="Q41" s="65"/>
      <c r="R41" s="87">
        <f t="shared" si="7"/>
        <v>23302.358363636366</v>
      </c>
      <c r="S41" s="87">
        <f t="shared" si="7"/>
        <v>23302.358363636366</v>
      </c>
      <c r="T41" s="87">
        <f t="shared" si="7"/>
        <v>23302.358363636366</v>
      </c>
      <c r="U41" s="87">
        <f t="shared" si="7"/>
        <v>23302.358363636366</v>
      </c>
      <c r="V41" s="87">
        <f t="shared" si="7"/>
        <v>23302.358363636366</v>
      </c>
      <c r="W41" s="87">
        <f t="shared" si="7"/>
        <v>23302.358363636366</v>
      </c>
      <c r="X41" s="87">
        <f t="shared" si="7"/>
        <v>23302.358363636366</v>
      </c>
      <c r="Y41" s="87">
        <f t="shared" si="7"/>
        <v>23302.358363636366</v>
      </c>
      <c r="Z41" s="87">
        <f t="shared" si="7"/>
        <v>23302.358363636366</v>
      </c>
      <c r="AA41" s="87">
        <f t="shared" si="7"/>
        <v>23302.358363636366</v>
      </c>
      <c r="AB41" s="87">
        <f t="shared" si="7"/>
        <v>23302.358363636366</v>
      </c>
      <c r="AC41" s="87">
        <f t="shared" si="7"/>
        <v>27962.830036363634</v>
      </c>
      <c r="AD41" s="87">
        <f t="shared" si="7"/>
        <v>27191.441621567395</v>
      </c>
      <c r="AE41" s="87">
        <f t="shared" si="7"/>
        <v>26441.332887179331</v>
      </c>
      <c r="AF41" s="87">
        <f t="shared" si="7"/>
        <v>25711.916807533005</v>
      </c>
      <c r="AG41" s="87">
        <f t="shared" si="7"/>
        <v>25002.622550773471</v>
      </c>
      <c r="AI41" s="147"/>
      <c r="AJ41" s="128"/>
    </row>
    <row r="42" spans="1:36" s="20" customFormat="1" x14ac:dyDescent="0.2">
      <c r="A42" s="65"/>
      <c r="B42" s="86">
        <f>'3. Investeringen'!B39</f>
        <v>25</v>
      </c>
      <c r="C42" s="86" t="str">
        <f>'3. Investeringen'!C39</f>
        <v>Nieuwe investeringen</v>
      </c>
      <c r="D42" s="86" t="str">
        <f>'3. Investeringen'!F39</f>
        <v>TD</v>
      </c>
      <c r="E42" s="121">
        <f>'3. Investeringen'!K39</f>
        <v>2010</v>
      </c>
      <c r="F42" s="171">
        <f>'3. Investeringen'!M39</f>
        <v>44.5</v>
      </c>
      <c r="G42" s="121">
        <f>'3. Investeringen'!N39</f>
        <v>2011</v>
      </c>
      <c r="H42" s="86">
        <f>'3. Investeringen'!O39</f>
        <v>1178000.5586666667</v>
      </c>
      <c r="I42" s="65"/>
      <c r="J42" s="86">
        <f>'6. Investeringen per jaar'!I39</f>
        <v>1</v>
      </c>
      <c r="K42" s="65"/>
      <c r="L42" s="123">
        <f t="shared" si="1"/>
        <v>2055.5</v>
      </c>
      <c r="M42" s="87">
        <f t="shared" si="2"/>
        <v>886809.40933333337</v>
      </c>
      <c r="N42" s="117">
        <f t="shared" si="3"/>
        <v>33.5</v>
      </c>
      <c r="O42" s="87" t="b">
        <f t="shared" si="4"/>
        <v>0</v>
      </c>
      <c r="P42" s="117">
        <f>INDEX('2. Reguleringsparameters'!$D$44:$E$50,MATCH(C42,'2. Reguleringsparameters'!$B$44:$B$50,0),MATCH(D42,'2. Reguleringsparameters'!$D$43:$E$43,0))</f>
        <v>0.5</v>
      </c>
      <c r="Q42" s="65"/>
      <c r="R42" s="87">
        <f t="shared" si="7"/>
        <v>26471.922666666669</v>
      </c>
      <c r="S42" s="87">
        <f t="shared" si="7"/>
        <v>26471.922666666669</v>
      </c>
      <c r="T42" s="87">
        <f t="shared" si="7"/>
        <v>26471.922666666669</v>
      </c>
      <c r="U42" s="87">
        <f t="shared" si="7"/>
        <v>26471.922666666669</v>
      </c>
      <c r="V42" s="87">
        <f t="shared" si="7"/>
        <v>26471.922666666669</v>
      </c>
      <c r="W42" s="87">
        <f t="shared" si="7"/>
        <v>26471.922666666669</v>
      </c>
      <c r="X42" s="87">
        <f t="shared" si="7"/>
        <v>26471.922666666669</v>
      </c>
      <c r="Y42" s="87">
        <f t="shared" si="7"/>
        <v>26471.922666666669</v>
      </c>
      <c r="Z42" s="87">
        <f t="shared" si="7"/>
        <v>26471.922666666669</v>
      </c>
      <c r="AA42" s="87">
        <f t="shared" si="7"/>
        <v>26471.922666666669</v>
      </c>
      <c r="AB42" s="87">
        <f t="shared" si="7"/>
        <v>26471.922666666669</v>
      </c>
      <c r="AC42" s="87">
        <f t="shared" si="7"/>
        <v>31766.307200000003</v>
      </c>
      <c r="AD42" s="87">
        <f t="shared" si="7"/>
        <v>30628.409628656718</v>
      </c>
      <c r="AE42" s="87">
        <f t="shared" si="7"/>
        <v>29531.272567331704</v>
      </c>
      <c r="AF42" s="87">
        <f t="shared" si="7"/>
        <v>28473.43593805415</v>
      </c>
      <c r="AG42" s="87">
        <f t="shared" si="7"/>
        <v>27453.491964153705</v>
      </c>
      <c r="AI42" s="147"/>
      <c r="AJ42" s="128"/>
    </row>
    <row r="43" spans="1:36" s="20" customFormat="1" x14ac:dyDescent="0.2">
      <c r="A43" s="65"/>
      <c r="B43" s="86">
        <f>'3. Investeringen'!B40</f>
        <v>26</v>
      </c>
      <c r="C43" s="86" t="str">
        <f>'3. Investeringen'!C40</f>
        <v>Nieuwe investeringen</v>
      </c>
      <c r="D43" s="86" t="str">
        <f>'3. Investeringen'!F40</f>
        <v>TD</v>
      </c>
      <c r="E43" s="121">
        <f>'3. Investeringen'!K40</f>
        <v>2010</v>
      </c>
      <c r="F43" s="171">
        <f>'3. Investeringen'!M40</f>
        <v>29.5</v>
      </c>
      <c r="G43" s="121">
        <f>'3. Investeringen'!N40</f>
        <v>2011</v>
      </c>
      <c r="H43" s="86">
        <f>'3. Investeringen'!O40</f>
        <v>365368.76900000003</v>
      </c>
      <c r="I43" s="65"/>
      <c r="J43" s="86">
        <f>'6. Investeringen per jaar'!I40</f>
        <v>1</v>
      </c>
      <c r="K43" s="65"/>
      <c r="L43" s="123">
        <f t="shared" si="1"/>
        <v>2040.5</v>
      </c>
      <c r="M43" s="87">
        <f t="shared" si="2"/>
        <v>229129.56700000004</v>
      </c>
      <c r="N43" s="117">
        <f t="shared" si="3"/>
        <v>18.5</v>
      </c>
      <c r="O43" s="87" t="b">
        <f t="shared" si="4"/>
        <v>0</v>
      </c>
      <c r="P43" s="117">
        <f>INDEX('2. Reguleringsparameters'!$D$44:$E$50,MATCH(C43,'2. Reguleringsparameters'!$B$44:$B$50,0),MATCH(D43,'2. Reguleringsparameters'!$D$43:$E$43,0))</f>
        <v>0.5</v>
      </c>
      <c r="Q43" s="65"/>
      <c r="R43" s="87">
        <f t="shared" si="7"/>
        <v>12385.382000000001</v>
      </c>
      <c r="S43" s="87">
        <f t="shared" si="7"/>
        <v>12385.382000000001</v>
      </c>
      <c r="T43" s="87">
        <f t="shared" si="7"/>
        <v>12385.382000000001</v>
      </c>
      <c r="U43" s="87">
        <f t="shared" si="7"/>
        <v>12385.382000000001</v>
      </c>
      <c r="V43" s="87">
        <f t="shared" si="7"/>
        <v>12385.382000000001</v>
      </c>
      <c r="W43" s="87">
        <f t="shared" si="7"/>
        <v>12385.382000000001</v>
      </c>
      <c r="X43" s="87">
        <f t="shared" si="7"/>
        <v>12385.382000000001</v>
      </c>
      <c r="Y43" s="87">
        <f t="shared" si="7"/>
        <v>12385.382000000001</v>
      </c>
      <c r="Z43" s="87">
        <f t="shared" si="7"/>
        <v>12385.382000000001</v>
      </c>
      <c r="AA43" s="87">
        <f t="shared" si="7"/>
        <v>12385.382000000001</v>
      </c>
      <c r="AB43" s="87">
        <f t="shared" si="7"/>
        <v>12385.382000000001</v>
      </c>
      <c r="AC43" s="87">
        <f t="shared" si="7"/>
        <v>14862.458400000003</v>
      </c>
      <c r="AD43" s="87">
        <f t="shared" si="7"/>
        <v>13898.407044324327</v>
      </c>
      <c r="AE43" s="87">
        <f t="shared" si="7"/>
        <v>12996.888749557344</v>
      </c>
      <c r="AF43" s="87">
        <f t="shared" si="7"/>
        <v>12153.847317153624</v>
      </c>
      <c r="AG43" s="87">
        <f t="shared" si="7"/>
        <v>12083.997619928603</v>
      </c>
      <c r="AI43" s="147"/>
      <c r="AJ43" s="128"/>
    </row>
    <row r="44" spans="1:36" s="20" customFormat="1" x14ac:dyDescent="0.2">
      <c r="A44" s="65"/>
      <c r="B44" s="86">
        <f>'3. Investeringen'!B41</f>
        <v>27</v>
      </c>
      <c r="C44" s="86" t="str">
        <f>'3. Investeringen'!C41</f>
        <v>Nieuwe investeringen</v>
      </c>
      <c r="D44" s="86" t="str">
        <f>'3. Investeringen'!F41</f>
        <v>TD</v>
      </c>
      <c r="E44" s="121">
        <f>'3. Investeringen'!K41</f>
        <v>2010</v>
      </c>
      <c r="F44" s="171">
        <f>'3. Investeringen'!M41</f>
        <v>4.5</v>
      </c>
      <c r="G44" s="121">
        <f>'3. Investeringen'!N41</f>
        <v>2011</v>
      </c>
      <c r="H44" s="86">
        <f>'3. Investeringen'!O41</f>
        <v>669600</v>
      </c>
      <c r="I44" s="65"/>
      <c r="J44" s="86">
        <f>'6. Investeringen per jaar'!I41</f>
        <v>1</v>
      </c>
      <c r="K44" s="65"/>
      <c r="L44" s="123">
        <f t="shared" si="1"/>
        <v>2015.5</v>
      </c>
      <c r="M44" s="87">
        <f t="shared" si="2"/>
        <v>0</v>
      </c>
      <c r="N44" s="117">
        <f t="shared" si="3"/>
        <v>0</v>
      </c>
      <c r="O44" s="87" t="b">
        <f t="shared" si="4"/>
        <v>0</v>
      </c>
      <c r="P44" s="117">
        <f>INDEX('2. Reguleringsparameters'!$D$44:$E$50,MATCH(C44,'2. Reguleringsparameters'!$B$44:$B$50,0),MATCH(D44,'2. Reguleringsparameters'!$D$43:$E$43,0))</f>
        <v>0.5</v>
      </c>
      <c r="Q44" s="65"/>
      <c r="R44" s="87">
        <f t="shared" si="7"/>
        <v>148800</v>
      </c>
      <c r="S44" s="87">
        <f t="shared" si="7"/>
        <v>148800</v>
      </c>
      <c r="T44" s="87">
        <f t="shared" si="7"/>
        <v>148800</v>
      </c>
      <c r="U44" s="87">
        <f t="shared" si="7"/>
        <v>148800</v>
      </c>
      <c r="V44" s="87">
        <f t="shared" si="7"/>
        <v>74400</v>
      </c>
      <c r="W44" s="87">
        <f t="shared" si="7"/>
        <v>0</v>
      </c>
      <c r="X44" s="87">
        <f t="shared" si="7"/>
        <v>0</v>
      </c>
      <c r="Y44" s="87">
        <f t="shared" si="7"/>
        <v>0</v>
      </c>
      <c r="Z44" s="87">
        <f t="shared" si="7"/>
        <v>0</v>
      </c>
      <c r="AA44" s="87">
        <f t="shared" si="7"/>
        <v>0</v>
      </c>
      <c r="AB44" s="87">
        <f t="shared" si="7"/>
        <v>0</v>
      </c>
      <c r="AC44" s="87">
        <f t="shared" si="7"/>
        <v>0</v>
      </c>
      <c r="AD44" s="87">
        <f t="shared" si="7"/>
        <v>0</v>
      </c>
      <c r="AE44" s="87">
        <f t="shared" si="7"/>
        <v>0</v>
      </c>
      <c r="AF44" s="87">
        <f t="shared" si="7"/>
        <v>0</v>
      </c>
      <c r="AG44" s="87">
        <f t="shared" si="7"/>
        <v>0</v>
      </c>
      <c r="AI44" s="147"/>
      <c r="AJ44" s="128"/>
    </row>
    <row r="45" spans="1:36" s="20" customFormat="1" x14ac:dyDescent="0.2">
      <c r="A45" s="65"/>
      <c r="B45" s="86">
        <f>'3. Investeringen'!B42</f>
        <v>28</v>
      </c>
      <c r="C45" s="86" t="str">
        <f>'3. Investeringen'!C42</f>
        <v>Nieuwe investeringen</v>
      </c>
      <c r="D45" s="86" t="str">
        <f>'3. Investeringen'!F42</f>
        <v>TD</v>
      </c>
      <c r="E45" s="121">
        <f>'3. Investeringen'!K42</f>
        <v>2011</v>
      </c>
      <c r="F45" s="171">
        <f>'3. Investeringen'!M42</f>
        <v>55</v>
      </c>
      <c r="G45" s="121">
        <f>'3. Investeringen'!N42</f>
        <v>2011</v>
      </c>
      <c r="H45" s="86">
        <f>'3. Investeringen'!O42</f>
        <v>342683.15999999992</v>
      </c>
      <c r="I45" s="65"/>
      <c r="J45" s="86">
        <f>'6. Investeringen per jaar'!I42</f>
        <v>1</v>
      </c>
      <c r="K45" s="65"/>
      <c r="L45" s="123">
        <f t="shared" si="1"/>
        <v>2066</v>
      </c>
      <c r="M45" s="87">
        <f t="shared" si="2"/>
        <v>277261.8294545454</v>
      </c>
      <c r="N45" s="117">
        <f t="shared" si="3"/>
        <v>44.5</v>
      </c>
      <c r="O45" s="87" t="b">
        <f t="shared" si="4"/>
        <v>0</v>
      </c>
      <c r="P45" s="117">
        <f>INDEX('2. Reguleringsparameters'!$D$44:$E$50,MATCH(C45,'2. Reguleringsparameters'!$B$44:$B$50,0),MATCH(D45,'2. Reguleringsparameters'!$D$43:$E$43,0))</f>
        <v>0.5</v>
      </c>
      <c r="Q45" s="65"/>
      <c r="R45" s="87">
        <f t="shared" si="7"/>
        <v>3115.3014545454539</v>
      </c>
      <c r="S45" s="87">
        <f t="shared" si="7"/>
        <v>6230.6029090909078</v>
      </c>
      <c r="T45" s="87">
        <f t="shared" si="7"/>
        <v>6230.6029090909078</v>
      </c>
      <c r="U45" s="87">
        <f t="shared" si="7"/>
        <v>6230.6029090909078</v>
      </c>
      <c r="V45" s="87">
        <f t="shared" si="7"/>
        <v>6230.6029090909078</v>
      </c>
      <c r="W45" s="87">
        <f t="shared" si="7"/>
        <v>6230.6029090909078</v>
      </c>
      <c r="X45" s="87">
        <f t="shared" si="7"/>
        <v>6230.6029090909078</v>
      </c>
      <c r="Y45" s="87">
        <f t="shared" si="7"/>
        <v>6230.6029090909078</v>
      </c>
      <c r="Z45" s="87">
        <f t="shared" si="7"/>
        <v>6230.6029090909078</v>
      </c>
      <c r="AA45" s="87">
        <f t="shared" si="7"/>
        <v>6230.6029090909078</v>
      </c>
      <c r="AB45" s="87">
        <f t="shared" si="7"/>
        <v>6230.6029090909078</v>
      </c>
      <c r="AC45" s="87">
        <f t="shared" si="7"/>
        <v>7476.7234909090894</v>
      </c>
      <c r="AD45" s="87">
        <f t="shared" si="7"/>
        <v>7275.1039810418779</v>
      </c>
      <c r="AE45" s="87">
        <f t="shared" si="7"/>
        <v>7078.9214017778277</v>
      </c>
      <c r="AF45" s="87">
        <f t="shared" si="7"/>
        <v>6888.0291392579757</v>
      </c>
      <c r="AG45" s="87">
        <f t="shared" si="7"/>
        <v>6702.2845332555144</v>
      </c>
      <c r="AI45" s="147"/>
      <c r="AJ45" s="128"/>
    </row>
    <row r="46" spans="1:36" s="20" customFormat="1" x14ac:dyDescent="0.2">
      <c r="A46" s="65"/>
      <c r="B46" s="86">
        <f>'3. Investeringen'!B43</f>
        <v>29</v>
      </c>
      <c r="C46" s="86" t="str">
        <f>'3. Investeringen'!C43</f>
        <v>Nieuwe investeringen</v>
      </c>
      <c r="D46" s="86" t="str">
        <f>'3. Investeringen'!F43</f>
        <v>TD</v>
      </c>
      <c r="E46" s="121">
        <f>'3. Investeringen'!K43</f>
        <v>2011</v>
      </c>
      <c r="F46" s="171">
        <f>'3. Investeringen'!M43</f>
        <v>45</v>
      </c>
      <c r="G46" s="121">
        <f>'3. Investeringen'!N43</f>
        <v>2011</v>
      </c>
      <c r="H46" s="86">
        <f>'3. Investeringen'!O43</f>
        <v>2255121.69</v>
      </c>
      <c r="I46" s="65"/>
      <c r="J46" s="86">
        <f>'6. Investeringen per jaar'!I43</f>
        <v>1</v>
      </c>
      <c r="K46" s="65"/>
      <c r="L46" s="123">
        <f t="shared" si="1"/>
        <v>2056</v>
      </c>
      <c r="M46" s="87">
        <f t="shared" si="2"/>
        <v>1728926.629</v>
      </c>
      <c r="N46" s="117">
        <f t="shared" si="3"/>
        <v>34.5</v>
      </c>
      <c r="O46" s="87" t="b">
        <f t="shared" si="4"/>
        <v>0</v>
      </c>
      <c r="P46" s="117">
        <f>INDEX('2. Reguleringsparameters'!$D$44:$E$50,MATCH(C46,'2. Reguleringsparameters'!$B$44:$B$50,0),MATCH(D46,'2. Reguleringsparameters'!$D$43:$E$43,0))</f>
        <v>0.5</v>
      </c>
      <c r="Q46" s="65"/>
      <c r="R46" s="87">
        <f t="shared" si="7"/>
        <v>25056.907666666666</v>
      </c>
      <c r="S46" s="87">
        <f t="shared" si="7"/>
        <v>50113.815333333325</v>
      </c>
      <c r="T46" s="87">
        <f t="shared" si="7"/>
        <v>50113.815333333325</v>
      </c>
      <c r="U46" s="87">
        <f t="shared" si="7"/>
        <v>50113.815333333325</v>
      </c>
      <c r="V46" s="87">
        <f t="shared" si="7"/>
        <v>50113.815333333325</v>
      </c>
      <c r="W46" s="87">
        <f t="shared" si="7"/>
        <v>50113.815333333325</v>
      </c>
      <c r="X46" s="87">
        <f t="shared" si="7"/>
        <v>50113.815333333325</v>
      </c>
      <c r="Y46" s="87">
        <f t="shared" si="7"/>
        <v>50113.815333333325</v>
      </c>
      <c r="Z46" s="87">
        <f t="shared" si="7"/>
        <v>50113.815333333325</v>
      </c>
      <c r="AA46" s="87">
        <f t="shared" si="7"/>
        <v>50113.815333333325</v>
      </c>
      <c r="AB46" s="87">
        <f t="shared" si="7"/>
        <v>50113.815333333325</v>
      </c>
      <c r="AC46" s="87">
        <f t="shared" si="7"/>
        <v>60136.578399999999</v>
      </c>
      <c r="AD46" s="87">
        <f t="shared" si="7"/>
        <v>58044.871325217391</v>
      </c>
      <c r="AE46" s="87">
        <f t="shared" si="7"/>
        <v>56025.919279122871</v>
      </c>
      <c r="AF46" s="87">
        <f t="shared" si="7"/>
        <v>54077.191652022942</v>
      </c>
      <c r="AG46" s="87">
        <f t="shared" si="7"/>
        <v>52196.24585543084</v>
      </c>
      <c r="AI46" s="147"/>
      <c r="AJ46" s="128"/>
    </row>
    <row r="47" spans="1:36" s="20" customFormat="1" x14ac:dyDescent="0.2">
      <c r="A47" s="65"/>
      <c r="B47" s="86">
        <f>'3. Investeringen'!B44</f>
        <v>30</v>
      </c>
      <c r="C47" s="86" t="str">
        <f>'3. Investeringen'!C44</f>
        <v>Nieuwe investeringen</v>
      </c>
      <c r="D47" s="86" t="str">
        <f>'3. Investeringen'!F44</f>
        <v>TD</v>
      </c>
      <c r="E47" s="121">
        <f>'3. Investeringen'!K44</f>
        <v>2011</v>
      </c>
      <c r="F47" s="171">
        <f>'3. Investeringen'!M44</f>
        <v>30</v>
      </c>
      <c r="G47" s="121">
        <f>'3. Investeringen'!N44</f>
        <v>2011</v>
      </c>
      <c r="H47" s="86">
        <f>'3. Investeringen'!O44</f>
        <v>414546.6</v>
      </c>
      <c r="I47" s="65"/>
      <c r="J47" s="86">
        <f>'6. Investeringen per jaar'!I44</f>
        <v>1</v>
      </c>
      <c r="K47" s="65"/>
      <c r="L47" s="123">
        <f t="shared" si="1"/>
        <v>2041</v>
      </c>
      <c r="M47" s="87">
        <f t="shared" si="2"/>
        <v>269455.28999999998</v>
      </c>
      <c r="N47" s="117">
        <f t="shared" si="3"/>
        <v>19.5</v>
      </c>
      <c r="O47" s="87" t="b">
        <f t="shared" si="4"/>
        <v>0</v>
      </c>
      <c r="P47" s="117">
        <f>INDEX('2. Reguleringsparameters'!$D$44:$E$50,MATCH(C47,'2. Reguleringsparameters'!$B$44:$B$50,0),MATCH(D47,'2. Reguleringsparameters'!$D$43:$E$43,0))</f>
        <v>0.5</v>
      </c>
      <c r="Q47" s="65"/>
      <c r="R47" s="87">
        <f t="shared" si="7"/>
        <v>6909.11</v>
      </c>
      <c r="S47" s="87">
        <f t="shared" si="7"/>
        <v>13818.22</v>
      </c>
      <c r="T47" s="87">
        <f t="shared" si="7"/>
        <v>13818.22</v>
      </c>
      <c r="U47" s="87">
        <f t="shared" si="7"/>
        <v>13818.22</v>
      </c>
      <c r="V47" s="87">
        <f t="shared" si="7"/>
        <v>13818.22</v>
      </c>
      <c r="W47" s="87">
        <f t="shared" si="7"/>
        <v>13818.22</v>
      </c>
      <c r="X47" s="87">
        <f t="shared" si="7"/>
        <v>13818.22</v>
      </c>
      <c r="Y47" s="87">
        <f t="shared" si="7"/>
        <v>13818.22</v>
      </c>
      <c r="Z47" s="87">
        <f t="shared" si="7"/>
        <v>13818.22</v>
      </c>
      <c r="AA47" s="87">
        <f t="shared" si="7"/>
        <v>13818.22</v>
      </c>
      <c r="AB47" s="87">
        <f t="shared" si="7"/>
        <v>13818.22</v>
      </c>
      <c r="AC47" s="87">
        <f t="shared" si="7"/>
        <v>16581.863999999998</v>
      </c>
      <c r="AD47" s="87">
        <f t="shared" si="7"/>
        <v>15561.441599999998</v>
      </c>
      <c r="AE47" s="87">
        <f t="shared" si="7"/>
        <v>14603.814424615382</v>
      </c>
      <c r="AF47" s="87">
        <f t="shared" si="7"/>
        <v>13705.118152331359</v>
      </c>
      <c r="AG47" s="87">
        <f t="shared" si="7"/>
        <v>13484.067859551822</v>
      </c>
      <c r="AI47" s="147"/>
      <c r="AJ47" s="128"/>
    </row>
    <row r="48" spans="1:36" s="20" customFormat="1" x14ac:dyDescent="0.2">
      <c r="A48" s="65"/>
      <c r="B48" s="86">
        <f>'3. Investeringen'!B45</f>
        <v>31</v>
      </c>
      <c r="C48" s="86" t="str">
        <f>'3. Investeringen'!C45</f>
        <v>Nieuwe investeringen</v>
      </c>
      <c r="D48" s="86" t="str">
        <f>'3. Investeringen'!F45</f>
        <v>TD</v>
      </c>
      <c r="E48" s="121">
        <f>'3. Investeringen'!K45</f>
        <v>2011</v>
      </c>
      <c r="F48" s="171">
        <f>'3. Investeringen'!M45</f>
        <v>5</v>
      </c>
      <c r="G48" s="121">
        <f>'3. Investeringen'!N45</f>
        <v>2011</v>
      </c>
      <c r="H48" s="86">
        <f>'3. Investeringen'!O45</f>
        <v>673568.45479848713</v>
      </c>
      <c r="I48" s="65"/>
      <c r="J48" s="86">
        <f>'6. Investeringen per jaar'!I45</f>
        <v>1</v>
      </c>
      <c r="K48" s="65"/>
      <c r="L48" s="123">
        <f t="shared" si="1"/>
        <v>2016</v>
      </c>
      <c r="M48" s="87">
        <f t="shared" si="2"/>
        <v>0</v>
      </c>
      <c r="N48" s="117">
        <f t="shared" si="3"/>
        <v>0</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67356.845479848722</v>
      </c>
      <c r="S48" s="87">
        <f t="shared" si="8"/>
        <v>134713.69095969744</v>
      </c>
      <c r="T48" s="87">
        <f t="shared" si="8"/>
        <v>134713.69095969744</v>
      </c>
      <c r="U48" s="87">
        <f t="shared" si="8"/>
        <v>134713.69095969744</v>
      </c>
      <c r="V48" s="87">
        <f t="shared" si="8"/>
        <v>134713.69095969744</v>
      </c>
      <c r="W48" s="87">
        <f t="shared" si="8"/>
        <v>67356.845479848722</v>
      </c>
      <c r="X48" s="87">
        <f t="shared" si="8"/>
        <v>0</v>
      </c>
      <c r="Y48" s="87">
        <f t="shared" si="8"/>
        <v>0</v>
      </c>
      <c r="Z48" s="87">
        <f t="shared" si="8"/>
        <v>0</v>
      </c>
      <c r="AA48" s="87">
        <f t="shared" si="8"/>
        <v>0</v>
      </c>
      <c r="AB48" s="87">
        <f t="shared" si="8"/>
        <v>0</v>
      </c>
      <c r="AC48" s="87">
        <f t="shared" si="8"/>
        <v>0</v>
      </c>
      <c r="AD48" s="87">
        <f t="shared" si="8"/>
        <v>0</v>
      </c>
      <c r="AE48" s="87">
        <f t="shared" si="8"/>
        <v>0</v>
      </c>
      <c r="AF48" s="87">
        <f t="shared" si="8"/>
        <v>0</v>
      </c>
      <c r="AG48" s="87">
        <f t="shared" si="8"/>
        <v>0</v>
      </c>
      <c r="AI48" s="147"/>
      <c r="AJ48" s="128"/>
    </row>
    <row r="49" spans="1:36" s="20" customFormat="1" x14ac:dyDescent="0.2">
      <c r="A49" s="65"/>
      <c r="B49" s="86">
        <f>'3. Investeringen'!B46</f>
        <v>32</v>
      </c>
      <c r="C49" s="86" t="str">
        <f>'3. Investeringen'!C46</f>
        <v>Nieuwe investeringen</v>
      </c>
      <c r="D49" s="86" t="str">
        <f>'3. Investeringen'!F46</f>
        <v>TD</v>
      </c>
      <c r="E49" s="121">
        <f>'3. Investeringen'!K46</f>
        <v>2012</v>
      </c>
      <c r="F49" s="171">
        <f>'3. Investeringen'!M46</f>
        <v>55</v>
      </c>
      <c r="G49" s="121">
        <f>'3. Investeringen'!N46</f>
        <v>2012</v>
      </c>
      <c r="H49" s="86">
        <f>'3. Investeringen'!O46</f>
        <v>486155</v>
      </c>
      <c r="I49" s="65"/>
      <c r="J49" s="86">
        <f>'6. Investeringen per jaar'!I46</f>
        <v>1</v>
      </c>
      <c r="K49" s="65"/>
      <c r="L49" s="123">
        <f t="shared" si="1"/>
        <v>2067</v>
      </c>
      <c r="M49" s="87">
        <f t="shared" si="2"/>
        <v>402182.77272727271</v>
      </c>
      <c r="N49" s="117">
        <f t="shared" si="3"/>
        <v>45.5</v>
      </c>
      <c r="O49" s="87" t="b">
        <f t="shared" si="4"/>
        <v>0</v>
      </c>
      <c r="P49" s="117">
        <f>INDEX('2. Reguleringsparameters'!$D$44:$E$50,MATCH(C49,'2. Reguleringsparameters'!$B$44:$B$50,0),MATCH(D49,'2. Reguleringsparameters'!$D$43:$E$43,0))</f>
        <v>0.5</v>
      </c>
      <c r="Q49" s="65"/>
      <c r="R49" s="87">
        <f t="shared" si="8"/>
        <v>0</v>
      </c>
      <c r="S49" s="87">
        <f t="shared" si="8"/>
        <v>4419.590909090909</v>
      </c>
      <c r="T49" s="87">
        <f t="shared" si="8"/>
        <v>8839.181818181818</v>
      </c>
      <c r="U49" s="87">
        <f t="shared" si="8"/>
        <v>8839.181818181818</v>
      </c>
      <c r="V49" s="87">
        <f t="shared" si="8"/>
        <v>8839.181818181818</v>
      </c>
      <c r="W49" s="87">
        <f t="shared" si="8"/>
        <v>8839.181818181818</v>
      </c>
      <c r="X49" s="87">
        <f t="shared" si="8"/>
        <v>8839.181818181818</v>
      </c>
      <c r="Y49" s="87">
        <f t="shared" si="8"/>
        <v>8839.181818181818</v>
      </c>
      <c r="Z49" s="87">
        <f t="shared" si="8"/>
        <v>8839.181818181818</v>
      </c>
      <c r="AA49" s="87">
        <f t="shared" si="8"/>
        <v>8839.181818181818</v>
      </c>
      <c r="AB49" s="87">
        <f t="shared" si="8"/>
        <v>8839.181818181818</v>
      </c>
      <c r="AC49" s="87">
        <f t="shared" si="8"/>
        <v>10607.018181818181</v>
      </c>
      <c r="AD49" s="87">
        <f t="shared" si="8"/>
        <v>10327.272647352647</v>
      </c>
      <c r="AE49" s="87">
        <f t="shared" si="8"/>
        <v>10054.905017092797</v>
      </c>
      <c r="AF49" s="87">
        <f t="shared" si="8"/>
        <v>9789.7207089496897</v>
      </c>
      <c r="AG49" s="87">
        <f t="shared" si="8"/>
        <v>9531.5302726696973</v>
      </c>
      <c r="AI49" s="147"/>
      <c r="AJ49" s="128"/>
    </row>
    <row r="50" spans="1:36" s="20" customFormat="1" x14ac:dyDescent="0.2">
      <c r="A50" s="65"/>
      <c r="B50" s="86">
        <f>'3. Investeringen'!B47</f>
        <v>33</v>
      </c>
      <c r="C50" s="86" t="str">
        <f>'3. Investeringen'!C47</f>
        <v>Nieuwe investeringen</v>
      </c>
      <c r="D50" s="86" t="str">
        <f>'3. Investeringen'!F47</f>
        <v>TD</v>
      </c>
      <c r="E50" s="121">
        <f>'3. Investeringen'!K47</f>
        <v>2012</v>
      </c>
      <c r="F50" s="171">
        <f>'3. Investeringen'!M47</f>
        <v>45</v>
      </c>
      <c r="G50" s="121">
        <f>'3. Investeringen'!N47</f>
        <v>2012</v>
      </c>
      <c r="H50" s="86">
        <f>'3. Investeringen'!O47</f>
        <v>2394728</v>
      </c>
      <c r="I50" s="65"/>
      <c r="J50" s="86">
        <f>'6. Investeringen per jaar'!I47</f>
        <v>1</v>
      </c>
      <c r="K50" s="65"/>
      <c r="L50" s="123">
        <f t="shared" si="1"/>
        <v>2057</v>
      </c>
      <c r="M50" s="87">
        <f t="shared" si="2"/>
        <v>1889174.3111111112</v>
      </c>
      <c r="N50" s="117">
        <f t="shared" si="3"/>
        <v>35.5</v>
      </c>
      <c r="O50" s="87" t="b">
        <f t="shared" si="4"/>
        <v>0</v>
      </c>
      <c r="P50" s="117">
        <f>INDEX('2. Reguleringsparameters'!$D$44:$E$50,MATCH(C50,'2. Reguleringsparameters'!$B$44:$B$50,0),MATCH(D50,'2. Reguleringsparameters'!$D$43:$E$43,0))</f>
        <v>0.5</v>
      </c>
      <c r="Q50" s="65"/>
      <c r="R50" s="87">
        <f t="shared" si="8"/>
        <v>0</v>
      </c>
      <c r="S50" s="87">
        <f t="shared" si="8"/>
        <v>26608.088888888891</v>
      </c>
      <c r="T50" s="87">
        <f t="shared" si="8"/>
        <v>53216.177777777782</v>
      </c>
      <c r="U50" s="87">
        <f t="shared" si="8"/>
        <v>53216.177777777782</v>
      </c>
      <c r="V50" s="87">
        <f t="shared" si="8"/>
        <v>53216.177777777782</v>
      </c>
      <c r="W50" s="87">
        <f t="shared" si="8"/>
        <v>53216.177777777782</v>
      </c>
      <c r="X50" s="87">
        <f t="shared" si="8"/>
        <v>53216.177777777782</v>
      </c>
      <c r="Y50" s="87">
        <f t="shared" si="8"/>
        <v>53216.177777777782</v>
      </c>
      <c r="Z50" s="87">
        <f t="shared" si="8"/>
        <v>53216.177777777782</v>
      </c>
      <c r="AA50" s="87">
        <f t="shared" si="8"/>
        <v>53216.177777777782</v>
      </c>
      <c r="AB50" s="87">
        <f t="shared" si="8"/>
        <v>53216.177777777782</v>
      </c>
      <c r="AC50" s="87">
        <f t="shared" si="8"/>
        <v>63859.41333333333</v>
      </c>
      <c r="AD50" s="87">
        <f t="shared" si="8"/>
        <v>61700.785276995302</v>
      </c>
      <c r="AE50" s="87">
        <f t="shared" si="8"/>
        <v>59615.12492960391</v>
      </c>
      <c r="AF50" s="87">
        <f t="shared" si="8"/>
        <v>57599.96577705392</v>
      </c>
      <c r="AG50" s="87">
        <f t="shared" si="8"/>
        <v>55652.924680364777</v>
      </c>
      <c r="AI50" s="147"/>
      <c r="AJ50" s="128"/>
    </row>
    <row r="51" spans="1:36" s="20" customFormat="1" x14ac:dyDescent="0.2">
      <c r="A51" s="65"/>
      <c r="B51" s="86">
        <f>'3. Investeringen'!B48</f>
        <v>34</v>
      </c>
      <c r="C51" s="86" t="str">
        <f>'3. Investeringen'!C48</f>
        <v>Nieuwe investeringen</v>
      </c>
      <c r="D51" s="86" t="str">
        <f>'3. Investeringen'!F48</f>
        <v>TD</v>
      </c>
      <c r="E51" s="121">
        <f>'3. Investeringen'!K48</f>
        <v>2012</v>
      </c>
      <c r="F51" s="171">
        <f>'3. Investeringen'!M48</f>
        <v>30</v>
      </c>
      <c r="G51" s="121">
        <f>'3. Investeringen'!N48</f>
        <v>2012</v>
      </c>
      <c r="H51" s="86">
        <f>'3. Investeringen'!O48</f>
        <v>402149</v>
      </c>
      <c r="I51" s="65"/>
      <c r="J51" s="86">
        <f>'6. Investeringen per jaar'!I48</f>
        <v>1</v>
      </c>
      <c r="K51" s="65"/>
      <c r="L51" s="123">
        <f t="shared" si="1"/>
        <v>2042</v>
      </c>
      <c r="M51" s="87">
        <f t="shared" si="2"/>
        <v>274801.81666666665</v>
      </c>
      <c r="N51" s="117">
        <f t="shared" si="3"/>
        <v>20.5</v>
      </c>
      <c r="O51" s="87" t="b">
        <f t="shared" si="4"/>
        <v>0</v>
      </c>
      <c r="P51" s="117">
        <f>INDEX('2. Reguleringsparameters'!$D$44:$E$50,MATCH(C51,'2. Reguleringsparameters'!$B$44:$B$50,0),MATCH(D51,'2. Reguleringsparameters'!$D$43:$E$43,0))</f>
        <v>0.5</v>
      </c>
      <c r="Q51" s="65"/>
      <c r="R51" s="87">
        <f t="shared" si="8"/>
        <v>0</v>
      </c>
      <c r="S51" s="87">
        <f t="shared" si="8"/>
        <v>6702.4833333333336</v>
      </c>
      <c r="T51" s="87">
        <f t="shared" si="8"/>
        <v>13404.966666666667</v>
      </c>
      <c r="U51" s="87">
        <f t="shared" si="8"/>
        <v>13404.966666666667</v>
      </c>
      <c r="V51" s="87">
        <f t="shared" si="8"/>
        <v>13404.966666666667</v>
      </c>
      <c r="W51" s="87">
        <f t="shared" si="8"/>
        <v>13404.966666666667</v>
      </c>
      <c r="X51" s="87">
        <f t="shared" si="8"/>
        <v>13404.966666666667</v>
      </c>
      <c r="Y51" s="87">
        <f t="shared" si="8"/>
        <v>13404.966666666667</v>
      </c>
      <c r="Z51" s="87">
        <f t="shared" si="8"/>
        <v>13404.966666666667</v>
      </c>
      <c r="AA51" s="87">
        <f t="shared" si="8"/>
        <v>13404.966666666667</v>
      </c>
      <c r="AB51" s="87">
        <f t="shared" si="8"/>
        <v>13404.966666666667</v>
      </c>
      <c r="AC51" s="87">
        <f t="shared" si="8"/>
        <v>16085.959999999997</v>
      </c>
      <c r="AD51" s="87">
        <f t="shared" si="8"/>
        <v>15144.342829268291</v>
      </c>
      <c r="AE51" s="87">
        <f t="shared" si="8"/>
        <v>14257.844712433074</v>
      </c>
      <c r="AF51" s="87">
        <f t="shared" si="8"/>
        <v>13423.239168290651</v>
      </c>
      <c r="AG51" s="87">
        <f t="shared" si="8"/>
        <v>13084.268482222706</v>
      </c>
      <c r="AI51" s="147"/>
      <c r="AJ51" s="128"/>
    </row>
    <row r="52" spans="1:36" s="20" customFormat="1" x14ac:dyDescent="0.2">
      <c r="A52" s="65"/>
      <c r="B52" s="86">
        <f>'3. Investeringen'!B49</f>
        <v>35</v>
      </c>
      <c r="C52" s="86" t="str">
        <f>'3. Investeringen'!C49</f>
        <v>Nieuwe investeringen</v>
      </c>
      <c r="D52" s="86" t="str">
        <f>'3. Investeringen'!F49</f>
        <v>TD</v>
      </c>
      <c r="E52" s="121">
        <f>'3. Investeringen'!K49</f>
        <v>2012</v>
      </c>
      <c r="F52" s="171">
        <f>'3. Investeringen'!M49</f>
        <v>5</v>
      </c>
      <c r="G52" s="121">
        <f>'3. Investeringen'!N49</f>
        <v>2012</v>
      </c>
      <c r="H52" s="86">
        <f>'3. Investeringen'!O49</f>
        <v>1414060</v>
      </c>
      <c r="I52" s="65"/>
      <c r="J52" s="86">
        <f>'6. Investeringen per jaar'!I49</f>
        <v>1</v>
      </c>
      <c r="K52" s="65"/>
      <c r="L52" s="123">
        <f t="shared" si="1"/>
        <v>2017</v>
      </c>
      <c r="M52" s="87">
        <f t="shared" si="2"/>
        <v>0</v>
      </c>
      <c r="N52" s="117">
        <f t="shared" si="3"/>
        <v>0</v>
      </c>
      <c r="O52" s="87" t="b">
        <f t="shared" si="4"/>
        <v>0</v>
      </c>
      <c r="P52" s="117">
        <f>INDEX('2. Reguleringsparameters'!$D$44:$E$50,MATCH(C52,'2. Reguleringsparameters'!$B$44:$B$50,0),MATCH(D52,'2. Reguleringsparameters'!$D$43:$E$43,0))</f>
        <v>0.5</v>
      </c>
      <c r="Q52" s="65"/>
      <c r="R52" s="87">
        <f t="shared" si="8"/>
        <v>0</v>
      </c>
      <c r="S52" s="87">
        <f t="shared" si="8"/>
        <v>141406</v>
      </c>
      <c r="T52" s="87">
        <f t="shared" si="8"/>
        <v>282812</v>
      </c>
      <c r="U52" s="87">
        <f t="shared" si="8"/>
        <v>282812</v>
      </c>
      <c r="V52" s="87">
        <f t="shared" si="8"/>
        <v>282812</v>
      </c>
      <c r="W52" s="87">
        <f t="shared" si="8"/>
        <v>282812</v>
      </c>
      <c r="X52" s="87">
        <f t="shared" si="8"/>
        <v>141406</v>
      </c>
      <c r="Y52" s="87">
        <f t="shared" si="8"/>
        <v>0</v>
      </c>
      <c r="Z52" s="87">
        <f t="shared" si="8"/>
        <v>0</v>
      </c>
      <c r="AA52" s="87">
        <f t="shared" si="8"/>
        <v>0</v>
      </c>
      <c r="AB52" s="87">
        <f t="shared" si="8"/>
        <v>0</v>
      </c>
      <c r="AC52" s="87">
        <f t="shared" si="8"/>
        <v>0</v>
      </c>
      <c r="AD52" s="87">
        <f t="shared" si="8"/>
        <v>0</v>
      </c>
      <c r="AE52" s="87">
        <f t="shared" si="8"/>
        <v>0</v>
      </c>
      <c r="AF52" s="87">
        <f t="shared" si="8"/>
        <v>0</v>
      </c>
      <c r="AG52" s="87">
        <f t="shared" si="8"/>
        <v>0</v>
      </c>
      <c r="AI52" s="147"/>
      <c r="AJ52" s="128"/>
    </row>
    <row r="53" spans="1:36" s="20" customFormat="1" x14ac:dyDescent="0.2">
      <c r="A53" s="65"/>
      <c r="B53" s="86">
        <f>'3. Investeringen'!B50</f>
        <v>36</v>
      </c>
      <c r="C53" s="86" t="str">
        <f>'3. Investeringen'!C50</f>
        <v>Nieuwe investeringen</v>
      </c>
      <c r="D53" s="86" t="str">
        <f>'3. Investeringen'!F50</f>
        <v>TD</v>
      </c>
      <c r="E53" s="121">
        <f>'3. Investeringen'!K50</f>
        <v>2012</v>
      </c>
      <c r="F53" s="171">
        <f>'3. Investeringen'!M50</f>
        <v>0</v>
      </c>
      <c r="G53" s="121">
        <f>'3. Investeringen'!N50</f>
        <v>2012</v>
      </c>
      <c r="H53" s="86">
        <f>'3. Investeringen'!O50</f>
        <v>29996</v>
      </c>
      <c r="I53" s="65"/>
      <c r="J53" s="86">
        <f>'6. Investeringen per jaar'!I50</f>
        <v>1</v>
      </c>
      <c r="K53" s="65"/>
      <c r="L53" s="123">
        <f t="shared" si="1"/>
        <v>2012</v>
      </c>
      <c r="M53" s="87">
        <f t="shared" si="2"/>
        <v>29996</v>
      </c>
      <c r="N53" s="117">
        <f t="shared" si="3"/>
        <v>0</v>
      </c>
      <c r="O53" s="87" t="b">
        <f t="shared" si="4"/>
        <v>0</v>
      </c>
      <c r="P53" s="117">
        <f>INDEX('2. Reguleringsparameters'!$D$44:$E$50,MATCH(C53,'2. Reguleringsparameters'!$B$44:$B$50,0),MATCH(D53,'2. Reguleringsparameters'!$D$43:$E$43,0))</f>
        <v>0.5</v>
      </c>
      <c r="Q53" s="65"/>
      <c r="R53" s="87">
        <f t="shared" si="8"/>
        <v>0</v>
      </c>
      <c r="S53" s="87">
        <f t="shared" si="8"/>
        <v>0</v>
      </c>
      <c r="T53" s="87">
        <f t="shared" si="8"/>
        <v>0</v>
      </c>
      <c r="U53" s="87">
        <f t="shared" si="8"/>
        <v>0</v>
      </c>
      <c r="V53" s="87">
        <f t="shared" si="8"/>
        <v>0</v>
      </c>
      <c r="W53" s="87">
        <f t="shared" si="8"/>
        <v>0</v>
      </c>
      <c r="X53" s="87">
        <f t="shared" si="8"/>
        <v>0</v>
      </c>
      <c r="Y53" s="87">
        <f t="shared" si="8"/>
        <v>0</v>
      </c>
      <c r="Z53" s="87">
        <f t="shared" si="8"/>
        <v>0</v>
      </c>
      <c r="AA53" s="87">
        <f t="shared" si="8"/>
        <v>0</v>
      </c>
      <c r="AB53" s="87">
        <f t="shared" si="8"/>
        <v>0</v>
      </c>
      <c r="AC53" s="87">
        <f t="shared" si="8"/>
        <v>0</v>
      </c>
      <c r="AD53" s="87">
        <f t="shared" si="8"/>
        <v>0</v>
      </c>
      <c r="AE53" s="87">
        <f t="shared" si="8"/>
        <v>0</v>
      </c>
      <c r="AF53" s="87">
        <f t="shared" si="8"/>
        <v>0</v>
      </c>
      <c r="AG53" s="87">
        <f t="shared" si="8"/>
        <v>0</v>
      </c>
      <c r="AI53" s="147"/>
      <c r="AJ53" s="128"/>
    </row>
    <row r="54" spans="1:36" s="20" customFormat="1" x14ac:dyDescent="0.2">
      <c r="A54" s="65"/>
      <c r="B54" s="86">
        <f>'3. Investeringen'!B51</f>
        <v>37</v>
      </c>
      <c r="C54" s="86" t="str">
        <f>'3. Investeringen'!C51</f>
        <v>Nieuwe investeringen</v>
      </c>
      <c r="D54" s="86" t="str">
        <f>'3. Investeringen'!F51</f>
        <v>TD</v>
      </c>
      <c r="E54" s="121">
        <f>'3. Investeringen'!K51</f>
        <v>2013</v>
      </c>
      <c r="F54" s="171">
        <f>'3. Investeringen'!M51</f>
        <v>55</v>
      </c>
      <c r="G54" s="121">
        <f>'3. Investeringen'!N51</f>
        <v>2013</v>
      </c>
      <c r="H54" s="86">
        <f>'3. Investeringen'!O51</f>
        <v>1761455.9967746581</v>
      </c>
      <c r="I54" s="65"/>
      <c r="J54" s="86">
        <f>'6. Investeringen per jaar'!I51</f>
        <v>1</v>
      </c>
      <c r="K54" s="65"/>
      <c r="L54" s="123">
        <f t="shared" si="1"/>
        <v>2068</v>
      </c>
      <c r="M54" s="87">
        <f t="shared" si="2"/>
        <v>1489230.9790913018</v>
      </c>
      <c r="N54" s="117">
        <f t="shared" si="3"/>
        <v>46.5</v>
      </c>
      <c r="O54" s="87" t="b">
        <f t="shared" si="4"/>
        <v>0</v>
      </c>
      <c r="P54" s="117">
        <f>INDEX('2. Reguleringsparameters'!$D$44:$E$50,MATCH(C54,'2. Reguleringsparameters'!$B$44:$B$50,0),MATCH(D54,'2. Reguleringsparameters'!$D$43:$E$43,0))</f>
        <v>0.5</v>
      </c>
      <c r="Q54" s="65"/>
      <c r="R54" s="87">
        <f t="shared" si="8"/>
        <v>0</v>
      </c>
      <c r="S54" s="87">
        <f t="shared" si="8"/>
        <v>0</v>
      </c>
      <c r="T54" s="87">
        <f t="shared" si="8"/>
        <v>16013.236334315074</v>
      </c>
      <c r="U54" s="87">
        <f t="shared" si="8"/>
        <v>32026.472668630147</v>
      </c>
      <c r="V54" s="87">
        <f t="shared" si="8"/>
        <v>32026.472668630147</v>
      </c>
      <c r="W54" s="87">
        <f t="shared" si="8"/>
        <v>32026.472668630147</v>
      </c>
      <c r="X54" s="87">
        <f t="shared" si="8"/>
        <v>32026.472668630147</v>
      </c>
      <c r="Y54" s="87">
        <f t="shared" si="8"/>
        <v>32026.472668630147</v>
      </c>
      <c r="Z54" s="87">
        <f t="shared" si="8"/>
        <v>32026.472668630147</v>
      </c>
      <c r="AA54" s="87">
        <f t="shared" si="8"/>
        <v>32026.472668630147</v>
      </c>
      <c r="AB54" s="87">
        <f t="shared" si="8"/>
        <v>32026.472668630147</v>
      </c>
      <c r="AC54" s="87">
        <f t="shared" si="8"/>
        <v>38431.767202356175</v>
      </c>
      <c r="AD54" s="87">
        <f t="shared" si="8"/>
        <v>37439.979661650214</v>
      </c>
      <c r="AE54" s="87">
        <f t="shared" si="8"/>
        <v>36473.786638123755</v>
      </c>
      <c r="AF54" s="87">
        <f t="shared" si="8"/>
        <v>35532.527628107659</v>
      </c>
      <c r="AG54" s="87">
        <f t="shared" si="8"/>
        <v>34615.559173188747</v>
      </c>
      <c r="AI54" s="147"/>
      <c r="AJ54" s="128"/>
    </row>
    <row r="55" spans="1:36" s="20" customFormat="1" x14ac:dyDescent="0.2">
      <c r="A55" s="65"/>
      <c r="B55" s="86">
        <f>'3. Investeringen'!B52</f>
        <v>38</v>
      </c>
      <c r="C55" s="86" t="str">
        <f>'3. Investeringen'!C52</f>
        <v>Nieuwe investeringen</v>
      </c>
      <c r="D55" s="86" t="str">
        <f>'3. Investeringen'!F52</f>
        <v>TD</v>
      </c>
      <c r="E55" s="121">
        <f>'3. Investeringen'!K52</f>
        <v>2013</v>
      </c>
      <c r="F55" s="171">
        <f>'3. Investeringen'!M52</f>
        <v>45</v>
      </c>
      <c r="G55" s="121">
        <f>'3. Investeringen'!N52</f>
        <v>2013</v>
      </c>
      <c r="H55" s="86">
        <f>'3. Investeringen'!O52</f>
        <v>2756433.7627904238</v>
      </c>
      <c r="I55" s="65"/>
      <c r="J55" s="86">
        <f>'6. Investeringen per jaar'!I52</f>
        <v>1</v>
      </c>
      <c r="K55" s="65"/>
      <c r="L55" s="123">
        <f t="shared" si="1"/>
        <v>2058</v>
      </c>
      <c r="M55" s="87">
        <f t="shared" si="2"/>
        <v>2235774.0520411218</v>
      </c>
      <c r="N55" s="117">
        <f t="shared" si="3"/>
        <v>36.5</v>
      </c>
      <c r="O55" s="87" t="b">
        <f t="shared" si="4"/>
        <v>0</v>
      </c>
      <c r="P55" s="117">
        <f>INDEX('2. Reguleringsparameters'!$D$44:$E$50,MATCH(C55,'2. Reguleringsparameters'!$B$44:$B$50,0),MATCH(D55,'2. Reguleringsparameters'!$D$43:$E$43,0))</f>
        <v>0.5</v>
      </c>
      <c r="Q55" s="65"/>
      <c r="R55" s="87">
        <f t="shared" si="8"/>
        <v>0</v>
      </c>
      <c r="S55" s="87">
        <f t="shared" si="8"/>
        <v>0</v>
      </c>
      <c r="T55" s="87">
        <f t="shared" si="8"/>
        <v>30627.041808782487</v>
      </c>
      <c r="U55" s="87">
        <f t="shared" si="8"/>
        <v>61254.083617564967</v>
      </c>
      <c r="V55" s="87">
        <f t="shared" si="8"/>
        <v>61254.083617564967</v>
      </c>
      <c r="W55" s="87">
        <f t="shared" si="8"/>
        <v>61254.083617564967</v>
      </c>
      <c r="X55" s="87">
        <f t="shared" si="8"/>
        <v>61254.083617564967</v>
      </c>
      <c r="Y55" s="87">
        <f t="shared" si="8"/>
        <v>61254.083617564967</v>
      </c>
      <c r="Z55" s="87">
        <f t="shared" si="8"/>
        <v>61254.083617564967</v>
      </c>
      <c r="AA55" s="87">
        <f t="shared" si="8"/>
        <v>61254.083617564967</v>
      </c>
      <c r="AB55" s="87">
        <f t="shared" si="8"/>
        <v>61254.083617564967</v>
      </c>
      <c r="AC55" s="87">
        <f t="shared" si="8"/>
        <v>73504.90034107797</v>
      </c>
      <c r="AD55" s="87">
        <f t="shared" si="8"/>
        <v>71088.300877809641</v>
      </c>
      <c r="AE55" s="87">
        <f t="shared" si="8"/>
        <v>68751.151259909064</v>
      </c>
      <c r="AF55" s="87">
        <f t="shared" si="8"/>
        <v>66490.839437665476</v>
      </c>
      <c r="AG55" s="87">
        <f t="shared" si="8"/>
        <v>64304.839236975102</v>
      </c>
      <c r="AI55" s="147"/>
      <c r="AJ55" s="128"/>
    </row>
    <row r="56" spans="1:36" s="20" customFormat="1" x14ac:dyDescent="0.2">
      <c r="A56" s="65"/>
      <c r="B56" s="86">
        <f>'3. Investeringen'!B53</f>
        <v>39</v>
      </c>
      <c r="C56" s="86" t="str">
        <f>'3. Investeringen'!C53</f>
        <v>Nieuwe investeringen</v>
      </c>
      <c r="D56" s="86" t="str">
        <f>'3. Investeringen'!F53</f>
        <v>TD</v>
      </c>
      <c r="E56" s="121">
        <f>'3. Investeringen'!K53</f>
        <v>2013</v>
      </c>
      <c r="F56" s="171">
        <f>'3. Investeringen'!M53</f>
        <v>30</v>
      </c>
      <c r="G56" s="121">
        <f>'3. Investeringen'!N53</f>
        <v>2013</v>
      </c>
      <c r="H56" s="86">
        <f>'3. Investeringen'!O53</f>
        <v>698406.34170547291</v>
      </c>
      <c r="I56" s="65"/>
      <c r="J56" s="86">
        <f>'6. Investeringen per jaar'!I53</f>
        <v>1</v>
      </c>
      <c r="K56" s="65"/>
      <c r="L56" s="123">
        <f t="shared" si="1"/>
        <v>2043</v>
      </c>
      <c r="M56" s="87">
        <f t="shared" si="2"/>
        <v>500524.54488892225</v>
      </c>
      <c r="N56" s="117">
        <f t="shared" si="3"/>
        <v>21.5</v>
      </c>
      <c r="O56" s="87" t="b">
        <f t="shared" si="4"/>
        <v>0</v>
      </c>
      <c r="P56" s="117">
        <f>INDEX('2. Reguleringsparameters'!$D$44:$E$50,MATCH(C56,'2. Reguleringsparameters'!$B$44:$B$50,0),MATCH(D56,'2. Reguleringsparameters'!$D$43:$E$43,0))</f>
        <v>0.5</v>
      </c>
      <c r="Q56" s="65"/>
      <c r="R56" s="87">
        <f t="shared" si="8"/>
        <v>0</v>
      </c>
      <c r="S56" s="87">
        <f t="shared" si="8"/>
        <v>0</v>
      </c>
      <c r="T56" s="87">
        <f t="shared" si="8"/>
        <v>11640.105695091215</v>
      </c>
      <c r="U56" s="87">
        <f t="shared" si="8"/>
        <v>23280.21139018243</v>
      </c>
      <c r="V56" s="87">
        <f t="shared" si="8"/>
        <v>23280.21139018243</v>
      </c>
      <c r="W56" s="87">
        <f t="shared" si="8"/>
        <v>23280.21139018243</v>
      </c>
      <c r="X56" s="87">
        <f t="shared" si="8"/>
        <v>23280.21139018243</v>
      </c>
      <c r="Y56" s="87">
        <f t="shared" si="8"/>
        <v>23280.21139018243</v>
      </c>
      <c r="Z56" s="87">
        <f t="shared" si="8"/>
        <v>23280.21139018243</v>
      </c>
      <c r="AA56" s="87">
        <f t="shared" si="8"/>
        <v>23280.21139018243</v>
      </c>
      <c r="AB56" s="87">
        <f t="shared" si="8"/>
        <v>23280.21139018243</v>
      </c>
      <c r="AC56" s="87">
        <f t="shared" si="8"/>
        <v>27936.253668218917</v>
      </c>
      <c r="AD56" s="87">
        <f t="shared" si="8"/>
        <v>26377.020905341582</v>
      </c>
      <c r="AE56" s="87">
        <f t="shared" si="8"/>
        <v>24904.815087369028</v>
      </c>
      <c r="AF56" s="87">
        <f t="shared" si="8"/>
        <v>23514.778896446107</v>
      </c>
      <c r="AG56" s="87">
        <f t="shared" si="8"/>
        <v>22730.952933231234</v>
      </c>
      <c r="AI56" s="147"/>
      <c r="AJ56" s="128"/>
    </row>
    <row r="57" spans="1:36" s="20" customFormat="1" x14ac:dyDescent="0.2">
      <c r="A57" s="65"/>
      <c r="B57" s="86">
        <f>'3. Investeringen'!B54</f>
        <v>40</v>
      </c>
      <c r="C57" s="86" t="str">
        <f>'3. Investeringen'!C54</f>
        <v>Nieuwe investeringen</v>
      </c>
      <c r="D57" s="86" t="str">
        <f>'3. Investeringen'!F54</f>
        <v>TD</v>
      </c>
      <c r="E57" s="121">
        <f>'3. Investeringen'!K54</f>
        <v>2013</v>
      </c>
      <c r="F57" s="171">
        <f>'3. Investeringen'!M54</f>
        <v>5</v>
      </c>
      <c r="G57" s="121">
        <f>'3. Investeringen'!N54</f>
        <v>2013</v>
      </c>
      <c r="H57" s="86">
        <f>'3. Investeringen'!O54</f>
        <v>173614.86146689649</v>
      </c>
      <c r="I57" s="65"/>
      <c r="J57" s="86">
        <f>'6. Investeringen per jaar'!I54</f>
        <v>1</v>
      </c>
      <c r="K57" s="65"/>
      <c r="L57" s="123">
        <f t="shared" si="1"/>
        <v>2018</v>
      </c>
      <c r="M57" s="87">
        <f t="shared" si="2"/>
        <v>0</v>
      </c>
      <c r="N57" s="117">
        <f t="shared" si="3"/>
        <v>0</v>
      </c>
      <c r="O57" s="87" t="b">
        <f t="shared" si="4"/>
        <v>0</v>
      </c>
      <c r="P57" s="117">
        <f>INDEX('2. Reguleringsparameters'!$D$44:$E$50,MATCH(C57,'2. Reguleringsparameters'!$B$44:$B$50,0),MATCH(D57,'2. Reguleringsparameters'!$D$43:$E$43,0))</f>
        <v>0.5</v>
      </c>
      <c r="Q57" s="65"/>
      <c r="R57" s="87">
        <f t="shared" si="8"/>
        <v>0</v>
      </c>
      <c r="S57" s="87">
        <f t="shared" si="8"/>
        <v>0</v>
      </c>
      <c r="T57" s="87">
        <f t="shared" si="8"/>
        <v>17361.486146689651</v>
      </c>
      <c r="U57" s="87">
        <f t="shared" si="8"/>
        <v>34722.972293379295</v>
      </c>
      <c r="V57" s="87">
        <f t="shared" si="8"/>
        <v>34722.972293379295</v>
      </c>
      <c r="W57" s="87">
        <f t="shared" si="8"/>
        <v>34722.972293379295</v>
      </c>
      <c r="X57" s="87">
        <f t="shared" si="8"/>
        <v>34722.972293379295</v>
      </c>
      <c r="Y57" s="87">
        <f t="shared" si="8"/>
        <v>17361.486146689647</v>
      </c>
      <c r="Z57" s="87">
        <f t="shared" si="8"/>
        <v>0</v>
      </c>
      <c r="AA57" s="87">
        <f t="shared" si="8"/>
        <v>0</v>
      </c>
      <c r="AB57" s="87">
        <f t="shared" si="8"/>
        <v>0</v>
      </c>
      <c r="AC57" s="87">
        <f t="shared" si="8"/>
        <v>0</v>
      </c>
      <c r="AD57" s="87">
        <f t="shared" si="8"/>
        <v>0</v>
      </c>
      <c r="AE57" s="87">
        <f t="shared" si="8"/>
        <v>0</v>
      </c>
      <c r="AF57" s="87">
        <f t="shared" si="8"/>
        <v>0</v>
      </c>
      <c r="AG57" s="87">
        <f t="shared" si="8"/>
        <v>0</v>
      </c>
      <c r="AI57" s="147"/>
      <c r="AJ57" s="128"/>
    </row>
    <row r="58" spans="1:36" s="20" customFormat="1" x14ac:dyDescent="0.2">
      <c r="A58" s="65"/>
      <c r="B58" s="86">
        <f>'3. Investeringen'!B55</f>
        <v>41</v>
      </c>
      <c r="C58" s="86" t="str">
        <f>'3. Investeringen'!C55</f>
        <v>Nieuwe investeringen</v>
      </c>
      <c r="D58" s="86" t="str">
        <f>'3. Investeringen'!F55</f>
        <v>TD</v>
      </c>
      <c r="E58" s="121">
        <f>'3. Investeringen'!K55</f>
        <v>2013</v>
      </c>
      <c r="F58" s="171">
        <f>'3. Investeringen'!M55</f>
        <v>0</v>
      </c>
      <c r="G58" s="121">
        <f>'3. Investeringen'!N55</f>
        <v>2013</v>
      </c>
      <c r="H58" s="86">
        <f>'3. Investeringen'!O55</f>
        <v>9284.3080300000001</v>
      </c>
      <c r="I58" s="65"/>
      <c r="J58" s="86">
        <f>'6. Investeringen per jaar'!I55</f>
        <v>1</v>
      </c>
      <c r="K58" s="65"/>
      <c r="L58" s="123">
        <f t="shared" si="1"/>
        <v>2013</v>
      </c>
      <c r="M58" s="87">
        <f t="shared" si="2"/>
        <v>9284.3080300000001</v>
      </c>
      <c r="N58" s="117">
        <f t="shared" si="3"/>
        <v>0</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0</v>
      </c>
      <c r="S58" s="87">
        <f t="shared" si="9"/>
        <v>0</v>
      </c>
      <c r="T58" s="87">
        <f t="shared" si="9"/>
        <v>0</v>
      </c>
      <c r="U58" s="87">
        <f t="shared" si="9"/>
        <v>0</v>
      </c>
      <c r="V58" s="87">
        <f t="shared" si="9"/>
        <v>0</v>
      </c>
      <c r="W58" s="87">
        <f t="shared" si="9"/>
        <v>0</v>
      </c>
      <c r="X58" s="87">
        <f t="shared" si="9"/>
        <v>0</v>
      </c>
      <c r="Y58" s="87">
        <f t="shared" si="9"/>
        <v>0</v>
      </c>
      <c r="Z58" s="87">
        <f t="shared" si="9"/>
        <v>0</v>
      </c>
      <c r="AA58" s="87">
        <f t="shared" si="9"/>
        <v>0</v>
      </c>
      <c r="AB58" s="87">
        <f t="shared" si="9"/>
        <v>0</v>
      </c>
      <c r="AC58" s="87">
        <f t="shared" si="9"/>
        <v>0</v>
      </c>
      <c r="AD58" s="87">
        <f t="shared" si="9"/>
        <v>0</v>
      </c>
      <c r="AE58" s="87">
        <f t="shared" si="9"/>
        <v>0</v>
      </c>
      <c r="AF58" s="87">
        <f t="shared" si="9"/>
        <v>0</v>
      </c>
      <c r="AG58" s="87">
        <f t="shared" si="9"/>
        <v>0</v>
      </c>
      <c r="AI58" s="147"/>
      <c r="AJ58" s="128"/>
    </row>
    <row r="59" spans="1:36" s="20" customFormat="1" x14ac:dyDescent="0.2">
      <c r="A59" s="65"/>
      <c r="B59" s="86">
        <f>'3. Investeringen'!B56</f>
        <v>42</v>
      </c>
      <c r="C59" s="86" t="str">
        <f>'3. Investeringen'!C56</f>
        <v>Nieuwe investeringen</v>
      </c>
      <c r="D59" s="86" t="str">
        <f>'3. Investeringen'!F56</f>
        <v>TD</v>
      </c>
      <c r="E59" s="121">
        <f>'3. Investeringen'!K56</f>
        <v>2014</v>
      </c>
      <c r="F59" s="171">
        <f>'3. Investeringen'!M56</f>
        <v>55</v>
      </c>
      <c r="G59" s="121">
        <f>'3. Investeringen'!N56</f>
        <v>2014</v>
      </c>
      <c r="H59" s="86">
        <f>'3. Investeringen'!O56</f>
        <v>914286.7006013866</v>
      </c>
      <c r="I59" s="65"/>
      <c r="J59" s="86">
        <f>'6. Investeringen per jaar'!I56</f>
        <v>1</v>
      </c>
      <c r="K59" s="65"/>
      <c r="L59" s="123">
        <f t="shared" si="1"/>
        <v>2069</v>
      </c>
      <c r="M59" s="87">
        <f t="shared" si="2"/>
        <v>789611.24142847024</v>
      </c>
      <c r="N59" s="117">
        <f t="shared" si="3"/>
        <v>47.5</v>
      </c>
      <c r="O59" s="87" t="b">
        <f t="shared" si="4"/>
        <v>0</v>
      </c>
      <c r="P59" s="117">
        <f>INDEX('2. Reguleringsparameters'!$D$44:$E$50,MATCH(C59,'2. Reguleringsparameters'!$B$44:$B$50,0),MATCH(D59,'2. Reguleringsparameters'!$D$43:$E$43,0))</f>
        <v>0.5</v>
      </c>
      <c r="Q59" s="65"/>
      <c r="R59" s="87">
        <f t="shared" si="9"/>
        <v>0</v>
      </c>
      <c r="S59" s="87">
        <f t="shared" si="9"/>
        <v>0</v>
      </c>
      <c r="T59" s="87">
        <f t="shared" si="9"/>
        <v>0</v>
      </c>
      <c r="U59" s="87">
        <f t="shared" si="9"/>
        <v>8311.6972781944241</v>
      </c>
      <c r="V59" s="87">
        <f t="shared" si="9"/>
        <v>16623.394556388845</v>
      </c>
      <c r="W59" s="87">
        <f t="shared" si="9"/>
        <v>16623.394556388845</v>
      </c>
      <c r="X59" s="87">
        <f t="shared" si="9"/>
        <v>16623.394556388845</v>
      </c>
      <c r="Y59" s="87">
        <f t="shared" si="9"/>
        <v>16623.394556388845</v>
      </c>
      <c r="Z59" s="87">
        <f t="shared" si="9"/>
        <v>16623.394556388845</v>
      </c>
      <c r="AA59" s="87">
        <f t="shared" si="9"/>
        <v>16623.394556388845</v>
      </c>
      <c r="AB59" s="87">
        <f t="shared" si="9"/>
        <v>16623.394556388845</v>
      </c>
      <c r="AC59" s="87">
        <f t="shared" si="9"/>
        <v>19948.073467666614</v>
      </c>
      <c r="AD59" s="87">
        <f t="shared" si="9"/>
        <v>19444.122137957143</v>
      </c>
      <c r="AE59" s="87">
        <f t="shared" si="9"/>
        <v>18952.902210261385</v>
      </c>
      <c r="AF59" s="87">
        <f t="shared" si="9"/>
        <v>18474.092049160041</v>
      </c>
      <c r="AG59" s="87">
        <f t="shared" si="9"/>
        <v>18007.378144760209</v>
      </c>
      <c r="AI59" s="147"/>
      <c r="AJ59" s="128"/>
    </row>
    <row r="60" spans="1:36" s="20" customFormat="1" x14ac:dyDescent="0.2">
      <c r="A60" s="65"/>
      <c r="B60" s="86">
        <f>'3. Investeringen'!B57</f>
        <v>43</v>
      </c>
      <c r="C60" s="86" t="str">
        <f>'3. Investeringen'!C57</f>
        <v>Nieuwe investeringen</v>
      </c>
      <c r="D60" s="86" t="str">
        <f>'3. Investeringen'!F57</f>
        <v>TD</v>
      </c>
      <c r="E60" s="121">
        <f>'3. Investeringen'!K57</f>
        <v>2014</v>
      </c>
      <c r="F60" s="171">
        <f>'3. Investeringen'!M57</f>
        <v>45</v>
      </c>
      <c r="G60" s="121">
        <f>'3. Investeringen'!N57</f>
        <v>2014</v>
      </c>
      <c r="H60" s="86">
        <f>'3. Investeringen'!O57</f>
        <v>2741378.8955920595</v>
      </c>
      <c r="I60" s="65"/>
      <c r="J60" s="86">
        <f>'6. Investeringen per jaar'!I57</f>
        <v>1</v>
      </c>
      <c r="K60" s="65"/>
      <c r="L60" s="123">
        <f t="shared" si="1"/>
        <v>2059</v>
      </c>
      <c r="M60" s="87">
        <f t="shared" si="2"/>
        <v>2284482.4129933827</v>
      </c>
      <c r="N60" s="117">
        <f t="shared" si="3"/>
        <v>37.5</v>
      </c>
      <c r="O60" s="87" t="b">
        <f t="shared" si="4"/>
        <v>0</v>
      </c>
      <c r="P60" s="117">
        <f>INDEX('2. Reguleringsparameters'!$D$44:$E$50,MATCH(C60,'2. Reguleringsparameters'!$B$44:$B$50,0),MATCH(D60,'2. Reguleringsparameters'!$D$43:$E$43,0))</f>
        <v>0.5</v>
      </c>
      <c r="Q60" s="65"/>
      <c r="R60" s="87">
        <f t="shared" si="9"/>
        <v>0</v>
      </c>
      <c r="S60" s="87">
        <f t="shared" si="9"/>
        <v>0</v>
      </c>
      <c r="T60" s="87">
        <f t="shared" si="9"/>
        <v>0</v>
      </c>
      <c r="U60" s="87">
        <f t="shared" si="9"/>
        <v>30459.765506578438</v>
      </c>
      <c r="V60" s="87">
        <f t="shared" si="9"/>
        <v>60919.531013156877</v>
      </c>
      <c r="W60" s="87">
        <f t="shared" si="9"/>
        <v>60919.531013156877</v>
      </c>
      <c r="X60" s="87">
        <f t="shared" si="9"/>
        <v>60919.531013156877</v>
      </c>
      <c r="Y60" s="87">
        <f t="shared" si="9"/>
        <v>60919.531013156877</v>
      </c>
      <c r="Z60" s="87">
        <f t="shared" si="9"/>
        <v>60919.531013156877</v>
      </c>
      <c r="AA60" s="87">
        <f t="shared" si="9"/>
        <v>60919.531013156877</v>
      </c>
      <c r="AB60" s="87">
        <f t="shared" si="9"/>
        <v>60919.531013156877</v>
      </c>
      <c r="AC60" s="87">
        <f t="shared" si="9"/>
        <v>73103.437215788246</v>
      </c>
      <c r="AD60" s="87">
        <f t="shared" si="9"/>
        <v>70764.127224883021</v>
      </c>
      <c r="AE60" s="87">
        <f t="shared" si="9"/>
        <v>68499.675153686767</v>
      </c>
      <c r="AF60" s="87">
        <f t="shared" si="9"/>
        <v>66307.685548768786</v>
      </c>
      <c r="AG60" s="87">
        <f t="shared" si="9"/>
        <v>64185.83961120819</v>
      </c>
      <c r="AI60" s="147"/>
      <c r="AJ60" s="128"/>
    </row>
    <row r="61" spans="1:36" s="20" customFormat="1" x14ac:dyDescent="0.2">
      <c r="A61" s="65"/>
      <c r="B61" s="86">
        <f>'3. Investeringen'!B58</f>
        <v>44</v>
      </c>
      <c r="C61" s="86" t="str">
        <f>'3. Investeringen'!C58</f>
        <v>Nieuwe investeringen</v>
      </c>
      <c r="D61" s="86" t="str">
        <f>'3. Investeringen'!F58</f>
        <v>TD</v>
      </c>
      <c r="E61" s="121">
        <f>'3. Investeringen'!K58</f>
        <v>2014</v>
      </c>
      <c r="F61" s="171">
        <f>'3. Investeringen'!M58</f>
        <v>30</v>
      </c>
      <c r="G61" s="121">
        <f>'3. Investeringen'!N58</f>
        <v>2014</v>
      </c>
      <c r="H61" s="86">
        <f>'3. Investeringen'!O58</f>
        <v>668226.79378644004</v>
      </c>
      <c r="I61" s="65"/>
      <c r="J61" s="86">
        <f>'6. Investeringen per jaar'!I58</f>
        <v>1</v>
      </c>
      <c r="K61" s="65"/>
      <c r="L61" s="123">
        <f t="shared" si="1"/>
        <v>2044</v>
      </c>
      <c r="M61" s="87">
        <f t="shared" si="2"/>
        <v>501170.09533983003</v>
      </c>
      <c r="N61" s="117">
        <f t="shared" si="3"/>
        <v>22.5</v>
      </c>
      <c r="O61" s="87" t="b">
        <f t="shared" si="4"/>
        <v>0</v>
      </c>
      <c r="P61" s="117">
        <f>INDEX('2. Reguleringsparameters'!$D$44:$E$50,MATCH(C61,'2. Reguleringsparameters'!$B$44:$B$50,0),MATCH(D61,'2. Reguleringsparameters'!$D$43:$E$43,0))</f>
        <v>0.5</v>
      </c>
      <c r="Q61" s="65"/>
      <c r="R61" s="87">
        <f t="shared" si="9"/>
        <v>0</v>
      </c>
      <c r="S61" s="87">
        <f t="shared" si="9"/>
        <v>0</v>
      </c>
      <c r="T61" s="87">
        <f t="shared" si="9"/>
        <v>0</v>
      </c>
      <c r="U61" s="87">
        <f t="shared" si="9"/>
        <v>11137.113229774001</v>
      </c>
      <c r="V61" s="87">
        <f t="shared" si="9"/>
        <v>22274.226459548001</v>
      </c>
      <c r="W61" s="87">
        <f t="shared" si="9"/>
        <v>22274.226459548001</v>
      </c>
      <c r="X61" s="87">
        <f t="shared" si="9"/>
        <v>22274.226459548001</v>
      </c>
      <c r="Y61" s="87">
        <f t="shared" si="9"/>
        <v>22274.226459548001</v>
      </c>
      <c r="Z61" s="87">
        <f t="shared" si="9"/>
        <v>22274.226459548001</v>
      </c>
      <c r="AA61" s="87">
        <f t="shared" si="9"/>
        <v>22274.226459548001</v>
      </c>
      <c r="AB61" s="87">
        <f t="shared" si="9"/>
        <v>22274.226459548001</v>
      </c>
      <c r="AC61" s="87">
        <f t="shared" si="9"/>
        <v>26729.071751457599</v>
      </c>
      <c r="AD61" s="87">
        <f t="shared" si="9"/>
        <v>25303.52125804653</v>
      </c>
      <c r="AE61" s="87">
        <f t="shared" si="9"/>
        <v>23954.000124284044</v>
      </c>
      <c r="AF61" s="87">
        <f t="shared" si="9"/>
        <v>22676.453450988894</v>
      </c>
      <c r="AG61" s="87">
        <f t="shared" si="9"/>
        <v>21757.137770543399</v>
      </c>
      <c r="AI61" s="147"/>
      <c r="AJ61" s="128"/>
    </row>
    <row r="62" spans="1:36" s="20" customFormat="1" x14ac:dyDescent="0.2">
      <c r="A62" s="65"/>
      <c r="B62" s="86">
        <f>'3. Investeringen'!B59</f>
        <v>45</v>
      </c>
      <c r="C62" s="86" t="str">
        <f>'3. Investeringen'!C59</f>
        <v>Nieuwe investeringen</v>
      </c>
      <c r="D62" s="86" t="str">
        <f>'3. Investeringen'!F59</f>
        <v>TD</v>
      </c>
      <c r="E62" s="121">
        <f>'3. Investeringen'!K59</f>
        <v>2014</v>
      </c>
      <c r="F62" s="171">
        <f>'3. Investeringen'!M59</f>
        <v>5</v>
      </c>
      <c r="G62" s="121">
        <f>'3. Investeringen'!N59</f>
        <v>2014</v>
      </c>
      <c r="H62" s="86">
        <f>'3. Investeringen'!O59</f>
        <v>450758.27212249779</v>
      </c>
      <c r="I62" s="65"/>
      <c r="J62" s="86">
        <f>'6. Investeringen per jaar'!I59</f>
        <v>1</v>
      </c>
      <c r="K62" s="65"/>
      <c r="L62" s="123">
        <f t="shared" si="1"/>
        <v>2019</v>
      </c>
      <c r="M62" s="87">
        <f t="shared" si="2"/>
        <v>0</v>
      </c>
      <c r="N62" s="117">
        <f t="shared" si="3"/>
        <v>0</v>
      </c>
      <c r="O62" s="87" t="b">
        <f t="shared" si="4"/>
        <v>0</v>
      </c>
      <c r="P62" s="117">
        <f>INDEX('2. Reguleringsparameters'!$D$44:$E$50,MATCH(C62,'2. Reguleringsparameters'!$B$44:$B$50,0),MATCH(D62,'2. Reguleringsparameters'!$D$43:$E$43,0))</f>
        <v>0.5</v>
      </c>
      <c r="Q62" s="65"/>
      <c r="R62" s="87">
        <f t="shared" si="9"/>
        <v>0</v>
      </c>
      <c r="S62" s="87">
        <f t="shared" si="9"/>
        <v>0</v>
      </c>
      <c r="T62" s="87">
        <f t="shared" si="9"/>
        <v>0</v>
      </c>
      <c r="U62" s="87">
        <f t="shared" si="9"/>
        <v>45075.82721224978</v>
      </c>
      <c r="V62" s="87">
        <f t="shared" si="9"/>
        <v>90151.654424499546</v>
      </c>
      <c r="W62" s="87">
        <f t="shared" si="9"/>
        <v>90151.654424499546</v>
      </c>
      <c r="X62" s="87">
        <f t="shared" si="9"/>
        <v>90151.654424499546</v>
      </c>
      <c r="Y62" s="87">
        <f t="shared" si="9"/>
        <v>90151.654424499546</v>
      </c>
      <c r="Z62" s="87">
        <f t="shared" si="9"/>
        <v>45075.827212249773</v>
      </c>
      <c r="AA62" s="87">
        <f t="shared" si="9"/>
        <v>0</v>
      </c>
      <c r="AB62" s="87">
        <f t="shared" si="9"/>
        <v>0</v>
      </c>
      <c r="AC62" s="87">
        <f t="shared" si="9"/>
        <v>0</v>
      </c>
      <c r="AD62" s="87">
        <f t="shared" si="9"/>
        <v>0</v>
      </c>
      <c r="AE62" s="87">
        <f t="shared" si="9"/>
        <v>0</v>
      </c>
      <c r="AF62" s="87">
        <f t="shared" si="9"/>
        <v>0</v>
      </c>
      <c r="AG62" s="87">
        <f t="shared" si="9"/>
        <v>0</v>
      </c>
      <c r="AI62" s="147"/>
      <c r="AJ62" s="128"/>
    </row>
    <row r="63" spans="1:36" s="20" customFormat="1" x14ac:dyDescent="0.2">
      <c r="A63" s="65"/>
      <c r="B63" s="86">
        <f>'3. Investeringen'!B60</f>
        <v>46</v>
      </c>
      <c r="C63" s="86" t="str">
        <f>'3. Investeringen'!C60</f>
        <v>Nieuwe investeringen</v>
      </c>
      <c r="D63" s="86" t="str">
        <f>'3. Investeringen'!F60</f>
        <v>TD</v>
      </c>
      <c r="E63" s="121">
        <f>'3. Investeringen'!K60</f>
        <v>2014</v>
      </c>
      <c r="F63" s="171">
        <f>'3. Investeringen'!M60</f>
        <v>0</v>
      </c>
      <c r="G63" s="121">
        <f>'3. Investeringen'!N60</f>
        <v>2014</v>
      </c>
      <c r="H63" s="86">
        <f>'3. Investeringen'!O60</f>
        <v>57745.488235510536</v>
      </c>
      <c r="I63" s="65"/>
      <c r="J63" s="86">
        <f>'6. Investeringen per jaar'!I60</f>
        <v>1</v>
      </c>
      <c r="K63" s="65"/>
      <c r="L63" s="123">
        <f t="shared" si="1"/>
        <v>2014</v>
      </c>
      <c r="M63" s="87">
        <f t="shared" si="2"/>
        <v>57745.488235510536</v>
      </c>
      <c r="N63" s="117">
        <f t="shared" si="3"/>
        <v>0</v>
      </c>
      <c r="O63" s="87" t="b">
        <f t="shared" si="4"/>
        <v>0</v>
      </c>
      <c r="P63" s="117">
        <f>INDEX('2. Reguleringsparameters'!$D$44:$E$50,MATCH(C63,'2. Reguleringsparameters'!$B$44:$B$50,0),MATCH(D63,'2. Reguleringsparameters'!$D$43:$E$43,0))</f>
        <v>0.5</v>
      </c>
      <c r="Q63" s="65"/>
      <c r="R63" s="87">
        <f t="shared" si="9"/>
        <v>0</v>
      </c>
      <c r="S63" s="87">
        <f t="shared" si="9"/>
        <v>0</v>
      </c>
      <c r="T63" s="87">
        <f t="shared" si="9"/>
        <v>0</v>
      </c>
      <c r="U63" s="87">
        <f t="shared" si="9"/>
        <v>0</v>
      </c>
      <c r="V63" s="87">
        <f t="shared" si="9"/>
        <v>0</v>
      </c>
      <c r="W63" s="87">
        <f t="shared" si="9"/>
        <v>0</v>
      </c>
      <c r="X63" s="87">
        <f t="shared" si="9"/>
        <v>0</v>
      </c>
      <c r="Y63" s="87">
        <f t="shared" si="9"/>
        <v>0</v>
      </c>
      <c r="Z63" s="87">
        <f t="shared" si="9"/>
        <v>0</v>
      </c>
      <c r="AA63" s="87">
        <f t="shared" si="9"/>
        <v>0</v>
      </c>
      <c r="AB63" s="87">
        <f t="shared" si="9"/>
        <v>0</v>
      </c>
      <c r="AC63" s="87">
        <f t="shared" si="9"/>
        <v>0</v>
      </c>
      <c r="AD63" s="87">
        <f t="shared" si="9"/>
        <v>0</v>
      </c>
      <c r="AE63" s="87">
        <f t="shared" si="9"/>
        <v>0</v>
      </c>
      <c r="AF63" s="87">
        <f t="shared" si="9"/>
        <v>0</v>
      </c>
      <c r="AG63" s="87">
        <f t="shared" si="9"/>
        <v>0</v>
      </c>
      <c r="AI63" s="147"/>
      <c r="AJ63" s="128"/>
    </row>
    <row r="64" spans="1:36" s="20" customFormat="1" x14ac:dyDescent="0.2">
      <c r="A64" s="65"/>
      <c r="B64" s="86">
        <f>'3. Investeringen'!B61</f>
        <v>47</v>
      </c>
      <c r="C64" s="86" t="str">
        <f>'3. Investeringen'!C61</f>
        <v>Nieuwe investeringen</v>
      </c>
      <c r="D64" s="86" t="str">
        <f>'3. Investeringen'!F61</f>
        <v>TD</v>
      </c>
      <c r="E64" s="121">
        <f>'3. Investeringen'!K61</f>
        <v>2015</v>
      </c>
      <c r="F64" s="171">
        <f>'3. Investeringen'!M61</f>
        <v>55</v>
      </c>
      <c r="G64" s="121">
        <f>'3. Investeringen'!N61</f>
        <v>2015</v>
      </c>
      <c r="H64" s="86">
        <f>'3. Investeringen'!O61</f>
        <v>1085520.530327105</v>
      </c>
      <c r="I64" s="65"/>
      <c r="J64" s="86">
        <f>'6. Investeringen per jaar'!I61</f>
        <v>1</v>
      </c>
      <c r="K64" s="65"/>
      <c r="L64" s="123">
        <f t="shared" si="1"/>
        <v>2070</v>
      </c>
      <c r="M64" s="87">
        <f t="shared" si="2"/>
        <v>957231.7403793562</v>
      </c>
      <c r="N64" s="117">
        <f t="shared" si="3"/>
        <v>48.5</v>
      </c>
      <c r="O64" s="87" t="b">
        <f t="shared" si="4"/>
        <v>0</v>
      </c>
      <c r="P64" s="117">
        <f>INDEX('2. Reguleringsparameters'!$D$44:$E$50,MATCH(C64,'2. Reguleringsparameters'!$B$44:$B$50,0),MATCH(D64,'2. Reguleringsparameters'!$D$43:$E$43,0))</f>
        <v>0.5</v>
      </c>
      <c r="Q64" s="65"/>
      <c r="R64" s="87">
        <f t="shared" si="9"/>
        <v>0</v>
      </c>
      <c r="S64" s="87">
        <f t="shared" si="9"/>
        <v>0</v>
      </c>
      <c r="T64" s="87">
        <f t="shared" si="9"/>
        <v>0</v>
      </c>
      <c r="U64" s="87">
        <f t="shared" si="9"/>
        <v>0</v>
      </c>
      <c r="V64" s="87">
        <f t="shared" si="9"/>
        <v>9868.3684575191364</v>
      </c>
      <c r="W64" s="87">
        <f t="shared" si="9"/>
        <v>19736.736915038269</v>
      </c>
      <c r="X64" s="87">
        <f t="shared" si="9"/>
        <v>19736.736915038269</v>
      </c>
      <c r="Y64" s="87">
        <f t="shared" si="9"/>
        <v>19736.736915038269</v>
      </c>
      <c r="Z64" s="87">
        <f t="shared" si="9"/>
        <v>19736.736915038269</v>
      </c>
      <c r="AA64" s="87">
        <f t="shared" si="9"/>
        <v>19736.736915038269</v>
      </c>
      <c r="AB64" s="87">
        <f t="shared" si="9"/>
        <v>19736.736915038269</v>
      </c>
      <c r="AC64" s="87">
        <f t="shared" si="9"/>
        <v>23684.084298045924</v>
      </c>
      <c r="AD64" s="87">
        <f t="shared" si="9"/>
        <v>23098.086336032418</v>
      </c>
      <c r="AE64" s="87">
        <f t="shared" si="9"/>
        <v>22526.587292666667</v>
      </c>
      <c r="AF64" s="87">
        <f t="shared" si="9"/>
        <v>21969.228431817184</v>
      </c>
      <c r="AG64" s="87">
        <f t="shared" si="9"/>
        <v>21425.659893297998</v>
      </c>
      <c r="AI64" s="147"/>
      <c r="AJ64" s="128"/>
    </row>
    <row r="65" spans="1:36" s="20" customFormat="1" x14ac:dyDescent="0.2">
      <c r="A65" s="65"/>
      <c r="B65" s="86">
        <f>'3. Investeringen'!B62</f>
        <v>48</v>
      </c>
      <c r="C65" s="86" t="str">
        <f>'3. Investeringen'!C62</f>
        <v>Nieuwe investeringen</v>
      </c>
      <c r="D65" s="86" t="str">
        <f>'3. Investeringen'!F62</f>
        <v>TD</v>
      </c>
      <c r="E65" s="121">
        <f>'3. Investeringen'!K62</f>
        <v>2015</v>
      </c>
      <c r="F65" s="171">
        <f>'3. Investeringen'!M62</f>
        <v>45</v>
      </c>
      <c r="G65" s="121">
        <f>'3. Investeringen'!N62</f>
        <v>2015</v>
      </c>
      <c r="H65" s="86">
        <f>'3. Investeringen'!O62</f>
        <v>3157164.3956136969</v>
      </c>
      <c r="I65" s="65"/>
      <c r="J65" s="86">
        <f>'6. Investeringen per jaar'!I62</f>
        <v>1</v>
      </c>
      <c r="K65" s="65"/>
      <c r="L65" s="123">
        <f t="shared" si="1"/>
        <v>2060</v>
      </c>
      <c r="M65" s="87">
        <f t="shared" si="2"/>
        <v>2701129.5384694962</v>
      </c>
      <c r="N65" s="117">
        <f t="shared" si="3"/>
        <v>38.5</v>
      </c>
      <c r="O65" s="87" t="b">
        <f t="shared" si="4"/>
        <v>0</v>
      </c>
      <c r="P65" s="117">
        <f>INDEX('2. Reguleringsparameters'!$D$44:$E$50,MATCH(C65,'2. Reguleringsparameters'!$B$44:$B$50,0),MATCH(D65,'2. Reguleringsparameters'!$D$43:$E$43,0))</f>
        <v>0.5</v>
      </c>
      <c r="Q65" s="65"/>
      <c r="R65" s="87">
        <f t="shared" si="9"/>
        <v>0</v>
      </c>
      <c r="S65" s="87">
        <f t="shared" si="9"/>
        <v>0</v>
      </c>
      <c r="T65" s="87">
        <f t="shared" si="9"/>
        <v>0</v>
      </c>
      <c r="U65" s="87">
        <f t="shared" si="9"/>
        <v>0</v>
      </c>
      <c r="V65" s="87">
        <f t="shared" si="9"/>
        <v>35079.604395707742</v>
      </c>
      <c r="W65" s="87">
        <f t="shared" si="9"/>
        <v>70159.208791415484</v>
      </c>
      <c r="X65" s="87">
        <f t="shared" si="9"/>
        <v>70159.208791415484</v>
      </c>
      <c r="Y65" s="87">
        <f t="shared" si="9"/>
        <v>70159.208791415484</v>
      </c>
      <c r="Z65" s="87">
        <f t="shared" si="9"/>
        <v>70159.208791415484</v>
      </c>
      <c r="AA65" s="87">
        <f t="shared" si="9"/>
        <v>70159.208791415484</v>
      </c>
      <c r="AB65" s="87">
        <f t="shared" si="9"/>
        <v>70159.208791415484</v>
      </c>
      <c r="AC65" s="87">
        <f t="shared" si="9"/>
        <v>84191.050549698586</v>
      </c>
      <c r="AD65" s="87">
        <f t="shared" si="9"/>
        <v>81566.913909188501</v>
      </c>
      <c r="AE65" s="87">
        <f t="shared" si="9"/>
        <v>79024.568540590422</v>
      </c>
      <c r="AF65" s="87">
        <f t="shared" si="9"/>
        <v>76561.465105559022</v>
      </c>
      <c r="AG65" s="87">
        <f t="shared" si="9"/>
        <v>74175.133725645501</v>
      </c>
      <c r="AI65" s="147"/>
      <c r="AJ65" s="128"/>
    </row>
    <row r="66" spans="1:36" s="20" customFormat="1" x14ac:dyDescent="0.2">
      <c r="A66" s="65"/>
      <c r="B66" s="86">
        <f>'3. Investeringen'!B63</f>
        <v>49</v>
      </c>
      <c r="C66" s="86" t="str">
        <f>'3. Investeringen'!C63</f>
        <v>Nieuwe investeringen</v>
      </c>
      <c r="D66" s="86" t="str">
        <f>'3. Investeringen'!F63</f>
        <v>TD</v>
      </c>
      <c r="E66" s="121">
        <f>'3. Investeringen'!K63</f>
        <v>2015</v>
      </c>
      <c r="F66" s="171">
        <f>'3. Investeringen'!M63</f>
        <v>30</v>
      </c>
      <c r="G66" s="121">
        <f>'3. Investeringen'!N63</f>
        <v>2015</v>
      </c>
      <c r="H66" s="86">
        <f>'3. Investeringen'!O63</f>
        <v>1103336.1143677721</v>
      </c>
      <c r="I66" s="65"/>
      <c r="J66" s="86">
        <f>'6. Investeringen per jaar'!I63</f>
        <v>1</v>
      </c>
      <c r="K66" s="65"/>
      <c r="L66" s="123">
        <f t="shared" si="1"/>
        <v>2045</v>
      </c>
      <c r="M66" s="87">
        <f t="shared" si="2"/>
        <v>864279.95625475491</v>
      </c>
      <c r="N66" s="117">
        <f t="shared" si="3"/>
        <v>23.5</v>
      </c>
      <c r="O66" s="87" t="b">
        <f t="shared" si="4"/>
        <v>0</v>
      </c>
      <c r="P66" s="117">
        <f>INDEX('2. Reguleringsparameters'!$D$44:$E$50,MATCH(C66,'2. Reguleringsparameters'!$B$44:$B$50,0),MATCH(D66,'2. Reguleringsparameters'!$D$43:$E$43,0))</f>
        <v>0.5</v>
      </c>
      <c r="Q66" s="65"/>
      <c r="R66" s="87">
        <f t="shared" si="9"/>
        <v>0</v>
      </c>
      <c r="S66" s="87">
        <f t="shared" si="9"/>
        <v>0</v>
      </c>
      <c r="T66" s="87">
        <f t="shared" si="9"/>
        <v>0</v>
      </c>
      <c r="U66" s="87">
        <f t="shared" si="9"/>
        <v>0</v>
      </c>
      <c r="V66" s="87">
        <f t="shared" si="9"/>
        <v>18388.93523946287</v>
      </c>
      <c r="W66" s="87">
        <f t="shared" si="9"/>
        <v>36777.870478925739</v>
      </c>
      <c r="X66" s="87">
        <f t="shared" si="9"/>
        <v>36777.870478925739</v>
      </c>
      <c r="Y66" s="87">
        <f t="shared" si="9"/>
        <v>36777.870478925739</v>
      </c>
      <c r="Z66" s="87">
        <f t="shared" si="9"/>
        <v>36777.870478925739</v>
      </c>
      <c r="AA66" s="87">
        <f t="shared" si="9"/>
        <v>36777.870478925739</v>
      </c>
      <c r="AB66" s="87">
        <f t="shared" si="9"/>
        <v>36777.870478925739</v>
      </c>
      <c r="AC66" s="87">
        <f t="shared" si="9"/>
        <v>44133.444574710884</v>
      </c>
      <c r="AD66" s="87">
        <f t="shared" si="9"/>
        <v>41879.821873023524</v>
      </c>
      <c r="AE66" s="87">
        <f t="shared" si="9"/>
        <v>39741.277777379764</v>
      </c>
      <c r="AF66" s="87">
        <f t="shared" si="9"/>
        <v>37711.93593342846</v>
      </c>
      <c r="AG66" s="87">
        <f t="shared" si="9"/>
        <v>35939.152620318579</v>
      </c>
      <c r="AI66" s="147"/>
      <c r="AJ66" s="128"/>
    </row>
    <row r="67" spans="1:36" s="20" customFormat="1" x14ac:dyDescent="0.2">
      <c r="A67" s="65"/>
      <c r="B67" s="86">
        <f>'3. Investeringen'!B64</f>
        <v>50</v>
      </c>
      <c r="C67" s="86" t="str">
        <f>'3. Investeringen'!C64</f>
        <v>Nieuwe investeringen</v>
      </c>
      <c r="D67" s="86" t="str">
        <f>'3. Investeringen'!F64</f>
        <v>TD</v>
      </c>
      <c r="E67" s="121">
        <f>'3. Investeringen'!K64</f>
        <v>2015</v>
      </c>
      <c r="F67" s="171">
        <f>'3. Investeringen'!M64</f>
        <v>5</v>
      </c>
      <c r="G67" s="121">
        <f>'3. Investeringen'!N64</f>
        <v>2015</v>
      </c>
      <c r="H67" s="86">
        <f>'3. Investeringen'!O64</f>
        <v>1063556.6846020869</v>
      </c>
      <c r="I67" s="65"/>
      <c r="J67" s="86">
        <f>'6. Investeringen per jaar'!I64</f>
        <v>1</v>
      </c>
      <c r="K67" s="65"/>
      <c r="L67" s="123">
        <f t="shared" si="1"/>
        <v>2020</v>
      </c>
      <c r="M67" s="87">
        <f t="shared" si="2"/>
        <v>0</v>
      </c>
      <c r="N67" s="117">
        <f t="shared" si="3"/>
        <v>0</v>
      </c>
      <c r="O67" s="87" t="b">
        <f t="shared" si="4"/>
        <v>0</v>
      </c>
      <c r="P67" s="117">
        <f>INDEX('2. Reguleringsparameters'!$D$44:$E$50,MATCH(C67,'2. Reguleringsparameters'!$B$44:$B$50,0),MATCH(D67,'2. Reguleringsparameters'!$D$43:$E$43,0))</f>
        <v>0.5</v>
      </c>
      <c r="Q67" s="65"/>
      <c r="R67" s="87">
        <f t="shared" si="9"/>
        <v>0</v>
      </c>
      <c r="S67" s="87">
        <f t="shared" si="9"/>
        <v>0</v>
      </c>
      <c r="T67" s="87">
        <f t="shared" si="9"/>
        <v>0</v>
      </c>
      <c r="U67" s="87">
        <f t="shared" si="9"/>
        <v>0</v>
      </c>
      <c r="V67" s="87">
        <f t="shared" si="9"/>
        <v>106355.66846020869</v>
      </c>
      <c r="W67" s="87">
        <f t="shared" si="9"/>
        <v>212711.33692041738</v>
      </c>
      <c r="X67" s="87">
        <f t="shared" si="9"/>
        <v>212711.33692041738</v>
      </c>
      <c r="Y67" s="87">
        <f t="shared" si="9"/>
        <v>212711.33692041738</v>
      </c>
      <c r="Z67" s="87">
        <f t="shared" si="9"/>
        <v>212711.33692041738</v>
      </c>
      <c r="AA67" s="87">
        <f t="shared" si="9"/>
        <v>106355.66846020869</v>
      </c>
      <c r="AB67" s="87">
        <f t="shared" si="9"/>
        <v>0</v>
      </c>
      <c r="AC67" s="87">
        <f t="shared" si="9"/>
        <v>0</v>
      </c>
      <c r="AD67" s="87">
        <f t="shared" si="9"/>
        <v>0</v>
      </c>
      <c r="AE67" s="87">
        <f t="shared" si="9"/>
        <v>0</v>
      </c>
      <c r="AF67" s="87">
        <f t="shared" si="9"/>
        <v>0</v>
      </c>
      <c r="AG67" s="87">
        <f t="shared" si="9"/>
        <v>0</v>
      </c>
      <c r="AI67" s="147"/>
      <c r="AJ67" s="128"/>
    </row>
    <row r="68" spans="1:36" s="20" customFormat="1" x14ac:dyDescent="0.2">
      <c r="A68" s="65"/>
      <c r="B68" s="86">
        <f>'3. Investeringen'!B65</f>
        <v>51</v>
      </c>
      <c r="C68" s="86" t="str">
        <f>'3. Investeringen'!C65</f>
        <v>Nieuwe investeringen</v>
      </c>
      <c r="D68" s="86" t="str">
        <f>'3. Investeringen'!F65</f>
        <v>TD</v>
      </c>
      <c r="E68" s="121">
        <f>'3. Investeringen'!K65</f>
        <v>2015</v>
      </c>
      <c r="F68" s="171">
        <f>'3. Investeringen'!M65</f>
        <v>0</v>
      </c>
      <c r="G68" s="121">
        <f>'3. Investeringen'!N65</f>
        <v>2015</v>
      </c>
      <c r="H68" s="86">
        <f>'3. Investeringen'!O65</f>
        <v>57694.546156769728</v>
      </c>
      <c r="I68" s="65"/>
      <c r="J68" s="86">
        <f>'6. Investeringen per jaar'!I65</f>
        <v>1</v>
      </c>
      <c r="K68" s="65"/>
      <c r="L68" s="123">
        <f t="shared" si="1"/>
        <v>2015</v>
      </c>
      <c r="M68" s="87">
        <f t="shared" si="2"/>
        <v>57694.546156769728</v>
      </c>
      <c r="N68" s="117">
        <f t="shared" si="3"/>
        <v>0</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0</v>
      </c>
      <c r="T68" s="87">
        <f t="shared" si="10"/>
        <v>0</v>
      </c>
      <c r="U68" s="87">
        <f t="shared" si="10"/>
        <v>0</v>
      </c>
      <c r="V68" s="87">
        <f t="shared" si="10"/>
        <v>0</v>
      </c>
      <c r="W68" s="87">
        <f t="shared" si="10"/>
        <v>0</v>
      </c>
      <c r="X68" s="87">
        <f t="shared" si="10"/>
        <v>0</v>
      </c>
      <c r="Y68" s="87">
        <f t="shared" si="10"/>
        <v>0</v>
      </c>
      <c r="Z68" s="87">
        <f t="shared" si="10"/>
        <v>0</v>
      </c>
      <c r="AA68" s="87">
        <f t="shared" si="10"/>
        <v>0</v>
      </c>
      <c r="AB68" s="87">
        <f t="shared" si="10"/>
        <v>0</v>
      </c>
      <c r="AC68" s="87">
        <f t="shared" si="10"/>
        <v>0</v>
      </c>
      <c r="AD68" s="87">
        <f t="shared" si="10"/>
        <v>0</v>
      </c>
      <c r="AE68" s="87">
        <f t="shared" si="10"/>
        <v>0</v>
      </c>
      <c r="AF68" s="87">
        <f t="shared" si="10"/>
        <v>0</v>
      </c>
      <c r="AG68" s="87">
        <f t="shared" si="10"/>
        <v>0</v>
      </c>
      <c r="AI68" s="147"/>
      <c r="AJ68" s="128"/>
    </row>
    <row r="69" spans="1:36" s="20" customFormat="1" x14ac:dyDescent="0.2">
      <c r="A69" s="65"/>
      <c r="B69" s="86">
        <f>'3. Investeringen'!B66</f>
        <v>52</v>
      </c>
      <c r="C69" s="86" t="str">
        <f>'3. Investeringen'!C66</f>
        <v>Nieuwe investeringen</v>
      </c>
      <c r="D69" s="86" t="str">
        <f>'3. Investeringen'!F66</f>
        <v>TD</v>
      </c>
      <c r="E69" s="121">
        <f>'3. Investeringen'!K66</f>
        <v>2016</v>
      </c>
      <c r="F69" s="171">
        <f>'3. Investeringen'!M66</f>
        <v>55</v>
      </c>
      <c r="G69" s="121">
        <f>'3. Investeringen'!N66</f>
        <v>2016</v>
      </c>
      <c r="H69" s="86">
        <f>'3. Investeringen'!O66</f>
        <v>3264878.5160615142</v>
      </c>
      <c r="I69" s="65"/>
      <c r="J69" s="86">
        <f>'6. Investeringen per jaar'!I66</f>
        <v>1</v>
      </c>
      <c r="K69" s="65"/>
      <c r="L69" s="123">
        <f t="shared" si="1"/>
        <v>2071</v>
      </c>
      <c r="M69" s="87">
        <f t="shared" si="2"/>
        <v>2938390.6644553626</v>
      </c>
      <c r="N69" s="117">
        <f t="shared" si="3"/>
        <v>49.5</v>
      </c>
      <c r="O69" s="87" t="b">
        <f t="shared" si="4"/>
        <v>0</v>
      </c>
      <c r="P69" s="117">
        <f>INDEX('2. Reguleringsparameters'!$D$44:$E$50,MATCH(C69,'2. Reguleringsparameters'!$B$44:$B$50,0),MATCH(D69,'2. Reguleringsparameters'!$D$43:$E$43,0))</f>
        <v>0.5</v>
      </c>
      <c r="Q69" s="65"/>
      <c r="R69" s="87">
        <f t="shared" si="10"/>
        <v>0</v>
      </c>
      <c r="S69" s="87">
        <f t="shared" si="10"/>
        <v>0</v>
      </c>
      <c r="T69" s="87">
        <f t="shared" si="10"/>
        <v>0</v>
      </c>
      <c r="U69" s="87">
        <f t="shared" si="10"/>
        <v>0</v>
      </c>
      <c r="V69" s="87">
        <f t="shared" si="10"/>
        <v>0</v>
      </c>
      <c r="W69" s="87">
        <f t="shared" si="10"/>
        <v>29680.713782377403</v>
      </c>
      <c r="X69" s="87">
        <f t="shared" si="10"/>
        <v>59361.427564754806</v>
      </c>
      <c r="Y69" s="87">
        <f t="shared" si="10"/>
        <v>59361.427564754806</v>
      </c>
      <c r="Z69" s="87">
        <f t="shared" si="10"/>
        <v>59361.427564754806</v>
      </c>
      <c r="AA69" s="87">
        <f t="shared" si="10"/>
        <v>59361.427564754806</v>
      </c>
      <c r="AB69" s="87">
        <f t="shared" si="10"/>
        <v>59361.427564754806</v>
      </c>
      <c r="AC69" s="87">
        <f t="shared" si="10"/>
        <v>71233.713077705761</v>
      </c>
      <c r="AD69" s="87">
        <f t="shared" si="10"/>
        <v>69506.835184912896</v>
      </c>
      <c r="AE69" s="87">
        <f t="shared" si="10"/>
        <v>67821.820998611976</v>
      </c>
      <c r="AF69" s="87">
        <f t="shared" si="10"/>
        <v>66177.655641069869</v>
      </c>
      <c r="AG69" s="87">
        <f t="shared" si="10"/>
        <v>64573.348837650003</v>
      </c>
      <c r="AI69" s="147"/>
      <c r="AJ69" s="128"/>
    </row>
    <row r="70" spans="1:36" s="20" customFormat="1" x14ac:dyDescent="0.2">
      <c r="A70" s="65"/>
      <c r="B70" s="86">
        <f>'3. Investeringen'!B67</f>
        <v>53</v>
      </c>
      <c r="C70" s="86" t="str">
        <f>'3. Investeringen'!C67</f>
        <v>Nieuwe investeringen</v>
      </c>
      <c r="D70" s="86" t="str">
        <f>'3. Investeringen'!F67</f>
        <v>TD</v>
      </c>
      <c r="E70" s="121">
        <f>'3. Investeringen'!K67</f>
        <v>2016</v>
      </c>
      <c r="F70" s="171">
        <f>'3. Investeringen'!M67</f>
        <v>45</v>
      </c>
      <c r="G70" s="121">
        <f>'3. Investeringen'!N67</f>
        <v>2016</v>
      </c>
      <c r="H70" s="86">
        <f>'3. Investeringen'!O67</f>
        <v>3259508.8090277198</v>
      </c>
      <c r="I70" s="65"/>
      <c r="J70" s="86">
        <f>'6. Investeringen per jaar'!I67</f>
        <v>1</v>
      </c>
      <c r="K70" s="65"/>
      <c r="L70" s="123">
        <f t="shared" si="1"/>
        <v>2061</v>
      </c>
      <c r="M70" s="87">
        <f t="shared" si="2"/>
        <v>2861124.3990354431</v>
      </c>
      <c r="N70" s="117">
        <f t="shared" si="3"/>
        <v>39.5</v>
      </c>
      <c r="O70" s="87" t="b">
        <f t="shared" si="4"/>
        <v>0</v>
      </c>
      <c r="P70" s="117">
        <f>INDEX('2. Reguleringsparameters'!$D$44:$E$50,MATCH(C70,'2. Reguleringsparameters'!$B$44:$B$50,0),MATCH(D70,'2. Reguleringsparameters'!$D$43:$E$43,0))</f>
        <v>0.5</v>
      </c>
      <c r="Q70" s="65"/>
      <c r="R70" s="87">
        <f t="shared" si="10"/>
        <v>0</v>
      </c>
      <c r="S70" s="87">
        <f t="shared" si="10"/>
        <v>0</v>
      </c>
      <c r="T70" s="87">
        <f t="shared" si="10"/>
        <v>0</v>
      </c>
      <c r="U70" s="87">
        <f t="shared" si="10"/>
        <v>0</v>
      </c>
      <c r="V70" s="87">
        <f t="shared" si="10"/>
        <v>0</v>
      </c>
      <c r="W70" s="87">
        <f t="shared" si="10"/>
        <v>36216.764544752441</v>
      </c>
      <c r="X70" s="87">
        <f t="shared" si="10"/>
        <v>72433.529089504882</v>
      </c>
      <c r="Y70" s="87">
        <f t="shared" si="10"/>
        <v>72433.529089504882</v>
      </c>
      <c r="Z70" s="87">
        <f t="shared" si="10"/>
        <v>72433.529089504882</v>
      </c>
      <c r="AA70" s="87">
        <f t="shared" si="10"/>
        <v>72433.529089504882</v>
      </c>
      <c r="AB70" s="87">
        <f t="shared" si="10"/>
        <v>72433.529089504882</v>
      </c>
      <c r="AC70" s="87">
        <f t="shared" si="10"/>
        <v>86920.234907405858</v>
      </c>
      <c r="AD70" s="87">
        <f t="shared" si="10"/>
        <v>84279.62017604163</v>
      </c>
      <c r="AE70" s="87">
        <f t="shared" si="10"/>
        <v>81719.226651706194</v>
      </c>
      <c r="AF70" s="87">
        <f t="shared" si="10"/>
        <v>79236.617234439167</v>
      </c>
      <c r="AG70" s="87">
        <f t="shared" si="10"/>
        <v>76829.428862760004</v>
      </c>
      <c r="AI70" s="147"/>
      <c r="AJ70" s="128"/>
    </row>
    <row r="71" spans="1:36" s="20" customFormat="1" x14ac:dyDescent="0.2">
      <c r="A71" s="65"/>
      <c r="B71" s="86">
        <f>'3. Investeringen'!B68</f>
        <v>54</v>
      </c>
      <c r="C71" s="86" t="str">
        <f>'3. Investeringen'!C68</f>
        <v>Nieuwe investeringen</v>
      </c>
      <c r="D71" s="86" t="str">
        <f>'3. Investeringen'!F68</f>
        <v>TD</v>
      </c>
      <c r="E71" s="121">
        <f>'3. Investeringen'!K68</f>
        <v>2016</v>
      </c>
      <c r="F71" s="171">
        <f>'3. Investeringen'!M68</f>
        <v>30</v>
      </c>
      <c r="G71" s="121">
        <f>'3. Investeringen'!N68</f>
        <v>2016</v>
      </c>
      <c r="H71" s="86">
        <f>'3. Investeringen'!O68</f>
        <v>682658.48202093481</v>
      </c>
      <c r="I71" s="65"/>
      <c r="J71" s="86">
        <f>'6. Investeringen per jaar'!I68</f>
        <v>1</v>
      </c>
      <c r="K71" s="65"/>
      <c r="L71" s="123">
        <f t="shared" si="1"/>
        <v>2046</v>
      </c>
      <c r="M71" s="87">
        <f t="shared" si="2"/>
        <v>557504.42698376346</v>
      </c>
      <c r="N71" s="117">
        <f t="shared" si="3"/>
        <v>24.5</v>
      </c>
      <c r="O71" s="87" t="b">
        <f t="shared" si="4"/>
        <v>0</v>
      </c>
      <c r="P71" s="117">
        <f>INDEX('2. Reguleringsparameters'!$D$44:$E$50,MATCH(C71,'2. Reguleringsparameters'!$B$44:$B$50,0),MATCH(D71,'2. Reguleringsparameters'!$D$43:$E$43,0))</f>
        <v>0.5</v>
      </c>
      <c r="Q71" s="65"/>
      <c r="R71" s="87">
        <f t="shared" si="10"/>
        <v>0</v>
      </c>
      <c r="S71" s="87">
        <f t="shared" si="10"/>
        <v>0</v>
      </c>
      <c r="T71" s="87">
        <f t="shared" si="10"/>
        <v>0</v>
      </c>
      <c r="U71" s="87">
        <f t="shared" si="10"/>
        <v>0</v>
      </c>
      <c r="V71" s="87">
        <f t="shared" si="10"/>
        <v>0</v>
      </c>
      <c r="W71" s="87">
        <f t="shared" si="10"/>
        <v>11377.64136701558</v>
      </c>
      <c r="X71" s="87">
        <f t="shared" si="10"/>
        <v>22755.282734031163</v>
      </c>
      <c r="Y71" s="87">
        <f t="shared" si="10"/>
        <v>22755.282734031163</v>
      </c>
      <c r="Z71" s="87">
        <f t="shared" si="10"/>
        <v>22755.282734031163</v>
      </c>
      <c r="AA71" s="87">
        <f t="shared" si="10"/>
        <v>22755.282734031163</v>
      </c>
      <c r="AB71" s="87">
        <f t="shared" si="10"/>
        <v>22755.282734031163</v>
      </c>
      <c r="AC71" s="87">
        <f t="shared" si="10"/>
        <v>27306.339280837394</v>
      </c>
      <c r="AD71" s="87">
        <f t="shared" si="10"/>
        <v>25968.885928306579</v>
      </c>
      <c r="AE71" s="87">
        <f t="shared" si="10"/>
        <v>24696.9404950834</v>
      </c>
      <c r="AF71" s="87">
        <f t="shared" si="10"/>
        <v>23487.294430018093</v>
      </c>
      <c r="AG71" s="87">
        <f t="shared" si="10"/>
        <v>22336.896335486592</v>
      </c>
      <c r="AI71" s="147"/>
      <c r="AJ71" s="128"/>
    </row>
    <row r="72" spans="1:36" s="20" customFormat="1" x14ac:dyDescent="0.2">
      <c r="A72" s="65"/>
      <c r="B72" s="86">
        <f>'3. Investeringen'!B69</f>
        <v>55</v>
      </c>
      <c r="C72" s="86" t="str">
        <f>'3. Investeringen'!C69</f>
        <v>Nieuwe investeringen</v>
      </c>
      <c r="D72" s="86" t="str">
        <f>'3. Investeringen'!F69</f>
        <v>TD</v>
      </c>
      <c r="E72" s="121">
        <f>'3. Investeringen'!K69</f>
        <v>2016</v>
      </c>
      <c r="F72" s="171">
        <f>'3. Investeringen'!M69</f>
        <v>5</v>
      </c>
      <c r="G72" s="121">
        <f>'3. Investeringen'!N69</f>
        <v>2016</v>
      </c>
      <c r="H72" s="86">
        <f>'3. Investeringen'!O69</f>
        <v>1412504.6878684948</v>
      </c>
      <c r="I72" s="65"/>
      <c r="J72" s="86">
        <f>'6. Investeringen per jaar'!I69</f>
        <v>1</v>
      </c>
      <c r="K72" s="65"/>
      <c r="L72" s="123">
        <f t="shared" si="1"/>
        <v>2021</v>
      </c>
      <c r="M72" s="87">
        <f t="shared" si="2"/>
        <v>0</v>
      </c>
      <c r="N72" s="117">
        <f t="shared" si="3"/>
        <v>0</v>
      </c>
      <c r="O72" s="87" t="b">
        <f t="shared" si="4"/>
        <v>0</v>
      </c>
      <c r="P72" s="117">
        <f>INDEX('2. Reguleringsparameters'!$D$44:$E$50,MATCH(C72,'2. Reguleringsparameters'!$B$44:$B$50,0),MATCH(D72,'2. Reguleringsparameters'!$D$43:$E$43,0))</f>
        <v>0.5</v>
      </c>
      <c r="Q72" s="65"/>
      <c r="R72" s="87">
        <f t="shared" si="10"/>
        <v>0</v>
      </c>
      <c r="S72" s="87">
        <f t="shared" si="10"/>
        <v>0</v>
      </c>
      <c r="T72" s="87">
        <f t="shared" si="10"/>
        <v>0</v>
      </c>
      <c r="U72" s="87">
        <f t="shared" si="10"/>
        <v>0</v>
      </c>
      <c r="V72" s="87">
        <f t="shared" si="10"/>
        <v>0</v>
      </c>
      <c r="W72" s="87">
        <f t="shared" si="10"/>
        <v>141250.46878684949</v>
      </c>
      <c r="X72" s="87">
        <f t="shared" si="10"/>
        <v>282500.93757369899</v>
      </c>
      <c r="Y72" s="87">
        <f t="shared" si="10"/>
        <v>282500.93757369899</v>
      </c>
      <c r="Z72" s="87">
        <f t="shared" si="10"/>
        <v>282500.93757369899</v>
      </c>
      <c r="AA72" s="87">
        <f t="shared" si="10"/>
        <v>282500.93757369899</v>
      </c>
      <c r="AB72" s="87">
        <f t="shared" si="10"/>
        <v>141250.46878684949</v>
      </c>
      <c r="AC72" s="87">
        <f t="shared" si="10"/>
        <v>0</v>
      </c>
      <c r="AD72" s="87">
        <f t="shared" si="10"/>
        <v>0</v>
      </c>
      <c r="AE72" s="87">
        <f t="shared" si="10"/>
        <v>0</v>
      </c>
      <c r="AF72" s="87">
        <f t="shared" si="10"/>
        <v>0</v>
      </c>
      <c r="AG72" s="87">
        <f t="shared" si="10"/>
        <v>0</v>
      </c>
      <c r="AI72" s="147"/>
      <c r="AJ72" s="128"/>
    </row>
    <row r="73" spans="1:36" s="20" customFormat="1" x14ac:dyDescent="0.2">
      <c r="A73" s="65"/>
      <c r="B73" s="86">
        <f>'3. Investeringen'!B70</f>
        <v>56</v>
      </c>
      <c r="C73" s="86" t="str">
        <f>'3. Investeringen'!C70</f>
        <v>Nieuwe investeringen</v>
      </c>
      <c r="D73" s="86" t="str">
        <f>'3. Investeringen'!F70</f>
        <v>TD</v>
      </c>
      <c r="E73" s="121">
        <f>'3. Investeringen'!K70</f>
        <v>2016</v>
      </c>
      <c r="F73" s="171">
        <f>'3. Investeringen'!M70</f>
        <v>0</v>
      </c>
      <c r="G73" s="121">
        <f>'3. Investeringen'!N70</f>
        <v>2016</v>
      </c>
      <c r="H73" s="86">
        <f>'3. Investeringen'!O70</f>
        <v>7840.7530113372914</v>
      </c>
      <c r="I73" s="65"/>
      <c r="J73" s="86">
        <f>'6. Investeringen per jaar'!I70</f>
        <v>1</v>
      </c>
      <c r="K73" s="65"/>
      <c r="L73" s="123">
        <f t="shared" si="1"/>
        <v>2016</v>
      </c>
      <c r="M73" s="87">
        <f t="shared" si="2"/>
        <v>7840.7530113372914</v>
      </c>
      <c r="N73" s="117">
        <f t="shared" si="3"/>
        <v>0</v>
      </c>
      <c r="O73" s="87" t="b">
        <f t="shared" si="4"/>
        <v>0</v>
      </c>
      <c r="P73" s="117">
        <f>INDEX('2. Reguleringsparameters'!$D$44:$E$50,MATCH(C73,'2. Reguleringsparameters'!$B$44:$B$50,0),MATCH(D73,'2. Reguleringsparameters'!$D$43:$E$43,0))</f>
        <v>0.5</v>
      </c>
      <c r="Q73" s="65"/>
      <c r="R73" s="87">
        <f t="shared" si="10"/>
        <v>0</v>
      </c>
      <c r="S73" s="87">
        <f t="shared" si="10"/>
        <v>0</v>
      </c>
      <c r="T73" s="87">
        <f t="shared" si="10"/>
        <v>0</v>
      </c>
      <c r="U73" s="87">
        <f t="shared" si="10"/>
        <v>0</v>
      </c>
      <c r="V73" s="87">
        <f t="shared" si="10"/>
        <v>0</v>
      </c>
      <c r="W73" s="87">
        <f t="shared" si="10"/>
        <v>0</v>
      </c>
      <c r="X73" s="87">
        <f t="shared" si="10"/>
        <v>0</v>
      </c>
      <c r="Y73" s="87">
        <f t="shared" si="10"/>
        <v>0</v>
      </c>
      <c r="Z73" s="87">
        <f t="shared" si="10"/>
        <v>0</v>
      </c>
      <c r="AA73" s="87">
        <f t="shared" si="10"/>
        <v>0</v>
      </c>
      <c r="AB73" s="87">
        <f t="shared" si="10"/>
        <v>0</v>
      </c>
      <c r="AC73" s="87">
        <f t="shared" si="10"/>
        <v>0</v>
      </c>
      <c r="AD73" s="87">
        <f t="shared" si="10"/>
        <v>0</v>
      </c>
      <c r="AE73" s="87">
        <f t="shared" si="10"/>
        <v>0</v>
      </c>
      <c r="AF73" s="87">
        <f t="shared" si="10"/>
        <v>0</v>
      </c>
      <c r="AG73" s="87">
        <f t="shared" si="10"/>
        <v>0</v>
      </c>
      <c r="AI73" s="147"/>
      <c r="AJ73" s="128"/>
    </row>
    <row r="74" spans="1:36" s="20" customFormat="1" x14ac:dyDescent="0.2">
      <c r="A74" s="65"/>
      <c r="B74" s="86">
        <f>'3. Investeringen'!B71</f>
        <v>57</v>
      </c>
      <c r="C74" s="86" t="str">
        <f>'3. Investeringen'!C71</f>
        <v>Nieuwe investeringen</v>
      </c>
      <c r="D74" s="86" t="str">
        <f>'3. Investeringen'!F71</f>
        <v>TD</v>
      </c>
      <c r="E74" s="121">
        <f>'3. Investeringen'!K71</f>
        <v>2017</v>
      </c>
      <c r="F74" s="171">
        <f>'3. Investeringen'!M71</f>
        <v>55</v>
      </c>
      <c r="G74" s="121">
        <f>'3. Investeringen'!N71</f>
        <v>2017</v>
      </c>
      <c r="H74" s="86">
        <f>'3. Investeringen'!O71</f>
        <v>2067900.0164782587</v>
      </c>
      <c r="I74" s="65"/>
      <c r="J74" s="86">
        <f>'6. Investeringen per jaar'!I71</f>
        <v>1</v>
      </c>
      <c r="K74" s="65"/>
      <c r="L74" s="123">
        <f t="shared" si="1"/>
        <v>2072</v>
      </c>
      <c r="M74" s="87">
        <f t="shared" si="2"/>
        <v>1898708.1969482193</v>
      </c>
      <c r="N74" s="117">
        <f t="shared" si="3"/>
        <v>50.5</v>
      </c>
      <c r="O74" s="87" t="b">
        <f t="shared" si="4"/>
        <v>0</v>
      </c>
      <c r="P74" s="117">
        <f>INDEX('2. Reguleringsparameters'!$D$44:$E$50,MATCH(C74,'2. Reguleringsparameters'!$B$44:$B$50,0),MATCH(D74,'2. Reguleringsparameters'!$D$43:$E$43,0))</f>
        <v>0.5</v>
      </c>
      <c r="Q74" s="65"/>
      <c r="R74" s="87">
        <f t="shared" si="10"/>
        <v>0</v>
      </c>
      <c r="S74" s="87">
        <f t="shared" si="10"/>
        <v>0</v>
      </c>
      <c r="T74" s="87">
        <f t="shared" si="10"/>
        <v>0</v>
      </c>
      <c r="U74" s="87">
        <f t="shared" si="10"/>
        <v>0</v>
      </c>
      <c r="V74" s="87">
        <f t="shared" si="10"/>
        <v>0</v>
      </c>
      <c r="W74" s="87">
        <f t="shared" si="10"/>
        <v>0</v>
      </c>
      <c r="X74" s="87">
        <f t="shared" si="10"/>
        <v>18799.09105889326</v>
      </c>
      <c r="Y74" s="87">
        <f t="shared" si="10"/>
        <v>37598.18211778652</v>
      </c>
      <c r="Z74" s="87">
        <f t="shared" si="10"/>
        <v>37598.18211778652</v>
      </c>
      <c r="AA74" s="87">
        <f t="shared" si="10"/>
        <v>37598.18211778652</v>
      </c>
      <c r="AB74" s="87">
        <f t="shared" si="10"/>
        <v>37598.18211778652</v>
      </c>
      <c r="AC74" s="87">
        <f t="shared" si="10"/>
        <v>45117.818541343826</v>
      </c>
      <c r="AD74" s="87">
        <f t="shared" si="10"/>
        <v>44045.711962143578</v>
      </c>
      <c r="AE74" s="87">
        <f t="shared" si="10"/>
        <v>42999.081182845111</v>
      </c>
      <c r="AF74" s="87">
        <f t="shared" si="10"/>
        <v>41977.32083790622</v>
      </c>
      <c r="AG74" s="87">
        <f t="shared" si="10"/>
        <v>40979.839946708445</v>
      </c>
      <c r="AI74" s="147"/>
      <c r="AJ74" s="128"/>
    </row>
    <row r="75" spans="1:36" s="20" customFormat="1" x14ac:dyDescent="0.2">
      <c r="A75" s="65"/>
      <c r="B75" s="86">
        <f>'3. Investeringen'!B72</f>
        <v>58</v>
      </c>
      <c r="C75" s="86" t="str">
        <f>'3. Investeringen'!C72</f>
        <v>Nieuwe investeringen</v>
      </c>
      <c r="D75" s="86" t="str">
        <f>'3. Investeringen'!F72</f>
        <v>TD</v>
      </c>
      <c r="E75" s="121">
        <f>'3. Investeringen'!K72</f>
        <v>2017</v>
      </c>
      <c r="F75" s="171">
        <f>'3. Investeringen'!M72</f>
        <v>45</v>
      </c>
      <c r="G75" s="121">
        <f>'3. Investeringen'!N72</f>
        <v>2017</v>
      </c>
      <c r="H75" s="86">
        <f>'3. Investeringen'!O72</f>
        <v>4976380.1497804401</v>
      </c>
      <c r="I75" s="65"/>
      <c r="J75" s="86">
        <f>'6. Investeringen per jaar'!I72</f>
        <v>1</v>
      </c>
      <c r="K75" s="65"/>
      <c r="L75" s="123">
        <f t="shared" si="1"/>
        <v>2062</v>
      </c>
      <c r="M75" s="87">
        <f t="shared" si="2"/>
        <v>4478742.1348023964</v>
      </c>
      <c r="N75" s="117">
        <f t="shared" si="3"/>
        <v>40.5</v>
      </c>
      <c r="O75" s="87" t="b">
        <f t="shared" si="4"/>
        <v>0</v>
      </c>
      <c r="P75" s="117">
        <f>INDEX('2. Reguleringsparameters'!$D$44:$E$50,MATCH(C75,'2. Reguleringsparameters'!$B$44:$B$50,0),MATCH(D75,'2. Reguleringsparameters'!$D$43:$E$43,0))</f>
        <v>0.5</v>
      </c>
      <c r="Q75" s="65"/>
      <c r="R75" s="87">
        <f t="shared" si="10"/>
        <v>0</v>
      </c>
      <c r="S75" s="87">
        <f t="shared" si="10"/>
        <v>0</v>
      </c>
      <c r="T75" s="87">
        <f t="shared" si="10"/>
        <v>0</v>
      </c>
      <c r="U75" s="87">
        <f t="shared" si="10"/>
        <v>0</v>
      </c>
      <c r="V75" s="87">
        <f t="shared" si="10"/>
        <v>0</v>
      </c>
      <c r="W75" s="87">
        <f t="shared" si="10"/>
        <v>0</v>
      </c>
      <c r="X75" s="87">
        <f t="shared" si="10"/>
        <v>55293.112775338224</v>
      </c>
      <c r="Y75" s="87">
        <f t="shared" si="10"/>
        <v>110586.22555067645</v>
      </c>
      <c r="Z75" s="87">
        <f t="shared" si="10"/>
        <v>110586.22555067645</v>
      </c>
      <c r="AA75" s="87">
        <f t="shared" si="10"/>
        <v>110586.22555067645</v>
      </c>
      <c r="AB75" s="87">
        <f t="shared" si="10"/>
        <v>110586.22555067645</v>
      </c>
      <c r="AC75" s="87">
        <f t="shared" si="10"/>
        <v>132703.47066081173</v>
      </c>
      <c r="AD75" s="87">
        <f t="shared" si="10"/>
        <v>128771.51597456548</v>
      </c>
      <c r="AE75" s="87">
        <f t="shared" si="10"/>
        <v>124956.06364939317</v>
      </c>
      <c r="AF75" s="87">
        <f t="shared" si="10"/>
        <v>121253.66176348522</v>
      </c>
      <c r="AG75" s="87">
        <f t="shared" si="10"/>
        <v>117660.96067419677</v>
      </c>
      <c r="AI75" s="147"/>
      <c r="AJ75" s="128"/>
    </row>
    <row r="76" spans="1:36" s="20" customFormat="1" x14ac:dyDescent="0.2">
      <c r="A76" s="65"/>
      <c r="B76" s="86">
        <f>'3. Investeringen'!B73</f>
        <v>59</v>
      </c>
      <c r="C76" s="86" t="str">
        <f>'3. Investeringen'!C73</f>
        <v>Nieuwe investeringen</v>
      </c>
      <c r="D76" s="86" t="str">
        <f>'3. Investeringen'!F73</f>
        <v>TD</v>
      </c>
      <c r="E76" s="121">
        <f>'3. Investeringen'!K73</f>
        <v>2017</v>
      </c>
      <c r="F76" s="171">
        <f>'3. Investeringen'!M73</f>
        <v>30</v>
      </c>
      <c r="G76" s="121">
        <f>'3. Investeringen'!N73</f>
        <v>2017</v>
      </c>
      <c r="H76" s="86">
        <f>'3. Investeringen'!O73</f>
        <v>1099806.1968253856</v>
      </c>
      <c r="I76" s="65"/>
      <c r="J76" s="86">
        <f>'6. Investeringen per jaar'!I73</f>
        <v>1</v>
      </c>
      <c r="K76" s="65"/>
      <c r="L76" s="123">
        <f t="shared" si="1"/>
        <v>2047</v>
      </c>
      <c r="M76" s="87">
        <f t="shared" si="2"/>
        <v>934835.26730157773</v>
      </c>
      <c r="N76" s="117">
        <f t="shared" si="3"/>
        <v>25.5</v>
      </c>
      <c r="O76" s="87" t="b">
        <f t="shared" si="4"/>
        <v>0</v>
      </c>
      <c r="P76" s="117">
        <f>INDEX('2. Reguleringsparameters'!$D$44:$E$50,MATCH(C76,'2. Reguleringsparameters'!$B$44:$B$50,0),MATCH(D76,'2. Reguleringsparameters'!$D$43:$E$43,0))</f>
        <v>0.5</v>
      </c>
      <c r="Q76" s="65"/>
      <c r="R76" s="87">
        <f t="shared" si="10"/>
        <v>0</v>
      </c>
      <c r="S76" s="87">
        <f t="shared" si="10"/>
        <v>0</v>
      </c>
      <c r="T76" s="87">
        <f t="shared" si="10"/>
        <v>0</v>
      </c>
      <c r="U76" s="87">
        <f t="shared" si="10"/>
        <v>0</v>
      </c>
      <c r="V76" s="87">
        <f t="shared" si="10"/>
        <v>0</v>
      </c>
      <c r="W76" s="87">
        <f t="shared" si="10"/>
        <v>0</v>
      </c>
      <c r="X76" s="87">
        <f t="shared" si="10"/>
        <v>18330.103280423093</v>
      </c>
      <c r="Y76" s="87">
        <f t="shared" si="10"/>
        <v>36660.206560846178</v>
      </c>
      <c r="Z76" s="87">
        <f t="shared" si="10"/>
        <v>36660.206560846178</v>
      </c>
      <c r="AA76" s="87">
        <f t="shared" si="10"/>
        <v>36660.206560846178</v>
      </c>
      <c r="AB76" s="87">
        <f t="shared" si="10"/>
        <v>36660.206560846178</v>
      </c>
      <c r="AC76" s="87">
        <f t="shared" si="10"/>
        <v>43992.247873015425</v>
      </c>
      <c r="AD76" s="87">
        <f t="shared" si="10"/>
        <v>41922.024443697046</v>
      </c>
      <c r="AE76" s="87">
        <f t="shared" si="10"/>
        <v>39949.223293405419</v>
      </c>
      <c r="AF76" s="87">
        <f t="shared" si="10"/>
        <v>38069.25984430399</v>
      </c>
      <c r="AG76" s="87">
        <f t="shared" si="10"/>
        <v>36277.765263395573</v>
      </c>
      <c r="AI76" s="147"/>
      <c r="AJ76" s="128"/>
    </row>
    <row r="77" spans="1:36" s="20" customFormat="1" x14ac:dyDescent="0.2">
      <c r="A77" s="65"/>
      <c r="B77" s="86">
        <f>'3. Investeringen'!B74</f>
        <v>60</v>
      </c>
      <c r="C77" s="86" t="str">
        <f>'3. Investeringen'!C74</f>
        <v>Nieuwe investeringen</v>
      </c>
      <c r="D77" s="86" t="str">
        <f>'3. Investeringen'!F74</f>
        <v>TD</v>
      </c>
      <c r="E77" s="121">
        <f>'3. Investeringen'!K74</f>
        <v>2017</v>
      </c>
      <c r="F77" s="171">
        <f>'3. Investeringen'!M74</f>
        <v>5</v>
      </c>
      <c r="G77" s="121">
        <f>'3. Investeringen'!N74</f>
        <v>2017</v>
      </c>
      <c r="H77" s="86">
        <f>'3. Investeringen'!O74</f>
        <v>491395.61328876973</v>
      </c>
      <c r="I77" s="65"/>
      <c r="J77" s="86">
        <f>'6. Investeringen per jaar'!I74</f>
        <v>1</v>
      </c>
      <c r="K77" s="65"/>
      <c r="L77" s="123">
        <f t="shared" si="1"/>
        <v>2022</v>
      </c>
      <c r="M77" s="87">
        <f t="shared" si="2"/>
        <v>49139.561328877055</v>
      </c>
      <c r="N77" s="117">
        <f t="shared" si="3"/>
        <v>0.5</v>
      </c>
      <c r="O77" s="87" t="b">
        <f t="shared" si="4"/>
        <v>0</v>
      </c>
      <c r="P77" s="117">
        <f>INDEX('2. Reguleringsparameters'!$D$44:$E$50,MATCH(C77,'2. Reguleringsparameters'!$B$44:$B$50,0),MATCH(D77,'2. Reguleringsparameters'!$D$43:$E$43,0))</f>
        <v>0.5</v>
      </c>
      <c r="Q77" s="65"/>
      <c r="R77" s="87">
        <f t="shared" si="10"/>
        <v>0</v>
      </c>
      <c r="S77" s="87">
        <f t="shared" si="10"/>
        <v>0</v>
      </c>
      <c r="T77" s="87">
        <f t="shared" si="10"/>
        <v>0</v>
      </c>
      <c r="U77" s="87">
        <f t="shared" si="10"/>
        <v>0</v>
      </c>
      <c r="V77" s="87">
        <f t="shared" si="10"/>
        <v>0</v>
      </c>
      <c r="W77" s="87">
        <f t="shared" si="10"/>
        <v>0</v>
      </c>
      <c r="X77" s="87">
        <f t="shared" si="10"/>
        <v>49139.561328876975</v>
      </c>
      <c r="Y77" s="87">
        <f t="shared" si="10"/>
        <v>98279.122657753935</v>
      </c>
      <c r="Z77" s="87">
        <f t="shared" si="10"/>
        <v>98279.122657753935</v>
      </c>
      <c r="AA77" s="87">
        <f t="shared" si="10"/>
        <v>98279.122657753935</v>
      </c>
      <c r="AB77" s="87">
        <f t="shared" si="10"/>
        <v>98279.122657753935</v>
      </c>
      <c r="AC77" s="87">
        <f t="shared" si="10"/>
        <v>49139.561328877055</v>
      </c>
      <c r="AD77" s="87">
        <f t="shared" si="10"/>
        <v>0</v>
      </c>
      <c r="AE77" s="87">
        <f t="shared" si="10"/>
        <v>0</v>
      </c>
      <c r="AF77" s="87">
        <f t="shared" si="10"/>
        <v>0</v>
      </c>
      <c r="AG77" s="87">
        <f t="shared" si="10"/>
        <v>0</v>
      </c>
      <c r="AI77" s="147"/>
      <c r="AJ77" s="128"/>
    </row>
    <row r="78" spans="1:36" s="20" customFormat="1" x14ac:dyDescent="0.2">
      <c r="A78" s="65"/>
      <c r="B78" s="86">
        <f>'3. Investeringen'!B75</f>
        <v>61</v>
      </c>
      <c r="C78" s="86" t="str">
        <f>'3. Investeringen'!C75</f>
        <v>Nieuwe investeringen</v>
      </c>
      <c r="D78" s="86" t="str">
        <f>'3. Investeringen'!F75</f>
        <v>TD</v>
      </c>
      <c r="E78" s="121">
        <f>'3. Investeringen'!K75</f>
        <v>2017</v>
      </c>
      <c r="F78" s="171">
        <f>'3. Investeringen'!M75</f>
        <v>0</v>
      </c>
      <c r="G78" s="121">
        <f>'3. Investeringen'!N75</f>
        <v>2017</v>
      </c>
      <c r="H78" s="86">
        <f>'3. Investeringen'!O75</f>
        <v>61593.876696362619</v>
      </c>
      <c r="I78" s="65"/>
      <c r="J78" s="86">
        <f>'6. Investeringen per jaar'!I75</f>
        <v>1</v>
      </c>
      <c r="K78" s="65"/>
      <c r="L78" s="123">
        <f t="shared" si="1"/>
        <v>2017</v>
      </c>
      <c r="M78" s="87">
        <f t="shared" si="2"/>
        <v>61593.876696362619</v>
      </c>
      <c r="N78" s="117">
        <f t="shared" si="3"/>
        <v>0</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0</v>
      </c>
      <c r="U78" s="87">
        <f t="shared" si="11"/>
        <v>0</v>
      </c>
      <c r="V78" s="87">
        <f t="shared" si="11"/>
        <v>0</v>
      </c>
      <c r="W78" s="87">
        <f t="shared" si="11"/>
        <v>0</v>
      </c>
      <c r="X78" s="87">
        <f t="shared" si="11"/>
        <v>0</v>
      </c>
      <c r="Y78" s="87">
        <f t="shared" si="11"/>
        <v>0</v>
      </c>
      <c r="Z78" s="87">
        <f t="shared" si="11"/>
        <v>0</v>
      </c>
      <c r="AA78" s="87">
        <f t="shared" si="11"/>
        <v>0</v>
      </c>
      <c r="AB78" s="87">
        <f t="shared" si="11"/>
        <v>0</v>
      </c>
      <c r="AC78" s="87">
        <f t="shared" si="11"/>
        <v>0</v>
      </c>
      <c r="AD78" s="87">
        <f t="shared" si="11"/>
        <v>0</v>
      </c>
      <c r="AE78" s="87">
        <f t="shared" si="11"/>
        <v>0</v>
      </c>
      <c r="AF78" s="87">
        <f t="shared" si="11"/>
        <v>0</v>
      </c>
      <c r="AG78" s="87">
        <f t="shared" si="11"/>
        <v>0</v>
      </c>
      <c r="AI78" s="147"/>
      <c r="AJ78" s="128"/>
    </row>
    <row r="79" spans="1:36" s="20" customFormat="1" x14ac:dyDescent="0.2">
      <c r="A79" s="65"/>
      <c r="B79" s="86">
        <f>'3. Investeringen'!B76</f>
        <v>62</v>
      </c>
      <c r="C79" s="86" t="str">
        <f>'3. Investeringen'!C76</f>
        <v>Nieuwe investeringen</v>
      </c>
      <c r="D79" s="86" t="str">
        <f>'3. Investeringen'!F76</f>
        <v>TD</v>
      </c>
      <c r="E79" s="121">
        <f>'3. Investeringen'!K76</f>
        <v>2018</v>
      </c>
      <c r="F79" s="171">
        <f>'3. Investeringen'!M76</f>
        <v>55</v>
      </c>
      <c r="G79" s="121">
        <f>'3. Investeringen'!N76</f>
        <v>2018</v>
      </c>
      <c r="H79" s="86">
        <f>'3. Investeringen'!O76</f>
        <v>1706228.6945367833</v>
      </c>
      <c r="I79" s="65"/>
      <c r="J79" s="86">
        <f>'6. Investeringen per jaar'!I76</f>
        <v>1</v>
      </c>
      <c r="K79" s="65"/>
      <c r="L79" s="123">
        <f t="shared" si="1"/>
        <v>2073</v>
      </c>
      <c r="M79" s="87">
        <f t="shared" si="2"/>
        <v>1597650.5048844425</v>
      </c>
      <c r="N79" s="117">
        <f t="shared" si="3"/>
        <v>51.5</v>
      </c>
      <c r="O79" s="87" t="b">
        <f t="shared" si="4"/>
        <v>0</v>
      </c>
      <c r="P79" s="117">
        <f>INDEX('2. Reguleringsparameters'!$D$44:$E$50,MATCH(C79,'2. Reguleringsparameters'!$B$44:$B$50,0),MATCH(D79,'2. Reguleringsparameters'!$D$43:$E$43,0))</f>
        <v>0.5</v>
      </c>
      <c r="Q79" s="65"/>
      <c r="R79" s="87">
        <f t="shared" si="11"/>
        <v>0</v>
      </c>
      <c r="S79" s="87">
        <f t="shared" si="11"/>
        <v>0</v>
      </c>
      <c r="T79" s="87">
        <f t="shared" si="11"/>
        <v>0</v>
      </c>
      <c r="U79" s="87">
        <f t="shared" si="11"/>
        <v>0</v>
      </c>
      <c r="V79" s="87">
        <f t="shared" si="11"/>
        <v>0</v>
      </c>
      <c r="W79" s="87">
        <f t="shared" si="11"/>
        <v>0</v>
      </c>
      <c r="X79" s="87">
        <f t="shared" si="11"/>
        <v>0</v>
      </c>
      <c r="Y79" s="87">
        <f t="shared" si="11"/>
        <v>15511.169950334393</v>
      </c>
      <c r="Z79" s="87">
        <f t="shared" si="11"/>
        <v>31022.339900668787</v>
      </c>
      <c r="AA79" s="87">
        <f t="shared" si="11"/>
        <v>31022.339900668787</v>
      </c>
      <c r="AB79" s="87">
        <f t="shared" si="11"/>
        <v>31022.339900668787</v>
      </c>
      <c r="AC79" s="87">
        <f t="shared" si="11"/>
        <v>37226.807880802546</v>
      </c>
      <c r="AD79" s="87">
        <f t="shared" si="11"/>
        <v>36359.387114647921</v>
      </c>
      <c r="AE79" s="87">
        <f t="shared" si="11"/>
        <v>35512.178094500785</v>
      </c>
      <c r="AF79" s="87">
        <f t="shared" si="11"/>
        <v>34684.70986705611</v>
      </c>
      <c r="AG79" s="87">
        <f t="shared" si="11"/>
        <v>33876.522452678102</v>
      </c>
      <c r="AI79" s="147"/>
      <c r="AJ79" s="128"/>
    </row>
    <row r="80" spans="1:36" s="20" customFormat="1" x14ac:dyDescent="0.2">
      <c r="A80" s="65"/>
      <c r="B80" s="86">
        <f>'3. Investeringen'!B77</f>
        <v>63</v>
      </c>
      <c r="C80" s="86" t="str">
        <f>'3. Investeringen'!C77</f>
        <v>Nieuwe investeringen</v>
      </c>
      <c r="D80" s="86" t="str">
        <f>'3. Investeringen'!F77</f>
        <v>TD</v>
      </c>
      <c r="E80" s="121">
        <f>'3. Investeringen'!K77</f>
        <v>2018</v>
      </c>
      <c r="F80" s="171">
        <f>'3. Investeringen'!M77</f>
        <v>45</v>
      </c>
      <c r="G80" s="121">
        <f>'3. Investeringen'!N77</f>
        <v>2018</v>
      </c>
      <c r="H80" s="86">
        <f>'3. Investeringen'!O77</f>
        <v>4413011.7283426225</v>
      </c>
      <c r="I80" s="65"/>
      <c r="J80" s="86">
        <f>'6. Investeringen per jaar'!I77</f>
        <v>1</v>
      </c>
      <c r="K80" s="65"/>
      <c r="L80" s="123">
        <f t="shared" si="1"/>
        <v>2063</v>
      </c>
      <c r="M80" s="87">
        <f t="shared" si="2"/>
        <v>4069777.4828048628</v>
      </c>
      <c r="N80" s="117">
        <f t="shared" si="3"/>
        <v>41.5</v>
      </c>
      <c r="O80" s="87" t="b">
        <f t="shared" si="4"/>
        <v>0</v>
      </c>
      <c r="P80" s="117">
        <f>INDEX('2. Reguleringsparameters'!$D$44:$E$50,MATCH(C80,'2. Reguleringsparameters'!$B$44:$B$50,0),MATCH(D80,'2. Reguleringsparameters'!$D$43:$E$43,0))</f>
        <v>0.5</v>
      </c>
      <c r="Q80" s="65"/>
      <c r="R80" s="87">
        <f t="shared" si="11"/>
        <v>0</v>
      </c>
      <c r="S80" s="87">
        <f t="shared" si="11"/>
        <v>0</v>
      </c>
      <c r="T80" s="87">
        <f t="shared" si="11"/>
        <v>0</v>
      </c>
      <c r="U80" s="87">
        <f t="shared" si="11"/>
        <v>0</v>
      </c>
      <c r="V80" s="87">
        <f t="shared" si="11"/>
        <v>0</v>
      </c>
      <c r="W80" s="87">
        <f t="shared" si="11"/>
        <v>0</v>
      </c>
      <c r="X80" s="87">
        <f t="shared" si="11"/>
        <v>0</v>
      </c>
      <c r="Y80" s="87">
        <f t="shared" si="11"/>
        <v>49033.46364825136</v>
      </c>
      <c r="Z80" s="87">
        <f t="shared" si="11"/>
        <v>98066.927296502719</v>
      </c>
      <c r="AA80" s="87">
        <f t="shared" si="11"/>
        <v>98066.927296502719</v>
      </c>
      <c r="AB80" s="87">
        <f t="shared" si="11"/>
        <v>98066.927296502719</v>
      </c>
      <c r="AC80" s="87">
        <f t="shared" si="11"/>
        <v>117680.31275580326</v>
      </c>
      <c r="AD80" s="87">
        <f t="shared" si="11"/>
        <v>114277.50853153906</v>
      </c>
      <c r="AE80" s="87">
        <f t="shared" si="11"/>
        <v>110973.09864628974</v>
      </c>
      <c r="AF80" s="87">
        <f t="shared" si="11"/>
        <v>107764.23796254161</v>
      </c>
      <c r="AG80" s="87">
        <f t="shared" si="11"/>
        <v>104648.16361181751</v>
      </c>
      <c r="AI80" s="147"/>
      <c r="AJ80" s="128"/>
    </row>
    <row r="81" spans="1:36" s="20" customFormat="1" x14ac:dyDescent="0.2">
      <c r="A81" s="65"/>
      <c r="B81" s="86">
        <f>'3. Investeringen'!B78</f>
        <v>64</v>
      </c>
      <c r="C81" s="86" t="str">
        <f>'3. Investeringen'!C78</f>
        <v>Nieuwe investeringen</v>
      </c>
      <c r="D81" s="86" t="str">
        <f>'3. Investeringen'!F78</f>
        <v>TD</v>
      </c>
      <c r="E81" s="121">
        <f>'3. Investeringen'!K78</f>
        <v>2018</v>
      </c>
      <c r="F81" s="171">
        <f>'3. Investeringen'!M78</f>
        <v>30</v>
      </c>
      <c r="G81" s="121">
        <f>'3. Investeringen'!N78</f>
        <v>2018</v>
      </c>
      <c r="H81" s="86">
        <f>'3. Investeringen'!O78</f>
        <v>950561.0347671411</v>
      </c>
      <c r="I81" s="65"/>
      <c r="J81" s="86">
        <f>'6. Investeringen per jaar'!I78</f>
        <v>1</v>
      </c>
      <c r="K81" s="65"/>
      <c r="L81" s="123">
        <f t="shared" si="1"/>
        <v>2048</v>
      </c>
      <c r="M81" s="87">
        <f t="shared" si="2"/>
        <v>839662.24737764127</v>
      </c>
      <c r="N81" s="117">
        <f t="shared" si="3"/>
        <v>26.5</v>
      </c>
      <c r="O81" s="87" t="b">
        <f t="shared" si="4"/>
        <v>0</v>
      </c>
      <c r="P81" s="117">
        <f>INDEX('2. Reguleringsparameters'!$D$44:$E$50,MATCH(C81,'2. Reguleringsparameters'!$B$44:$B$50,0),MATCH(D81,'2. Reguleringsparameters'!$D$43:$E$43,0))</f>
        <v>0.5</v>
      </c>
      <c r="Q81" s="65"/>
      <c r="R81" s="87">
        <f t="shared" si="11"/>
        <v>0</v>
      </c>
      <c r="S81" s="87">
        <f t="shared" si="11"/>
        <v>0</v>
      </c>
      <c r="T81" s="87">
        <f t="shared" si="11"/>
        <v>0</v>
      </c>
      <c r="U81" s="87">
        <f t="shared" si="11"/>
        <v>0</v>
      </c>
      <c r="V81" s="87">
        <f t="shared" si="11"/>
        <v>0</v>
      </c>
      <c r="W81" s="87">
        <f t="shared" si="11"/>
        <v>0</v>
      </c>
      <c r="X81" s="87">
        <f t="shared" si="11"/>
        <v>0</v>
      </c>
      <c r="Y81" s="87">
        <f t="shared" si="11"/>
        <v>15842.683912785686</v>
      </c>
      <c r="Z81" s="87">
        <f t="shared" si="11"/>
        <v>31685.367825571368</v>
      </c>
      <c r="AA81" s="87">
        <f t="shared" si="11"/>
        <v>31685.367825571368</v>
      </c>
      <c r="AB81" s="87">
        <f t="shared" si="11"/>
        <v>31685.367825571368</v>
      </c>
      <c r="AC81" s="87">
        <f t="shared" si="11"/>
        <v>38022.441390685643</v>
      </c>
      <c r="AD81" s="87">
        <f t="shared" si="11"/>
        <v>36300.67045978667</v>
      </c>
      <c r="AE81" s="87">
        <f t="shared" si="11"/>
        <v>34656.866514437839</v>
      </c>
      <c r="AF81" s="87">
        <f t="shared" si="11"/>
        <v>33087.498974161412</v>
      </c>
      <c r="AG81" s="87">
        <f t="shared" si="11"/>
        <v>31589.197133822021</v>
      </c>
      <c r="AI81" s="147"/>
      <c r="AJ81" s="128"/>
    </row>
    <row r="82" spans="1:36" s="20" customFormat="1" x14ac:dyDescent="0.2">
      <c r="A82" s="65"/>
      <c r="B82" s="86">
        <f>'3. Investeringen'!B79</f>
        <v>65</v>
      </c>
      <c r="C82" s="86" t="str">
        <f>'3. Investeringen'!C79</f>
        <v>Nieuwe investeringen</v>
      </c>
      <c r="D82" s="86" t="str">
        <f>'3. Investeringen'!F79</f>
        <v>TD</v>
      </c>
      <c r="E82" s="121">
        <f>'3. Investeringen'!K79</f>
        <v>2018</v>
      </c>
      <c r="F82" s="171">
        <f>'3. Investeringen'!M79</f>
        <v>5</v>
      </c>
      <c r="G82" s="121">
        <f>'3. Investeringen'!N79</f>
        <v>2018</v>
      </c>
      <c r="H82" s="86">
        <f>'3. Investeringen'!O79</f>
        <v>1826002.5219203201</v>
      </c>
      <c r="I82" s="65"/>
      <c r="J82" s="86">
        <f>'6. Investeringen per jaar'!I79</f>
        <v>1</v>
      </c>
      <c r="K82" s="65"/>
      <c r="L82" s="123">
        <f t="shared" ref="L82:L108" si="12">G82+F82+IF(P82=0,-1,0)</f>
        <v>2023</v>
      </c>
      <c r="M82" s="87">
        <f t="shared" ref="M82:M108" si="13">H82-SUM(R82:AB82)</f>
        <v>547800.75657609617</v>
      </c>
      <c r="N82" s="117">
        <f t="shared" ref="N82:N108" si="14">IF($E82&lt;$G82,
MAX(0,$F82+$G82-2022),
MAX(L82-2022+P82,0)+IF(P82=0,1,0))</f>
        <v>1.5</v>
      </c>
      <c r="O82" s="87" t="b">
        <f t="shared" ref="O82:O108" si="15">H82&lt;0</f>
        <v>0</v>
      </c>
      <c r="P82" s="117">
        <f>INDEX('2. Reguleringsparameters'!$D$44:$E$50,MATCH(C82,'2. Reguleringsparameters'!$B$44:$B$50,0),MATCH(D82,'2. Reguleringsparameters'!$D$43:$E$43,0))</f>
        <v>0.5</v>
      </c>
      <c r="Q82" s="65"/>
      <c r="R82" s="87">
        <f t="shared" si="11"/>
        <v>0</v>
      </c>
      <c r="S82" s="87">
        <f t="shared" si="11"/>
        <v>0</v>
      </c>
      <c r="T82" s="87">
        <f t="shared" si="11"/>
        <v>0</v>
      </c>
      <c r="U82" s="87">
        <f t="shared" si="11"/>
        <v>0</v>
      </c>
      <c r="V82" s="87">
        <f t="shared" si="11"/>
        <v>0</v>
      </c>
      <c r="W82" s="87">
        <f t="shared" si="11"/>
        <v>0</v>
      </c>
      <c r="X82" s="87">
        <f t="shared" si="11"/>
        <v>0</v>
      </c>
      <c r="Y82" s="87">
        <f t="shared" si="11"/>
        <v>182600.25219203203</v>
      </c>
      <c r="Z82" s="87">
        <f t="shared" si="11"/>
        <v>365200.504384064</v>
      </c>
      <c r="AA82" s="87">
        <f t="shared" si="11"/>
        <v>365200.504384064</v>
      </c>
      <c r="AB82" s="87">
        <f t="shared" si="11"/>
        <v>365200.504384064</v>
      </c>
      <c r="AC82" s="87">
        <f t="shared" si="11"/>
        <v>438240.60526087688</v>
      </c>
      <c r="AD82" s="87">
        <f t="shared" si="11"/>
        <v>109560.15131521929</v>
      </c>
      <c r="AE82" s="87">
        <f t="shared" si="11"/>
        <v>0</v>
      </c>
      <c r="AF82" s="87">
        <f t="shared" si="11"/>
        <v>0</v>
      </c>
      <c r="AG82" s="87">
        <f t="shared" si="11"/>
        <v>0</v>
      </c>
      <c r="AI82" s="147"/>
      <c r="AJ82" s="128"/>
    </row>
    <row r="83" spans="1:36" s="20" customFormat="1" x14ac:dyDescent="0.2">
      <c r="A83" s="65"/>
      <c r="B83" s="86">
        <f>'3. Investeringen'!B80</f>
        <v>66</v>
      </c>
      <c r="C83" s="86" t="str">
        <f>'3. Investeringen'!C80</f>
        <v>Nieuwe investeringen</v>
      </c>
      <c r="D83" s="86" t="str">
        <f>'3. Investeringen'!F80</f>
        <v>TD</v>
      </c>
      <c r="E83" s="121">
        <f>'3. Investeringen'!K80</f>
        <v>2019</v>
      </c>
      <c r="F83" s="171">
        <f>'3. Investeringen'!M80</f>
        <v>55</v>
      </c>
      <c r="G83" s="121">
        <f>'3. Investeringen'!N80</f>
        <v>2019</v>
      </c>
      <c r="H83" s="86">
        <f>'3. Investeringen'!O80</f>
        <v>860584.7662848758</v>
      </c>
      <c r="I83" s="65"/>
      <c r="J83" s="86">
        <f>'6. Investeringen per jaar'!I80</f>
        <v>1</v>
      </c>
      <c r="K83" s="65"/>
      <c r="L83" s="123">
        <f t="shared" si="12"/>
        <v>2074</v>
      </c>
      <c r="M83" s="87">
        <f t="shared" si="13"/>
        <v>821467.27690829057</v>
      </c>
      <c r="N83" s="117">
        <f t="shared" si="14"/>
        <v>52.5</v>
      </c>
      <c r="O83" s="87" t="b">
        <f t="shared" si="15"/>
        <v>0</v>
      </c>
      <c r="P83" s="117">
        <f>INDEX('2. Reguleringsparameters'!$D$44:$E$50,MATCH(C83,'2. Reguleringsparameters'!$B$44:$B$50,0),MATCH(D83,'2. Reguleringsparameters'!$D$43:$E$43,0))</f>
        <v>0.5</v>
      </c>
      <c r="Q83" s="65"/>
      <c r="R83" s="87">
        <f t="shared" si="11"/>
        <v>0</v>
      </c>
      <c r="S83" s="87">
        <f t="shared" si="11"/>
        <v>0</v>
      </c>
      <c r="T83" s="87">
        <f t="shared" si="11"/>
        <v>0</v>
      </c>
      <c r="U83" s="87">
        <f t="shared" si="11"/>
        <v>0</v>
      </c>
      <c r="V83" s="87">
        <f t="shared" si="11"/>
        <v>0</v>
      </c>
      <c r="W83" s="87">
        <f t="shared" si="11"/>
        <v>0</v>
      </c>
      <c r="X83" s="87">
        <f t="shared" si="11"/>
        <v>0</v>
      </c>
      <c r="Y83" s="87">
        <f t="shared" si="11"/>
        <v>0</v>
      </c>
      <c r="Z83" s="87">
        <f t="shared" si="11"/>
        <v>7823.4978753170526</v>
      </c>
      <c r="AA83" s="87">
        <f t="shared" si="11"/>
        <v>15646.995750634107</v>
      </c>
      <c r="AB83" s="87">
        <f t="shared" si="11"/>
        <v>15646.995750634107</v>
      </c>
      <c r="AC83" s="87">
        <f t="shared" si="11"/>
        <v>18776.394900760926</v>
      </c>
      <c r="AD83" s="87">
        <f t="shared" si="11"/>
        <v>18347.220160172106</v>
      </c>
      <c r="AE83" s="87">
        <f t="shared" si="11"/>
        <v>17927.855127939602</v>
      </c>
      <c r="AF83" s="87">
        <f t="shared" si="11"/>
        <v>17518.075582158122</v>
      </c>
      <c r="AG83" s="87">
        <f t="shared" si="11"/>
        <v>17117.662425994509</v>
      </c>
      <c r="AI83" s="147"/>
      <c r="AJ83" s="128"/>
    </row>
    <row r="84" spans="1:36" s="20" customFormat="1" x14ac:dyDescent="0.2">
      <c r="A84" s="65"/>
      <c r="B84" s="86">
        <f>'3. Investeringen'!B81</f>
        <v>67</v>
      </c>
      <c r="C84" s="86" t="str">
        <f>'3. Investeringen'!C81</f>
        <v>Nieuwe investeringen</v>
      </c>
      <c r="D84" s="86" t="str">
        <f>'3. Investeringen'!F81</f>
        <v>TD</v>
      </c>
      <c r="E84" s="121">
        <f>'3. Investeringen'!K81</f>
        <v>2019</v>
      </c>
      <c r="F84" s="171">
        <f>'3. Investeringen'!M81</f>
        <v>45</v>
      </c>
      <c r="G84" s="121">
        <f>'3. Investeringen'!N81</f>
        <v>2019</v>
      </c>
      <c r="H84" s="86">
        <f>'3. Investeringen'!O81</f>
        <v>6603103.4087384613</v>
      </c>
      <c r="I84" s="65"/>
      <c r="J84" s="86">
        <f>'6. Investeringen per jaar'!I81</f>
        <v>1</v>
      </c>
      <c r="K84" s="65"/>
      <c r="L84" s="123">
        <f t="shared" si="12"/>
        <v>2064</v>
      </c>
      <c r="M84" s="87">
        <f t="shared" si="13"/>
        <v>6236264.330475213</v>
      </c>
      <c r="N84" s="117">
        <f t="shared" si="14"/>
        <v>42.5</v>
      </c>
      <c r="O84" s="87" t="b">
        <f t="shared" si="15"/>
        <v>0</v>
      </c>
      <c r="P84" s="117">
        <f>INDEX('2. Reguleringsparameters'!$D$44:$E$50,MATCH(C84,'2. Reguleringsparameters'!$B$44:$B$50,0),MATCH(D84,'2. Reguleringsparameters'!$D$43:$E$43,0))</f>
        <v>0.5</v>
      </c>
      <c r="Q84" s="65"/>
      <c r="R84" s="87">
        <f t="shared" si="11"/>
        <v>0</v>
      </c>
      <c r="S84" s="87">
        <f t="shared" si="11"/>
        <v>0</v>
      </c>
      <c r="T84" s="87">
        <f t="shared" si="11"/>
        <v>0</v>
      </c>
      <c r="U84" s="87">
        <f t="shared" si="11"/>
        <v>0</v>
      </c>
      <c r="V84" s="87">
        <f t="shared" si="11"/>
        <v>0</v>
      </c>
      <c r="W84" s="87">
        <f t="shared" si="11"/>
        <v>0</v>
      </c>
      <c r="X84" s="87">
        <f t="shared" si="11"/>
        <v>0</v>
      </c>
      <c r="Y84" s="87">
        <f t="shared" si="11"/>
        <v>0</v>
      </c>
      <c r="Z84" s="87">
        <f t="shared" si="11"/>
        <v>73367.815652649573</v>
      </c>
      <c r="AA84" s="87">
        <f t="shared" si="11"/>
        <v>146735.63130529915</v>
      </c>
      <c r="AB84" s="87">
        <f t="shared" si="11"/>
        <v>146735.63130529915</v>
      </c>
      <c r="AC84" s="87">
        <f t="shared" si="11"/>
        <v>176082.75756635895</v>
      </c>
      <c r="AD84" s="87">
        <f t="shared" si="11"/>
        <v>171111.00911742647</v>
      </c>
      <c r="AE84" s="87">
        <f t="shared" si="11"/>
        <v>166279.63944822852</v>
      </c>
      <c r="AF84" s="87">
        <f t="shared" si="11"/>
        <v>161584.68492263151</v>
      </c>
      <c r="AG84" s="87">
        <f t="shared" si="11"/>
        <v>157022.29381893366</v>
      </c>
      <c r="AI84" s="147"/>
      <c r="AJ84" s="128"/>
    </row>
    <row r="85" spans="1:36" s="20" customFormat="1" x14ac:dyDescent="0.2">
      <c r="A85" s="65"/>
      <c r="B85" s="86">
        <f>'3. Investeringen'!B82</f>
        <v>68</v>
      </c>
      <c r="C85" s="86" t="str">
        <f>'3. Investeringen'!C82</f>
        <v>Nieuwe investeringen</v>
      </c>
      <c r="D85" s="86" t="str">
        <f>'3. Investeringen'!F82</f>
        <v>TD</v>
      </c>
      <c r="E85" s="121">
        <f>'3. Investeringen'!K82</f>
        <v>2019</v>
      </c>
      <c r="F85" s="171">
        <f>'3. Investeringen'!M82</f>
        <v>30</v>
      </c>
      <c r="G85" s="121">
        <f>'3. Investeringen'!N82</f>
        <v>2019</v>
      </c>
      <c r="H85" s="86">
        <f>'3. Investeringen'!O82</f>
        <v>498835.54951146204</v>
      </c>
      <c r="I85" s="65"/>
      <c r="J85" s="86">
        <f>'6. Investeringen per jaar'!I82</f>
        <v>1</v>
      </c>
      <c r="K85" s="65"/>
      <c r="L85" s="123">
        <f t="shared" si="12"/>
        <v>2049</v>
      </c>
      <c r="M85" s="87">
        <f t="shared" si="13"/>
        <v>457265.92038550688</v>
      </c>
      <c r="N85" s="117">
        <f t="shared" si="14"/>
        <v>27.5</v>
      </c>
      <c r="O85" s="87" t="b">
        <f t="shared" si="15"/>
        <v>0</v>
      </c>
      <c r="P85" s="117">
        <f>INDEX('2. Reguleringsparameters'!$D$44:$E$50,MATCH(C85,'2. Reguleringsparameters'!$B$44:$B$50,0),MATCH(D85,'2. Reguleringsparameters'!$D$43:$E$43,0))</f>
        <v>0.5</v>
      </c>
      <c r="Q85" s="65"/>
      <c r="R85" s="87">
        <f t="shared" si="11"/>
        <v>0</v>
      </c>
      <c r="S85" s="87">
        <f t="shared" si="11"/>
        <v>0</v>
      </c>
      <c r="T85" s="87">
        <f t="shared" si="11"/>
        <v>0</v>
      </c>
      <c r="U85" s="87">
        <f t="shared" si="11"/>
        <v>0</v>
      </c>
      <c r="V85" s="87">
        <f t="shared" si="11"/>
        <v>0</v>
      </c>
      <c r="W85" s="87">
        <f t="shared" si="11"/>
        <v>0</v>
      </c>
      <c r="X85" s="87">
        <f t="shared" si="11"/>
        <v>0</v>
      </c>
      <c r="Y85" s="87">
        <f t="shared" si="11"/>
        <v>0</v>
      </c>
      <c r="Z85" s="87">
        <f t="shared" si="11"/>
        <v>8313.9258251910342</v>
      </c>
      <c r="AA85" s="87">
        <f t="shared" si="11"/>
        <v>16627.851650382068</v>
      </c>
      <c r="AB85" s="87">
        <f t="shared" si="11"/>
        <v>16627.851650382068</v>
      </c>
      <c r="AC85" s="87">
        <f t="shared" si="11"/>
        <v>19953.421980458479</v>
      </c>
      <c r="AD85" s="87">
        <f t="shared" si="11"/>
        <v>19082.727203129383</v>
      </c>
      <c r="AE85" s="87">
        <f t="shared" si="11"/>
        <v>18250.026379720101</v>
      </c>
      <c r="AF85" s="87">
        <f t="shared" si="11"/>
        <v>17453.661592241406</v>
      </c>
      <c r="AG85" s="87">
        <f t="shared" si="11"/>
        <v>16692.047268216327</v>
      </c>
      <c r="AI85" s="147"/>
      <c r="AJ85" s="128"/>
    </row>
    <row r="86" spans="1:36" s="20" customFormat="1" x14ac:dyDescent="0.2">
      <c r="A86" s="65"/>
      <c r="B86" s="86">
        <f>'3. Investeringen'!B83</f>
        <v>69</v>
      </c>
      <c r="C86" s="86" t="str">
        <f>'3. Investeringen'!C83</f>
        <v>Nieuwe investeringen</v>
      </c>
      <c r="D86" s="86" t="str">
        <f>'3. Investeringen'!F83</f>
        <v>TD</v>
      </c>
      <c r="E86" s="121">
        <f>'3. Investeringen'!K83</f>
        <v>2019</v>
      </c>
      <c r="F86" s="171">
        <f>'3. Investeringen'!M83</f>
        <v>5</v>
      </c>
      <c r="G86" s="121">
        <f>'3. Investeringen'!N83</f>
        <v>2019</v>
      </c>
      <c r="H86" s="86">
        <f>'3. Investeringen'!O83</f>
        <v>386673.02021075279</v>
      </c>
      <c r="I86" s="65"/>
      <c r="J86" s="86">
        <f>'6. Investeringen per jaar'!I83</f>
        <v>1</v>
      </c>
      <c r="K86" s="65"/>
      <c r="L86" s="123">
        <f t="shared" si="12"/>
        <v>2024</v>
      </c>
      <c r="M86" s="87">
        <f t="shared" si="13"/>
        <v>193336.51010537636</v>
      </c>
      <c r="N86" s="117">
        <f t="shared" si="14"/>
        <v>2.5</v>
      </c>
      <c r="O86" s="87" t="b">
        <f t="shared" si="15"/>
        <v>0</v>
      </c>
      <c r="P86" s="117">
        <f>INDEX('2. Reguleringsparameters'!$D$44:$E$50,MATCH(C86,'2. Reguleringsparameters'!$B$44:$B$50,0),MATCH(D86,'2. Reguleringsparameters'!$D$43:$E$43,0))</f>
        <v>0.5</v>
      </c>
      <c r="Q86" s="65"/>
      <c r="R86" s="87">
        <f t="shared" si="11"/>
        <v>0</v>
      </c>
      <c r="S86" s="87">
        <f t="shared" si="11"/>
        <v>0</v>
      </c>
      <c r="T86" s="87">
        <f t="shared" si="11"/>
        <v>0</v>
      </c>
      <c r="U86" s="87">
        <f t="shared" si="11"/>
        <v>0</v>
      </c>
      <c r="V86" s="87">
        <f t="shared" si="11"/>
        <v>0</v>
      </c>
      <c r="W86" s="87">
        <f t="shared" si="11"/>
        <v>0</v>
      </c>
      <c r="X86" s="87">
        <f t="shared" si="11"/>
        <v>0</v>
      </c>
      <c r="Y86" s="87">
        <f t="shared" si="11"/>
        <v>0</v>
      </c>
      <c r="Z86" s="87">
        <f t="shared" si="11"/>
        <v>38667.30202107528</v>
      </c>
      <c r="AA86" s="87">
        <f t="shared" si="11"/>
        <v>77334.60404215056</v>
      </c>
      <c r="AB86" s="87">
        <f t="shared" si="11"/>
        <v>77334.60404215056</v>
      </c>
      <c r="AC86" s="87">
        <f t="shared" si="11"/>
        <v>92801.524850580652</v>
      </c>
      <c r="AD86" s="87">
        <f t="shared" si="11"/>
        <v>67023.323503197142</v>
      </c>
      <c r="AE86" s="87">
        <f t="shared" si="11"/>
        <v>33511.661751598571</v>
      </c>
      <c r="AF86" s="87">
        <f t="shared" si="11"/>
        <v>0</v>
      </c>
      <c r="AG86" s="87">
        <f t="shared" si="11"/>
        <v>0</v>
      </c>
      <c r="AI86" s="147"/>
      <c r="AJ86" s="128"/>
    </row>
    <row r="87" spans="1:36" s="20" customFormat="1" x14ac:dyDescent="0.2">
      <c r="A87" s="65"/>
      <c r="B87" s="86">
        <f>'3. Investeringen'!B84</f>
        <v>70</v>
      </c>
      <c r="C87" s="86" t="str">
        <f>'3. Investeringen'!C84</f>
        <v>Nieuwe investeringen</v>
      </c>
      <c r="D87" s="86" t="str">
        <f>'3. Investeringen'!F84</f>
        <v>TD</v>
      </c>
      <c r="E87" s="121">
        <f>'3. Investeringen'!K84</f>
        <v>2019</v>
      </c>
      <c r="F87" s="171">
        <f>'3. Investeringen'!M84</f>
        <v>0</v>
      </c>
      <c r="G87" s="121">
        <f>'3. Investeringen'!N84</f>
        <v>2019</v>
      </c>
      <c r="H87" s="86">
        <f>'3. Investeringen'!O84</f>
        <v>21776.431026915212</v>
      </c>
      <c r="I87" s="65"/>
      <c r="J87" s="86">
        <f>'6. Investeringen per jaar'!I84</f>
        <v>1</v>
      </c>
      <c r="K87" s="65"/>
      <c r="L87" s="123">
        <f t="shared" si="12"/>
        <v>2019</v>
      </c>
      <c r="M87" s="87">
        <f t="shared" si="13"/>
        <v>21776.431026915212</v>
      </c>
      <c r="N87" s="117">
        <f t="shared" si="14"/>
        <v>0</v>
      </c>
      <c r="O87" s="87" t="b">
        <f t="shared" si="15"/>
        <v>0</v>
      </c>
      <c r="P87" s="117">
        <f>INDEX('2. Reguleringsparameters'!$D$44:$E$50,MATCH(C87,'2. Reguleringsparameters'!$B$44:$B$50,0),MATCH(D87,'2. Reguleringsparameters'!$D$43:$E$43,0))</f>
        <v>0.5</v>
      </c>
      <c r="Q87" s="65"/>
      <c r="R87" s="87">
        <f t="shared" si="11"/>
        <v>0</v>
      </c>
      <c r="S87" s="87">
        <f t="shared" si="11"/>
        <v>0</v>
      </c>
      <c r="T87" s="87">
        <f t="shared" si="11"/>
        <v>0</v>
      </c>
      <c r="U87" s="87">
        <f t="shared" si="11"/>
        <v>0</v>
      </c>
      <c r="V87" s="87">
        <f t="shared" si="11"/>
        <v>0</v>
      </c>
      <c r="W87" s="87">
        <f t="shared" si="11"/>
        <v>0</v>
      </c>
      <c r="X87" s="87">
        <f t="shared" si="11"/>
        <v>0</v>
      </c>
      <c r="Y87" s="87">
        <f t="shared" si="11"/>
        <v>0</v>
      </c>
      <c r="Z87" s="87">
        <f t="shared" si="11"/>
        <v>0</v>
      </c>
      <c r="AA87" s="87">
        <f t="shared" si="11"/>
        <v>0</v>
      </c>
      <c r="AB87" s="87">
        <f t="shared" si="11"/>
        <v>0</v>
      </c>
      <c r="AC87" s="87">
        <f t="shared" si="11"/>
        <v>0</v>
      </c>
      <c r="AD87" s="87">
        <f t="shared" si="11"/>
        <v>0</v>
      </c>
      <c r="AE87" s="87">
        <f t="shared" si="11"/>
        <v>0</v>
      </c>
      <c r="AF87" s="87">
        <f t="shared" si="11"/>
        <v>0</v>
      </c>
      <c r="AG87" s="87">
        <f t="shared" si="11"/>
        <v>0</v>
      </c>
      <c r="AI87" s="147"/>
      <c r="AJ87" s="128"/>
    </row>
    <row r="88" spans="1:36" s="20" customFormat="1" x14ac:dyDescent="0.2">
      <c r="A88" s="65"/>
      <c r="B88" s="86">
        <f>'3. Investeringen'!B85</f>
        <v>71</v>
      </c>
      <c r="C88" s="86" t="str">
        <f>'3. Investeringen'!C85</f>
        <v>Nieuwe investeringen</v>
      </c>
      <c r="D88" s="86" t="str">
        <f>'3. Investeringen'!F85</f>
        <v>AD</v>
      </c>
      <c r="E88" s="121">
        <f>'3. Investeringen'!K85</f>
        <v>2009</v>
      </c>
      <c r="F88" s="171">
        <f>'3. Investeringen'!M85</f>
        <v>37.5</v>
      </c>
      <c r="G88" s="121">
        <f>'3. Investeringen'!N85</f>
        <v>2011</v>
      </c>
      <c r="H88" s="86">
        <f>'3. Investeringen'!O85</f>
        <v>1438828.519230769</v>
      </c>
      <c r="I88" s="65"/>
      <c r="J88" s="86">
        <f>'6. Investeringen per jaar'!I85</f>
        <v>1</v>
      </c>
      <c r="K88" s="65"/>
      <c r="L88" s="123">
        <f t="shared" si="12"/>
        <v>2048.5</v>
      </c>
      <c r="M88" s="87">
        <f t="shared" si="13"/>
        <v>1016772.1535897434</v>
      </c>
      <c r="N88" s="117">
        <f t="shared" si="14"/>
        <v>26.5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38368.76051282051</v>
      </c>
      <c r="S88" s="87">
        <f t="shared" si="16"/>
        <v>38368.76051282051</v>
      </c>
      <c r="T88" s="87">
        <f t="shared" si="16"/>
        <v>38368.76051282051</v>
      </c>
      <c r="U88" s="87">
        <f t="shared" si="16"/>
        <v>38368.76051282051</v>
      </c>
      <c r="V88" s="87">
        <f t="shared" si="16"/>
        <v>38368.76051282051</v>
      </c>
      <c r="W88" s="87">
        <f t="shared" si="16"/>
        <v>38368.76051282051</v>
      </c>
      <c r="X88" s="87">
        <f t="shared" si="16"/>
        <v>38368.76051282051</v>
      </c>
      <c r="Y88" s="87">
        <f t="shared" si="16"/>
        <v>38368.76051282051</v>
      </c>
      <c r="Z88" s="87">
        <f t="shared" si="16"/>
        <v>38368.76051282051</v>
      </c>
      <c r="AA88" s="87">
        <f t="shared" si="16"/>
        <v>38368.76051282051</v>
      </c>
      <c r="AB88" s="87">
        <f t="shared" si="16"/>
        <v>38368.76051282051</v>
      </c>
      <c r="AC88" s="87">
        <f t="shared" si="16"/>
        <v>46042.512615384607</v>
      </c>
      <c r="AD88" s="87">
        <f t="shared" si="16"/>
        <v>43957.568647895489</v>
      </c>
      <c r="AE88" s="87">
        <f t="shared" si="16"/>
        <v>41967.037237424753</v>
      </c>
      <c r="AF88" s="87">
        <f t="shared" si="16"/>
        <v>40066.643098371555</v>
      </c>
      <c r="AG88" s="87">
        <f t="shared" si="16"/>
        <v>38252.304542973594</v>
      </c>
      <c r="AI88" s="147"/>
      <c r="AJ88" s="128"/>
    </row>
    <row r="89" spans="1:36" s="20" customFormat="1" x14ac:dyDescent="0.2">
      <c r="A89" s="65"/>
      <c r="B89" s="86">
        <f>'3. Investeringen'!B86</f>
        <v>72</v>
      </c>
      <c r="C89" s="86" t="str">
        <f>'3. Investeringen'!C86</f>
        <v>Nieuwe investeringen</v>
      </c>
      <c r="D89" s="86" t="str">
        <f>'3. Investeringen'!F86</f>
        <v>AD</v>
      </c>
      <c r="E89" s="121">
        <f>'3. Investeringen'!K86</f>
        <v>2009</v>
      </c>
      <c r="F89" s="171">
        <f>'3. Investeringen'!M86</f>
        <v>37.5</v>
      </c>
      <c r="G89" s="121">
        <f>'3. Investeringen'!N86</f>
        <v>2011</v>
      </c>
      <c r="H89" s="86">
        <f>'3. Investeringen'!O86</f>
        <v>51984.028846153837</v>
      </c>
      <c r="I89" s="65"/>
      <c r="J89" s="86">
        <f>'6. Investeringen per jaar'!I86</f>
        <v>1</v>
      </c>
      <c r="K89" s="65"/>
      <c r="L89" s="123">
        <f t="shared" si="12"/>
        <v>2048.5</v>
      </c>
      <c r="M89" s="87">
        <f t="shared" si="13"/>
        <v>36735.380384615375</v>
      </c>
      <c r="N89" s="117">
        <f t="shared" si="14"/>
        <v>26.5</v>
      </c>
      <c r="O89" s="87" t="b">
        <f t="shared" si="15"/>
        <v>0</v>
      </c>
      <c r="P89" s="117">
        <f>INDEX('2. Reguleringsparameters'!$D$44:$E$50,MATCH(C89,'2. Reguleringsparameters'!$B$44:$B$50,0),MATCH(D89,'2. Reguleringsparameters'!$D$43:$E$43,0))</f>
        <v>0.5</v>
      </c>
      <c r="Q89" s="65"/>
      <c r="R89" s="87">
        <f t="shared" si="16"/>
        <v>1386.240769230769</v>
      </c>
      <c r="S89" s="87">
        <f t="shared" si="16"/>
        <v>1386.240769230769</v>
      </c>
      <c r="T89" s="87">
        <f t="shared" si="16"/>
        <v>1386.240769230769</v>
      </c>
      <c r="U89" s="87">
        <f t="shared" si="16"/>
        <v>1386.240769230769</v>
      </c>
      <c r="V89" s="87">
        <f t="shared" si="16"/>
        <v>1386.240769230769</v>
      </c>
      <c r="W89" s="87">
        <f t="shared" si="16"/>
        <v>1386.240769230769</v>
      </c>
      <c r="X89" s="87">
        <f t="shared" si="16"/>
        <v>1386.240769230769</v>
      </c>
      <c r="Y89" s="87">
        <f t="shared" si="16"/>
        <v>1386.240769230769</v>
      </c>
      <c r="Z89" s="87">
        <f t="shared" si="16"/>
        <v>1386.240769230769</v>
      </c>
      <c r="AA89" s="87">
        <f t="shared" si="16"/>
        <v>1386.240769230769</v>
      </c>
      <c r="AB89" s="87">
        <f t="shared" si="16"/>
        <v>1386.240769230769</v>
      </c>
      <c r="AC89" s="87">
        <f t="shared" si="16"/>
        <v>1663.4889230769224</v>
      </c>
      <c r="AD89" s="87">
        <f t="shared" si="16"/>
        <v>1588.1611227866467</v>
      </c>
      <c r="AE89" s="87">
        <f t="shared" si="16"/>
        <v>1516.2443926981948</v>
      </c>
      <c r="AF89" s="87">
        <f t="shared" si="16"/>
        <v>1447.5842692552578</v>
      </c>
      <c r="AG89" s="87">
        <f t="shared" si="16"/>
        <v>1382.0332834776611</v>
      </c>
      <c r="AI89" s="147"/>
      <c r="AJ89" s="128"/>
    </row>
    <row r="90" spans="1:36" s="20" customFormat="1" x14ac:dyDescent="0.2">
      <c r="A90" s="65"/>
      <c r="B90" s="86">
        <f>'3. Investeringen'!B87</f>
        <v>73</v>
      </c>
      <c r="C90" s="86" t="str">
        <f>'3. Investeringen'!C87</f>
        <v>Nieuwe investeringen</v>
      </c>
      <c r="D90" s="86" t="str">
        <f>'3. Investeringen'!F87</f>
        <v>AD</v>
      </c>
      <c r="E90" s="121">
        <f>'3. Investeringen'!K87</f>
        <v>2010</v>
      </c>
      <c r="F90" s="171">
        <f>'3. Investeringen'!M87</f>
        <v>38.5</v>
      </c>
      <c r="G90" s="121">
        <f>'3. Investeringen'!N87</f>
        <v>2011</v>
      </c>
      <c r="H90" s="86">
        <f>'3. Investeringen'!O87</f>
        <v>1159121.1584615384</v>
      </c>
      <c r="I90" s="65"/>
      <c r="J90" s="86">
        <f>'6. Investeringen per jaar'!I87</f>
        <v>1</v>
      </c>
      <c r="K90" s="65"/>
      <c r="L90" s="123">
        <f t="shared" si="12"/>
        <v>2049.5</v>
      </c>
      <c r="M90" s="87">
        <f t="shared" si="13"/>
        <v>827943.68461538467</v>
      </c>
      <c r="N90" s="117">
        <f t="shared" si="14"/>
        <v>27.5</v>
      </c>
      <c r="O90" s="87" t="b">
        <f t="shared" si="15"/>
        <v>0</v>
      </c>
      <c r="P90" s="117">
        <f>INDEX('2. Reguleringsparameters'!$D$44:$E$50,MATCH(C90,'2. Reguleringsparameters'!$B$44:$B$50,0),MATCH(D90,'2. Reguleringsparameters'!$D$43:$E$43,0))</f>
        <v>0.5</v>
      </c>
      <c r="Q90" s="65"/>
      <c r="R90" s="87">
        <f t="shared" si="16"/>
        <v>30107.043076923077</v>
      </c>
      <c r="S90" s="87">
        <f t="shared" si="16"/>
        <v>30107.043076923073</v>
      </c>
      <c r="T90" s="87">
        <f t="shared" si="16"/>
        <v>30107.043076923073</v>
      </c>
      <c r="U90" s="87">
        <f t="shared" si="16"/>
        <v>30107.043076923073</v>
      </c>
      <c r="V90" s="87">
        <f t="shared" si="16"/>
        <v>30107.043076923073</v>
      </c>
      <c r="W90" s="87">
        <f t="shared" si="16"/>
        <v>30107.043076923073</v>
      </c>
      <c r="X90" s="87">
        <f t="shared" si="16"/>
        <v>30107.043076923073</v>
      </c>
      <c r="Y90" s="87">
        <f t="shared" si="16"/>
        <v>30107.043076923073</v>
      </c>
      <c r="Z90" s="87">
        <f t="shared" si="16"/>
        <v>30107.043076923073</v>
      </c>
      <c r="AA90" s="87">
        <f t="shared" si="16"/>
        <v>30107.043076923073</v>
      </c>
      <c r="AB90" s="87">
        <f t="shared" si="16"/>
        <v>30107.043076923073</v>
      </c>
      <c r="AC90" s="87">
        <f t="shared" si="16"/>
        <v>36128.451692307695</v>
      </c>
      <c r="AD90" s="87">
        <f t="shared" si="16"/>
        <v>34551.937436643355</v>
      </c>
      <c r="AE90" s="87">
        <f t="shared" si="16"/>
        <v>33044.216530317099</v>
      </c>
      <c r="AF90" s="87">
        <f t="shared" si="16"/>
        <v>31602.287081721443</v>
      </c>
      <c r="AG90" s="87">
        <f t="shared" si="16"/>
        <v>30223.278190882687</v>
      </c>
      <c r="AI90" s="147"/>
      <c r="AJ90" s="128"/>
    </row>
    <row r="91" spans="1:36" s="20" customFormat="1" x14ac:dyDescent="0.2">
      <c r="A91" s="65"/>
      <c r="B91" s="86">
        <f>'3. Investeringen'!B88</f>
        <v>74</v>
      </c>
      <c r="C91" s="86" t="str">
        <f>'3. Investeringen'!C88</f>
        <v>Nieuwe investeringen</v>
      </c>
      <c r="D91" s="86" t="str">
        <f>'3. Investeringen'!F88</f>
        <v>AD</v>
      </c>
      <c r="E91" s="121">
        <f>'3. Investeringen'!K88</f>
        <v>2010</v>
      </c>
      <c r="F91" s="171">
        <f>'3. Investeringen'!M88</f>
        <v>38.5</v>
      </c>
      <c r="G91" s="121">
        <f>'3. Investeringen'!N88</f>
        <v>2011</v>
      </c>
      <c r="H91" s="86">
        <f>'3. Investeringen'!O88</f>
        <v>18338.211410256408</v>
      </c>
      <c r="I91" s="65"/>
      <c r="J91" s="86">
        <f>'6. Investeringen per jaar'!I88</f>
        <v>1</v>
      </c>
      <c r="K91" s="65"/>
      <c r="L91" s="123">
        <f t="shared" si="12"/>
        <v>2049.5</v>
      </c>
      <c r="M91" s="87">
        <f t="shared" si="13"/>
        <v>13098.722435897434</v>
      </c>
      <c r="N91" s="117">
        <f t="shared" si="14"/>
        <v>27.5</v>
      </c>
      <c r="O91" s="87" t="b">
        <f t="shared" si="15"/>
        <v>0</v>
      </c>
      <c r="P91" s="117">
        <f>INDEX('2. Reguleringsparameters'!$D$44:$E$50,MATCH(C91,'2. Reguleringsparameters'!$B$44:$B$50,0),MATCH(D91,'2. Reguleringsparameters'!$D$43:$E$43,0))</f>
        <v>0.5</v>
      </c>
      <c r="Q91" s="65"/>
      <c r="R91" s="87">
        <f t="shared" si="16"/>
        <v>476.31717948717949</v>
      </c>
      <c r="S91" s="87">
        <f t="shared" si="16"/>
        <v>476.31717948717949</v>
      </c>
      <c r="T91" s="87">
        <f t="shared" si="16"/>
        <v>476.31717948717949</v>
      </c>
      <c r="U91" s="87">
        <f t="shared" si="16"/>
        <v>476.31717948717949</v>
      </c>
      <c r="V91" s="87">
        <f t="shared" si="16"/>
        <v>476.31717948717949</v>
      </c>
      <c r="W91" s="87">
        <f t="shared" si="16"/>
        <v>476.31717948717949</v>
      </c>
      <c r="X91" s="87">
        <f t="shared" si="16"/>
        <v>476.31717948717949</v>
      </c>
      <c r="Y91" s="87">
        <f t="shared" si="16"/>
        <v>476.31717948717949</v>
      </c>
      <c r="Z91" s="87">
        <f t="shared" si="16"/>
        <v>476.31717948717949</v>
      </c>
      <c r="AA91" s="87">
        <f t="shared" si="16"/>
        <v>476.31717948717949</v>
      </c>
      <c r="AB91" s="87">
        <f t="shared" si="16"/>
        <v>476.31717948717949</v>
      </c>
      <c r="AC91" s="87">
        <f t="shared" si="16"/>
        <v>571.58061538461527</v>
      </c>
      <c r="AD91" s="87">
        <f t="shared" si="16"/>
        <v>546.63891580419568</v>
      </c>
      <c r="AE91" s="87">
        <f t="shared" si="16"/>
        <v>522.78558129637634</v>
      </c>
      <c r="AF91" s="87">
        <f t="shared" si="16"/>
        <v>499.97311956707983</v>
      </c>
      <c r="AG91" s="87">
        <f t="shared" si="16"/>
        <v>478.15611071324366</v>
      </c>
      <c r="AI91" s="147"/>
      <c r="AJ91" s="128"/>
    </row>
    <row r="92" spans="1:36" s="20" customFormat="1" x14ac:dyDescent="0.2">
      <c r="A92" s="65"/>
      <c r="B92" s="86">
        <f>'3. Investeringen'!B89</f>
        <v>75</v>
      </c>
      <c r="C92" s="86" t="str">
        <f>'3. Investeringen'!C89</f>
        <v>Nieuwe investeringen</v>
      </c>
      <c r="D92" s="86" t="str">
        <f>'3. Investeringen'!F89</f>
        <v>AD</v>
      </c>
      <c r="E92" s="121">
        <f>'3. Investeringen'!K89</f>
        <v>2011</v>
      </c>
      <c r="F92" s="171">
        <f>'3. Investeringen'!M89</f>
        <v>39</v>
      </c>
      <c r="G92" s="121">
        <f>'3. Investeringen'!N89</f>
        <v>2011</v>
      </c>
      <c r="H92" s="86">
        <f>'3. Investeringen'!O89</f>
        <v>2181109.85</v>
      </c>
      <c r="I92" s="65"/>
      <c r="J92" s="86">
        <f>'6. Investeringen per jaar'!I89</f>
        <v>1</v>
      </c>
      <c r="K92" s="65"/>
      <c r="L92" s="123">
        <f t="shared" si="12"/>
        <v>2050</v>
      </c>
      <c r="M92" s="87">
        <f t="shared" si="13"/>
        <v>1593887.9673076924</v>
      </c>
      <c r="N92" s="117">
        <f t="shared" si="14"/>
        <v>28.5</v>
      </c>
      <c r="O92" s="87" t="b">
        <f t="shared" si="15"/>
        <v>0</v>
      </c>
      <c r="P92" s="117">
        <f>INDEX('2. Reguleringsparameters'!$D$44:$E$50,MATCH(C92,'2. Reguleringsparameters'!$B$44:$B$50,0),MATCH(D92,'2. Reguleringsparameters'!$D$43:$E$43,0))</f>
        <v>0.5</v>
      </c>
      <c r="Q92" s="65"/>
      <c r="R92" s="87">
        <f t="shared" si="16"/>
        <v>27962.946794871797</v>
      </c>
      <c r="S92" s="87">
        <f t="shared" si="16"/>
        <v>55925.893589743595</v>
      </c>
      <c r="T92" s="87">
        <f t="shared" si="16"/>
        <v>55925.893589743595</v>
      </c>
      <c r="U92" s="87">
        <f t="shared" si="16"/>
        <v>55925.893589743595</v>
      </c>
      <c r="V92" s="87">
        <f t="shared" si="16"/>
        <v>55925.893589743595</v>
      </c>
      <c r="W92" s="87">
        <f t="shared" si="16"/>
        <v>55925.893589743595</v>
      </c>
      <c r="X92" s="87">
        <f t="shared" si="16"/>
        <v>55925.893589743595</v>
      </c>
      <c r="Y92" s="87">
        <f t="shared" si="16"/>
        <v>55925.893589743595</v>
      </c>
      <c r="Z92" s="87">
        <f t="shared" si="16"/>
        <v>55925.893589743595</v>
      </c>
      <c r="AA92" s="87">
        <f t="shared" si="16"/>
        <v>55925.893589743595</v>
      </c>
      <c r="AB92" s="87">
        <f t="shared" si="16"/>
        <v>55925.893589743595</v>
      </c>
      <c r="AC92" s="87">
        <f t="shared" si="16"/>
        <v>67111.072307692317</v>
      </c>
      <c r="AD92" s="87">
        <f t="shared" si="16"/>
        <v>64285.342947368423</v>
      </c>
      <c r="AE92" s="87">
        <f t="shared" si="16"/>
        <v>61578.591665373955</v>
      </c>
      <c r="AF92" s="87">
        <f t="shared" si="16"/>
        <v>58985.808858410848</v>
      </c>
      <c r="AG92" s="87">
        <f t="shared" si="16"/>
        <v>56502.195853846177</v>
      </c>
      <c r="AI92" s="147"/>
      <c r="AJ92" s="128"/>
    </row>
    <row r="93" spans="1:36" s="20" customFormat="1" x14ac:dyDescent="0.2">
      <c r="A93" s="65"/>
      <c r="B93" s="86">
        <f>'3. Investeringen'!B90</f>
        <v>76</v>
      </c>
      <c r="C93" s="86" t="str">
        <f>'3. Investeringen'!C90</f>
        <v>Nieuwe investeringen</v>
      </c>
      <c r="D93" s="86" t="str">
        <f>'3. Investeringen'!F90</f>
        <v>AD</v>
      </c>
      <c r="E93" s="121">
        <f>'3. Investeringen'!K90</f>
        <v>2011</v>
      </c>
      <c r="F93" s="171">
        <f>'3. Investeringen'!M90</f>
        <v>39</v>
      </c>
      <c r="G93" s="121">
        <f>'3. Investeringen'!N90</f>
        <v>2011</v>
      </c>
      <c r="H93" s="86">
        <f>'3. Investeringen'!O90</f>
        <v>-10153.24</v>
      </c>
      <c r="I93" s="65"/>
      <c r="J93" s="86">
        <f>'6. Investeringen per jaar'!I90</f>
        <v>1</v>
      </c>
      <c r="K93" s="65"/>
      <c r="L93" s="123">
        <f t="shared" si="12"/>
        <v>2050</v>
      </c>
      <c r="M93" s="87">
        <f t="shared" si="13"/>
        <v>-7419.6753846153842</v>
      </c>
      <c r="N93" s="117">
        <f t="shared" si="14"/>
        <v>28.5</v>
      </c>
      <c r="O93" s="87" t="b">
        <f t="shared" si="15"/>
        <v>1</v>
      </c>
      <c r="P93" s="117">
        <f>INDEX('2. Reguleringsparameters'!$D$44:$E$50,MATCH(C93,'2. Reguleringsparameters'!$B$44:$B$50,0),MATCH(D93,'2. Reguleringsparameters'!$D$43:$E$43,0))</f>
        <v>0.5</v>
      </c>
      <c r="Q93" s="65"/>
      <c r="R93" s="87">
        <f t="shared" si="16"/>
        <v>-130.16974358974358</v>
      </c>
      <c r="S93" s="87">
        <f t="shared" si="16"/>
        <v>-260.33948717948715</v>
      </c>
      <c r="T93" s="87">
        <f t="shared" si="16"/>
        <v>-260.33948717948715</v>
      </c>
      <c r="U93" s="87">
        <f t="shared" si="16"/>
        <v>-260.33948717948715</v>
      </c>
      <c r="V93" s="87">
        <f t="shared" si="16"/>
        <v>-260.33948717948715</v>
      </c>
      <c r="W93" s="87">
        <f t="shared" si="16"/>
        <v>-260.33948717948715</v>
      </c>
      <c r="X93" s="87">
        <f t="shared" si="16"/>
        <v>-260.33948717948715</v>
      </c>
      <c r="Y93" s="87">
        <f t="shared" si="16"/>
        <v>-260.33948717948715</v>
      </c>
      <c r="Z93" s="87">
        <f t="shared" si="16"/>
        <v>-260.33948717948715</v>
      </c>
      <c r="AA93" s="87">
        <f t="shared" si="16"/>
        <v>-260.33948717948715</v>
      </c>
      <c r="AB93" s="87">
        <f t="shared" si="16"/>
        <v>-260.33948717948715</v>
      </c>
      <c r="AC93" s="87">
        <f t="shared" si="16"/>
        <v>-312.40738461538461</v>
      </c>
      <c r="AD93" s="87">
        <f t="shared" si="16"/>
        <v>-299.25338947368419</v>
      </c>
      <c r="AE93" s="87">
        <f t="shared" si="16"/>
        <v>-286.65324675900274</v>
      </c>
      <c r="AF93" s="87">
        <f t="shared" si="16"/>
        <v>-274.58363636915004</v>
      </c>
      <c r="AG93" s="87">
        <f t="shared" si="16"/>
        <v>-263.02222010097529</v>
      </c>
      <c r="AI93" s="147"/>
      <c r="AJ93" s="128"/>
    </row>
    <row r="94" spans="1:36" s="20" customFormat="1" x14ac:dyDescent="0.2">
      <c r="A94" s="65"/>
      <c r="B94" s="86">
        <f>'3. Investeringen'!B91</f>
        <v>77</v>
      </c>
      <c r="C94" s="86" t="str">
        <f>'3. Investeringen'!C91</f>
        <v>Nieuwe investeringen</v>
      </c>
      <c r="D94" s="86" t="str">
        <f>'3. Investeringen'!F91</f>
        <v>AD</v>
      </c>
      <c r="E94" s="121">
        <f>'3. Investeringen'!K91</f>
        <v>2012</v>
      </c>
      <c r="F94" s="171">
        <f>'3. Investeringen'!M91</f>
        <v>39</v>
      </c>
      <c r="G94" s="121">
        <f>'3. Investeringen'!N91</f>
        <v>2012</v>
      </c>
      <c r="H94" s="86">
        <f>'3. Investeringen'!O91</f>
        <v>692301</v>
      </c>
      <c r="I94" s="65"/>
      <c r="J94" s="86">
        <f>'6. Investeringen per jaar'!I91</f>
        <v>1</v>
      </c>
      <c r="K94" s="65"/>
      <c r="L94" s="123">
        <f t="shared" si="12"/>
        <v>2051</v>
      </c>
      <c r="M94" s="87">
        <f t="shared" si="13"/>
        <v>523663.57692307694</v>
      </c>
      <c r="N94" s="117">
        <f t="shared" si="14"/>
        <v>29.5</v>
      </c>
      <c r="O94" s="87" t="b">
        <f t="shared" si="15"/>
        <v>0</v>
      </c>
      <c r="P94" s="117">
        <f>INDEX('2. Reguleringsparameters'!$D$44:$E$50,MATCH(C94,'2. Reguleringsparameters'!$B$44:$B$50,0),MATCH(D94,'2. Reguleringsparameters'!$D$43:$E$43,0))</f>
        <v>0.5</v>
      </c>
      <c r="Q94" s="65"/>
      <c r="R94" s="87">
        <f t="shared" si="16"/>
        <v>0</v>
      </c>
      <c r="S94" s="87">
        <f t="shared" si="16"/>
        <v>8875.6538461538457</v>
      </c>
      <c r="T94" s="87">
        <f t="shared" si="16"/>
        <v>17751.307692307691</v>
      </c>
      <c r="U94" s="87">
        <f t="shared" si="16"/>
        <v>17751.307692307691</v>
      </c>
      <c r="V94" s="87">
        <f t="shared" si="16"/>
        <v>17751.307692307691</v>
      </c>
      <c r="W94" s="87">
        <f t="shared" si="16"/>
        <v>17751.307692307691</v>
      </c>
      <c r="X94" s="87">
        <f t="shared" si="16"/>
        <v>17751.307692307691</v>
      </c>
      <c r="Y94" s="87">
        <f t="shared" si="16"/>
        <v>17751.307692307691</v>
      </c>
      <c r="Z94" s="87">
        <f t="shared" si="16"/>
        <v>17751.307692307691</v>
      </c>
      <c r="AA94" s="87">
        <f t="shared" si="16"/>
        <v>17751.307692307691</v>
      </c>
      <c r="AB94" s="87">
        <f t="shared" si="16"/>
        <v>17751.307692307691</v>
      </c>
      <c r="AC94" s="87">
        <f t="shared" si="16"/>
        <v>21301.56923076923</v>
      </c>
      <c r="AD94" s="87">
        <f t="shared" si="16"/>
        <v>20435.064719687092</v>
      </c>
      <c r="AE94" s="87">
        <f t="shared" si="16"/>
        <v>19603.807849733719</v>
      </c>
      <c r="AF94" s="87">
        <f t="shared" si="16"/>
        <v>18806.364818558108</v>
      </c>
      <c r="AG94" s="87">
        <f t="shared" si="16"/>
        <v>18041.360147972693</v>
      </c>
      <c r="AI94" s="147"/>
      <c r="AJ94" s="128"/>
    </row>
    <row r="95" spans="1:36" s="20" customFormat="1" x14ac:dyDescent="0.2">
      <c r="A95" s="65"/>
      <c r="B95" s="86">
        <f>'3. Investeringen'!B92</f>
        <v>78</v>
      </c>
      <c r="C95" s="86" t="str">
        <f>'3. Investeringen'!C92</f>
        <v>Nieuwe investeringen</v>
      </c>
      <c r="D95" s="86" t="str">
        <f>'3. Investeringen'!F92</f>
        <v>AD</v>
      </c>
      <c r="E95" s="121">
        <f>'3. Investeringen'!K92</f>
        <v>2013</v>
      </c>
      <c r="F95" s="171">
        <f>'3. Investeringen'!M92</f>
        <v>39</v>
      </c>
      <c r="G95" s="121">
        <f>'3. Investeringen'!N92</f>
        <v>2013</v>
      </c>
      <c r="H95" s="86">
        <f>'3. Investeringen'!O92</f>
        <v>1005654.5037108475</v>
      </c>
      <c r="I95" s="65"/>
      <c r="J95" s="86">
        <f>'6. Investeringen per jaar'!I92</f>
        <v>1</v>
      </c>
      <c r="K95" s="65"/>
      <c r="L95" s="123">
        <f t="shared" si="12"/>
        <v>2052</v>
      </c>
      <c r="M95" s="87">
        <f t="shared" si="13"/>
        <v>786473.39392771409</v>
      </c>
      <c r="N95" s="117">
        <f t="shared" si="14"/>
        <v>30.5</v>
      </c>
      <c r="O95" s="87" t="b">
        <f t="shared" si="15"/>
        <v>0</v>
      </c>
      <c r="P95" s="117">
        <f>INDEX('2. Reguleringsparameters'!$D$44:$E$50,MATCH(C95,'2. Reguleringsparameters'!$B$44:$B$50,0),MATCH(D95,'2. Reguleringsparameters'!$D$43:$E$43,0))</f>
        <v>0.5</v>
      </c>
      <c r="Q95" s="65"/>
      <c r="R95" s="87">
        <f t="shared" si="16"/>
        <v>0</v>
      </c>
      <c r="S95" s="87">
        <f t="shared" si="16"/>
        <v>0</v>
      </c>
      <c r="T95" s="87">
        <f t="shared" si="16"/>
        <v>12893.006457831378</v>
      </c>
      <c r="U95" s="87">
        <f t="shared" si="16"/>
        <v>25786.012915662755</v>
      </c>
      <c r="V95" s="87">
        <f t="shared" si="16"/>
        <v>25786.012915662755</v>
      </c>
      <c r="W95" s="87">
        <f t="shared" si="16"/>
        <v>25786.012915662755</v>
      </c>
      <c r="X95" s="87">
        <f t="shared" si="16"/>
        <v>25786.012915662755</v>
      </c>
      <c r="Y95" s="87">
        <f t="shared" si="16"/>
        <v>25786.012915662755</v>
      </c>
      <c r="Z95" s="87">
        <f t="shared" si="16"/>
        <v>25786.012915662755</v>
      </c>
      <c r="AA95" s="87">
        <f t="shared" si="16"/>
        <v>25786.012915662755</v>
      </c>
      <c r="AB95" s="87">
        <f t="shared" si="16"/>
        <v>25786.012915662755</v>
      </c>
      <c r="AC95" s="87">
        <f t="shared" si="16"/>
        <v>30943.215498795307</v>
      </c>
      <c r="AD95" s="87">
        <f t="shared" si="16"/>
        <v>29725.777511957458</v>
      </c>
      <c r="AE95" s="87">
        <f t="shared" si="16"/>
        <v>28556.238724601757</v>
      </c>
      <c r="AF95" s="87">
        <f t="shared" si="16"/>
        <v>27432.714578060048</v>
      </c>
      <c r="AG95" s="87">
        <f t="shared" si="16"/>
        <v>26353.394660234731</v>
      </c>
      <c r="AI95" s="147"/>
      <c r="AJ95" s="128"/>
    </row>
    <row r="96" spans="1:36" s="20" customFormat="1" x14ac:dyDescent="0.2">
      <c r="A96" s="65"/>
      <c r="B96" s="86">
        <f>'3. Investeringen'!B93</f>
        <v>79</v>
      </c>
      <c r="C96" s="86" t="str">
        <f>'3. Investeringen'!C93</f>
        <v>Nieuwe investeringen</v>
      </c>
      <c r="D96" s="86" t="str">
        <f>'3. Investeringen'!F93</f>
        <v>AD</v>
      </c>
      <c r="E96" s="121">
        <f>'3. Investeringen'!K93</f>
        <v>2013</v>
      </c>
      <c r="F96" s="171">
        <f>'3. Investeringen'!M93</f>
        <v>39</v>
      </c>
      <c r="G96" s="121">
        <f>'3. Investeringen'!N93</f>
        <v>2013</v>
      </c>
      <c r="H96" s="86">
        <f>'3. Investeringen'!O93</f>
        <v>63862.253858596319</v>
      </c>
      <c r="I96" s="65"/>
      <c r="J96" s="86">
        <f>'6. Investeringen per jaar'!I93</f>
        <v>1</v>
      </c>
      <c r="K96" s="65"/>
      <c r="L96" s="123">
        <f t="shared" si="12"/>
        <v>2052</v>
      </c>
      <c r="M96" s="87">
        <f t="shared" si="13"/>
        <v>49943.557504799683</v>
      </c>
      <c r="N96" s="117">
        <f t="shared" si="14"/>
        <v>30.5</v>
      </c>
      <c r="O96" s="87" t="b">
        <f t="shared" si="15"/>
        <v>0</v>
      </c>
      <c r="P96" s="117">
        <f>INDEX('2. Reguleringsparameters'!$D$44:$E$50,MATCH(C96,'2. Reguleringsparameters'!$B$44:$B$50,0),MATCH(D96,'2. Reguleringsparameters'!$D$43:$E$43,0))</f>
        <v>0.5</v>
      </c>
      <c r="Q96" s="65"/>
      <c r="R96" s="87">
        <f t="shared" si="16"/>
        <v>0</v>
      </c>
      <c r="S96" s="87">
        <f t="shared" si="16"/>
        <v>0</v>
      </c>
      <c r="T96" s="87">
        <f t="shared" si="16"/>
        <v>818.74684434097844</v>
      </c>
      <c r="U96" s="87">
        <f t="shared" si="16"/>
        <v>1637.4936886819569</v>
      </c>
      <c r="V96" s="87">
        <f t="shared" si="16"/>
        <v>1637.4936886819569</v>
      </c>
      <c r="W96" s="87">
        <f t="shared" si="16"/>
        <v>1637.4936886819569</v>
      </c>
      <c r="X96" s="87">
        <f t="shared" si="16"/>
        <v>1637.4936886819569</v>
      </c>
      <c r="Y96" s="87">
        <f t="shared" si="16"/>
        <v>1637.4936886819569</v>
      </c>
      <c r="Z96" s="87">
        <f t="shared" si="16"/>
        <v>1637.4936886819569</v>
      </c>
      <c r="AA96" s="87">
        <f t="shared" si="16"/>
        <v>1637.4936886819569</v>
      </c>
      <c r="AB96" s="87">
        <f t="shared" si="16"/>
        <v>1637.4936886819569</v>
      </c>
      <c r="AC96" s="87">
        <f t="shared" si="16"/>
        <v>1964.992426418348</v>
      </c>
      <c r="AD96" s="87">
        <f t="shared" si="16"/>
        <v>1887.6812489854949</v>
      </c>
      <c r="AE96" s="87">
        <f t="shared" si="16"/>
        <v>1813.4118227959018</v>
      </c>
      <c r="AF96" s="87">
        <f t="shared" si="16"/>
        <v>1742.0644723908169</v>
      </c>
      <c r="AG96" s="87">
        <f t="shared" si="16"/>
        <v>1673.524230854129</v>
      </c>
      <c r="AI96" s="147"/>
      <c r="AJ96" s="128"/>
    </row>
    <row r="97" spans="1:36" s="20" customFormat="1" x14ac:dyDescent="0.2">
      <c r="A97" s="65"/>
      <c r="B97" s="86">
        <f>'3. Investeringen'!B94</f>
        <v>80</v>
      </c>
      <c r="C97" s="86" t="str">
        <f>'3. Investeringen'!C94</f>
        <v>Nieuwe investeringen</v>
      </c>
      <c r="D97" s="86" t="str">
        <f>'3. Investeringen'!F94</f>
        <v>AD</v>
      </c>
      <c r="E97" s="121">
        <f>'3. Investeringen'!K94</f>
        <v>2014</v>
      </c>
      <c r="F97" s="171">
        <f>'3. Investeringen'!M94</f>
        <v>39</v>
      </c>
      <c r="G97" s="121">
        <f>'3. Investeringen'!N94</f>
        <v>2014</v>
      </c>
      <c r="H97" s="86">
        <f>'3. Investeringen'!O94</f>
        <v>2279170.9417250748</v>
      </c>
      <c r="I97" s="65"/>
      <c r="J97" s="86">
        <f>'6. Investeringen per jaar'!I94</f>
        <v>1</v>
      </c>
      <c r="K97" s="65"/>
      <c r="L97" s="123">
        <f t="shared" si="12"/>
        <v>2053</v>
      </c>
      <c r="M97" s="87">
        <f t="shared" si="13"/>
        <v>1840868.8375471756</v>
      </c>
      <c r="N97" s="117">
        <f t="shared" si="14"/>
        <v>31.5</v>
      </c>
      <c r="O97" s="87" t="b">
        <f t="shared" si="15"/>
        <v>0</v>
      </c>
      <c r="P97" s="117">
        <f>INDEX('2. Reguleringsparameters'!$D$44:$E$50,MATCH(C97,'2. Reguleringsparameters'!$B$44:$B$50,0),MATCH(D97,'2. Reguleringsparameters'!$D$43:$E$43,0))</f>
        <v>0.5</v>
      </c>
      <c r="Q97" s="65"/>
      <c r="R97" s="87">
        <f t="shared" si="16"/>
        <v>0</v>
      </c>
      <c r="S97" s="87">
        <f t="shared" si="16"/>
        <v>0</v>
      </c>
      <c r="T97" s="87">
        <f t="shared" si="16"/>
        <v>0</v>
      </c>
      <c r="U97" s="87">
        <f t="shared" si="16"/>
        <v>29220.1402785266</v>
      </c>
      <c r="V97" s="87">
        <f t="shared" si="16"/>
        <v>58440.2805570532</v>
      </c>
      <c r="W97" s="87">
        <f t="shared" si="16"/>
        <v>58440.2805570532</v>
      </c>
      <c r="X97" s="87">
        <f t="shared" si="16"/>
        <v>58440.2805570532</v>
      </c>
      <c r="Y97" s="87">
        <f t="shared" si="16"/>
        <v>58440.2805570532</v>
      </c>
      <c r="Z97" s="87">
        <f t="shared" si="16"/>
        <v>58440.2805570532</v>
      </c>
      <c r="AA97" s="87">
        <f t="shared" si="16"/>
        <v>58440.2805570532</v>
      </c>
      <c r="AB97" s="87">
        <f t="shared" si="16"/>
        <v>58440.2805570532</v>
      </c>
      <c r="AC97" s="87">
        <f t="shared" si="16"/>
        <v>70128.336668463831</v>
      </c>
      <c r="AD97" s="87">
        <f t="shared" si="16"/>
        <v>67456.780985855672</v>
      </c>
      <c r="AE97" s="87">
        <f t="shared" si="16"/>
        <v>64886.998853061174</v>
      </c>
      <c r="AF97" s="87">
        <f t="shared" si="16"/>
        <v>62415.113182468369</v>
      </c>
      <c r="AG97" s="87">
        <f t="shared" si="16"/>
        <v>60037.394585041002</v>
      </c>
      <c r="AI97" s="147"/>
      <c r="AJ97" s="128"/>
    </row>
    <row r="98" spans="1:36" s="20" customFormat="1" x14ac:dyDescent="0.2">
      <c r="A98" s="65"/>
      <c r="B98" s="86">
        <f>'3. Investeringen'!B95</f>
        <v>81</v>
      </c>
      <c r="C98" s="86" t="str">
        <f>'3. Investeringen'!C95</f>
        <v>Nieuwe investeringen</v>
      </c>
      <c r="D98" s="86" t="str">
        <f>'3. Investeringen'!F95</f>
        <v>AD</v>
      </c>
      <c r="E98" s="121">
        <f>'3. Investeringen'!K95</f>
        <v>2014</v>
      </c>
      <c r="F98" s="171">
        <f>'3. Investeringen'!M95</f>
        <v>39</v>
      </c>
      <c r="G98" s="121">
        <f>'3. Investeringen'!N95</f>
        <v>2014</v>
      </c>
      <c r="H98" s="86">
        <f>'3. Investeringen'!O95</f>
        <v>13477.688254772329</v>
      </c>
      <c r="I98" s="65"/>
      <c r="J98" s="86">
        <f>'6. Investeringen per jaar'!I95</f>
        <v>1</v>
      </c>
      <c r="K98" s="65"/>
      <c r="L98" s="123">
        <f t="shared" si="12"/>
        <v>2053</v>
      </c>
      <c r="M98" s="87">
        <f t="shared" si="13"/>
        <v>10885.825128854573</v>
      </c>
      <c r="N98" s="117">
        <f t="shared" si="14"/>
        <v>31.5</v>
      </c>
      <c r="O98" s="87" t="b">
        <f t="shared" si="15"/>
        <v>0</v>
      </c>
      <c r="P98" s="117">
        <f>INDEX('2. Reguleringsparameters'!$D$44:$E$50,MATCH(C98,'2. Reguleringsparameters'!$B$44:$B$50,0),MATCH(D98,'2. Reguleringsparameters'!$D$43:$E$43,0))</f>
        <v>0.5</v>
      </c>
      <c r="Q98" s="65"/>
      <c r="R98" s="87">
        <f t="shared" ref="R98:AG107"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172.7908750611837</v>
      </c>
      <c r="V98" s="87">
        <f t="shared" si="17"/>
        <v>345.5817501223674</v>
      </c>
      <c r="W98" s="87">
        <f t="shared" si="17"/>
        <v>345.5817501223674</v>
      </c>
      <c r="X98" s="87">
        <f t="shared" si="17"/>
        <v>345.5817501223674</v>
      </c>
      <c r="Y98" s="87">
        <f t="shared" si="17"/>
        <v>345.5817501223674</v>
      </c>
      <c r="Z98" s="87">
        <f t="shared" si="17"/>
        <v>345.5817501223674</v>
      </c>
      <c r="AA98" s="87">
        <f t="shared" si="17"/>
        <v>345.5817501223674</v>
      </c>
      <c r="AB98" s="87">
        <f t="shared" si="17"/>
        <v>345.5817501223674</v>
      </c>
      <c r="AC98" s="87">
        <f t="shared" si="17"/>
        <v>414.69810014684083</v>
      </c>
      <c r="AD98" s="87">
        <f t="shared" si="17"/>
        <v>398.90007728410404</v>
      </c>
      <c r="AE98" s="87">
        <f t="shared" si="17"/>
        <v>383.7038838637572</v>
      </c>
      <c r="AF98" s="87">
        <f t="shared" si="17"/>
        <v>369.08659304989982</v>
      </c>
      <c r="AG98" s="87">
        <f t="shared" si="17"/>
        <v>355.0261514099036</v>
      </c>
      <c r="AI98" s="147"/>
      <c r="AJ98" s="128"/>
    </row>
    <row r="99" spans="1:36" s="20" customFormat="1" x14ac:dyDescent="0.2">
      <c r="A99" s="65"/>
      <c r="B99" s="86">
        <f>'3. Investeringen'!B96</f>
        <v>82</v>
      </c>
      <c r="C99" s="86" t="str">
        <f>'3. Investeringen'!C96</f>
        <v>Nieuwe investeringen</v>
      </c>
      <c r="D99" s="86" t="str">
        <f>'3. Investeringen'!F96</f>
        <v>AD</v>
      </c>
      <c r="E99" s="121">
        <f>'3. Investeringen'!K96</f>
        <v>2015</v>
      </c>
      <c r="F99" s="171">
        <f>'3. Investeringen'!M96</f>
        <v>39</v>
      </c>
      <c r="G99" s="121">
        <f>'3. Investeringen'!N96</f>
        <v>2015</v>
      </c>
      <c r="H99" s="86">
        <f>'3. Investeringen'!O96</f>
        <v>1048086.22347767</v>
      </c>
      <c r="I99" s="65"/>
      <c r="J99" s="86">
        <f>'6. Investeringen per jaar'!I96</f>
        <v>1</v>
      </c>
      <c r="K99" s="65"/>
      <c r="L99" s="123">
        <f t="shared" si="12"/>
        <v>2054</v>
      </c>
      <c r="M99" s="87">
        <f t="shared" si="13"/>
        <v>873405.18623139174</v>
      </c>
      <c r="N99" s="117">
        <f t="shared" si="14"/>
        <v>32.5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13437.002865098333</v>
      </c>
      <c r="W99" s="87">
        <f t="shared" si="17"/>
        <v>26874.005730196666</v>
      </c>
      <c r="X99" s="87">
        <f t="shared" si="17"/>
        <v>26874.005730196666</v>
      </c>
      <c r="Y99" s="87">
        <f t="shared" si="17"/>
        <v>26874.005730196666</v>
      </c>
      <c r="Z99" s="87">
        <f t="shared" si="17"/>
        <v>26874.005730196666</v>
      </c>
      <c r="AA99" s="87">
        <f t="shared" si="17"/>
        <v>26874.005730196666</v>
      </c>
      <c r="AB99" s="87">
        <f t="shared" si="17"/>
        <v>26874.005730196666</v>
      </c>
      <c r="AC99" s="87">
        <f t="shared" si="17"/>
        <v>32248.806876235998</v>
      </c>
      <c r="AD99" s="87">
        <f t="shared" si="17"/>
        <v>31058.081699267284</v>
      </c>
      <c r="AE99" s="87">
        <f t="shared" si="17"/>
        <v>29911.321759602033</v>
      </c>
      <c r="AF99" s="87">
        <f t="shared" si="17"/>
        <v>28806.903725401342</v>
      </c>
      <c r="AG99" s="87">
        <f t="shared" si="17"/>
        <v>27743.264203232677</v>
      </c>
      <c r="AI99" s="147"/>
      <c r="AJ99" s="128"/>
    </row>
    <row r="100" spans="1:36" s="20" customFormat="1" x14ac:dyDescent="0.2">
      <c r="A100" s="65"/>
      <c r="B100" s="86">
        <f>'3. Investeringen'!B97</f>
        <v>83</v>
      </c>
      <c r="C100" s="86" t="str">
        <f>'3. Investeringen'!C97</f>
        <v>Nieuwe investeringen</v>
      </c>
      <c r="D100" s="86" t="str">
        <f>'3. Investeringen'!F97</f>
        <v>AD</v>
      </c>
      <c r="E100" s="121">
        <f>'3. Investeringen'!K97</f>
        <v>2015</v>
      </c>
      <c r="F100" s="171">
        <f>'3. Investeringen'!M97</f>
        <v>39</v>
      </c>
      <c r="G100" s="121">
        <f>'3. Investeringen'!N97</f>
        <v>2015</v>
      </c>
      <c r="H100" s="86">
        <f>'3. Investeringen'!O97</f>
        <v>7243.0746260254864</v>
      </c>
      <c r="I100" s="65"/>
      <c r="J100" s="86">
        <f>'6. Investeringen per jaar'!I97</f>
        <v>1</v>
      </c>
      <c r="K100" s="65"/>
      <c r="L100" s="123">
        <f t="shared" si="12"/>
        <v>2054</v>
      </c>
      <c r="M100" s="87">
        <f t="shared" si="13"/>
        <v>6035.8955216879058</v>
      </c>
      <c r="N100" s="117">
        <f t="shared" si="14"/>
        <v>32.5</v>
      </c>
      <c r="O100" s="87" t="b">
        <f t="shared" si="15"/>
        <v>0</v>
      </c>
      <c r="P100" s="117">
        <f>INDEX('2. Reguleringsparameters'!$D$44:$E$50,MATCH(C100,'2. Reguleringsparameters'!$B$44:$B$50,0),MATCH(D100,'2. Reguleringsparameters'!$D$43:$E$43,0))</f>
        <v>0.5</v>
      </c>
      <c r="Q100" s="65"/>
      <c r="R100" s="87">
        <f t="shared" si="17"/>
        <v>0</v>
      </c>
      <c r="S100" s="87">
        <f t="shared" si="17"/>
        <v>0</v>
      </c>
      <c r="T100" s="87">
        <f t="shared" si="17"/>
        <v>0</v>
      </c>
      <c r="U100" s="87">
        <f t="shared" si="17"/>
        <v>0</v>
      </c>
      <c r="V100" s="87">
        <f t="shared" si="17"/>
        <v>92.859931102890855</v>
      </c>
      <c r="W100" s="87">
        <f t="shared" si="17"/>
        <v>185.71986220578171</v>
      </c>
      <c r="X100" s="87">
        <f t="shared" si="17"/>
        <v>185.71986220578171</v>
      </c>
      <c r="Y100" s="87">
        <f t="shared" si="17"/>
        <v>185.71986220578171</v>
      </c>
      <c r="Z100" s="87">
        <f t="shared" si="17"/>
        <v>185.71986220578171</v>
      </c>
      <c r="AA100" s="87">
        <f t="shared" si="17"/>
        <v>185.71986220578171</v>
      </c>
      <c r="AB100" s="87">
        <f t="shared" si="17"/>
        <v>185.71986220578171</v>
      </c>
      <c r="AC100" s="87">
        <f t="shared" si="17"/>
        <v>222.86383464693805</v>
      </c>
      <c r="AD100" s="87">
        <f t="shared" si="17"/>
        <v>214.63501613689726</v>
      </c>
      <c r="AE100" s="87">
        <f t="shared" si="17"/>
        <v>206.71003092568873</v>
      </c>
      <c r="AF100" s="87">
        <f t="shared" si="17"/>
        <v>199.07766055304793</v>
      </c>
      <c r="AG100" s="87">
        <f t="shared" si="17"/>
        <v>191.72710077878153</v>
      </c>
      <c r="AI100" s="147"/>
      <c r="AJ100" s="128"/>
    </row>
    <row r="101" spans="1:36" s="132" customFormat="1" x14ac:dyDescent="0.2">
      <c r="B101" s="86">
        <f>'3. Investeringen'!B98</f>
        <v>84</v>
      </c>
      <c r="C101" s="86" t="str">
        <f>'3. Investeringen'!C98</f>
        <v>Nieuwe investeringen</v>
      </c>
      <c r="D101" s="86" t="str">
        <f>'3. Investeringen'!F98</f>
        <v>AD</v>
      </c>
      <c r="E101" s="121">
        <f>'3. Investeringen'!K98</f>
        <v>2016</v>
      </c>
      <c r="F101" s="171">
        <f>'3. Investeringen'!M98</f>
        <v>39</v>
      </c>
      <c r="G101" s="121">
        <f>'3. Investeringen'!N98</f>
        <v>2016</v>
      </c>
      <c r="H101" s="86">
        <f>'3. Investeringen'!O98</f>
        <v>2147777.8504279223</v>
      </c>
      <c r="I101" s="65"/>
      <c r="J101" s="86">
        <f>'6. Investeringen per jaar'!I98</f>
        <v>1</v>
      </c>
      <c r="K101" s="65"/>
      <c r="L101" s="123">
        <f t="shared" si="12"/>
        <v>2055</v>
      </c>
      <c r="M101" s="87">
        <f t="shared" si="13"/>
        <v>1844886.1022906513</v>
      </c>
      <c r="N101" s="117">
        <f t="shared" si="14"/>
        <v>33.5</v>
      </c>
      <c r="O101" s="87" t="b">
        <f t="shared" si="15"/>
        <v>0</v>
      </c>
      <c r="P101" s="117">
        <f>INDEX('2. Reguleringsparameters'!$D$44:$E$50,MATCH(C101,'2. Reguleringsparameters'!$B$44:$B$50,0),MATCH(D101,'2. Reguleringsparameters'!$D$43:$E$43,0))</f>
        <v>0.5</v>
      </c>
      <c r="Q101" s="65"/>
      <c r="R101" s="87">
        <f t="shared" si="17"/>
        <v>0</v>
      </c>
      <c r="S101" s="87">
        <f t="shared" si="17"/>
        <v>0</v>
      </c>
      <c r="T101" s="87">
        <f t="shared" si="17"/>
        <v>0</v>
      </c>
      <c r="U101" s="87">
        <f t="shared" si="17"/>
        <v>0</v>
      </c>
      <c r="V101" s="87">
        <f t="shared" si="17"/>
        <v>0</v>
      </c>
      <c r="W101" s="87">
        <f t="shared" si="17"/>
        <v>27535.613467024647</v>
      </c>
      <c r="X101" s="87">
        <f t="shared" si="17"/>
        <v>55071.226934049293</v>
      </c>
      <c r="Y101" s="87">
        <f t="shared" si="17"/>
        <v>55071.226934049293</v>
      </c>
      <c r="Z101" s="87">
        <f t="shared" si="17"/>
        <v>55071.226934049293</v>
      </c>
      <c r="AA101" s="87">
        <f t="shared" si="17"/>
        <v>55071.226934049293</v>
      </c>
      <c r="AB101" s="87">
        <f t="shared" si="17"/>
        <v>55071.226934049293</v>
      </c>
      <c r="AC101" s="87">
        <f t="shared" si="17"/>
        <v>66085.47232085916</v>
      </c>
      <c r="AD101" s="87">
        <f t="shared" si="17"/>
        <v>63718.231521305992</v>
      </c>
      <c r="AE101" s="87">
        <f t="shared" si="17"/>
        <v>61435.78740710995</v>
      </c>
      <c r="AF101" s="87">
        <f t="shared" si="17"/>
        <v>59235.102485064221</v>
      </c>
      <c r="AG101" s="87">
        <f t="shared" si="17"/>
        <v>57113.248067688786</v>
      </c>
      <c r="AI101" s="147"/>
      <c r="AJ101" s="128"/>
    </row>
    <row r="102" spans="1:36" s="132" customFormat="1" x14ac:dyDescent="0.2">
      <c r="B102" s="86">
        <f>'3. Investeringen'!B99</f>
        <v>85</v>
      </c>
      <c r="C102" s="86" t="str">
        <f>'3. Investeringen'!C99</f>
        <v>Nieuwe investeringen</v>
      </c>
      <c r="D102" s="86" t="str">
        <f>'3. Investeringen'!F99</f>
        <v>AD</v>
      </c>
      <c r="E102" s="121">
        <f>'3. Investeringen'!K99</f>
        <v>2016</v>
      </c>
      <c r="F102" s="171">
        <f>'3. Investeringen'!M99</f>
        <v>39</v>
      </c>
      <c r="G102" s="121">
        <f>'3. Investeringen'!N99</f>
        <v>2016</v>
      </c>
      <c r="H102" s="86">
        <f>'3. Investeringen'!O99</f>
        <v>6528.7700099367612</v>
      </c>
      <c r="I102" s="65"/>
      <c r="J102" s="86">
        <f>'6. Investeringen per jaar'!I99</f>
        <v>1</v>
      </c>
      <c r="K102" s="65"/>
      <c r="L102" s="123">
        <f t="shared" si="12"/>
        <v>2055</v>
      </c>
      <c r="M102" s="87">
        <f t="shared" si="13"/>
        <v>5608.0460341764483</v>
      </c>
      <c r="N102" s="117">
        <f t="shared" si="14"/>
        <v>33.5</v>
      </c>
      <c r="O102" s="87" t="b">
        <f t="shared" si="15"/>
        <v>0</v>
      </c>
      <c r="P102" s="117">
        <f>INDEX('2. Reguleringsparameters'!$D$44:$E$50,MATCH(C102,'2. Reguleringsparameters'!$B$44:$B$50,0),MATCH(D102,'2. Reguleringsparameters'!$D$43:$E$43,0))</f>
        <v>0.5</v>
      </c>
      <c r="Q102" s="65"/>
      <c r="R102" s="87">
        <f t="shared" si="17"/>
        <v>0</v>
      </c>
      <c r="S102" s="87">
        <f t="shared" si="17"/>
        <v>0</v>
      </c>
      <c r="T102" s="87">
        <f t="shared" si="17"/>
        <v>0</v>
      </c>
      <c r="U102" s="87">
        <f t="shared" si="17"/>
        <v>0</v>
      </c>
      <c r="V102" s="87">
        <f t="shared" si="17"/>
        <v>0</v>
      </c>
      <c r="W102" s="87">
        <f t="shared" si="17"/>
        <v>83.702179614573865</v>
      </c>
      <c r="X102" s="87">
        <f t="shared" si="17"/>
        <v>167.40435922914773</v>
      </c>
      <c r="Y102" s="87">
        <f t="shared" si="17"/>
        <v>167.40435922914773</v>
      </c>
      <c r="Z102" s="87">
        <f t="shared" si="17"/>
        <v>167.40435922914773</v>
      </c>
      <c r="AA102" s="87">
        <f t="shared" si="17"/>
        <v>167.40435922914773</v>
      </c>
      <c r="AB102" s="87">
        <f t="shared" si="17"/>
        <v>167.40435922914773</v>
      </c>
      <c r="AC102" s="87">
        <f t="shared" si="17"/>
        <v>200.88523107497727</v>
      </c>
      <c r="AD102" s="87">
        <f t="shared" si="17"/>
        <v>193.68934220064972</v>
      </c>
      <c r="AE102" s="87">
        <f t="shared" si="17"/>
        <v>186.75121650988018</v>
      </c>
      <c r="AF102" s="87">
        <f t="shared" si="17"/>
        <v>180.06162069460089</v>
      </c>
      <c r="AG102" s="87">
        <f t="shared" si="17"/>
        <v>173.61165219210773</v>
      </c>
      <c r="AI102" s="147"/>
      <c r="AJ102" s="128"/>
    </row>
    <row r="103" spans="1:36" s="132" customFormat="1" x14ac:dyDescent="0.2">
      <c r="B103" s="86">
        <f>'3. Investeringen'!B100</f>
        <v>86</v>
      </c>
      <c r="C103" s="86" t="str">
        <f>'3. Investeringen'!C100</f>
        <v>Nieuwe investeringen</v>
      </c>
      <c r="D103" s="86" t="str">
        <f>'3. Investeringen'!F100</f>
        <v>AD</v>
      </c>
      <c r="E103" s="121">
        <f>'3. Investeringen'!K100</f>
        <v>2017</v>
      </c>
      <c r="F103" s="171">
        <f>'3. Investeringen'!M100</f>
        <v>39</v>
      </c>
      <c r="G103" s="121">
        <f>'3. Investeringen'!N100</f>
        <v>2017</v>
      </c>
      <c r="H103" s="86">
        <f>'3. Investeringen'!O100</f>
        <v>1167030.7166425341</v>
      </c>
      <c r="I103" s="65"/>
      <c r="J103" s="86">
        <f>'6. Investeringen per jaar'!I100</f>
        <v>1</v>
      </c>
      <c r="K103" s="65"/>
      <c r="L103" s="123">
        <f t="shared" si="12"/>
        <v>2056</v>
      </c>
      <c r="M103" s="87">
        <f t="shared" si="13"/>
        <v>1032373.3262607033</v>
      </c>
      <c r="N103" s="117">
        <f t="shared" si="14"/>
        <v>34.5</v>
      </c>
      <c r="O103" s="87" t="b">
        <f t="shared" si="15"/>
        <v>0</v>
      </c>
      <c r="P103" s="117">
        <f>INDEX('2. Reguleringsparameters'!$D$44:$E$50,MATCH(C103,'2. Reguleringsparameters'!$B$44:$B$50,0),MATCH(D103,'2. Reguleringsparameters'!$D$43:$E$43,0))</f>
        <v>0.5</v>
      </c>
      <c r="Q103" s="65"/>
      <c r="R103" s="87">
        <f t="shared" si="17"/>
        <v>0</v>
      </c>
      <c r="S103" s="87">
        <f t="shared" si="17"/>
        <v>0</v>
      </c>
      <c r="T103" s="87">
        <f t="shared" si="17"/>
        <v>0</v>
      </c>
      <c r="U103" s="87">
        <f t="shared" si="17"/>
        <v>0</v>
      </c>
      <c r="V103" s="87">
        <f t="shared" si="17"/>
        <v>0</v>
      </c>
      <c r="W103" s="87">
        <f t="shared" si="17"/>
        <v>0</v>
      </c>
      <c r="X103" s="87">
        <f t="shared" si="17"/>
        <v>14961.932264647874</v>
      </c>
      <c r="Y103" s="87">
        <f t="shared" si="17"/>
        <v>29923.864529295748</v>
      </c>
      <c r="Z103" s="87">
        <f t="shared" si="17"/>
        <v>29923.864529295748</v>
      </c>
      <c r="AA103" s="87">
        <f t="shared" si="17"/>
        <v>29923.864529295748</v>
      </c>
      <c r="AB103" s="87">
        <f t="shared" si="17"/>
        <v>29923.864529295748</v>
      </c>
      <c r="AC103" s="87">
        <f t="shared" si="17"/>
        <v>35908.637435154895</v>
      </c>
      <c r="AD103" s="87">
        <f t="shared" si="17"/>
        <v>34659.641350453858</v>
      </c>
      <c r="AE103" s="87">
        <f t="shared" si="17"/>
        <v>33454.088607829377</v>
      </c>
      <c r="AF103" s="87">
        <f t="shared" si="17"/>
        <v>32290.468134513572</v>
      </c>
      <c r="AG103" s="87">
        <f t="shared" si="17"/>
        <v>31167.321416791357</v>
      </c>
      <c r="AI103" s="147"/>
      <c r="AJ103" s="128"/>
    </row>
    <row r="104" spans="1:36" s="132" customFormat="1" x14ac:dyDescent="0.2">
      <c r="B104" s="86">
        <f>'3. Investeringen'!B101</f>
        <v>87</v>
      </c>
      <c r="C104" s="86" t="str">
        <f>'3. Investeringen'!C101</f>
        <v>Nieuwe investeringen</v>
      </c>
      <c r="D104" s="86" t="str">
        <f>'3. Investeringen'!F101</f>
        <v>AD</v>
      </c>
      <c r="E104" s="121">
        <f>'3. Investeringen'!K101</f>
        <v>2017</v>
      </c>
      <c r="F104" s="171">
        <f>'3. Investeringen'!M101</f>
        <v>39</v>
      </c>
      <c r="G104" s="121">
        <f>'3. Investeringen'!N101</f>
        <v>2017</v>
      </c>
      <c r="H104" s="86">
        <f>'3. Investeringen'!O101</f>
        <v>5498.7248297535207</v>
      </c>
      <c r="I104" s="65"/>
      <c r="J104" s="86">
        <f>'6. Investeringen per jaar'!I101</f>
        <v>1</v>
      </c>
      <c r="K104" s="65"/>
      <c r="L104" s="123">
        <f t="shared" si="12"/>
        <v>2056</v>
      </c>
      <c r="M104" s="87">
        <f t="shared" si="13"/>
        <v>4864.256580166576</v>
      </c>
      <c r="N104" s="117">
        <f t="shared" si="14"/>
        <v>34.5</v>
      </c>
      <c r="O104" s="87" t="b">
        <f t="shared" si="15"/>
        <v>0</v>
      </c>
      <c r="P104" s="117">
        <f>INDEX('2. Reguleringsparameters'!$D$44:$E$50,MATCH(C104,'2. Reguleringsparameters'!$B$44:$B$50,0),MATCH(D104,'2. Reguleringsparameters'!$D$43:$E$43,0))</f>
        <v>0.5</v>
      </c>
      <c r="Q104" s="65"/>
      <c r="R104" s="87">
        <f t="shared" si="17"/>
        <v>0</v>
      </c>
      <c r="S104" s="87">
        <f t="shared" si="17"/>
        <v>0</v>
      </c>
      <c r="T104" s="87">
        <f t="shared" si="17"/>
        <v>0</v>
      </c>
      <c r="U104" s="87">
        <f t="shared" si="17"/>
        <v>0</v>
      </c>
      <c r="V104" s="87">
        <f t="shared" si="17"/>
        <v>0</v>
      </c>
      <c r="W104" s="87">
        <f t="shared" si="17"/>
        <v>0</v>
      </c>
      <c r="X104" s="87">
        <f t="shared" si="17"/>
        <v>70.496472176327188</v>
      </c>
      <c r="Y104" s="87">
        <f t="shared" si="17"/>
        <v>140.99294435265438</v>
      </c>
      <c r="Z104" s="87">
        <f t="shared" si="17"/>
        <v>140.99294435265438</v>
      </c>
      <c r="AA104" s="87">
        <f t="shared" si="17"/>
        <v>140.99294435265438</v>
      </c>
      <c r="AB104" s="87">
        <f t="shared" si="17"/>
        <v>140.99294435265438</v>
      </c>
      <c r="AC104" s="87">
        <f t="shared" si="17"/>
        <v>169.19153322318525</v>
      </c>
      <c r="AD104" s="87">
        <f t="shared" si="17"/>
        <v>163.30661032846575</v>
      </c>
      <c r="AE104" s="87">
        <f t="shared" si="17"/>
        <v>157.62638040399739</v>
      </c>
      <c r="AF104" s="87">
        <f t="shared" si="17"/>
        <v>152.14372369429313</v>
      </c>
      <c r="AG104" s="87">
        <f t="shared" si="17"/>
        <v>146.85176808753513</v>
      </c>
      <c r="AI104" s="147"/>
      <c r="AJ104" s="128"/>
    </row>
    <row r="105" spans="1:36" s="132" customFormat="1" x14ac:dyDescent="0.2">
      <c r="B105" s="86">
        <f>'3. Investeringen'!B102</f>
        <v>88</v>
      </c>
      <c r="C105" s="86" t="str">
        <f>'3. Investeringen'!C102</f>
        <v>Nieuwe investeringen</v>
      </c>
      <c r="D105" s="86" t="str">
        <f>'3. Investeringen'!F102</f>
        <v>AD</v>
      </c>
      <c r="E105" s="121">
        <f>'3. Investeringen'!K102</f>
        <v>2018</v>
      </c>
      <c r="F105" s="171">
        <f>'3. Investeringen'!M102</f>
        <v>39</v>
      </c>
      <c r="G105" s="121">
        <f>'3. Investeringen'!N102</f>
        <v>2018</v>
      </c>
      <c r="H105" s="86">
        <f>'3. Investeringen'!O102</f>
        <v>1917800.6333495118</v>
      </c>
      <c r="I105" s="65"/>
      <c r="J105" s="86">
        <f>'6. Investeringen per jaar'!I102</f>
        <v>1</v>
      </c>
      <c r="K105" s="65"/>
      <c r="L105" s="123">
        <f t="shared" si="12"/>
        <v>2057</v>
      </c>
      <c r="M105" s="87">
        <f t="shared" si="13"/>
        <v>1745690.3201001966</v>
      </c>
      <c r="N105" s="117">
        <f t="shared" si="14"/>
        <v>35.5</v>
      </c>
      <c r="O105" s="87" t="b">
        <f t="shared" si="15"/>
        <v>0</v>
      </c>
      <c r="P105" s="117">
        <f>INDEX('2. Reguleringsparameters'!$D$44:$E$50,MATCH(C105,'2. Reguleringsparameters'!$B$44:$B$50,0),MATCH(D105,'2. Reguleringsparameters'!$D$43:$E$43,0))</f>
        <v>0.5</v>
      </c>
      <c r="Q105" s="65"/>
      <c r="R105" s="87">
        <f t="shared" si="17"/>
        <v>0</v>
      </c>
      <c r="S105" s="87">
        <f t="shared" si="17"/>
        <v>0</v>
      </c>
      <c r="T105" s="87">
        <f t="shared" si="17"/>
        <v>0</v>
      </c>
      <c r="U105" s="87">
        <f t="shared" si="17"/>
        <v>0</v>
      </c>
      <c r="V105" s="87">
        <f t="shared" si="17"/>
        <v>0</v>
      </c>
      <c r="W105" s="87">
        <f t="shared" si="17"/>
        <v>0</v>
      </c>
      <c r="X105" s="87">
        <f t="shared" si="17"/>
        <v>0</v>
      </c>
      <c r="Y105" s="87">
        <f t="shared" si="17"/>
        <v>24587.187607045023</v>
      </c>
      <c r="Z105" s="87">
        <f t="shared" si="17"/>
        <v>49174.375214090047</v>
      </c>
      <c r="AA105" s="87">
        <f t="shared" si="17"/>
        <v>49174.375214090047</v>
      </c>
      <c r="AB105" s="87">
        <f t="shared" si="17"/>
        <v>49174.375214090047</v>
      </c>
      <c r="AC105" s="87">
        <f t="shared" si="17"/>
        <v>59009.250256908046</v>
      </c>
      <c r="AD105" s="87">
        <f t="shared" si="17"/>
        <v>57014.571374984393</v>
      </c>
      <c r="AE105" s="87">
        <f t="shared" si="17"/>
        <v>55087.318258083513</v>
      </c>
      <c r="AF105" s="87">
        <f t="shared" si="17"/>
        <v>53225.211725415902</v>
      </c>
      <c r="AG105" s="87">
        <f t="shared" si="17"/>
        <v>51426.049638922974</v>
      </c>
      <c r="AI105" s="147"/>
      <c r="AJ105" s="128"/>
    </row>
    <row r="106" spans="1:36" s="132" customFormat="1" x14ac:dyDescent="0.2">
      <c r="B106" s="86">
        <f>'3. Investeringen'!B103</f>
        <v>89</v>
      </c>
      <c r="C106" s="86" t="str">
        <f>'3. Investeringen'!C103</f>
        <v>Nieuwe investeringen</v>
      </c>
      <c r="D106" s="86" t="str">
        <f>'3. Investeringen'!F103</f>
        <v>AD</v>
      </c>
      <c r="E106" s="121">
        <f>'3. Investeringen'!K103</f>
        <v>2018</v>
      </c>
      <c r="F106" s="171">
        <f>'3. Investeringen'!M103</f>
        <v>39</v>
      </c>
      <c r="G106" s="121">
        <f>'3. Investeringen'!N103</f>
        <v>2018</v>
      </c>
      <c r="H106" s="86">
        <f>'3. Investeringen'!O103</f>
        <v>153874.95972410892</v>
      </c>
      <c r="I106" s="65"/>
      <c r="J106" s="86">
        <f>'6. Investeringen per jaar'!I103</f>
        <v>1</v>
      </c>
      <c r="K106" s="65"/>
      <c r="L106" s="123">
        <f t="shared" si="12"/>
        <v>2057</v>
      </c>
      <c r="M106" s="87">
        <f t="shared" si="13"/>
        <v>140065.66846681709</v>
      </c>
      <c r="N106" s="117">
        <f t="shared" si="14"/>
        <v>35.5</v>
      </c>
      <c r="O106" s="87" t="b">
        <f t="shared" si="15"/>
        <v>0</v>
      </c>
      <c r="P106" s="117">
        <f>INDEX('2. Reguleringsparameters'!$D$44:$E$50,MATCH(C106,'2. Reguleringsparameters'!$B$44:$B$50,0),MATCH(D106,'2. Reguleringsparameters'!$D$43:$E$43,0))</f>
        <v>0.5</v>
      </c>
      <c r="Q106" s="65"/>
      <c r="R106" s="87">
        <f t="shared" si="17"/>
        <v>0</v>
      </c>
      <c r="S106" s="87">
        <f t="shared" si="17"/>
        <v>0</v>
      </c>
      <c r="T106" s="87">
        <f t="shared" si="17"/>
        <v>0</v>
      </c>
      <c r="U106" s="87">
        <f t="shared" si="17"/>
        <v>0</v>
      </c>
      <c r="V106" s="87">
        <f t="shared" si="17"/>
        <v>0</v>
      </c>
      <c r="W106" s="87">
        <f t="shared" si="17"/>
        <v>0</v>
      </c>
      <c r="X106" s="87">
        <f t="shared" si="17"/>
        <v>0</v>
      </c>
      <c r="Y106" s="87">
        <f t="shared" si="17"/>
        <v>1972.7558938988323</v>
      </c>
      <c r="Z106" s="87">
        <f t="shared" si="17"/>
        <v>3945.5117877976645</v>
      </c>
      <c r="AA106" s="87">
        <f t="shared" si="17"/>
        <v>3945.5117877976645</v>
      </c>
      <c r="AB106" s="87">
        <f t="shared" si="17"/>
        <v>3945.5117877976645</v>
      </c>
      <c r="AC106" s="87">
        <f t="shared" si="17"/>
        <v>4734.6141453571972</v>
      </c>
      <c r="AD106" s="87">
        <f t="shared" si="17"/>
        <v>4574.5708503028691</v>
      </c>
      <c r="AE106" s="87">
        <f t="shared" si="17"/>
        <v>4419.9374694475609</v>
      </c>
      <c r="AF106" s="87">
        <f t="shared" si="17"/>
        <v>4270.5311324521508</v>
      </c>
      <c r="AG106" s="87">
        <f t="shared" si="17"/>
        <v>4126.1751505101065</v>
      </c>
      <c r="AI106" s="147"/>
      <c r="AJ106" s="128"/>
    </row>
    <row r="107" spans="1:36" s="132" customFormat="1" x14ac:dyDescent="0.2">
      <c r="B107" s="86">
        <f>'3. Investeringen'!B104</f>
        <v>90</v>
      </c>
      <c r="C107" s="86" t="str">
        <f>'3. Investeringen'!C104</f>
        <v>Nieuwe investeringen</v>
      </c>
      <c r="D107" s="86" t="str">
        <f>'3. Investeringen'!F104</f>
        <v>AD</v>
      </c>
      <c r="E107" s="121">
        <f>'3. Investeringen'!K104</f>
        <v>2019</v>
      </c>
      <c r="F107" s="171">
        <f>'3. Investeringen'!M104</f>
        <v>39</v>
      </c>
      <c r="G107" s="121">
        <f>'3. Investeringen'!N104</f>
        <v>2019</v>
      </c>
      <c r="H107" s="86">
        <f>'3. Investeringen'!O104</f>
        <v>3259399.3537743455</v>
      </c>
      <c r="I107" s="65"/>
      <c r="J107" s="86">
        <f>'6. Investeringen per jaar'!I104</f>
        <v>1</v>
      </c>
      <c r="K107" s="65"/>
      <c r="L107" s="123">
        <f t="shared" si="12"/>
        <v>2058</v>
      </c>
      <c r="M107" s="87">
        <f t="shared" si="13"/>
        <v>3050463.4977631695</v>
      </c>
      <c r="N107" s="117">
        <f t="shared" si="14"/>
        <v>36.5</v>
      </c>
      <c r="O107" s="87" t="b">
        <f t="shared" si="15"/>
        <v>0</v>
      </c>
      <c r="P107" s="117">
        <f>INDEX('2. Reguleringsparameters'!$D$44:$E$50,MATCH(C107,'2. Reguleringsparameters'!$B$44:$B$50,0),MATCH(D107,'2. Reguleringsparameters'!$D$43:$E$43,0))</f>
        <v>0.5</v>
      </c>
      <c r="Q107" s="65"/>
      <c r="R107" s="87">
        <f t="shared" si="17"/>
        <v>0</v>
      </c>
      <c r="S107" s="87">
        <f t="shared" si="17"/>
        <v>0</v>
      </c>
      <c r="T107" s="87">
        <f t="shared" si="17"/>
        <v>0</v>
      </c>
      <c r="U107" s="87">
        <f t="shared" si="17"/>
        <v>0</v>
      </c>
      <c r="V107" s="87">
        <f t="shared" si="17"/>
        <v>0</v>
      </c>
      <c r="W107" s="87">
        <f t="shared" si="17"/>
        <v>0</v>
      </c>
      <c r="X107" s="87">
        <f t="shared" si="17"/>
        <v>0</v>
      </c>
      <c r="Y107" s="87">
        <f t="shared" si="17"/>
        <v>0</v>
      </c>
      <c r="Z107" s="87">
        <f t="shared" si="17"/>
        <v>41787.1712022352</v>
      </c>
      <c r="AA107" s="87">
        <f t="shared" si="17"/>
        <v>83574.342404470386</v>
      </c>
      <c r="AB107" s="87">
        <f t="shared" si="17"/>
        <v>83574.342404470386</v>
      </c>
      <c r="AC107" s="87">
        <f t="shared" si="17"/>
        <v>100289.21088536446</v>
      </c>
      <c r="AD107" s="87">
        <f t="shared" si="17"/>
        <v>96992.031349407276</v>
      </c>
      <c r="AE107" s="87">
        <f t="shared" si="17"/>
        <v>93803.252236550063</v>
      </c>
      <c r="AF107" s="87">
        <f t="shared" si="17"/>
        <v>90719.309697266217</v>
      </c>
      <c r="AG107" s="87">
        <f t="shared" si="17"/>
        <v>87736.757049684864</v>
      </c>
      <c r="AI107" s="147"/>
      <c r="AJ107" s="128"/>
    </row>
    <row r="108" spans="1:36" s="132" customFormat="1" x14ac:dyDescent="0.2">
      <c r="B108" s="86">
        <f>'3. Investeringen'!B105</f>
        <v>91</v>
      </c>
      <c r="C108" s="86" t="str">
        <f>'3. Investeringen'!C105</f>
        <v>Nieuwe investeringen</v>
      </c>
      <c r="D108" s="86" t="str">
        <f>'3. Investeringen'!F105</f>
        <v>AD</v>
      </c>
      <c r="E108" s="121">
        <f>'3. Investeringen'!K105</f>
        <v>2019</v>
      </c>
      <c r="F108" s="171">
        <f>'3. Investeringen'!M105</f>
        <v>39</v>
      </c>
      <c r="G108" s="121">
        <f>'3. Investeringen'!N105</f>
        <v>2019</v>
      </c>
      <c r="H108" s="86">
        <f>'3. Investeringen'!O105</f>
        <v>128604.37412912077</v>
      </c>
      <c r="I108" s="65"/>
      <c r="J108" s="86">
        <f>'6. Investeringen per jaar'!I105</f>
        <v>1</v>
      </c>
      <c r="K108" s="65"/>
      <c r="L108" s="123">
        <f t="shared" si="12"/>
        <v>2058</v>
      </c>
      <c r="M108" s="87">
        <f t="shared" si="13"/>
        <v>120360.50399263867</v>
      </c>
      <c r="N108" s="117">
        <f t="shared" si="14"/>
        <v>36.5</v>
      </c>
      <c r="O108" s="87" t="b">
        <f t="shared" si="15"/>
        <v>0</v>
      </c>
      <c r="P108" s="117">
        <f>INDEX('2. Reguleringsparameters'!$D$44:$E$50,MATCH(C108,'2. Reguleringsparameters'!$B$44:$B$50,0),MATCH(D108,'2. Reguleringsparameters'!$D$43:$E$43,0))</f>
        <v>0.5</v>
      </c>
      <c r="Q108" s="65"/>
      <c r="R108" s="87">
        <f t="shared" ref="R108:AG114" si="18">$J108*IF($O108,-1,1)*
IF(OR(R$10&gt;$L108,R$10&lt;$E108,$F108=0),0,
IF(R$10&lt;2022,
IF($E108&lt;2011,
VDB(
ABS($H108),
0,
$F108,
R$10-$G108,
IF(R$10-$G108+1&lt;$F108,R$10-$G108+1,$F108),
1),
VDB(
ABS($H108),
0,
$F108,
MAX(0,R$10-$G108-$P108),
IF(R$10-$G108-$P108+1&lt;$F108,R$10-$G108-$P108+1,$F108),
1)),
IF($E108&lt;2022,
VDB(
ABS($M108),
0,
$N108,
R$10-2022,
IF(R$10-2022+1&lt;$N108,R$10-2022+1,$N108),
$G$12),
VDB(
ABS($M108),
0,
$N108,
MAX(0,R$10-2022-$P108),
IF(R$10-2022-$P108+1&lt;$N108,R$10-2022-$P108+1,$N108),
$G$12))
))</f>
        <v>0</v>
      </c>
      <c r="S108" s="87">
        <f t="shared" si="18"/>
        <v>0</v>
      </c>
      <c r="T108" s="87">
        <f t="shared" si="18"/>
        <v>0</v>
      </c>
      <c r="U108" s="87">
        <f t="shared" si="18"/>
        <v>0</v>
      </c>
      <c r="V108" s="87">
        <f t="shared" si="18"/>
        <v>0</v>
      </c>
      <c r="W108" s="87">
        <f t="shared" si="18"/>
        <v>0</v>
      </c>
      <c r="X108" s="87">
        <f t="shared" si="18"/>
        <v>0</v>
      </c>
      <c r="Y108" s="87">
        <f t="shared" si="18"/>
        <v>0</v>
      </c>
      <c r="Z108" s="87">
        <f t="shared" si="18"/>
        <v>1648.7740272964202</v>
      </c>
      <c r="AA108" s="87">
        <f t="shared" si="18"/>
        <v>3297.5480545928403</v>
      </c>
      <c r="AB108" s="87">
        <f t="shared" si="18"/>
        <v>3297.5480545928403</v>
      </c>
      <c r="AC108" s="87">
        <f t="shared" si="18"/>
        <v>3957.0576655114078</v>
      </c>
      <c r="AD108" s="87">
        <f t="shared" si="18"/>
        <v>3826.9626189740466</v>
      </c>
      <c r="AE108" s="87">
        <f t="shared" si="18"/>
        <v>3701.1446698570912</v>
      </c>
      <c r="AF108" s="87">
        <f t="shared" si="18"/>
        <v>3579.4632012590496</v>
      </c>
      <c r="AG108" s="87">
        <f t="shared" si="18"/>
        <v>3461.7822192998483</v>
      </c>
      <c r="AI108" s="147"/>
      <c r="AJ108" s="128"/>
    </row>
    <row r="109" spans="1:36" x14ac:dyDescent="0.2">
      <c r="B109" s="86">
        <f>'3. Investeringen'!B106</f>
        <v>92</v>
      </c>
      <c r="C109" s="86" t="str">
        <f>'3. Investeringen'!C106</f>
        <v>Nieuwe investeringen</v>
      </c>
      <c r="D109" s="86" t="str">
        <f>'3. Investeringen'!F106</f>
        <v>TD</v>
      </c>
      <c r="E109" s="121">
        <f>'3. Investeringen'!K106</f>
        <v>2020</v>
      </c>
      <c r="F109" s="171">
        <f>'3. Investeringen'!M106</f>
        <v>55</v>
      </c>
      <c r="G109" s="121">
        <f>'3. Investeringen'!N106</f>
        <v>2020</v>
      </c>
      <c r="H109" s="86">
        <f>'3. Investeringen'!O106</f>
        <v>613609.51788973738</v>
      </c>
      <c r="J109" s="86">
        <f>'6. Investeringen per jaar'!I106</f>
        <v>1</v>
      </c>
      <c r="L109" s="123">
        <f t="shared" ref="L109:L114" si="19">G109+F109+IF(P109=0,-1,0)</f>
        <v>2075</v>
      </c>
      <c r="M109" s="87">
        <f t="shared" ref="M109:M114" si="20">H109-SUM(R109:AB109)</f>
        <v>596874.71285638097</v>
      </c>
      <c r="N109" s="117">
        <f t="shared" ref="N109:N114" si="21">IF($E109&lt;$G109,
MAX(0,$F109+$G109-2022),
MAX(L109-2022+P109,0)+IF(P109=0,1,0))</f>
        <v>53.5</v>
      </c>
      <c r="O109" s="87" t="b">
        <f t="shared" ref="O109:O114" si="22">H109&lt;0</f>
        <v>0</v>
      </c>
      <c r="P109" s="117">
        <f>INDEX('2. Reguleringsparameters'!$D$44:$E$50,MATCH(C109,'2. Reguleringsparameters'!$B$44:$B$50,0),MATCH(D109,'2. Reguleringsparameters'!$D$43:$E$43,0))</f>
        <v>0.5</v>
      </c>
      <c r="R109" s="87">
        <f t="shared" si="18"/>
        <v>0</v>
      </c>
      <c r="S109" s="87">
        <f t="shared" si="18"/>
        <v>0</v>
      </c>
      <c r="T109" s="87">
        <f t="shared" si="18"/>
        <v>0</v>
      </c>
      <c r="U109" s="87">
        <f t="shared" si="18"/>
        <v>0</v>
      </c>
      <c r="V109" s="87">
        <f t="shared" si="18"/>
        <v>0</v>
      </c>
      <c r="W109" s="87">
        <f t="shared" si="18"/>
        <v>0</v>
      </c>
      <c r="X109" s="87">
        <f t="shared" si="18"/>
        <v>0</v>
      </c>
      <c r="Y109" s="87">
        <f t="shared" si="18"/>
        <v>0</v>
      </c>
      <c r="Z109" s="87">
        <f t="shared" si="18"/>
        <v>0</v>
      </c>
      <c r="AA109" s="87">
        <f t="shared" si="18"/>
        <v>5578.2683444521581</v>
      </c>
      <c r="AB109" s="87">
        <f t="shared" si="18"/>
        <v>11156.536688904316</v>
      </c>
      <c r="AC109" s="87">
        <f t="shared" si="18"/>
        <v>13387.844026685179</v>
      </c>
      <c r="AD109" s="87">
        <f t="shared" si="18"/>
        <v>13087.555936367005</v>
      </c>
      <c r="AE109" s="87">
        <f t="shared" si="18"/>
        <v>12794.003279850363</v>
      </c>
      <c r="AF109" s="87">
        <f t="shared" si="18"/>
        <v>12507.034981984561</v>
      </c>
      <c r="AG109" s="87">
        <f t="shared" si="18"/>
        <v>12226.503356220423</v>
      </c>
    </row>
    <row r="110" spans="1:36" x14ac:dyDescent="0.2">
      <c r="B110" s="86">
        <f>'3. Investeringen'!B107</f>
        <v>93</v>
      </c>
      <c r="C110" s="86" t="str">
        <f>'3. Investeringen'!C107</f>
        <v>Nieuwe investeringen</v>
      </c>
      <c r="D110" s="86" t="str">
        <f>'3. Investeringen'!F107</f>
        <v>TD</v>
      </c>
      <c r="E110" s="121">
        <f>'3. Investeringen'!K107</f>
        <v>2020</v>
      </c>
      <c r="F110" s="171">
        <f>'3. Investeringen'!M107</f>
        <v>45</v>
      </c>
      <c r="G110" s="121">
        <f>'3. Investeringen'!N107</f>
        <v>2020</v>
      </c>
      <c r="H110" s="86">
        <f>'3. Investeringen'!O107</f>
        <v>2571762.7555583841</v>
      </c>
      <c r="J110" s="86">
        <f>'6. Investeringen per jaar'!I107</f>
        <v>1</v>
      </c>
      <c r="L110" s="123">
        <f t="shared" si="19"/>
        <v>2065</v>
      </c>
      <c r="M110" s="87">
        <f t="shared" si="20"/>
        <v>2486037.3303731047</v>
      </c>
      <c r="N110" s="117">
        <f t="shared" si="21"/>
        <v>43.5</v>
      </c>
      <c r="O110" s="87" t="b">
        <f t="shared" si="22"/>
        <v>0</v>
      </c>
      <c r="P110" s="117">
        <f>INDEX('2. Reguleringsparameters'!$D$44:$E$50,MATCH(C110,'2. Reguleringsparameters'!$B$44:$B$50,0),MATCH(D110,'2. Reguleringsparameters'!$D$43:$E$43,0))</f>
        <v>0.5</v>
      </c>
      <c r="R110" s="87">
        <f t="shared" si="18"/>
        <v>0</v>
      </c>
      <c r="S110" s="87">
        <f t="shared" si="18"/>
        <v>0</v>
      </c>
      <c r="T110" s="87">
        <f t="shared" si="18"/>
        <v>0</v>
      </c>
      <c r="U110" s="87">
        <f t="shared" si="18"/>
        <v>0</v>
      </c>
      <c r="V110" s="87">
        <f t="shared" si="18"/>
        <v>0</v>
      </c>
      <c r="W110" s="87">
        <f t="shared" si="18"/>
        <v>0</v>
      </c>
      <c r="X110" s="87">
        <f t="shared" si="18"/>
        <v>0</v>
      </c>
      <c r="Y110" s="87">
        <f t="shared" si="18"/>
        <v>0</v>
      </c>
      <c r="Z110" s="87">
        <f t="shared" si="18"/>
        <v>0</v>
      </c>
      <c r="AA110" s="87">
        <f t="shared" si="18"/>
        <v>28575.14172842649</v>
      </c>
      <c r="AB110" s="87">
        <f t="shared" si="18"/>
        <v>57150.283456852987</v>
      </c>
      <c r="AC110" s="87">
        <f t="shared" si="18"/>
        <v>68580.340148223579</v>
      </c>
      <c r="AD110" s="87">
        <f t="shared" si="18"/>
        <v>66688.468695858784</v>
      </c>
      <c r="AE110" s="87">
        <f t="shared" si="18"/>
        <v>64848.786800800612</v>
      </c>
      <c r="AF110" s="87">
        <f t="shared" si="18"/>
        <v>63059.854751123348</v>
      </c>
      <c r="AG110" s="87">
        <f t="shared" si="18"/>
        <v>61320.272551092348</v>
      </c>
    </row>
    <row r="111" spans="1:36" x14ac:dyDescent="0.2">
      <c r="B111" s="86">
        <f>'3. Investeringen'!B108</f>
        <v>94</v>
      </c>
      <c r="C111" s="86" t="str">
        <f>'3. Investeringen'!C108</f>
        <v>Nieuwe investeringen</v>
      </c>
      <c r="D111" s="86" t="str">
        <f>'3. Investeringen'!F108</f>
        <v>TD</v>
      </c>
      <c r="E111" s="121">
        <f>'3. Investeringen'!K108</f>
        <v>2020</v>
      </c>
      <c r="F111" s="171">
        <f>'3. Investeringen'!M108</f>
        <v>30</v>
      </c>
      <c r="G111" s="121">
        <f>'3. Investeringen'!N108</f>
        <v>2020</v>
      </c>
      <c r="H111" s="86">
        <f>'3. Investeringen'!O108</f>
        <v>1080748.9031918827</v>
      </c>
      <c r="J111" s="86">
        <f>'6. Investeringen per jaar'!I108</f>
        <v>1</v>
      </c>
      <c r="L111" s="123">
        <f t="shared" si="19"/>
        <v>2050</v>
      </c>
      <c r="M111" s="87">
        <f t="shared" si="20"/>
        <v>1026711.4580322885</v>
      </c>
      <c r="N111" s="117">
        <f t="shared" si="21"/>
        <v>28.5</v>
      </c>
      <c r="O111" s="87" t="b">
        <f t="shared" si="22"/>
        <v>0</v>
      </c>
      <c r="P111" s="117">
        <f>INDEX('2. Reguleringsparameters'!$D$44:$E$50,MATCH(C111,'2. Reguleringsparameters'!$B$44:$B$50,0),MATCH(D111,'2. Reguleringsparameters'!$D$43:$E$43,0))</f>
        <v>0.5</v>
      </c>
      <c r="R111" s="87">
        <f t="shared" si="18"/>
        <v>0</v>
      </c>
      <c r="S111" s="87">
        <f t="shared" si="18"/>
        <v>0</v>
      </c>
      <c r="T111" s="87">
        <f t="shared" si="18"/>
        <v>0</v>
      </c>
      <c r="U111" s="87">
        <f t="shared" si="18"/>
        <v>0</v>
      </c>
      <c r="V111" s="87">
        <f t="shared" si="18"/>
        <v>0</v>
      </c>
      <c r="W111" s="87">
        <f t="shared" si="18"/>
        <v>0</v>
      </c>
      <c r="X111" s="87">
        <f t="shared" si="18"/>
        <v>0</v>
      </c>
      <c r="Y111" s="87">
        <f t="shared" si="18"/>
        <v>0</v>
      </c>
      <c r="Z111" s="87">
        <f t="shared" si="18"/>
        <v>0</v>
      </c>
      <c r="AA111" s="87">
        <f t="shared" si="18"/>
        <v>18012.481719864711</v>
      </c>
      <c r="AB111" s="87">
        <f t="shared" si="18"/>
        <v>36024.963439729421</v>
      </c>
      <c r="AC111" s="87">
        <f t="shared" si="18"/>
        <v>43229.956127675301</v>
      </c>
      <c r="AD111" s="87">
        <f t="shared" si="18"/>
        <v>41409.747448615293</v>
      </c>
      <c r="AE111" s="87">
        <f t="shared" si="18"/>
        <v>39666.17913498939</v>
      </c>
      <c r="AF111" s="87">
        <f t="shared" si="18"/>
        <v>37996.024224042463</v>
      </c>
      <c r="AG111" s="87">
        <f t="shared" si="18"/>
        <v>36396.191625135412</v>
      </c>
    </row>
    <row r="112" spans="1:36" x14ac:dyDescent="0.2">
      <c r="B112" s="86">
        <f>'3. Investeringen'!B109</f>
        <v>95</v>
      </c>
      <c r="C112" s="86" t="str">
        <f>'3. Investeringen'!C109</f>
        <v>Nieuwe investeringen</v>
      </c>
      <c r="D112" s="86" t="str">
        <f>'3. Investeringen'!F109</f>
        <v>TD</v>
      </c>
      <c r="E112" s="121">
        <f>'3. Investeringen'!K109</f>
        <v>2020</v>
      </c>
      <c r="F112" s="171">
        <f>'3. Investeringen'!M109</f>
        <v>5</v>
      </c>
      <c r="G112" s="121">
        <f>'3. Investeringen'!N109</f>
        <v>2020</v>
      </c>
      <c r="H112" s="86">
        <f>'3. Investeringen'!O109</f>
        <v>27609.006547709825</v>
      </c>
      <c r="J112" s="86">
        <f>'6. Investeringen per jaar'!I109</f>
        <v>1</v>
      </c>
      <c r="L112" s="123">
        <f t="shared" si="19"/>
        <v>2025</v>
      </c>
      <c r="M112" s="87">
        <f t="shared" si="20"/>
        <v>19326.304583396879</v>
      </c>
      <c r="N112" s="117">
        <f t="shared" si="21"/>
        <v>3.5</v>
      </c>
      <c r="O112" s="87" t="b">
        <f t="shared" si="22"/>
        <v>0</v>
      </c>
      <c r="P112" s="117">
        <f>INDEX('2. Reguleringsparameters'!$D$44:$E$50,MATCH(C112,'2. Reguleringsparameters'!$B$44:$B$50,0),MATCH(D112,'2. Reguleringsparameters'!$D$43:$E$43,0))</f>
        <v>0.5</v>
      </c>
      <c r="R112" s="87">
        <f t="shared" si="18"/>
        <v>0</v>
      </c>
      <c r="S112" s="87">
        <f t="shared" si="18"/>
        <v>0</v>
      </c>
      <c r="T112" s="87">
        <f t="shared" si="18"/>
        <v>0</v>
      </c>
      <c r="U112" s="87">
        <f t="shared" si="18"/>
        <v>0</v>
      </c>
      <c r="V112" s="87">
        <f t="shared" si="18"/>
        <v>0</v>
      </c>
      <c r="W112" s="87">
        <f t="shared" si="18"/>
        <v>0</v>
      </c>
      <c r="X112" s="87">
        <f t="shared" si="18"/>
        <v>0</v>
      </c>
      <c r="Y112" s="87">
        <f t="shared" si="18"/>
        <v>0</v>
      </c>
      <c r="Z112" s="87">
        <f t="shared" si="18"/>
        <v>0</v>
      </c>
      <c r="AA112" s="87">
        <f t="shared" si="18"/>
        <v>2760.9006547709828</v>
      </c>
      <c r="AB112" s="87">
        <f t="shared" si="18"/>
        <v>5521.8013095419647</v>
      </c>
      <c r="AC112" s="87">
        <f t="shared" si="18"/>
        <v>6626.1615714503587</v>
      </c>
      <c r="AD112" s="87">
        <f t="shared" si="18"/>
        <v>5080.0572047786081</v>
      </c>
      <c r="AE112" s="87">
        <f t="shared" si="18"/>
        <v>5080.0572047786081</v>
      </c>
      <c r="AF112" s="87">
        <f t="shared" si="18"/>
        <v>2540.0286023893041</v>
      </c>
      <c r="AG112" s="87">
        <f t="shared" si="18"/>
        <v>0</v>
      </c>
    </row>
    <row r="113" spans="2:33" x14ac:dyDescent="0.2">
      <c r="B113" s="86">
        <f>'3. Investeringen'!B110</f>
        <v>96</v>
      </c>
      <c r="C113" s="86" t="str">
        <f>'3. Investeringen'!C110</f>
        <v>Nieuwe investeringen</v>
      </c>
      <c r="D113" s="86" t="str">
        <f>'3. Investeringen'!F110</f>
        <v>AD</v>
      </c>
      <c r="E113" s="121">
        <f>'3. Investeringen'!K110</f>
        <v>2020</v>
      </c>
      <c r="F113" s="171">
        <f>'3. Investeringen'!M110</f>
        <v>39</v>
      </c>
      <c r="G113" s="121">
        <f>'3. Investeringen'!N110</f>
        <v>2020</v>
      </c>
      <c r="H113" s="86">
        <f>'3. Investeringen'!O110</f>
        <v>1886094.1198188437</v>
      </c>
      <c r="J113" s="86">
        <f>'6. Investeringen per jaar'!I110</f>
        <v>1</v>
      </c>
      <c r="L113" s="123">
        <f t="shared" si="19"/>
        <v>2059</v>
      </c>
      <c r="M113" s="87">
        <f t="shared" si="20"/>
        <v>1813552.0382873497</v>
      </c>
      <c r="N113" s="117">
        <f t="shared" si="21"/>
        <v>37.5</v>
      </c>
      <c r="O113" s="87" t="b">
        <f t="shared" si="22"/>
        <v>0</v>
      </c>
      <c r="P113" s="117">
        <f>INDEX('2. Reguleringsparameters'!$D$44:$E$50,MATCH(C113,'2. Reguleringsparameters'!$B$44:$B$50,0),MATCH(D113,'2. Reguleringsparameters'!$D$43:$E$43,0))</f>
        <v>0.5</v>
      </c>
      <c r="R113" s="87">
        <f t="shared" si="18"/>
        <v>0</v>
      </c>
      <c r="S113" s="87">
        <f t="shared" si="18"/>
        <v>0</v>
      </c>
      <c r="T113" s="87">
        <f t="shared" si="18"/>
        <v>0</v>
      </c>
      <c r="U113" s="87">
        <f t="shared" si="18"/>
        <v>0</v>
      </c>
      <c r="V113" s="87">
        <f t="shared" si="18"/>
        <v>0</v>
      </c>
      <c r="W113" s="87">
        <f t="shared" si="18"/>
        <v>0</v>
      </c>
      <c r="X113" s="87">
        <f t="shared" si="18"/>
        <v>0</v>
      </c>
      <c r="Y113" s="87">
        <f t="shared" si="18"/>
        <v>0</v>
      </c>
      <c r="Z113" s="87">
        <f t="shared" si="18"/>
        <v>0</v>
      </c>
      <c r="AA113" s="87">
        <f t="shared" si="18"/>
        <v>24180.69384383133</v>
      </c>
      <c r="AB113" s="87">
        <f t="shared" si="18"/>
        <v>48361.38768766266</v>
      </c>
      <c r="AC113" s="87">
        <f t="shared" si="18"/>
        <v>58033.665225195196</v>
      </c>
      <c r="AD113" s="87">
        <f t="shared" si="18"/>
        <v>56176.587937988945</v>
      </c>
      <c r="AE113" s="87">
        <f t="shared" si="18"/>
        <v>54378.937123973294</v>
      </c>
      <c r="AF113" s="87">
        <f t="shared" si="18"/>
        <v>52638.811136006145</v>
      </c>
      <c r="AG113" s="87">
        <f t="shared" si="18"/>
        <v>50954.36917965395</v>
      </c>
    </row>
    <row r="114" spans="2:33" x14ac:dyDescent="0.2">
      <c r="B114" s="86">
        <f>'3. Investeringen'!B111</f>
        <v>97</v>
      </c>
      <c r="C114" s="86" t="str">
        <f>'3. Investeringen'!C111</f>
        <v>Nieuwe investeringen</v>
      </c>
      <c r="D114" s="86" t="str">
        <f>'3. Investeringen'!F111</f>
        <v>AD</v>
      </c>
      <c r="E114" s="121">
        <f>'3. Investeringen'!K111</f>
        <v>2020</v>
      </c>
      <c r="F114" s="171">
        <f>'3. Investeringen'!M111</f>
        <v>39</v>
      </c>
      <c r="G114" s="121">
        <f>'3. Investeringen'!N111</f>
        <v>2020</v>
      </c>
      <c r="H114" s="86">
        <f>'3. Investeringen'!O111</f>
        <v>615.20018253994965</v>
      </c>
      <c r="J114" s="86">
        <f>'6. Investeringen per jaar'!I111</f>
        <v>1</v>
      </c>
      <c r="L114" s="123">
        <f t="shared" si="19"/>
        <v>2059</v>
      </c>
      <c r="M114" s="87">
        <f t="shared" si="20"/>
        <v>591.53863705764388</v>
      </c>
      <c r="N114" s="117">
        <f t="shared" si="21"/>
        <v>37.5</v>
      </c>
      <c r="O114" s="87" t="b">
        <f t="shared" si="22"/>
        <v>0</v>
      </c>
      <c r="P114" s="117">
        <f>INDEX('2. Reguleringsparameters'!$D$44:$E$50,MATCH(C114,'2. Reguleringsparameters'!$B$44:$B$50,0),MATCH(D114,'2. Reguleringsparameters'!$D$43:$E$43,0))</f>
        <v>0.5</v>
      </c>
      <c r="R114" s="87">
        <f t="shared" si="18"/>
        <v>0</v>
      </c>
      <c r="S114" s="87">
        <f t="shared" si="18"/>
        <v>0</v>
      </c>
      <c r="T114" s="87">
        <f t="shared" si="18"/>
        <v>0</v>
      </c>
      <c r="U114" s="87">
        <f t="shared" si="18"/>
        <v>0</v>
      </c>
      <c r="V114" s="87">
        <f t="shared" si="18"/>
        <v>0</v>
      </c>
      <c r="W114" s="87">
        <f t="shared" si="18"/>
        <v>0</v>
      </c>
      <c r="X114" s="87">
        <f t="shared" si="18"/>
        <v>0</v>
      </c>
      <c r="Y114" s="87">
        <f t="shared" si="18"/>
        <v>0</v>
      </c>
      <c r="Z114" s="87">
        <f t="shared" si="18"/>
        <v>0</v>
      </c>
      <c r="AA114" s="87">
        <f t="shared" si="18"/>
        <v>7.8871818274352519</v>
      </c>
      <c r="AB114" s="87">
        <f t="shared" si="18"/>
        <v>15.774363654870504</v>
      </c>
      <c r="AC114" s="87">
        <f t="shared" si="18"/>
        <v>18.929236385844604</v>
      </c>
      <c r="AD114" s="87">
        <f t="shared" si="18"/>
        <v>18.323500821497575</v>
      </c>
      <c r="AE114" s="87">
        <f t="shared" si="18"/>
        <v>17.737148795209656</v>
      </c>
      <c r="AF114" s="87">
        <f t="shared" si="18"/>
        <v>17.169560033762945</v>
      </c>
      <c r="AG114" s="87">
        <f t="shared" si="18"/>
        <v>16.620134112682528</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125"/>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41.25" customHeight="1" x14ac:dyDescent="0.2">
      <c r="B5" s="175" t="s">
        <v>145</v>
      </c>
      <c r="C5" s="175"/>
      <c r="D5" s="175"/>
      <c r="E5" s="175"/>
      <c r="F5" s="175"/>
      <c r="G5" s="175"/>
      <c r="H5" s="130"/>
    </row>
    <row r="6" spans="2:58" x14ac:dyDescent="0.2">
      <c r="B6" s="11"/>
      <c r="C6" s="38"/>
      <c r="D6" s="38"/>
      <c r="E6" s="38"/>
      <c r="F6" s="11"/>
      <c r="G6" s="38"/>
    </row>
    <row r="7" spans="2:58" s="90" customFormat="1" x14ac:dyDescent="0.2">
      <c r="B7" s="90" t="s">
        <v>27</v>
      </c>
    </row>
    <row r="8" spans="2:58" ht="67.5" customHeight="1" x14ac:dyDescent="0.2">
      <c r="B8" s="175" t="s">
        <v>221</v>
      </c>
      <c r="C8" s="175"/>
      <c r="D8" s="175"/>
      <c r="E8" s="175"/>
      <c r="F8" s="175"/>
      <c r="G8" s="175"/>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5496941.0897122594</v>
      </c>
      <c r="AP12" s="87">
        <f t="shared" si="0"/>
        <v>5711196.1317475485</v>
      </c>
      <c r="AQ12" s="87">
        <f t="shared" si="0"/>
        <v>5868150.4151463099</v>
      </c>
      <c r="AR12" s="87">
        <f t="shared" si="0"/>
        <v>6215957.4655079739</v>
      </c>
      <c r="AS12" s="87">
        <f t="shared" si="0"/>
        <v>6471603.6560611166</v>
      </c>
      <c r="AT12" s="87">
        <f t="shared" si="0"/>
        <v>6797264.5270040017</v>
      </c>
      <c r="AU12" s="87">
        <f t="shared" si="0"/>
        <v>6988251.1978348792</v>
      </c>
      <c r="AV12" s="87">
        <f t="shared" si="0"/>
        <v>7362135.2951975847</v>
      </c>
      <c r="AW12" s="87">
        <f t="shared" si="0"/>
        <v>7917521.9270469006</v>
      </c>
      <c r="AX12" s="87">
        <f t="shared" si="0"/>
        <v>8231476.8123050891</v>
      </c>
      <c r="AY12" s="87">
        <f t="shared" si="0"/>
        <v>8101954.4219219377</v>
      </c>
      <c r="AZ12" s="87">
        <f t="shared" si="0"/>
        <v>9466592.5450305752</v>
      </c>
      <c r="BA12" s="87">
        <f t="shared" si="0"/>
        <v>8436753.6916633099</v>
      </c>
      <c r="BB12" s="87">
        <f t="shared" si="0"/>
        <v>7762192.6639087135</v>
      </c>
      <c r="BC12" s="87">
        <f t="shared" si="0"/>
        <v>7424547.8440880412</v>
      </c>
      <c r="BD12" s="87">
        <f t="shared" si="0"/>
        <v>7337147.586430395</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SUMIF($D$29:$D$125,$B15&amp;" "&amp;$B$14,AO$29:AO$125)</f>
        <v>3510725.7443955853</v>
      </c>
      <c r="AP15" s="88">
        <f t="shared" ref="AP15:BD15" si="1">SUMIF($D$29:$D$125,$B15&amp;" "&amp;$B$14,AP$29:AP$125)</f>
        <v>3602004.6137498706</v>
      </c>
      <c r="AQ15" s="88">
        <f t="shared" si="1"/>
        <v>3684850.719866117</v>
      </c>
      <c r="AR15" s="88">
        <f t="shared" si="1"/>
        <v>3788026.5400223681</v>
      </c>
      <c r="AS15" s="88">
        <f t="shared" si="1"/>
        <v>3825906.8054225915</v>
      </c>
      <c r="AT15" s="88">
        <f t="shared" si="1"/>
        <v>3856514.0598659725</v>
      </c>
      <c r="AU15" s="88">
        <f t="shared" si="1"/>
        <v>3864227.0879857047</v>
      </c>
      <c r="AV15" s="88">
        <f t="shared" si="1"/>
        <v>3918326.2672175043</v>
      </c>
      <c r="AW15" s="88">
        <f t="shared" si="1"/>
        <v>4000611.1188290715</v>
      </c>
      <c r="AX15" s="88">
        <f t="shared" si="1"/>
        <v>4112628.2301562852</v>
      </c>
      <c r="AY15" s="88">
        <f t="shared" si="1"/>
        <v>4141416.6277673789</v>
      </c>
      <c r="AZ15" s="88">
        <f t="shared" si="1"/>
        <v>4969699.9533208553</v>
      </c>
      <c r="BA15" s="88">
        <f t="shared" si="1"/>
        <v>4589850.2753600264</v>
      </c>
      <c r="BB15" s="88">
        <f t="shared" si="1"/>
        <v>4239033.6938038478</v>
      </c>
      <c r="BC15" s="88">
        <f t="shared" si="1"/>
        <v>4033201.3490915853</v>
      </c>
      <c r="BD15" s="88">
        <f t="shared" si="1"/>
        <v>4033201.3490915853</v>
      </c>
    </row>
    <row r="16" spans="2:58" s="40" customFormat="1" x14ac:dyDescent="0.2">
      <c r="B16" s="79" t="s">
        <v>146</v>
      </c>
      <c r="H16" s="65"/>
      <c r="AO16" s="88">
        <f t="shared" ref="AO16:BD18" si="2">SUMIF($D$29:$D$125,$B16&amp;" "&amp;$B$14,AO$29:AO$125)</f>
        <v>1222323.0941418963</v>
      </c>
      <c r="AP16" s="88">
        <f t="shared" si="2"/>
        <v>1288005.9851915871</v>
      </c>
      <c r="AQ16" s="88">
        <f t="shared" si="2"/>
        <v>1320435.3480327753</v>
      </c>
      <c r="AR16" s="88">
        <f t="shared" si="2"/>
        <v>1497417.7629670394</v>
      </c>
      <c r="AS16" s="88">
        <f t="shared" si="2"/>
        <v>1662661.8332334456</v>
      </c>
      <c r="AT16" s="88">
        <f t="shared" si="2"/>
        <v>1908593.7522484986</v>
      </c>
      <c r="AU16" s="88">
        <f t="shared" si="2"/>
        <v>2047096.0985151136</v>
      </c>
      <c r="AV16" s="88">
        <f t="shared" si="2"/>
        <v>2310001.1982472581</v>
      </c>
      <c r="AW16" s="88">
        <f t="shared" si="2"/>
        <v>2688739.3665166213</v>
      </c>
      <c r="AX16" s="88">
        <f t="shared" si="2"/>
        <v>2787447.6073583416</v>
      </c>
      <c r="AY16" s="88">
        <f t="shared" si="2"/>
        <v>2595459.1114477268</v>
      </c>
      <c r="AZ16" s="88">
        <f t="shared" si="2"/>
        <v>2858798.172461526</v>
      </c>
      <c r="BA16" s="88">
        <f t="shared" si="2"/>
        <v>2347815.2331063668</v>
      </c>
      <c r="BB16" s="88">
        <f t="shared" si="2"/>
        <v>2118179.306416329</v>
      </c>
      <c r="BC16" s="88">
        <f t="shared" si="2"/>
        <v>2010525.3785664046</v>
      </c>
      <c r="BD16" s="88">
        <f t="shared" si="2"/>
        <v>1946368.5055233547</v>
      </c>
    </row>
    <row r="17" spans="1:58" s="40" customFormat="1" x14ac:dyDescent="0.2">
      <c r="B17" s="79" t="s">
        <v>127</v>
      </c>
      <c r="H17" s="65"/>
      <c r="AO17" s="88">
        <f t="shared" si="2"/>
        <v>0</v>
      </c>
      <c r="AP17" s="88">
        <f t="shared" si="2"/>
        <v>0</v>
      </c>
      <c r="AQ17" s="88">
        <f t="shared" si="2"/>
        <v>0</v>
      </c>
      <c r="AR17" s="88">
        <f t="shared" si="2"/>
        <v>0</v>
      </c>
      <c r="AS17" s="88">
        <f t="shared" si="2"/>
        <v>0</v>
      </c>
      <c r="AT17" s="88">
        <f t="shared" si="2"/>
        <v>0</v>
      </c>
      <c r="AU17" s="88">
        <f t="shared" si="2"/>
        <v>0</v>
      </c>
      <c r="AV17" s="88">
        <f t="shared" si="2"/>
        <v>0</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0</v>
      </c>
      <c r="AT18" s="88">
        <f t="shared" si="2"/>
        <v>0</v>
      </c>
      <c r="AU18" s="88">
        <f t="shared" si="2"/>
        <v>0</v>
      </c>
      <c r="AV18" s="88">
        <f t="shared" si="2"/>
        <v>0</v>
      </c>
      <c r="AW18" s="88">
        <f t="shared" si="2"/>
        <v>0</v>
      </c>
      <c r="AX18" s="88">
        <f t="shared" si="2"/>
        <v>0</v>
      </c>
      <c r="AY18" s="88">
        <f t="shared" si="2"/>
        <v>0</v>
      </c>
      <c r="AZ18" s="88">
        <f t="shared" si="2"/>
        <v>0</v>
      </c>
      <c r="BA18" s="88">
        <f t="shared" si="2"/>
        <v>0</v>
      </c>
      <c r="BB18" s="88">
        <f t="shared" si="2"/>
        <v>0</v>
      </c>
      <c r="BC18" s="88">
        <f t="shared" si="2"/>
        <v>0</v>
      </c>
      <c r="BD18" s="88">
        <f t="shared" si="2"/>
        <v>0</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SUMIF($D$29:$D$125,$B21&amp;" "&amp;$B$20,AO$29:AO$125)</f>
        <v>664666.03716195677</v>
      </c>
      <c r="AP21" s="88">
        <f t="shared" ref="AP21:BD21" si="3">SUMIF($D$29:$D$125,$B21&amp;" "&amp;$B$20,AP$29:AP$125)</f>
        <v>681947.3541281675</v>
      </c>
      <c r="AQ21" s="88">
        <f t="shared" si="3"/>
        <v>697632.14327311539</v>
      </c>
      <c r="AR21" s="88">
        <f t="shared" si="3"/>
        <v>717165.84328476258</v>
      </c>
      <c r="AS21" s="88">
        <f t="shared" si="3"/>
        <v>724337.50171761017</v>
      </c>
      <c r="AT21" s="88">
        <f t="shared" si="3"/>
        <v>730132.20173135097</v>
      </c>
      <c r="AU21" s="88">
        <f t="shared" si="3"/>
        <v>731592.46613481373</v>
      </c>
      <c r="AV21" s="88">
        <f t="shared" si="3"/>
        <v>741834.7606607012</v>
      </c>
      <c r="AW21" s="88">
        <f t="shared" si="3"/>
        <v>757413.29063457588</v>
      </c>
      <c r="AX21" s="88">
        <f t="shared" si="3"/>
        <v>778620.86277234403</v>
      </c>
      <c r="AY21" s="88">
        <f t="shared" si="3"/>
        <v>784071.2088117504</v>
      </c>
      <c r="AZ21" s="88">
        <f t="shared" si="3"/>
        <v>940885.45057410072</v>
      </c>
      <c r="BA21" s="88">
        <f t="shared" si="3"/>
        <v>827979.1965052085</v>
      </c>
      <c r="BB21" s="88">
        <f t="shared" si="3"/>
        <v>758980.93012977461</v>
      </c>
      <c r="BC21" s="88">
        <f t="shared" si="3"/>
        <v>758980.93012977461</v>
      </c>
      <c r="BD21" s="88">
        <f t="shared" si="3"/>
        <v>758980.93012977461</v>
      </c>
    </row>
    <row r="22" spans="1:58" s="40" customFormat="1" x14ac:dyDescent="0.2">
      <c r="B22" s="79" t="s">
        <v>146</v>
      </c>
      <c r="H22" s="65"/>
      <c r="AO22" s="88">
        <f t="shared" ref="AO22:BD23" si="4">SUMIF($D$29:$D$125,$B22&amp;" "&amp;$B$20,AO$29:AO$125)</f>
        <v>99226.214012820506</v>
      </c>
      <c r="AP22" s="88">
        <f t="shared" si="4"/>
        <v>139238.17867792308</v>
      </c>
      <c r="AQ22" s="88">
        <f t="shared" si="4"/>
        <v>165232.20397430306</v>
      </c>
      <c r="AR22" s="88">
        <f t="shared" si="4"/>
        <v>213347.31923380445</v>
      </c>
      <c r="AS22" s="88">
        <f t="shared" si="4"/>
        <v>258697.51568746741</v>
      </c>
      <c r="AT22" s="88">
        <f t="shared" si="4"/>
        <v>302024.51315817714</v>
      </c>
      <c r="AU22" s="88">
        <f t="shared" si="4"/>
        <v>345335.54519925022</v>
      </c>
      <c r="AV22" s="88">
        <f t="shared" si="4"/>
        <v>391973.06907212333</v>
      </c>
      <c r="AW22" s="88">
        <f t="shared" si="4"/>
        <v>470758.15106663323</v>
      </c>
      <c r="AX22" s="88">
        <f t="shared" si="4"/>
        <v>552780.11201811617</v>
      </c>
      <c r="AY22" s="88">
        <f t="shared" si="4"/>
        <v>581007.47389508132</v>
      </c>
      <c r="AZ22" s="88">
        <f t="shared" si="4"/>
        <v>697208.96867409768</v>
      </c>
      <c r="BA22" s="88">
        <f t="shared" si="4"/>
        <v>671108.98669170903</v>
      </c>
      <c r="BB22" s="88">
        <f t="shared" si="4"/>
        <v>645998.733558762</v>
      </c>
      <c r="BC22" s="88">
        <f t="shared" si="4"/>
        <v>621840.18630027736</v>
      </c>
      <c r="BD22" s="88">
        <f t="shared" si="4"/>
        <v>598596.8016856804</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8" t="s">
        <v>73</v>
      </c>
      <c r="C27" s="139"/>
      <c r="D27" s="139"/>
      <c r="E27" s="139"/>
      <c r="F27" s="131"/>
      <c r="G27" s="138" t="s">
        <v>194</v>
      </c>
      <c r="H27" s="139"/>
      <c r="I27" s="139"/>
      <c r="J27" s="139"/>
      <c r="K27" s="139"/>
      <c r="L27" s="139"/>
      <c r="M27" s="139"/>
      <c r="N27" s="139"/>
      <c r="O27" s="139"/>
      <c r="P27" s="139"/>
      <c r="Q27" s="139"/>
      <c r="R27" s="139"/>
      <c r="S27" s="139"/>
      <c r="T27" s="139"/>
      <c r="U27" s="139"/>
      <c r="V27" s="139"/>
      <c r="W27" s="79"/>
      <c r="X27" s="138" t="s">
        <v>160</v>
      </c>
      <c r="Y27" s="139"/>
      <c r="Z27" s="139"/>
      <c r="AA27" s="139"/>
      <c r="AB27" s="139"/>
      <c r="AC27" s="139"/>
      <c r="AD27" s="139"/>
      <c r="AE27" s="139"/>
      <c r="AF27" s="139"/>
      <c r="AG27" s="139"/>
      <c r="AH27" s="139"/>
      <c r="AI27" s="139"/>
      <c r="AJ27" s="139"/>
      <c r="AK27" s="139"/>
      <c r="AL27" s="139"/>
      <c r="AM27" s="139"/>
      <c r="AN27" s="79"/>
      <c r="AO27" s="138" t="s">
        <v>196</v>
      </c>
      <c r="AP27" s="139"/>
      <c r="AQ27" s="139"/>
      <c r="AR27" s="139"/>
      <c r="AS27" s="139"/>
      <c r="AT27" s="139"/>
      <c r="AU27" s="139"/>
      <c r="AV27" s="139"/>
      <c r="AW27" s="139"/>
      <c r="AX27" s="139"/>
      <c r="AY27" s="139"/>
      <c r="AZ27" s="139"/>
      <c r="BA27" s="139"/>
      <c r="BB27" s="139"/>
      <c r="BC27" s="139"/>
      <c r="BD27" s="139"/>
    </row>
    <row r="28" spans="1:58" s="16" customFormat="1" ht="30.75" customHeight="1" x14ac:dyDescent="0.2">
      <c r="B28" s="139" t="s">
        <v>80</v>
      </c>
      <c r="C28" s="139" t="s">
        <v>101</v>
      </c>
      <c r="D28" s="139" t="s">
        <v>149</v>
      </c>
      <c r="E28" s="140" t="s">
        <v>85</v>
      </c>
      <c r="F28" s="131"/>
      <c r="G28" s="139">
        <v>2011</v>
      </c>
      <c r="H28" s="139">
        <v>2012</v>
      </c>
      <c r="I28" s="139">
        <v>2013</v>
      </c>
      <c r="J28" s="139">
        <v>2014</v>
      </c>
      <c r="K28" s="139">
        <v>2015</v>
      </c>
      <c r="L28" s="139">
        <v>2016</v>
      </c>
      <c r="M28" s="139">
        <v>2017</v>
      </c>
      <c r="N28" s="139">
        <v>2018</v>
      </c>
      <c r="O28" s="139">
        <v>2019</v>
      </c>
      <c r="P28" s="139">
        <v>2020</v>
      </c>
      <c r="Q28" s="139">
        <v>2021</v>
      </c>
      <c r="R28" s="139">
        <v>2022</v>
      </c>
      <c r="S28" s="139">
        <v>2023</v>
      </c>
      <c r="T28" s="139">
        <v>2024</v>
      </c>
      <c r="U28" s="139">
        <v>2025</v>
      </c>
      <c r="V28" s="139">
        <v>2026</v>
      </c>
      <c r="W28" s="79"/>
      <c r="X28" s="139">
        <v>2011</v>
      </c>
      <c r="Y28" s="139">
        <v>2012</v>
      </c>
      <c r="Z28" s="139">
        <v>2013</v>
      </c>
      <c r="AA28" s="139">
        <v>2014</v>
      </c>
      <c r="AB28" s="139">
        <v>2015</v>
      </c>
      <c r="AC28" s="139">
        <v>2016</v>
      </c>
      <c r="AD28" s="139">
        <v>2017</v>
      </c>
      <c r="AE28" s="139">
        <v>2018</v>
      </c>
      <c r="AF28" s="139">
        <v>2019</v>
      </c>
      <c r="AG28" s="139">
        <v>2020</v>
      </c>
      <c r="AH28" s="139">
        <v>2021</v>
      </c>
      <c r="AI28" s="139">
        <v>2022</v>
      </c>
      <c r="AJ28" s="139">
        <v>2023</v>
      </c>
      <c r="AK28" s="139">
        <v>2024</v>
      </c>
      <c r="AL28" s="139">
        <v>2025</v>
      </c>
      <c r="AM28" s="139">
        <v>2026</v>
      </c>
      <c r="AN28" s="79"/>
      <c r="AO28" s="139">
        <v>2011</v>
      </c>
      <c r="AP28" s="139">
        <v>2012</v>
      </c>
      <c r="AQ28" s="139">
        <v>2013</v>
      </c>
      <c r="AR28" s="139">
        <v>2014</v>
      </c>
      <c r="AS28" s="139">
        <v>2015</v>
      </c>
      <c r="AT28" s="139">
        <v>2016</v>
      </c>
      <c r="AU28" s="139">
        <v>2017</v>
      </c>
      <c r="AV28" s="139">
        <v>2018</v>
      </c>
      <c r="AW28" s="139">
        <v>2019</v>
      </c>
      <c r="AX28" s="139">
        <v>2020</v>
      </c>
      <c r="AY28" s="139">
        <v>2021</v>
      </c>
      <c r="AZ28" s="139">
        <v>2022</v>
      </c>
      <c r="BA28" s="139">
        <v>2023</v>
      </c>
      <c r="BB28" s="139">
        <v>2024</v>
      </c>
      <c r="BC28" s="139">
        <v>2025</v>
      </c>
      <c r="BD28" s="139">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654843.38636645989</v>
      </c>
      <c r="H29" s="86">
        <f>'7. Nominale afschrijvingen'!S18</f>
        <v>654843.38636645989</v>
      </c>
      <c r="I29" s="86">
        <f>'7. Nominale afschrijvingen'!T18</f>
        <v>654843.38636645989</v>
      </c>
      <c r="J29" s="86">
        <f>'7. Nominale afschrijvingen'!U18</f>
        <v>654843.38636645989</v>
      </c>
      <c r="K29" s="86">
        <f>'7. Nominale afschrijvingen'!V18</f>
        <v>654843.38636645989</v>
      </c>
      <c r="L29" s="86">
        <f>'7. Nominale afschrijvingen'!W18</f>
        <v>654843.38636645989</v>
      </c>
      <c r="M29" s="86">
        <f>'7. Nominale afschrijvingen'!X18</f>
        <v>654843.38636645989</v>
      </c>
      <c r="N29" s="86">
        <f>'7. Nominale afschrijvingen'!Y18</f>
        <v>654843.38636645989</v>
      </c>
      <c r="O29" s="86">
        <f>'7. Nominale afschrijvingen'!Z18</f>
        <v>654843.38636645989</v>
      </c>
      <c r="P29" s="86">
        <f>'7. Nominale afschrijvingen'!AA18</f>
        <v>654843.38636645989</v>
      </c>
      <c r="Q29" s="86">
        <f>'7. Nominale afschrijvingen'!AB18</f>
        <v>654843.38636645989</v>
      </c>
      <c r="R29" s="86">
        <f>'7. Nominale afschrijvingen'!AC18</f>
        <v>785812.0636397521</v>
      </c>
      <c r="S29" s="86">
        <f>'7. Nominale afschrijvingen'!AD18</f>
        <v>691514.61600298178</v>
      </c>
      <c r="T29" s="86">
        <f>'7. Nominale afschrijvingen'!AE18</f>
        <v>633888.39800273336</v>
      </c>
      <c r="U29" s="86">
        <f>'7. Nominale afschrijvingen'!AF18</f>
        <v>633888.39800273336</v>
      </c>
      <c r="V29" s="86">
        <f>'7. Nominale afschrijvingen'!AG18</f>
        <v>633888.39800273336</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92" si="5">G29*X29</f>
        <v>664666.03716195677</v>
      </c>
      <c r="AP29" s="87">
        <f t="shared" ref="AP29:AP92" si="6">H29*Y29</f>
        <v>681947.3541281675</v>
      </c>
      <c r="AQ29" s="87">
        <f t="shared" ref="AQ29:AQ92" si="7">I29*Z29</f>
        <v>697632.14327311539</v>
      </c>
      <c r="AR29" s="87">
        <f t="shared" ref="AR29:AR92" si="8">J29*AA29</f>
        <v>717165.84328476258</v>
      </c>
      <c r="AS29" s="87">
        <f t="shared" ref="AS29:AS92" si="9">K29*AB29</f>
        <v>724337.50171761017</v>
      </c>
      <c r="AT29" s="87">
        <f t="shared" ref="AT29:AT92" si="10">L29*AC29</f>
        <v>730132.20173135097</v>
      </c>
      <c r="AU29" s="87">
        <f t="shared" ref="AU29:AU92" si="11">M29*AD29</f>
        <v>731592.46613481373</v>
      </c>
      <c r="AV29" s="87">
        <f t="shared" ref="AV29:AV92" si="12">N29*AE29</f>
        <v>741834.7606607012</v>
      </c>
      <c r="AW29" s="87">
        <f t="shared" ref="AW29:AW92" si="13">O29*AF29</f>
        <v>757413.29063457588</v>
      </c>
      <c r="AX29" s="87">
        <f t="shared" ref="AX29:AX92" si="14">P29*AG29</f>
        <v>778620.86277234403</v>
      </c>
      <c r="AY29" s="87">
        <f t="shared" ref="AY29:AY92" si="15">Q29*AH29</f>
        <v>784071.2088117504</v>
      </c>
      <c r="AZ29" s="87">
        <f t="shared" ref="AZ29:AZ92" si="16">R29*AI29</f>
        <v>940885.45057410072</v>
      </c>
      <c r="BA29" s="87">
        <f t="shared" ref="BA29:BA92" si="17">S29*AJ29</f>
        <v>827979.1965052085</v>
      </c>
      <c r="BB29" s="87">
        <f t="shared" ref="BB29:BB92" si="18">T29*AK29</f>
        <v>758980.93012977461</v>
      </c>
      <c r="BC29" s="87">
        <f t="shared" ref="BC29:BC92" si="19">U29*AL29</f>
        <v>758980.93012977461</v>
      </c>
      <c r="BD29" s="87">
        <f t="shared" ref="BD29:BD92" si="20">V29*AM29</f>
        <v>758980.93012977461</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3167102.9970326358</v>
      </c>
      <c r="H30" s="86">
        <f>'7. Nominale afschrijvingen'!S19</f>
        <v>3167102.9970326354</v>
      </c>
      <c r="I30" s="86">
        <f>'7. Nominale afschrijvingen'!T19</f>
        <v>3167102.9970326354</v>
      </c>
      <c r="J30" s="86">
        <f>'7. Nominale afschrijvingen'!U19</f>
        <v>3167102.9970326354</v>
      </c>
      <c r="K30" s="86">
        <f>'7. Nominale afschrijvingen'!V19</f>
        <v>3167102.9970326354</v>
      </c>
      <c r="L30" s="86">
        <f>'7. Nominale afschrijvingen'!W19</f>
        <v>3167102.9970326354</v>
      </c>
      <c r="M30" s="86">
        <f>'7. Nominale afschrijvingen'!X19</f>
        <v>3167102.9970326354</v>
      </c>
      <c r="N30" s="86">
        <f>'7. Nominale afschrijvingen'!Y19</f>
        <v>3167102.9970326354</v>
      </c>
      <c r="O30" s="86">
        <f>'7. Nominale afschrijvingen'!Z19</f>
        <v>3167102.9970326354</v>
      </c>
      <c r="P30" s="86">
        <f>'7. Nominale afschrijvingen'!AA19</f>
        <v>3167102.9970326354</v>
      </c>
      <c r="Q30" s="86">
        <f>'7. Nominale afschrijvingen'!AB19</f>
        <v>3167102.9970326354</v>
      </c>
      <c r="R30" s="86">
        <f>'7. Nominale afschrijvingen'!AC19</f>
        <v>3800523.5964391627</v>
      </c>
      <c r="S30" s="86">
        <f>'7. Nominale afschrijvingen'!AD19</f>
        <v>3510037.7164565525</v>
      </c>
      <c r="T30" s="86">
        <f>'7. Nominale afschrijvingen'!AE19</f>
        <v>3241754.5788929951</v>
      </c>
      <c r="U30" s="86">
        <f>'7. Nominale afschrijvingen'!AF19</f>
        <v>3084346.5481593441</v>
      </c>
      <c r="V30" s="86">
        <f>'7. Nominale afschrijvingen'!AG19</f>
        <v>3084346.5481593441</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3510725.7443955853</v>
      </c>
      <c r="AP30" s="87">
        <f t="shared" si="6"/>
        <v>3602004.6137498706</v>
      </c>
      <c r="AQ30" s="87">
        <f t="shared" si="7"/>
        <v>3684850.719866117</v>
      </c>
      <c r="AR30" s="87">
        <f t="shared" si="8"/>
        <v>3788026.5400223681</v>
      </c>
      <c r="AS30" s="87">
        <f t="shared" si="9"/>
        <v>3825906.8054225915</v>
      </c>
      <c r="AT30" s="87">
        <f t="shared" si="10"/>
        <v>3856514.0598659725</v>
      </c>
      <c r="AU30" s="87">
        <f t="shared" si="11"/>
        <v>3864227.0879857047</v>
      </c>
      <c r="AV30" s="87">
        <f t="shared" si="12"/>
        <v>3918326.2672175043</v>
      </c>
      <c r="AW30" s="87">
        <f t="shared" si="13"/>
        <v>4000611.1188290715</v>
      </c>
      <c r="AX30" s="87">
        <f t="shared" si="14"/>
        <v>4112628.2301562852</v>
      </c>
      <c r="AY30" s="87">
        <f t="shared" si="15"/>
        <v>4141416.6277673789</v>
      </c>
      <c r="AZ30" s="87">
        <f t="shared" si="16"/>
        <v>4969699.9533208553</v>
      </c>
      <c r="BA30" s="87">
        <f t="shared" si="17"/>
        <v>4589850.2753600264</v>
      </c>
      <c r="BB30" s="87">
        <f t="shared" si="18"/>
        <v>4239033.6938038478</v>
      </c>
      <c r="BC30" s="87">
        <f t="shared" si="19"/>
        <v>4033201.3490915853</v>
      </c>
      <c r="BD30" s="87">
        <f t="shared" si="20"/>
        <v>4033201.3490915853</v>
      </c>
    </row>
    <row r="31" spans="1:58" s="20" customFormat="1" x14ac:dyDescent="0.2">
      <c r="A31" s="41"/>
      <c r="B31" s="86">
        <f>'3. Investeringen'!B17</f>
        <v>3</v>
      </c>
      <c r="C31" s="86" t="str">
        <f>'3. Investeringen'!F17</f>
        <v>TD</v>
      </c>
      <c r="D31" s="86" t="str">
        <f>'3. Investeringen'!G17</f>
        <v>Nieuwe investeringen TD</v>
      </c>
      <c r="E31" s="121">
        <f>'3. Investeringen'!K17</f>
        <v>2004</v>
      </c>
      <c r="G31" s="86">
        <f>'7. Nominale afschrijvingen'!R20</f>
        <v>7066.6666666666661</v>
      </c>
      <c r="H31" s="86">
        <f>'7. Nominale afschrijvingen'!S20</f>
        <v>7066.6666666666661</v>
      </c>
      <c r="I31" s="86">
        <f>'7. Nominale afschrijvingen'!T20</f>
        <v>7066.6666666666661</v>
      </c>
      <c r="J31" s="86">
        <f>'7. Nominale afschrijvingen'!U20</f>
        <v>7066.6666666666661</v>
      </c>
      <c r="K31" s="86">
        <f>'7. Nominale afschrijvingen'!V20</f>
        <v>7066.6666666666661</v>
      </c>
      <c r="L31" s="86">
        <f>'7. Nominale afschrijvingen'!W20</f>
        <v>7066.6666666666661</v>
      </c>
      <c r="M31" s="86">
        <f>'7. Nominale afschrijvingen'!X20</f>
        <v>7066.6666666666661</v>
      </c>
      <c r="N31" s="86">
        <f>'7. Nominale afschrijvingen'!Y20</f>
        <v>7066.6666666666661</v>
      </c>
      <c r="O31" s="86">
        <f>'7. Nominale afschrijvingen'!Z20</f>
        <v>7066.6666666666661</v>
      </c>
      <c r="P31" s="86">
        <f>'7. Nominale afschrijvingen'!AA20</f>
        <v>7066.6666666666661</v>
      </c>
      <c r="Q31" s="86">
        <f>'7. Nominale afschrijvingen'!AB20</f>
        <v>7066.6666666666661</v>
      </c>
      <c r="R31" s="86">
        <f>'7. Nominale afschrijvingen'!AC20</f>
        <v>8480</v>
      </c>
      <c r="S31" s="86">
        <f>'7. Nominale afschrijvingen'!AD20</f>
        <v>8208.64</v>
      </c>
      <c r="T31" s="86">
        <f>'7. Nominale afschrijvingen'!AE20</f>
        <v>7945.9635199999993</v>
      </c>
      <c r="U31" s="86">
        <f>'7. Nominale afschrijvingen'!AF20</f>
        <v>7691.6926873599996</v>
      </c>
      <c r="V31" s="86">
        <f>'7. Nominale afschrijvingen'!AG20</f>
        <v>7445.5585213644808</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7833.3823108920988</v>
      </c>
      <c r="AP31" s="87">
        <f t="shared" si="6"/>
        <v>8037.0502509752941</v>
      </c>
      <c r="AQ31" s="87">
        <f t="shared" si="7"/>
        <v>8221.9024067477239</v>
      </c>
      <c r="AR31" s="87">
        <f t="shared" si="8"/>
        <v>8452.1156741366613</v>
      </c>
      <c r="AS31" s="87">
        <f t="shared" si="9"/>
        <v>8536.6368308780275</v>
      </c>
      <c r="AT31" s="87">
        <f t="shared" si="10"/>
        <v>8604.9299255250517</v>
      </c>
      <c r="AU31" s="87">
        <f t="shared" si="11"/>
        <v>8622.1397853761027</v>
      </c>
      <c r="AV31" s="87">
        <f t="shared" si="12"/>
        <v>8742.849742371367</v>
      </c>
      <c r="AW31" s="87">
        <f t="shared" si="13"/>
        <v>8926.4495869611656</v>
      </c>
      <c r="AX31" s="87">
        <f t="shared" si="14"/>
        <v>9176.3901753960781</v>
      </c>
      <c r="AY31" s="87">
        <f t="shared" si="15"/>
        <v>9240.6249066238488</v>
      </c>
      <c r="AZ31" s="87">
        <f t="shared" si="16"/>
        <v>11088.749887948621</v>
      </c>
      <c r="BA31" s="87">
        <f t="shared" si="17"/>
        <v>10733.909891534264</v>
      </c>
      <c r="BB31" s="87">
        <f t="shared" si="18"/>
        <v>10390.424775005167</v>
      </c>
      <c r="BC31" s="87">
        <f t="shared" si="19"/>
        <v>10057.931182205002</v>
      </c>
      <c r="BD31" s="87">
        <f t="shared" si="20"/>
        <v>9736.0773843744428</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47976.470588235294</v>
      </c>
      <c r="H32" s="86">
        <f>'7. Nominale afschrijvingen'!S21</f>
        <v>47976.470588235294</v>
      </c>
      <c r="I32" s="86">
        <f>'7. Nominale afschrijvingen'!T21</f>
        <v>47976.470588235294</v>
      </c>
      <c r="J32" s="86">
        <f>'7. Nominale afschrijvingen'!U21</f>
        <v>47976.470588235294</v>
      </c>
      <c r="K32" s="86">
        <f>'7. Nominale afschrijvingen'!V21</f>
        <v>47976.470588235294</v>
      </c>
      <c r="L32" s="86">
        <f>'7. Nominale afschrijvingen'!W21</f>
        <v>47976.470588235294</v>
      </c>
      <c r="M32" s="86">
        <f>'7. Nominale afschrijvingen'!X21</f>
        <v>47976.470588235294</v>
      </c>
      <c r="N32" s="86">
        <f>'7. Nominale afschrijvingen'!Y21</f>
        <v>47976.470588235294</v>
      </c>
      <c r="O32" s="86">
        <f>'7. Nominale afschrijvingen'!Z21</f>
        <v>47976.470588235294</v>
      </c>
      <c r="P32" s="86">
        <f>'7. Nominale afschrijvingen'!AA21</f>
        <v>47976.470588235294</v>
      </c>
      <c r="Q32" s="86">
        <f>'7. Nominale afschrijvingen'!AB21</f>
        <v>47976.470588235294</v>
      </c>
      <c r="R32" s="86">
        <f>'7. Nominale afschrijvingen'!AC21</f>
        <v>57571.76470588235</v>
      </c>
      <c r="S32" s="86">
        <f>'7. Nominale afschrijvingen'!AD21</f>
        <v>55059.542245989302</v>
      </c>
      <c r="T32" s="86">
        <f>'7. Nominale afschrijvingen'!AE21</f>
        <v>52656.94403889159</v>
      </c>
      <c r="U32" s="86">
        <f>'7. Nominale afschrijvingen'!AF21</f>
        <v>50359.18648083086</v>
      </c>
      <c r="V32" s="86">
        <f>'7. Nominale afschrijvingen'!AG21</f>
        <v>48161.694707121875</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53181.797553526056</v>
      </c>
      <c r="AP32" s="87">
        <f t="shared" si="6"/>
        <v>54564.524289917732</v>
      </c>
      <c r="AQ32" s="87">
        <f t="shared" si="7"/>
        <v>55819.508348585834</v>
      </c>
      <c r="AR32" s="87">
        <f t="shared" si="8"/>
        <v>57382.454582346232</v>
      </c>
      <c r="AS32" s="87">
        <f t="shared" si="9"/>
        <v>57956.279128169699</v>
      </c>
      <c r="AT32" s="87">
        <f t="shared" si="10"/>
        <v>58419.929361195056</v>
      </c>
      <c r="AU32" s="87">
        <f t="shared" si="11"/>
        <v>58536.769219917449</v>
      </c>
      <c r="AV32" s="87">
        <f t="shared" si="12"/>
        <v>59356.283988996292</v>
      </c>
      <c r="AW32" s="87">
        <f t="shared" si="13"/>
        <v>60602.765952765207</v>
      </c>
      <c r="AX32" s="87">
        <f t="shared" si="14"/>
        <v>62299.643399442626</v>
      </c>
      <c r="AY32" s="87">
        <f t="shared" si="15"/>
        <v>62735.740903238722</v>
      </c>
      <c r="AZ32" s="87">
        <f t="shared" si="16"/>
        <v>75282.889083886461</v>
      </c>
      <c r="BA32" s="87">
        <f t="shared" si="17"/>
        <v>71997.817560225973</v>
      </c>
      <c r="BB32" s="87">
        <f t="shared" si="18"/>
        <v>68856.094612143381</v>
      </c>
      <c r="BC32" s="87">
        <f t="shared" si="19"/>
        <v>65851.465029068029</v>
      </c>
      <c r="BD32" s="87">
        <f t="shared" si="20"/>
        <v>62977.946555072325</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36290.909090909088</v>
      </c>
      <c r="H33" s="86">
        <f>'7. Nominale afschrijvingen'!S22</f>
        <v>36290.909090909096</v>
      </c>
      <c r="I33" s="86">
        <f>'7. Nominale afschrijvingen'!T22</f>
        <v>36290.909090909096</v>
      </c>
      <c r="J33" s="86">
        <f>'7. Nominale afschrijvingen'!U22</f>
        <v>36290.909090909096</v>
      </c>
      <c r="K33" s="86">
        <f>'7. Nominale afschrijvingen'!V22</f>
        <v>36290.909090909096</v>
      </c>
      <c r="L33" s="86">
        <f>'7. Nominale afschrijvingen'!W22</f>
        <v>36290.909090909096</v>
      </c>
      <c r="M33" s="86">
        <f>'7. Nominale afschrijvingen'!X22</f>
        <v>36290.909090909096</v>
      </c>
      <c r="N33" s="86">
        <f>'7. Nominale afschrijvingen'!Y22</f>
        <v>36290.909090909096</v>
      </c>
      <c r="O33" s="86">
        <f>'7. Nominale afschrijvingen'!Z22</f>
        <v>36290.909090909096</v>
      </c>
      <c r="P33" s="86">
        <f>'7. Nominale afschrijvingen'!AA22</f>
        <v>36290.909090909096</v>
      </c>
      <c r="Q33" s="86">
        <f>'7. Nominale afschrijvingen'!AB22</f>
        <v>36290.909090909096</v>
      </c>
      <c r="R33" s="86">
        <f>'7. Nominale afschrijvingen'!AC22</f>
        <v>43549.090909090904</v>
      </c>
      <c r="S33" s="86">
        <f>'7. Nominale afschrijvingen'!AD22</f>
        <v>39368.378181818181</v>
      </c>
      <c r="T33" s="86">
        <f>'7. Nominale afschrijvingen'!AE22</f>
        <v>35589.013876363635</v>
      </c>
      <c r="U33" s="86">
        <f>'7. Nominale afschrijvingen'!AF22</f>
        <v>35276.829544114829</v>
      </c>
      <c r="V33" s="86">
        <f>'7. Nominale afschrijvingen'!AG22</f>
        <v>35276.829544114829</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40228.381884752904</v>
      </c>
      <c r="AP33" s="87">
        <f t="shared" si="6"/>
        <v>41274.319813756498</v>
      </c>
      <c r="AQ33" s="87">
        <f t="shared" si="7"/>
        <v>42223.629169472886</v>
      </c>
      <c r="AR33" s="87">
        <f t="shared" si="8"/>
        <v>43405.89078621813</v>
      </c>
      <c r="AS33" s="87">
        <f t="shared" si="9"/>
        <v>43839.949694080307</v>
      </c>
      <c r="AT33" s="87">
        <f t="shared" si="10"/>
        <v>44190.669291632948</v>
      </c>
      <c r="AU33" s="87">
        <f t="shared" si="11"/>
        <v>44279.050630216218</v>
      </c>
      <c r="AV33" s="87">
        <f t="shared" si="12"/>
        <v>44898.95733903924</v>
      </c>
      <c r="AW33" s="87">
        <f t="shared" si="13"/>
        <v>45841.835443159063</v>
      </c>
      <c r="AX33" s="87">
        <f t="shared" si="14"/>
        <v>47125.406835567512</v>
      </c>
      <c r="AY33" s="87">
        <f t="shared" si="15"/>
        <v>47455.284683416488</v>
      </c>
      <c r="AZ33" s="87">
        <f t="shared" si="16"/>
        <v>56946.341620099767</v>
      </c>
      <c r="BA33" s="87">
        <f t="shared" si="17"/>
        <v>51479.492824570196</v>
      </c>
      <c r="BB33" s="87">
        <f t="shared" si="18"/>
        <v>46537.461513411457</v>
      </c>
      <c r="BC33" s="87">
        <f t="shared" si="19"/>
        <v>46129.238166802585</v>
      </c>
      <c r="BD33" s="87">
        <f t="shared" si="20"/>
        <v>46129.238166802585</v>
      </c>
    </row>
    <row r="34" spans="1:56" s="20" customFormat="1" x14ac:dyDescent="0.2">
      <c r="A34" s="41"/>
      <c r="B34" s="86">
        <f>'3. Investeringen'!B20</f>
        <v>6</v>
      </c>
      <c r="C34" s="86" t="str">
        <f>'3. Investeringen'!F20</f>
        <v>TD</v>
      </c>
      <c r="D34" s="86" t="str">
        <f>'3. Investeringen'!G20</f>
        <v>Nieuwe investeringen TD</v>
      </c>
      <c r="E34" s="121">
        <f>'3. Investeringen'!K20</f>
        <v>2005</v>
      </c>
      <c r="G34" s="86">
        <f>'7. Nominale afschrijvingen'!R23</f>
        <v>6785.0467289719627</v>
      </c>
      <c r="H34" s="86">
        <f>'7. Nominale afschrijvingen'!S23</f>
        <v>6785.0467289719627</v>
      </c>
      <c r="I34" s="86">
        <f>'7. Nominale afschrijvingen'!T23</f>
        <v>6785.0467289719627</v>
      </c>
      <c r="J34" s="86">
        <f>'7. Nominale afschrijvingen'!U23</f>
        <v>6785.0467289719627</v>
      </c>
      <c r="K34" s="86">
        <f>'7. Nominale afschrijvingen'!V23</f>
        <v>6785.0467289719627</v>
      </c>
      <c r="L34" s="86">
        <f>'7. Nominale afschrijvingen'!W23</f>
        <v>6785.0467289719627</v>
      </c>
      <c r="M34" s="86">
        <f>'7. Nominale afschrijvingen'!X23</f>
        <v>6785.0467289719627</v>
      </c>
      <c r="N34" s="86">
        <f>'7. Nominale afschrijvingen'!Y23</f>
        <v>6785.0467289719627</v>
      </c>
      <c r="O34" s="86">
        <f>'7. Nominale afschrijvingen'!Z23</f>
        <v>6785.0467289719627</v>
      </c>
      <c r="P34" s="86">
        <f>'7. Nominale afschrijvingen'!AA23</f>
        <v>6785.0467289719627</v>
      </c>
      <c r="Q34" s="86">
        <f>'7. Nominale afschrijvingen'!AB23</f>
        <v>6785.0467289719627</v>
      </c>
      <c r="R34" s="86">
        <f>'7. Nominale afschrijvingen'!AC23</f>
        <v>8142.0560747663549</v>
      </c>
      <c r="S34" s="86">
        <f>'7. Nominale afschrijvingen'!AD23</f>
        <v>7888.2777036048064</v>
      </c>
      <c r="T34" s="86">
        <f>'7. Nominale afschrijvingen'!AE23</f>
        <v>7642.4093076482923</v>
      </c>
      <c r="U34" s="86">
        <f>'7. Nominale afschrijvingen'!AF23</f>
        <v>7404.2043422150991</v>
      </c>
      <c r="V34" s="86">
        <f>'7. Nominale afschrijvingen'!AG23</f>
        <v>7173.4239471330702</v>
      </c>
      <c r="W34" s="40"/>
      <c r="X34" s="118">
        <f>IF($C34="TD",INDEX('4. CPI-tabel'!$D$20:$Z$42,$E34-2003,X$28-2003),
IF(X$28&gt;=$E34,MAX(1,INDEX('4. CPI-tabel'!$D$20:$Z$42,MAX($E34,2010)-2003,X$28-2003)),0))</f>
        <v>1.0964366931991631</v>
      </c>
      <c r="Y34" s="118">
        <f>IF($C34="TD",INDEX('4. CPI-tabel'!$D$20:$Z$42,$E34-2003,Y$28-2003),
IF(Y$28&gt;=$E34,MAX(1,INDEX('4. CPI-tabel'!$D$20:$Z$42,MAX($E34,2010)-2003,Y$28-2003)),0))</f>
        <v>1.1249440472223413</v>
      </c>
      <c r="Z34" s="118">
        <f>IF($C34="TD",INDEX('4. CPI-tabel'!$D$20:$Z$42,$E34-2003,Z$28-2003),
IF(Z$28&gt;=$E34,MAX(1,INDEX('4. CPI-tabel'!$D$20:$Z$42,MAX($E34,2010)-2003,Z$28-2003)),0))</f>
        <v>1.1508177603084551</v>
      </c>
      <c r="AA34" s="118">
        <f>IF($C34="TD",INDEX('4. CPI-tabel'!$D$20:$Z$42,$E34-2003,AA$28-2003),
IF(AA$28&gt;=$E34,MAX(1,INDEX('4. CPI-tabel'!$D$20:$Z$42,MAX($E34,2010)-2003,AA$28-2003)),0))</f>
        <v>1.1830406575970918</v>
      </c>
      <c r="AB34" s="118">
        <f>IF($C34="TD",INDEX('4. CPI-tabel'!$D$20:$Z$42,$E34-2003,AB$28-2003),
IF(AB$28&gt;=$E34,MAX(1,INDEX('4. CPI-tabel'!$D$20:$Z$42,MAX($E34,2010)-2003,AB$28-2003)),0))</f>
        <v>1.1948710641730627</v>
      </c>
      <c r="AC34" s="118">
        <f>IF($C34="TD",INDEX('4. CPI-tabel'!$D$20:$Z$42,$E34-2003,AC$28-2003),
IF(AC$28&gt;=$E34,MAX(1,INDEX('4. CPI-tabel'!$D$20:$Z$42,MAX($E34,2010)-2003,AC$28-2003)),0))</f>
        <v>1.2044300326864472</v>
      </c>
      <c r="AD34" s="118">
        <f>IF($C34="TD",INDEX('4. CPI-tabel'!$D$20:$Z$42,$E34-2003,AD$28-2003),
IF(AD$28&gt;=$E34,MAX(1,INDEX('4. CPI-tabel'!$D$20:$Z$42,MAX($E34,2010)-2003,AD$28-2003)),0))</f>
        <v>1.2068388927518201</v>
      </c>
      <c r="AE34" s="118">
        <f>IF($C34="TD",INDEX('4. CPI-tabel'!$D$20:$Z$42,$E34-2003,AE$28-2003),
IF(AE$28&gt;=$E34,MAX(1,INDEX('4. CPI-tabel'!$D$20:$Z$42,MAX($E34,2010)-2003,AE$28-2003)),0))</f>
        <v>1.2237346372503457</v>
      </c>
      <c r="AF34" s="118">
        <f>IF($C34="TD",INDEX('4. CPI-tabel'!$D$20:$Z$42,$E34-2003,AF$28-2003),
IF(AF$28&gt;=$E34,MAX(1,INDEX('4. CPI-tabel'!$D$20:$Z$42,MAX($E34,2010)-2003,AF$28-2003)),0))</f>
        <v>1.2494330646326028</v>
      </c>
      <c r="AG34" s="118">
        <f>IF($C34="TD",INDEX('4. CPI-tabel'!$D$20:$Z$42,$E34-2003,AG$28-2003),
IF(AG$28&gt;=$E34,MAX(1,INDEX('4. CPI-tabel'!$D$20:$Z$42,MAX($E34,2010)-2003,AG$28-2003)),0))</f>
        <v>1.2844171904423158</v>
      </c>
      <c r="AH34" s="118">
        <f>IF($C34="TD",INDEX('4. CPI-tabel'!$D$20:$Z$42,$E34-2003,AH$28-2003),
IF(AH$28&gt;=$E34,MAX(1,INDEX('4. CPI-tabel'!$D$20:$Z$42,MAX($E34,2010)-2003,AH$28-2003)),0))</f>
        <v>1.2934081107754118</v>
      </c>
      <c r="AI34" s="118">
        <f>IF($C34="TD",INDEX('4. CPI-tabel'!$D$20:$Z$42,$E34-2003,AI$28-2003),
IF(AI$28&gt;=$E34,MAX(1,INDEX('4. CPI-tabel'!$D$20:$Z$42,MAX($E34,2010)-2003,AI$28-2003)),0))</f>
        <v>1.2934081107754118</v>
      </c>
      <c r="AJ34" s="118">
        <f>IF($C34="TD",INDEX('4. CPI-tabel'!$D$20:$Z$42,$E34-2003,AJ$28-2003),
IF(AJ$28&gt;=$E34,MAX(1,INDEX('4. CPI-tabel'!$D$20:$Z$42,MAX($E34,2010)-2003,AJ$28-2003)),0))</f>
        <v>1.2934081107754118</v>
      </c>
      <c r="AK34" s="118">
        <f>IF($C34="TD",INDEX('4. CPI-tabel'!$D$20:$Z$42,$E34-2003,AK$28-2003),
IF(AK$28&gt;=$E34,MAX(1,INDEX('4. CPI-tabel'!$D$20:$Z$42,MAX($E34,2010)-2003,AK$28-2003)),0))</f>
        <v>1.2934081107754118</v>
      </c>
      <c r="AL34" s="118">
        <f>IF($C34="TD",INDEX('4. CPI-tabel'!$D$20:$Z$42,$E34-2003,AL$28-2003),
IF(AL$28&gt;=$E34,MAX(1,INDEX('4. CPI-tabel'!$D$20:$Z$42,MAX($E34,2010)-2003,AL$28-2003)),0))</f>
        <v>1.2934081107754118</v>
      </c>
      <c r="AM34" s="118">
        <f>IF($C34="TD",INDEX('4. CPI-tabel'!$D$20:$Z$42,$E34-2003,AM$28-2003),
IF(AM$28&gt;=$E34,MAX(1,INDEX('4. CPI-tabel'!$D$20:$Z$42,MAX($E34,2010)-2003,AM$28-2003)),0))</f>
        <v>1.2934081107754118</v>
      </c>
      <c r="AO34" s="87">
        <f t="shared" si="5"/>
        <v>7439.3741987158173</v>
      </c>
      <c r="AP34" s="87">
        <f t="shared" si="6"/>
        <v>7632.7979278824278</v>
      </c>
      <c r="AQ34" s="87">
        <f t="shared" si="7"/>
        <v>7808.352280223723</v>
      </c>
      <c r="AR34" s="87">
        <f t="shared" si="8"/>
        <v>8026.9861440699869</v>
      </c>
      <c r="AS34" s="87">
        <f t="shared" si="9"/>
        <v>8107.2560055106869</v>
      </c>
      <c r="AT34" s="87">
        <f t="shared" si="10"/>
        <v>8172.1140535547729</v>
      </c>
      <c r="AU34" s="87">
        <f t="shared" si="11"/>
        <v>8188.4582816618822</v>
      </c>
      <c r="AV34" s="87">
        <f t="shared" si="12"/>
        <v>8303.0966976051495</v>
      </c>
      <c r="AW34" s="87">
        <f t="shared" si="13"/>
        <v>8477.461728254857</v>
      </c>
      <c r="AX34" s="87">
        <f t="shared" si="14"/>
        <v>8714.8306566459942</v>
      </c>
      <c r="AY34" s="87">
        <f t="shared" si="15"/>
        <v>8775.8344712425132</v>
      </c>
      <c r="AZ34" s="87">
        <f t="shared" si="16"/>
        <v>10531.001365491016</v>
      </c>
      <c r="BA34" s="87">
        <f t="shared" si="17"/>
        <v>10202.762361891297</v>
      </c>
      <c r="BB34" s="87">
        <f t="shared" si="18"/>
        <v>9884.7541843778017</v>
      </c>
      <c r="BC34" s="87">
        <f t="shared" si="19"/>
        <v>9576.6579500595326</v>
      </c>
      <c r="BD34" s="87">
        <f t="shared" si="20"/>
        <v>9278.164715252482</v>
      </c>
    </row>
    <row r="35" spans="1:56" s="20" customFormat="1" x14ac:dyDescent="0.2">
      <c r="A35" s="41"/>
      <c r="B35" s="86">
        <f>'3. Investeringen'!B21</f>
        <v>7</v>
      </c>
      <c r="C35" s="86" t="str">
        <f>'3. Investeringen'!F21</f>
        <v>TD</v>
      </c>
      <c r="D35" s="86" t="str">
        <f>'3. Investeringen'!G21</f>
        <v>Nieuwe investeringen TD</v>
      </c>
      <c r="E35" s="121">
        <f>'3. Investeringen'!K21</f>
        <v>2005</v>
      </c>
      <c r="G35" s="86">
        <f>'7. Nominale afschrijvingen'!R24</f>
        <v>39609.19540229885</v>
      </c>
      <c r="H35" s="86">
        <f>'7. Nominale afschrijvingen'!S24</f>
        <v>39609.195402298858</v>
      </c>
      <c r="I35" s="86">
        <f>'7. Nominale afschrijvingen'!T24</f>
        <v>39609.195402298858</v>
      </c>
      <c r="J35" s="86">
        <f>'7. Nominale afschrijvingen'!U24</f>
        <v>39609.195402298858</v>
      </c>
      <c r="K35" s="86">
        <f>'7. Nominale afschrijvingen'!V24</f>
        <v>39609.195402298858</v>
      </c>
      <c r="L35" s="86">
        <f>'7. Nominale afschrijvingen'!W24</f>
        <v>39609.195402298858</v>
      </c>
      <c r="M35" s="86">
        <f>'7. Nominale afschrijvingen'!X24</f>
        <v>39609.195402298858</v>
      </c>
      <c r="N35" s="86">
        <f>'7. Nominale afschrijvingen'!Y24</f>
        <v>39609.195402298858</v>
      </c>
      <c r="O35" s="86">
        <f>'7. Nominale afschrijvingen'!Z24</f>
        <v>39609.195402298858</v>
      </c>
      <c r="P35" s="86">
        <f>'7. Nominale afschrijvingen'!AA24</f>
        <v>39609.195402298858</v>
      </c>
      <c r="Q35" s="86">
        <f>'7. Nominale afschrijvingen'!AB24</f>
        <v>39609.195402298858</v>
      </c>
      <c r="R35" s="86">
        <f>'7. Nominale afschrijvingen'!AC24</f>
        <v>47531.034482758616</v>
      </c>
      <c r="S35" s="86">
        <f>'7. Nominale afschrijvingen'!AD24</f>
        <v>45529.727767695091</v>
      </c>
      <c r="T35" s="86">
        <f>'7. Nominale afschrijvingen'!AE24</f>
        <v>43612.686598528984</v>
      </c>
      <c r="U35" s="86">
        <f>'7. Nominale afschrijvingen'!AF24</f>
        <v>41776.362952275129</v>
      </c>
      <c r="V35" s="86">
        <f>'7. Nominale afschrijvingen'!AG24</f>
        <v>40017.358196389869</v>
      </c>
      <c r="W35" s="40"/>
      <c r="X35" s="118">
        <f>IF($C35="TD",INDEX('4. CPI-tabel'!$D$20:$Z$42,$E35-2003,X$28-2003),
IF(X$28&gt;=$E35,MAX(1,INDEX('4. CPI-tabel'!$D$20:$Z$42,MAX($E35,2010)-2003,X$28-2003)),0))</f>
        <v>1.0964366931991631</v>
      </c>
      <c r="Y35" s="118">
        <f>IF($C35="TD",INDEX('4. CPI-tabel'!$D$20:$Z$42,$E35-2003,Y$28-2003),
IF(Y$28&gt;=$E35,MAX(1,INDEX('4. CPI-tabel'!$D$20:$Z$42,MAX($E35,2010)-2003,Y$28-2003)),0))</f>
        <v>1.1249440472223413</v>
      </c>
      <c r="Z35" s="118">
        <f>IF($C35="TD",INDEX('4. CPI-tabel'!$D$20:$Z$42,$E35-2003,Z$28-2003),
IF(Z$28&gt;=$E35,MAX(1,INDEX('4. CPI-tabel'!$D$20:$Z$42,MAX($E35,2010)-2003,Z$28-2003)),0))</f>
        <v>1.1508177603084551</v>
      </c>
      <c r="AA35" s="118">
        <f>IF($C35="TD",INDEX('4. CPI-tabel'!$D$20:$Z$42,$E35-2003,AA$28-2003),
IF(AA$28&gt;=$E35,MAX(1,INDEX('4. CPI-tabel'!$D$20:$Z$42,MAX($E35,2010)-2003,AA$28-2003)),0))</f>
        <v>1.1830406575970918</v>
      </c>
      <c r="AB35" s="118">
        <f>IF($C35="TD",INDEX('4. CPI-tabel'!$D$20:$Z$42,$E35-2003,AB$28-2003),
IF(AB$28&gt;=$E35,MAX(1,INDEX('4. CPI-tabel'!$D$20:$Z$42,MAX($E35,2010)-2003,AB$28-2003)),0))</f>
        <v>1.1948710641730627</v>
      </c>
      <c r="AC35" s="118">
        <f>IF($C35="TD",INDEX('4. CPI-tabel'!$D$20:$Z$42,$E35-2003,AC$28-2003),
IF(AC$28&gt;=$E35,MAX(1,INDEX('4. CPI-tabel'!$D$20:$Z$42,MAX($E35,2010)-2003,AC$28-2003)),0))</f>
        <v>1.2044300326864472</v>
      </c>
      <c r="AD35" s="118">
        <f>IF($C35="TD",INDEX('4. CPI-tabel'!$D$20:$Z$42,$E35-2003,AD$28-2003),
IF(AD$28&gt;=$E35,MAX(1,INDEX('4. CPI-tabel'!$D$20:$Z$42,MAX($E35,2010)-2003,AD$28-2003)),0))</f>
        <v>1.2068388927518201</v>
      </c>
      <c r="AE35" s="118">
        <f>IF($C35="TD",INDEX('4. CPI-tabel'!$D$20:$Z$42,$E35-2003,AE$28-2003),
IF(AE$28&gt;=$E35,MAX(1,INDEX('4. CPI-tabel'!$D$20:$Z$42,MAX($E35,2010)-2003,AE$28-2003)),0))</f>
        <v>1.2237346372503457</v>
      </c>
      <c r="AF35" s="118">
        <f>IF($C35="TD",INDEX('4. CPI-tabel'!$D$20:$Z$42,$E35-2003,AF$28-2003),
IF(AF$28&gt;=$E35,MAX(1,INDEX('4. CPI-tabel'!$D$20:$Z$42,MAX($E35,2010)-2003,AF$28-2003)),0))</f>
        <v>1.2494330646326028</v>
      </c>
      <c r="AG35" s="118">
        <f>IF($C35="TD",INDEX('4. CPI-tabel'!$D$20:$Z$42,$E35-2003,AG$28-2003),
IF(AG$28&gt;=$E35,MAX(1,INDEX('4. CPI-tabel'!$D$20:$Z$42,MAX($E35,2010)-2003,AG$28-2003)),0))</f>
        <v>1.2844171904423158</v>
      </c>
      <c r="AH35" s="118">
        <f>IF($C35="TD",INDEX('4. CPI-tabel'!$D$20:$Z$42,$E35-2003,AH$28-2003),
IF(AH$28&gt;=$E35,MAX(1,INDEX('4. CPI-tabel'!$D$20:$Z$42,MAX($E35,2010)-2003,AH$28-2003)),0))</f>
        <v>1.2934081107754118</v>
      </c>
      <c r="AI35" s="118">
        <f>IF($C35="TD",INDEX('4. CPI-tabel'!$D$20:$Z$42,$E35-2003,AI$28-2003),
IF(AI$28&gt;=$E35,MAX(1,INDEX('4. CPI-tabel'!$D$20:$Z$42,MAX($E35,2010)-2003,AI$28-2003)),0))</f>
        <v>1.2934081107754118</v>
      </c>
      <c r="AJ35" s="118">
        <f>IF($C35="TD",INDEX('4. CPI-tabel'!$D$20:$Z$42,$E35-2003,AJ$28-2003),
IF(AJ$28&gt;=$E35,MAX(1,INDEX('4. CPI-tabel'!$D$20:$Z$42,MAX($E35,2010)-2003,AJ$28-2003)),0))</f>
        <v>1.2934081107754118</v>
      </c>
      <c r="AK35" s="118">
        <f>IF($C35="TD",INDEX('4. CPI-tabel'!$D$20:$Z$42,$E35-2003,AK$28-2003),
IF(AK$28&gt;=$E35,MAX(1,INDEX('4. CPI-tabel'!$D$20:$Z$42,MAX($E35,2010)-2003,AK$28-2003)),0))</f>
        <v>1.2934081107754118</v>
      </c>
      <c r="AL35" s="118">
        <f>IF($C35="TD",INDEX('4. CPI-tabel'!$D$20:$Z$42,$E35-2003,AL$28-2003),
IF(AL$28&gt;=$E35,MAX(1,INDEX('4. CPI-tabel'!$D$20:$Z$42,MAX($E35,2010)-2003,AL$28-2003)),0))</f>
        <v>1.2934081107754118</v>
      </c>
      <c r="AM35" s="118">
        <f>IF($C35="TD",INDEX('4. CPI-tabel'!$D$20:$Z$42,$E35-2003,AM$28-2003),
IF(AM$28&gt;=$E35,MAX(1,INDEX('4. CPI-tabel'!$D$20:$Z$42,MAX($E35,2010)-2003,AM$28-2003)),0))</f>
        <v>1.2934081107754118</v>
      </c>
      <c r="AO35" s="87">
        <f t="shared" si="5"/>
        <v>43428.975227176044</v>
      </c>
      <c r="AP35" s="87">
        <f t="shared" si="6"/>
        <v>44558.128583082631</v>
      </c>
      <c r="AQ35" s="87">
        <f t="shared" si="7"/>
        <v>45582.965540493526</v>
      </c>
      <c r="AR35" s="87">
        <f t="shared" si="8"/>
        <v>46859.288575627346</v>
      </c>
      <c r="AS35" s="87">
        <f t="shared" si="9"/>
        <v>47327.881461383615</v>
      </c>
      <c r="AT35" s="87">
        <f t="shared" si="10"/>
        <v>47706.504513074688</v>
      </c>
      <c r="AU35" s="87">
        <f t="shared" si="11"/>
        <v>47801.917522100834</v>
      </c>
      <c r="AV35" s="87">
        <f t="shared" si="12"/>
        <v>48471.144367410256</v>
      </c>
      <c r="AW35" s="87">
        <f t="shared" si="13"/>
        <v>49489.038399125864</v>
      </c>
      <c r="AX35" s="87">
        <f t="shared" si="14"/>
        <v>50874.731474301392</v>
      </c>
      <c r="AY35" s="87">
        <f t="shared" si="15"/>
        <v>51230.854594621494</v>
      </c>
      <c r="AZ35" s="87">
        <f t="shared" si="16"/>
        <v>61477.025513545777</v>
      </c>
      <c r="BA35" s="87">
        <f t="shared" si="17"/>
        <v>58888.519176133319</v>
      </c>
      <c r="BB35" s="87">
        <f t="shared" si="18"/>
        <v>56409.002579243497</v>
      </c>
      <c r="BC35" s="87">
        <f t="shared" si="19"/>
        <v>54033.886681170079</v>
      </c>
      <c r="BD35" s="87">
        <f t="shared" si="20"/>
        <v>51758.775663015564</v>
      </c>
    </row>
    <row r="36" spans="1:56" s="20" customFormat="1" x14ac:dyDescent="0.2">
      <c r="A36" s="41"/>
      <c r="B36" s="86">
        <f>'3. Investeringen'!B22</f>
        <v>8</v>
      </c>
      <c r="C36" s="86" t="str">
        <f>'3. Investeringen'!F22</f>
        <v>TD</v>
      </c>
      <c r="D36" s="86" t="str">
        <f>'3. Investeringen'!G22</f>
        <v>Nieuwe investeringen TD</v>
      </c>
      <c r="E36" s="121">
        <f>'3. Investeringen'!K22</f>
        <v>2005</v>
      </c>
      <c r="G36" s="86">
        <f>'7. Nominale afschrijvingen'!R25</f>
        <v>8877.1929824561412</v>
      </c>
      <c r="H36" s="86">
        <f>'7. Nominale afschrijvingen'!S25</f>
        <v>8877.1929824561412</v>
      </c>
      <c r="I36" s="86">
        <f>'7. Nominale afschrijvingen'!T25</f>
        <v>8877.1929824561412</v>
      </c>
      <c r="J36" s="86">
        <f>'7. Nominale afschrijvingen'!U25</f>
        <v>8877.1929824561412</v>
      </c>
      <c r="K36" s="86">
        <f>'7. Nominale afschrijvingen'!V25</f>
        <v>8877.1929824561412</v>
      </c>
      <c r="L36" s="86">
        <f>'7. Nominale afschrijvingen'!W25</f>
        <v>8877.1929824561412</v>
      </c>
      <c r="M36" s="86">
        <f>'7. Nominale afschrijvingen'!X25</f>
        <v>8877.1929824561412</v>
      </c>
      <c r="N36" s="86">
        <f>'7. Nominale afschrijvingen'!Y25</f>
        <v>8877.1929824561412</v>
      </c>
      <c r="O36" s="86">
        <f>'7. Nominale afschrijvingen'!Z25</f>
        <v>8877.1929824561412</v>
      </c>
      <c r="P36" s="86">
        <f>'7. Nominale afschrijvingen'!AA25</f>
        <v>8877.1929824561412</v>
      </c>
      <c r="Q36" s="86">
        <f>'7. Nominale afschrijvingen'!AB25</f>
        <v>8877.1929824561412</v>
      </c>
      <c r="R36" s="86">
        <f>'7. Nominale afschrijvingen'!AC25</f>
        <v>10652.631578947372</v>
      </c>
      <c r="S36" s="86">
        <f>'7. Nominale afschrijvingen'!AD25</f>
        <v>9705.7309941520489</v>
      </c>
      <c r="T36" s="86">
        <f>'7. Nominale afschrijvingen'!AE25</f>
        <v>8842.9993502274228</v>
      </c>
      <c r="U36" s="86">
        <f>'7. Nominale afschrijvingen'!AF25</f>
        <v>8632.4517466505786</v>
      </c>
      <c r="V36" s="86">
        <f>'7. Nominale afschrijvingen'!AG25</f>
        <v>8632.4517466505786</v>
      </c>
      <c r="W36" s="40"/>
      <c r="X36" s="118">
        <f>IF($C36="TD",INDEX('4. CPI-tabel'!$D$20:$Z$42,$E36-2003,X$28-2003),
IF(X$28&gt;=$E36,MAX(1,INDEX('4. CPI-tabel'!$D$20:$Z$42,MAX($E36,2010)-2003,X$28-2003)),0))</f>
        <v>1.0964366931991631</v>
      </c>
      <c r="Y36" s="118">
        <f>IF($C36="TD",INDEX('4. CPI-tabel'!$D$20:$Z$42,$E36-2003,Y$28-2003),
IF(Y$28&gt;=$E36,MAX(1,INDEX('4. CPI-tabel'!$D$20:$Z$42,MAX($E36,2010)-2003,Y$28-2003)),0))</f>
        <v>1.1249440472223413</v>
      </c>
      <c r="Z36" s="118">
        <f>IF($C36="TD",INDEX('4. CPI-tabel'!$D$20:$Z$42,$E36-2003,Z$28-2003),
IF(Z$28&gt;=$E36,MAX(1,INDEX('4. CPI-tabel'!$D$20:$Z$42,MAX($E36,2010)-2003,Z$28-2003)),0))</f>
        <v>1.1508177603084551</v>
      </c>
      <c r="AA36" s="118">
        <f>IF($C36="TD",INDEX('4. CPI-tabel'!$D$20:$Z$42,$E36-2003,AA$28-2003),
IF(AA$28&gt;=$E36,MAX(1,INDEX('4. CPI-tabel'!$D$20:$Z$42,MAX($E36,2010)-2003,AA$28-2003)),0))</f>
        <v>1.1830406575970918</v>
      </c>
      <c r="AB36" s="118">
        <f>IF($C36="TD",INDEX('4. CPI-tabel'!$D$20:$Z$42,$E36-2003,AB$28-2003),
IF(AB$28&gt;=$E36,MAX(1,INDEX('4. CPI-tabel'!$D$20:$Z$42,MAX($E36,2010)-2003,AB$28-2003)),0))</f>
        <v>1.1948710641730627</v>
      </c>
      <c r="AC36" s="118">
        <f>IF($C36="TD",INDEX('4. CPI-tabel'!$D$20:$Z$42,$E36-2003,AC$28-2003),
IF(AC$28&gt;=$E36,MAX(1,INDEX('4. CPI-tabel'!$D$20:$Z$42,MAX($E36,2010)-2003,AC$28-2003)),0))</f>
        <v>1.2044300326864472</v>
      </c>
      <c r="AD36" s="118">
        <f>IF($C36="TD",INDEX('4. CPI-tabel'!$D$20:$Z$42,$E36-2003,AD$28-2003),
IF(AD$28&gt;=$E36,MAX(1,INDEX('4. CPI-tabel'!$D$20:$Z$42,MAX($E36,2010)-2003,AD$28-2003)),0))</f>
        <v>1.2068388927518201</v>
      </c>
      <c r="AE36" s="118">
        <f>IF($C36="TD",INDEX('4. CPI-tabel'!$D$20:$Z$42,$E36-2003,AE$28-2003),
IF(AE$28&gt;=$E36,MAX(1,INDEX('4. CPI-tabel'!$D$20:$Z$42,MAX($E36,2010)-2003,AE$28-2003)),0))</f>
        <v>1.2237346372503457</v>
      </c>
      <c r="AF36" s="118">
        <f>IF($C36="TD",INDEX('4. CPI-tabel'!$D$20:$Z$42,$E36-2003,AF$28-2003),
IF(AF$28&gt;=$E36,MAX(1,INDEX('4. CPI-tabel'!$D$20:$Z$42,MAX($E36,2010)-2003,AF$28-2003)),0))</f>
        <v>1.2494330646326028</v>
      </c>
      <c r="AG36" s="118">
        <f>IF($C36="TD",INDEX('4. CPI-tabel'!$D$20:$Z$42,$E36-2003,AG$28-2003),
IF(AG$28&gt;=$E36,MAX(1,INDEX('4. CPI-tabel'!$D$20:$Z$42,MAX($E36,2010)-2003,AG$28-2003)),0))</f>
        <v>1.2844171904423158</v>
      </c>
      <c r="AH36" s="118">
        <f>IF($C36="TD",INDEX('4. CPI-tabel'!$D$20:$Z$42,$E36-2003,AH$28-2003),
IF(AH$28&gt;=$E36,MAX(1,INDEX('4. CPI-tabel'!$D$20:$Z$42,MAX($E36,2010)-2003,AH$28-2003)),0))</f>
        <v>1.2934081107754118</v>
      </c>
      <c r="AI36" s="118">
        <f>IF($C36="TD",INDEX('4. CPI-tabel'!$D$20:$Z$42,$E36-2003,AI$28-2003),
IF(AI$28&gt;=$E36,MAX(1,INDEX('4. CPI-tabel'!$D$20:$Z$42,MAX($E36,2010)-2003,AI$28-2003)),0))</f>
        <v>1.2934081107754118</v>
      </c>
      <c r="AJ36" s="118">
        <f>IF($C36="TD",INDEX('4. CPI-tabel'!$D$20:$Z$42,$E36-2003,AJ$28-2003),
IF(AJ$28&gt;=$E36,MAX(1,INDEX('4. CPI-tabel'!$D$20:$Z$42,MAX($E36,2010)-2003,AJ$28-2003)),0))</f>
        <v>1.2934081107754118</v>
      </c>
      <c r="AK36" s="118">
        <f>IF($C36="TD",INDEX('4. CPI-tabel'!$D$20:$Z$42,$E36-2003,AK$28-2003),
IF(AK$28&gt;=$E36,MAX(1,INDEX('4. CPI-tabel'!$D$20:$Z$42,MAX($E36,2010)-2003,AK$28-2003)),0))</f>
        <v>1.2934081107754118</v>
      </c>
      <c r="AL36" s="118">
        <f>IF($C36="TD",INDEX('4. CPI-tabel'!$D$20:$Z$42,$E36-2003,AL$28-2003),
IF(AL$28&gt;=$E36,MAX(1,INDEX('4. CPI-tabel'!$D$20:$Z$42,MAX($E36,2010)-2003,AL$28-2003)),0))</f>
        <v>1.2934081107754118</v>
      </c>
      <c r="AM36" s="118">
        <f>IF($C36="TD",INDEX('4. CPI-tabel'!$D$20:$Z$42,$E36-2003,AM$28-2003),
IF(AM$28&gt;=$E36,MAX(1,INDEX('4. CPI-tabel'!$D$20:$Z$42,MAX($E36,2010)-2003,AM$28-2003)),0))</f>
        <v>1.2934081107754118</v>
      </c>
      <c r="AO36" s="87">
        <f t="shared" si="5"/>
        <v>9733.2801185750286</v>
      </c>
      <c r="AP36" s="87">
        <f t="shared" si="6"/>
        <v>9986.3454016579781</v>
      </c>
      <c r="AQ36" s="87">
        <f t="shared" si="7"/>
        <v>10216.03134589611</v>
      </c>
      <c r="AR36" s="87">
        <f t="shared" si="8"/>
        <v>10502.080223581201</v>
      </c>
      <c r="AS36" s="87">
        <f t="shared" si="9"/>
        <v>10607.101025817014</v>
      </c>
      <c r="AT36" s="87">
        <f t="shared" si="10"/>
        <v>10691.957834023549</v>
      </c>
      <c r="AU36" s="87">
        <f t="shared" si="11"/>
        <v>10713.341749691597</v>
      </c>
      <c r="AV36" s="87">
        <f t="shared" si="12"/>
        <v>10863.32853418728</v>
      </c>
      <c r="AW36" s="87">
        <f t="shared" si="13"/>
        <v>11091.458433405212</v>
      </c>
      <c r="AX36" s="87">
        <f t="shared" si="14"/>
        <v>11402.019269540559</v>
      </c>
      <c r="AY36" s="87">
        <f t="shared" si="15"/>
        <v>11481.833404427342</v>
      </c>
      <c r="AZ36" s="87">
        <f t="shared" si="16"/>
        <v>13778.200085312812</v>
      </c>
      <c r="BA36" s="87">
        <f t="shared" si="17"/>
        <v>12553.471188840562</v>
      </c>
      <c r="BB36" s="87">
        <f t="shared" si="18"/>
        <v>11437.607083165845</v>
      </c>
      <c r="BC36" s="87">
        <f t="shared" si="19"/>
        <v>11165.283104995229</v>
      </c>
      <c r="BD36" s="87">
        <f t="shared" si="20"/>
        <v>11165.283104995229</v>
      </c>
    </row>
    <row r="37" spans="1:56" s="20" customFormat="1" x14ac:dyDescent="0.2">
      <c r="A37" s="41"/>
      <c r="B37" s="86">
        <f>'3. Investeringen'!B23</f>
        <v>9</v>
      </c>
      <c r="C37" s="86" t="str">
        <f>'3. Investeringen'!F23</f>
        <v>TD</v>
      </c>
      <c r="D37" s="86" t="str">
        <f>'3. Investeringen'!G23</f>
        <v>Nieuwe investeringen TD</v>
      </c>
      <c r="E37" s="121">
        <f>'3. Investeringen'!K23</f>
        <v>2006</v>
      </c>
      <c r="G37" s="86">
        <f>'7. Nominale afschrijvingen'!R26</f>
        <v>825.6880733944954</v>
      </c>
      <c r="H37" s="86">
        <f>'7. Nominale afschrijvingen'!S26</f>
        <v>825.6880733944954</v>
      </c>
      <c r="I37" s="86">
        <f>'7. Nominale afschrijvingen'!T26</f>
        <v>825.6880733944954</v>
      </c>
      <c r="J37" s="86">
        <f>'7. Nominale afschrijvingen'!U26</f>
        <v>825.6880733944954</v>
      </c>
      <c r="K37" s="86">
        <f>'7. Nominale afschrijvingen'!V26</f>
        <v>825.6880733944954</v>
      </c>
      <c r="L37" s="86">
        <f>'7. Nominale afschrijvingen'!W26</f>
        <v>825.6880733944954</v>
      </c>
      <c r="M37" s="86">
        <f>'7. Nominale afschrijvingen'!X26</f>
        <v>825.6880733944954</v>
      </c>
      <c r="N37" s="86">
        <f>'7. Nominale afschrijvingen'!Y26</f>
        <v>825.6880733944954</v>
      </c>
      <c r="O37" s="86">
        <f>'7. Nominale afschrijvingen'!Z26</f>
        <v>825.6880733944954</v>
      </c>
      <c r="P37" s="86">
        <f>'7. Nominale afschrijvingen'!AA26</f>
        <v>825.6880733944954</v>
      </c>
      <c r="Q37" s="86">
        <f>'7. Nominale afschrijvingen'!AB26</f>
        <v>825.6880733944954</v>
      </c>
      <c r="R37" s="86">
        <f>'7. Nominale afschrijvingen'!AC26</f>
        <v>990.82568807339442</v>
      </c>
      <c r="S37" s="86">
        <f>'7. Nominale afschrijvingen'!AD26</f>
        <v>960.72465451167102</v>
      </c>
      <c r="T37" s="86">
        <f>'7. Nominale afschrijvingen'!AE26</f>
        <v>931.53808272903791</v>
      </c>
      <c r="U37" s="86">
        <f>'7. Nominale afschrijvingen'!AF26</f>
        <v>903.23819160815572</v>
      </c>
      <c r="V37" s="86">
        <f>'7. Nominale afschrijvingen'!AG26</f>
        <v>875.79804401499666</v>
      </c>
      <c r="W37" s="40"/>
      <c r="X37" s="118">
        <f>IF($C37="TD",INDEX('4. CPI-tabel'!$D$20:$Z$42,$E37-2003,X$28-2003),
IF(X$28&gt;=$E37,MAX(1,INDEX('4. CPI-tabel'!$D$20:$Z$42,MAX($E37,2010)-2003,X$28-2003)),0))</f>
        <v>1.0770497968557597</v>
      </c>
      <c r="Y37" s="118">
        <f>IF($C37="TD",INDEX('4. CPI-tabel'!$D$20:$Z$42,$E37-2003,Y$28-2003),
IF(Y$28&gt;=$E37,MAX(1,INDEX('4. CPI-tabel'!$D$20:$Z$42,MAX($E37,2010)-2003,Y$28-2003)),0))</f>
        <v>1.1050530915740095</v>
      </c>
      <c r="Z37" s="118">
        <f>IF($C37="TD",INDEX('4. CPI-tabel'!$D$20:$Z$42,$E37-2003,Z$28-2003),
IF(Z$28&gt;=$E37,MAX(1,INDEX('4. CPI-tabel'!$D$20:$Z$42,MAX($E37,2010)-2003,Z$28-2003)),0))</f>
        <v>1.1304693126802117</v>
      </c>
      <c r="AA37" s="118">
        <f>IF($C37="TD",INDEX('4. CPI-tabel'!$D$20:$Z$42,$E37-2003,AA$28-2003),
IF(AA$28&gt;=$E37,MAX(1,INDEX('4. CPI-tabel'!$D$20:$Z$42,MAX($E37,2010)-2003,AA$28-2003)),0))</f>
        <v>1.1621224534352577</v>
      </c>
      <c r="AB37" s="118">
        <f>IF($C37="TD",INDEX('4. CPI-tabel'!$D$20:$Z$42,$E37-2003,AB$28-2003),
IF(AB$28&gt;=$E37,MAX(1,INDEX('4. CPI-tabel'!$D$20:$Z$42,MAX($E37,2010)-2003,AB$28-2003)),0))</f>
        <v>1.1737436779696102</v>
      </c>
      <c r="AC37" s="118">
        <f>IF($C37="TD",INDEX('4. CPI-tabel'!$D$20:$Z$42,$E37-2003,AC$28-2003),
IF(AC$28&gt;=$E37,MAX(1,INDEX('4. CPI-tabel'!$D$20:$Z$42,MAX($E37,2010)-2003,AC$28-2003)),0))</f>
        <v>1.183133627393367</v>
      </c>
      <c r="AD37" s="118">
        <f>IF($C37="TD",INDEX('4. CPI-tabel'!$D$20:$Z$42,$E37-2003,AD$28-2003),
IF(AD$28&gt;=$E37,MAX(1,INDEX('4. CPI-tabel'!$D$20:$Z$42,MAX($E37,2010)-2003,AD$28-2003)),0))</f>
        <v>1.1854998946481539</v>
      </c>
      <c r="AE37" s="118">
        <f>IF($C37="TD",INDEX('4. CPI-tabel'!$D$20:$Z$42,$E37-2003,AE$28-2003),
IF(AE$28&gt;=$E37,MAX(1,INDEX('4. CPI-tabel'!$D$20:$Z$42,MAX($E37,2010)-2003,AE$28-2003)),0))</f>
        <v>1.2020968931732281</v>
      </c>
      <c r="AF37" s="118">
        <f>IF($C37="TD",INDEX('4. CPI-tabel'!$D$20:$Z$42,$E37-2003,AF$28-2003),
IF(AF$28&gt;=$E37,MAX(1,INDEX('4. CPI-tabel'!$D$20:$Z$42,MAX($E37,2010)-2003,AF$28-2003)),0))</f>
        <v>1.2273409279298657</v>
      </c>
      <c r="AG37" s="118">
        <f>IF($C37="TD",INDEX('4. CPI-tabel'!$D$20:$Z$42,$E37-2003,AG$28-2003),
IF(AG$28&gt;=$E37,MAX(1,INDEX('4. CPI-tabel'!$D$20:$Z$42,MAX($E37,2010)-2003,AG$28-2003)),0))</f>
        <v>1.2617064739119019</v>
      </c>
      <c r="AH37" s="118">
        <f>IF($C37="TD",INDEX('4. CPI-tabel'!$D$20:$Z$42,$E37-2003,AH$28-2003),
IF(AH$28&gt;=$E37,MAX(1,INDEX('4. CPI-tabel'!$D$20:$Z$42,MAX($E37,2010)-2003,AH$28-2003)),0))</f>
        <v>1.270538419229285</v>
      </c>
      <c r="AI37" s="118">
        <f>IF($C37="TD",INDEX('4. CPI-tabel'!$D$20:$Z$42,$E37-2003,AI$28-2003),
IF(AI$28&gt;=$E37,MAX(1,INDEX('4. CPI-tabel'!$D$20:$Z$42,MAX($E37,2010)-2003,AI$28-2003)),0))</f>
        <v>1.270538419229285</v>
      </c>
      <c r="AJ37" s="118">
        <f>IF($C37="TD",INDEX('4. CPI-tabel'!$D$20:$Z$42,$E37-2003,AJ$28-2003),
IF(AJ$28&gt;=$E37,MAX(1,INDEX('4. CPI-tabel'!$D$20:$Z$42,MAX($E37,2010)-2003,AJ$28-2003)),0))</f>
        <v>1.270538419229285</v>
      </c>
      <c r="AK37" s="118">
        <f>IF($C37="TD",INDEX('4. CPI-tabel'!$D$20:$Z$42,$E37-2003,AK$28-2003),
IF(AK$28&gt;=$E37,MAX(1,INDEX('4. CPI-tabel'!$D$20:$Z$42,MAX($E37,2010)-2003,AK$28-2003)),0))</f>
        <v>1.270538419229285</v>
      </c>
      <c r="AL37" s="118">
        <f>IF($C37="TD",INDEX('4. CPI-tabel'!$D$20:$Z$42,$E37-2003,AL$28-2003),
IF(AL$28&gt;=$E37,MAX(1,INDEX('4. CPI-tabel'!$D$20:$Z$42,MAX($E37,2010)-2003,AL$28-2003)),0))</f>
        <v>1.270538419229285</v>
      </c>
      <c r="AM37" s="118">
        <f>IF($C37="TD",INDEX('4. CPI-tabel'!$D$20:$Z$42,$E37-2003,AM$28-2003),
IF(AM$28&gt;=$E37,MAX(1,INDEX('4. CPI-tabel'!$D$20:$Z$42,MAX($E37,2010)-2003,AM$28-2003)),0))</f>
        <v>1.270538419229285</v>
      </c>
      <c r="AO37" s="87">
        <f t="shared" si="5"/>
        <v>889.30717171576487</v>
      </c>
      <c r="AP37" s="87">
        <f t="shared" si="6"/>
        <v>912.42915818037488</v>
      </c>
      <c r="AQ37" s="87">
        <f t="shared" si="7"/>
        <v>933.41502881852341</v>
      </c>
      <c r="AR37" s="87">
        <f t="shared" si="8"/>
        <v>959.55064962544213</v>
      </c>
      <c r="AS37" s="87">
        <f t="shared" si="9"/>
        <v>969.14615612169655</v>
      </c>
      <c r="AT37" s="87">
        <f t="shared" si="10"/>
        <v>976.89932537067</v>
      </c>
      <c r="AU37" s="87">
        <f t="shared" si="11"/>
        <v>978.85312402141142</v>
      </c>
      <c r="AV37" s="87">
        <f t="shared" si="12"/>
        <v>992.55706775771125</v>
      </c>
      <c r="AW37" s="87">
        <f t="shared" si="13"/>
        <v>1013.400766180623</v>
      </c>
      <c r="AX37" s="87">
        <f t="shared" si="14"/>
        <v>1041.7759876336804</v>
      </c>
      <c r="AY37" s="87">
        <f t="shared" si="15"/>
        <v>1049.068419547116</v>
      </c>
      <c r="AZ37" s="87">
        <f t="shared" si="16"/>
        <v>1258.8821034565392</v>
      </c>
      <c r="BA37" s="87">
        <f t="shared" si="17"/>
        <v>1220.6375838578595</v>
      </c>
      <c r="BB37" s="87">
        <f t="shared" si="18"/>
        <v>1183.5549230824308</v>
      </c>
      <c r="BC37" s="87">
        <f t="shared" si="19"/>
        <v>1147.5988241533441</v>
      </c>
      <c r="BD37" s="87">
        <f t="shared" si="20"/>
        <v>1112.7350624069136</v>
      </c>
    </row>
    <row r="38" spans="1:56" s="20" customFormat="1" x14ac:dyDescent="0.2">
      <c r="A38" s="41"/>
      <c r="B38" s="86">
        <f>'3. Investeringen'!B24</f>
        <v>10</v>
      </c>
      <c r="C38" s="86" t="str">
        <f>'3. Investeringen'!F24</f>
        <v>TD</v>
      </c>
      <c r="D38" s="86" t="str">
        <f>'3. Investeringen'!G24</f>
        <v>Nieuwe investeringen TD</v>
      </c>
      <c r="E38" s="121">
        <f>'3. Investeringen'!K24</f>
        <v>2006</v>
      </c>
      <c r="G38" s="86">
        <f>'7. Nominale afschrijvingen'!R27</f>
        <v>8808.9887640449433</v>
      </c>
      <c r="H38" s="86">
        <f>'7. Nominale afschrijvingen'!S27</f>
        <v>8808.9887640449433</v>
      </c>
      <c r="I38" s="86">
        <f>'7. Nominale afschrijvingen'!T27</f>
        <v>8808.9887640449433</v>
      </c>
      <c r="J38" s="86">
        <f>'7. Nominale afschrijvingen'!U27</f>
        <v>8808.9887640449433</v>
      </c>
      <c r="K38" s="86">
        <f>'7. Nominale afschrijvingen'!V27</f>
        <v>8808.9887640449433</v>
      </c>
      <c r="L38" s="86">
        <f>'7. Nominale afschrijvingen'!W27</f>
        <v>8808.9887640449433</v>
      </c>
      <c r="M38" s="86">
        <f>'7. Nominale afschrijvingen'!X27</f>
        <v>8808.9887640449433</v>
      </c>
      <c r="N38" s="86">
        <f>'7. Nominale afschrijvingen'!Y27</f>
        <v>8808.9887640449433</v>
      </c>
      <c r="O38" s="86">
        <f>'7. Nominale afschrijvingen'!Z27</f>
        <v>8808.9887640449433</v>
      </c>
      <c r="P38" s="86">
        <f>'7. Nominale afschrijvingen'!AA27</f>
        <v>8808.9887640449433</v>
      </c>
      <c r="Q38" s="86">
        <f>'7. Nominale afschrijvingen'!AB27</f>
        <v>8808.9887640449433</v>
      </c>
      <c r="R38" s="86">
        <f>'7. Nominale afschrijvingen'!AC27</f>
        <v>10570.78651685393</v>
      </c>
      <c r="S38" s="86">
        <f>'7. Nominale afschrijvingen'!AD27</f>
        <v>10140.788421253093</v>
      </c>
      <c r="T38" s="86">
        <f>'7. Nominale afschrijvingen'!AE27</f>
        <v>9728.2817736089</v>
      </c>
      <c r="U38" s="86">
        <f>'7. Nominale afschrijvingen'!AF27</f>
        <v>9332.5550573943001</v>
      </c>
      <c r="V38" s="86">
        <f>'7. Nominale afschrijvingen'!AG27</f>
        <v>8952.9256991274142</v>
      </c>
      <c r="W38" s="40"/>
      <c r="X38" s="118">
        <f>IF($C38="TD",INDEX('4. CPI-tabel'!$D$20:$Z$42,$E38-2003,X$28-2003),
IF(X$28&gt;=$E38,MAX(1,INDEX('4. CPI-tabel'!$D$20:$Z$42,MAX($E38,2010)-2003,X$28-2003)),0))</f>
        <v>1.0770497968557597</v>
      </c>
      <c r="Y38" s="118">
        <f>IF($C38="TD",INDEX('4. CPI-tabel'!$D$20:$Z$42,$E38-2003,Y$28-2003),
IF(Y$28&gt;=$E38,MAX(1,INDEX('4. CPI-tabel'!$D$20:$Z$42,MAX($E38,2010)-2003,Y$28-2003)),0))</f>
        <v>1.1050530915740095</v>
      </c>
      <c r="Z38" s="118">
        <f>IF($C38="TD",INDEX('4. CPI-tabel'!$D$20:$Z$42,$E38-2003,Z$28-2003),
IF(Z$28&gt;=$E38,MAX(1,INDEX('4. CPI-tabel'!$D$20:$Z$42,MAX($E38,2010)-2003,Z$28-2003)),0))</f>
        <v>1.1304693126802117</v>
      </c>
      <c r="AA38" s="118">
        <f>IF($C38="TD",INDEX('4. CPI-tabel'!$D$20:$Z$42,$E38-2003,AA$28-2003),
IF(AA$28&gt;=$E38,MAX(1,INDEX('4. CPI-tabel'!$D$20:$Z$42,MAX($E38,2010)-2003,AA$28-2003)),0))</f>
        <v>1.1621224534352577</v>
      </c>
      <c r="AB38" s="118">
        <f>IF($C38="TD",INDEX('4. CPI-tabel'!$D$20:$Z$42,$E38-2003,AB$28-2003),
IF(AB$28&gt;=$E38,MAX(1,INDEX('4. CPI-tabel'!$D$20:$Z$42,MAX($E38,2010)-2003,AB$28-2003)),0))</f>
        <v>1.1737436779696102</v>
      </c>
      <c r="AC38" s="118">
        <f>IF($C38="TD",INDEX('4. CPI-tabel'!$D$20:$Z$42,$E38-2003,AC$28-2003),
IF(AC$28&gt;=$E38,MAX(1,INDEX('4. CPI-tabel'!$D$20:$Z$42,MAX($E38,2010)-2003,AC$28-2003)),0))</f>
        <v>1.183133627393367</v>
      </c>
      <c r="AD38" s="118">
        <f>IF($C38="TD",INDEX('4. CPI-tabel'!$D$20:$Z$42,$E38-2003,AD$28-2003),
IF(AD$28&gt;=$E38,MAX(1,INDEX('4. CPI-tabel'!$D$20:$Z$42,MAX($E38,2010)-2003,AD$28-2003)),0))</f>
        <v>1.1854998946481539</v>
      </c>
      <c r="AE38" s="118">
        <f>IF($C38="TD",INDEX('4. CPI-tabel'!$D$20:$Z$42,$E38-2003,AE$28-2003),
IF(AE$28&gt;=$E38,MAX(1,INDEX('4. CPI-tabel'!$D$20:$Z$42,MAX($E38,2010)-2003,AE$28-2003)),0))</f>
        <v>1.2020968931732281</v>
      </c>
      <c r="AF38" s="118">
        <f>IF($C38="TD",INDEX('4. CPI-tabel'!$D$20:$Z$42,$E38-2003,AF$28-2003),
IF(AF$28&gt;=$E38,MAX(1,INDEX('4. CPI-tabel'!$D$20:$Z$42,MAX($E38,2010)-2003,AF$28-2003)),0))</f>
        <v>1.2273409279298657</v>
      </c>
      <c r="AG38" s="118">
        <f>IF($C38="TD",INDEX('4. CPI-tabel'!$D$20:$Z$42,$E38-2003,AG$28-2003),
IF(AG$28&gt;=$E38,MAX(1,INDEX('4. CPI-tabel'!$D$20:$Z$42,MAX($E38,2010)-2003,AG$28-2003)),0))</f>
        <v>1.2617064739119019</v>
      </c>
      <c r="AH38" s="118">
        <f>IF($C38="TD",INDEX('4. CPI-tabel'!$D$20:$Z$42,$E38-2003,AH$28-2003),
IF(AH$28&gt;=$E38,MAX(1,INDEX('4. CPI-tabel'!$D$20:$Z$42,MAX($E38,2010)-2003,AH$28-2003)),0))</f>
        <v>1.270538419229285</v>
      </c>
      <c r="AI38" s="118">
        <f>IF($C38="TD",INDEX('4. CPI-tabel'!$D$20:$Z$42,$E38-2003,AI$28-2003),
IF(AI$28&gt;=$E38,MAX(1,INDEX('4. CPI-tabel'!$D$20:$Z$42,MAX($E38,2010)-2003,AI$28-2003)),0))</f>
        <v>1.270538419229285</v>
      </c>
      <c r="AJ38" s="118">
        <f>IF($C38="TD",INDEX('4. CPI-tabel'!$D$20:$Z$42,$E38-2003,AJ$28-2003),
IF(AJ$28&gt;=$E38,MAX(1,INDEX('4. CPI-tabel'!$D$20:$Z$42,MAX($E38,2010)-2003,AJ$28-2003)),0))</f>
        <v>1.270538419229285</v>
      </c>
      <c r="AK38" s="118">
        <f>IF($C38="TD",INDEX('4. CPI-tabel'!$D$20:$Z$42,$E38-2003,AK$28-2003),
IF(AK$28&gt;=$E38,MAX(1,INDEX('4. CPI-tabel'!$D$20:$Z$42,MAX($E38,2010)-2003,AK$28-2003)),0))</f>
        <v>1.270538419229285</v>
      </c>
      <c r="AL38" s="118">
        <f>IF($C38="TD",INDEX('4. CPI-tabel'!$D$20:$Z$42,$E38-2003,AL$28-2003),
IF(AL$28&gt;=$E38,MAX(1,INDEX('4. CPI-tabel'!$D$20:$Z$42,MAX($E38,2010)-2003,AL$28-2003)),0))</f>
        <v>1.270538419229285</v>
      </c>
      <c r="AM38" s="118">
        <f>IF($C38="TD",INDEX('4. CPI-tabel'!$D$20:$Z$42,$E38-2003,AM$28-2003),
IF(AM$28&gt;=$E38,MAX(1,INDEX('4. CPI-tabel'!$D$20:$Z$42,MAX($E38,2010)-2003,AM$28-2003)),0))</f>
        <v>1.270538419229285</v>
      </c>
      <c r="AO38" s="87">
        <f t="shared" si="5"/>
        <v>9487.7195588192772</v>
      </c>
      <c r="AP38" s="87">
        <f t="shared" si="6"/>
        <v>9734.4002673485775</v>
      </c>
      <c r="AQ38" s="87">
        <f t="shared" si="7"/>
        <v>9958.2914734975948</v>
      </c>
      <c r="AR38" s="87">
        <f t="shared" si="8"/>
        <v>10237.123634755528</v>
      </c>
      <c r="AS38" s="87">
        <f t="shared" si="9"/>
        <v>10339.494871103083</v>
      </c>
      <c r="AT38" s="87">
        <f t="shared" si="10"/>
        <v>10422.210830071906</v>
      </c>
      <c r="AU38" s="87">
        <f t="shared" si="11"/>
        <v>10443.055251732052</v>
      </c>
      <c r="AV38" s="87">
        <f t="shared" si="12"/>
        <v>10589.2580252563</v>
      </c>
      <c r="AW38" s="87">
        <f t="shared" si="13"/>
        <v>10811.632443786682</v>
      </c>
      <c r="AX38" s="87">
        <f t="shared" si="14"/>
        <v>11114.358152212708</v>
      </c>
      <c r="AY38" s="87">
        <f t="shared" si="15"/>
        <v>11192.158659278195</v>
      </c>
      <c r="AZ38" s="87">
        <f t="shared" si="16"/>
        <v>13430.590391133832</v>
      </c>
      <c r="BA38" s="87">
        <f t="shared" si="17"/>
        <v>12884.261290477541</v>
      </c>
      <c r="BB38" s="87">
        <f t="shared" si="18"/>
        <v>12360.155746458116</v>
      </c>
      <c r="BC38" s="87">
        <f t="shared" si="19"/>
        <v>11857.369749992024</v>
      </c>
      <c r="BD38" s="87">
        <f t="shared" si="20"/>
        <v>11375.036065246586</v>
      </c>
    </row>
    <row r="39" spans="1:56" s="20" customFormat="1" x14ac:dyDescent="0.2">
      <c r="A39" s="41"/>
      <c r="B39" s="86">
        <f>'3. Investeringen'!B25</f>
        <v>11</v>
      </c>
      <c r="C39" s="86" t="str">
        <f>'3. Investeringen'!F25</f>
        <v>TD</v>
      </c>
      <c r="D39" s="86" t="str">
        <f>'3. Investeringen'!G25</f>
        <v>Nieuwe investeringen TD</v>
      </c>
      <c r="E39" s="121">
        <f>'3. Investeringen'!K25</f>
        <v>2006</v>
      </c>
      <c r="G39" s="86">
        <f>'7. Nominale afschrijvingen'!R28</f>
        <v>2610.1694915254238</v>
      </c>
      <c r="H39" s="86">
        <f>'7. Nominale afschrijvingen'!S28</f>
        <v>2610.1694915254238</v>
      </c>
      <c r="I39" s="86">
        <f>'7. Nominale afschrijvingen'!T28</f>
        <v>2610.1694915254238</v>
      </c>
      <c r="J39" s="86">
        <f>'7. Nominale afschrijvingen'!U28</f>
        <v>2610.1694915254238</v>
      </c>
      <c r="K39" s="86">
        <f>'7. Nominale afschrijvingen'!V28</f>
        <v>2610.1694915254238</v>
      </c>
      <c r="L39" s="86">
        <f>'7. Nominale afschrijvingen'!W28</f>
        <v>2610.1694915254238</v>
      </c>
      <c r="M39" s="86">
        <f>'7. Nominale afschrijvingen'!X28</f>
        <v>2610.1694915254238</v>
      </c>
      <c r="N39" s="86">
        <f>'7. Nominale afschrijvingen'!Y28</f>
        <v>2610.1694915254238</v>
      </c>
      <c r="O39" s="86">
        <f>'7. Nominale afschrijvingen'!Z28</f>
        <v>2610.1694915254238</v>
      </c>
      <c r="P39" s="86">
        <f>'7. Nominale afschrijvingen'!AA28</f>
        <v>2610.1694915254238</v>
      </c>
      <c r="Q39" s="86">
        <f>'7. Nominale afschrijvingen'!AB28</f>
        <v>2610.1694915254238</v>
      </c>
      <c r="R39" s="86">
        <f>'7. Nominale afschrijvingen'!AC28</f>
        <v>3132.203389830509</v>
      </c>
      <c r="S39" s="86">
        <f>'7. Nominale afschrijvingen'!AD28</f>
        <v>2872.986557568674</v>
      </c>
      <c r="T39" s="86">
        <f>'7. Nominale afschrijvingen'!AE28</f>
        <v>2635.2221528043697</v>
      </c>
      <c r="U39" s="86">
        <f>'7. Nominale afschrijvingen'!AF28</f>
        <v>2539.7430892969651</v>
      </c>
      <c r="V39" s="86">
        <f>'7. Nominale afschrijvingen'!AG28</f>
        <v>2539.7430892969651</v>
      </c>
      <c r="W39" s="40"/>
      <c r="X39" s="118">
        <f>IF($C39="TD",INDEX('4. CPI-tabel'!$D$20:$Z$42,$E39-2003,X$28-2003),
IF(X$28&gt;=$E39,MAX(1,INDEX('4. CPI-tabel'!$D$20:$Z$42,MAX($E39,2010)-2003,X$28-2003)),0))</f>
        <v>1.0770497968557597</v>
      </c>
      <c r="Y39" s="118">
        <f>IF($C39="TD",INDEX('4. CPI-tabel'!$D$20:$Z$42,$E39-2003,Y$28-2003),
IF(Y$28&gt;=$E39,MAX(1,INDEX('4. CPI-tabel'!$D$20:$Z$42,MAX($E39,2010)-2003,Y$28-2003)),0))</f>
        <v>1.1050530915740095</v>
      </c>
      <c r="Z39" s="118">
        <f>IF($C39="TD",INDEX('4. CPI-tabel'!$D$20:$Z$42,$E39-2003,Z$28-2003),
IF(Z$28&gt;=$E39,MAX(1,INDEX('4. CPI-tabel'!$D$20:$Z$42,MAX($E39,2010)-2003,Z$28-2003)),0))</f>
        <v>1.1304693126802117</v>
      </c>
      <c r="AA39" s="118">
        <f>IF($C39="TD",INDEX('4. CPI-tabel'!$D$20:$Z$42,$E39-2003,AA$28-2003),
IF(AA$28&gt;=$E39,MAX(1,INDEX('4. CPI-tabel'!$D$20:$Z$42,MAX($E39,2010)-2003,AA$28-2003)),0))</f>
        <v>1.1621224534352577</v>
      </c>
      <c r="AB39" s="118">
        <f>IF($C39="TD",INDEX('4. CPI-tabel'!$D$20:$Z$42,$E39-2003,AB$28-2003),
IF(AB$28&gt;=$E39,MAX(1,INDEX('4. CPI-tabel'!$D$20:$Z$42,MAX($E39,2010)-2003,AB$28-2003)),0))</f>
        <v>1.1737436779696102</v>
      </c>
      <c r="AC39" s="118">
        <f>IF($C39="TD",INDEX('4. CPI-tabel'!$D$20:$Z$42,$E39-2003,AC$28-2003),
IF(AC$28&gt;=$E39,MAX(1,INDEX('4. CPI-tabel'!$D$20:$Z$42,MAX($E39,2010)-2003,AC$28-2003)),0))</f>
        <v>1.183133627393367</v>
      </c>
      <c r="AD39" s="118">
        <f>IF($C39="TD",INDEX('4. CPI-tabel'!$D$20:$Z$42,$E39-2003,AD$28-2003),
IF(AD$28&gt;=$E39,MAX(1,INDEX('4. CPI-tabel'!$D$20:$Z$42,MAX($E39,2010)-2003,AD$28-2003)),0))</f>
        <v>1.1854998946481539</v>
      </c>
      <c r="AE39" s="118">
        <f>IF($C39="TD",INDEX('4. CPI-tabel'!$D$20:$Z$42,$E39-2003,AE$28-2003),
IF(AE$28&gt;=$E39,MAX(1,INDEX('4. CPI-tabel'!$D$20:$Z$42,MAX($E39,2010)-2003,AE$28-2003)),0))</f>
        <v>1.2020968931732281</v>
      </c>
      <c r="AF39" s="118">
        <f>IF($C39="TD",INDEX('4. CPI-tabel'!$D$20:$Z$42,$E39-2003,AF$28-2003),
IF(AF$28&gt;=$E39,MAX(1,INDEX('4. CPI-tabel'!$D$20:$Z$42,MAX($E39,2010)-2003,AF$28-2003)),0))</f>
        <v>1.2273409279298657</v>
      </c>
      <c r="AG39" s="118">
        <f>IF($C39="TD",INDEX('4. CPI-tabel'!$D$20:$Z$42,$E39-2003,AG$28-2003),
IF(AG$28&gt;=$E39,MAX(1,INDEX('4. CPI-tabel'!$D$20:$Z$42,MAX($E39,2010)-2003,AG$28-2003)),0))</f>
        <v>1.2617064739119019</v>
      </c>
      <c r="AH39" s="118">
        <f>IF($C39="TD",INDEX('4. CPI-tabel'!$D$20:$Z$42,$E39-2003,AH$28-2003),
IF(AH$28&gt;=$E39,MAX(1,INDEX('4. CPI-tabel'!$D$20:$Z$42,MAX($E39,2010)-2003,AH$28-2003)),0))</f>
        <v>1.270538419229285</v>
      </c>
      <c r="AI39" s="118">
        <f>IF($C39="TD",INDEX('4. CPI-tabel'!$D$20:$Z$42,$E39-2003,AI$28-2003),
IF(AI$28&gt;=$E39,MAX(1,INDEX('4. CPI-tabel'!$D$20:$Z$42,MAX($E39,2010)-2003,AI$28-2003)),0))</f>
        <v>1.270538419229285</v>
      </c>
      <c r="AJ39" s="118">
        <f>IF($C39="TD",INDEX('4. CPI-tabel'!$D$20:$Z$42,$E39-2003,AJ$28-2003),
IF(AJ$28&gt;=$E39,MAX(1,INDEX('4. CPI-tabel'!$D$20:$Z$42,MAX($E39,2010)-2003,AJ$28-2003)),0))</f>
        <v>1.270538419229285</v>
      </c>
      <c r="AK39" s="118">
        <f>IF($C39="TD",INDEX('4. CPI-tabel'!$D$20:$Z$42,$E39-2003,AK$28-2003),
IF(AK$28&gt;=$E39,MAX(1,INDEX('4. CPI-tabel'!$D$20:$Z$42,MAX($E39,2010)-2003,AK$28-2003)),0))</f>
        <v>1.270538419229285</v>
      </c>
      <c r="AL39" s="118">
        <f>IF($C39="TD",INDEX('4. CPI-tabel'!$D$20:$Z$42,$E39-2003,AL$28-2003),
IF(AL$28&gt;=$E39,MAX(1,INDEX('4. CPI-tabel'!$D$20:$Z$42,MAX($E39,2010)-2003,AL$28-2003)),0))</f>
        <v>1.270538419229285</v>
      </c>
      <c r="AM39" s="118">
        <f>IF($C39="TD",INDEX('4. CPI-tabel'!$D$20:$Z$42,$E39-2003,AM$28-2003),
IF(AM$28&gt;=$E39,MAX(1,INDEX('4. CPI-tabel'!$D$20:$Z$42,MAX($E39,2010)-2003,AM$28-2003)),0))</f>
        <v>1.270538419229285</v>
      </c>
      <c r="AO39" s="87">
        <f t="shared" si="5"/>
        <v>2811.2825206065595</v>
      </c>
      <c r="AP39" s="87">
        <f t="shared" si="6"/>
        <v>2884.3758661423303</v>
      </c>
      <c r="AQ39" s="87">
        <f t="shared" si="7"/>
        <v>2950.7165110636033</v>
      </c>
      <c r="AR39" s="87">
        <f t="shared" si="8"/>
        <v>3033.3365733733845</v>
      </c>
      <c r="AS39" s="87">
        <f t="shared" si="9"/>
        <v>3063.6699391071184</v>
      </c>
      <c r="AT39" s="87">
        <f t="shared" si="10"/>
        <v>3088.1792986199753</v>
      </c>
      <c r="AU39" s="87">
        <f t="shared" si="11"/>
        <v>3094.3556572172151</v>
      </c>
      <c r="AV39" s="87">
        <f t="shared" si="12"/>
        <v>3137.6766364182567</v>
      </c>
      <c r="AW39" s="87">
        <f t="shared" si="13"/>
        <v>3203.5678457830395</v>
      </c>
      <c r="AX39" s="87">
        <f t="shared" si="14"/>
        <v>3293.2677454649647</v>
      </c>
      <c r="AY39" s="87">
        <f t="shared" si="15"/>
        <v>3316.3206196832184</v>
      </c>
      <c r="AZ39" s="87">
        <f t="shared" si="16"/>
        <v>3979.5847436198628</v>
      </c>
      <c r="BA39" s="87">
        <f t="shared" si="17"/>
        <v>3650.2397993202885</v>
      </c>
      <c r="BB39" s="87">
        <f t="shared" si="18"/>
        <v>3348.1509883420572</v>
      </c>
      <c r="BC39" s="87">
        <f t="shared" si="19"/>
        <v>3226.8411699238668</v>
      </c>
      <c r="BD39" s="87">
        <f t="shared" si="20"/>
        <v>3226.8411699238668</v>
      </c>
    </row>
    <row r="40" spans="1:56" s="20" customFormat="1" x14ac:dyDescent="0.2">
      <c r="A40" s="41"/>
      <c r="B40" s="86">
        <f>'3. Investeringen'!B26</f>
        <v>12</v>
      </c>
      <c r="C40" s="86" t="str">
        <f>'3. Investeringen'!F26</f>
        <v>TD</v>
      </c>
      <c r="D40" s="86" t="str">
        <f>'3. Investeringen'!G26</f>
        <v>Nieuwe investeringen TD</v>
      </c>
      <c r="E40" s="121">
        <f>'3. Investeringen'!K26</f>
        <v>2007</v>
      </c>
      <c r="G40" s="86">
        <f>'7. Nominale afschrijvingen'!R29</f>
        <v>13690.909090909092</v>
      </c>
      <c r="H40" s="86">
        <f>'7. Nominale afschrijvingen'!S29</f>
        <v>13690.909090909092</v>
      </c>
      <c r="I40" s="86">
        <f>'7. Nominale afschrijvingen'!T29</f>
        <v>13690.909090909092</v>
      </c>
      <c r="J40" s="86">
        <f>'7. Nominale afschrijvingen'!U29</f>
        <v>13690.909090909092</v>
      </c>
      <c r="K40" s="86">
        <f>'7. Nominale afschrijvingen'!V29</f>
        <v>13690.909090909092</v>
      </c>
      <c r="L40" s="86">
        <f>'7. Nominale afschrijvingen'!W29</f>
        <v>13690.909090909092</v>
      </c>
      <c r="M40" s="86">
        <f>'7. Nominale afschrijvingen'!X29</f>
        <v>13690.909090909092</v>
      </c>
      <c r="N40" s="86">
        <f>'7. Nominale afschrijvingen'!Y29</f>
        <v>13690.909090909092</v>
      </c>
      <c r="O40" s="86">
        <f>'7. Nominale afschrijvingen'!Z29</f>
        <v>13690.909090909092</v>
      </c>
      <c r="P40" s="86">
        <f>'7. Nominale afschrijvingen'!AA29</f>
        <v>13690.909090909092</v>
      </c>
      <c r="Q40" s="86">
        <f>'7. Nominale afschrijvingen'!AB29</f>
        <v>13690.909090909092</v>
      </c>
      <c r="R40" s="86">
        <f>'7. Nominale afschrijvingen'!AC29</f>
        <v>16429.090909090908</v>
      </c>
      <c r="S40" s="86">
        <f>'7. Nominale afschrijvingen'!AD29</f>
        <v>15942.30303030303</v>
      </c>
      <c r="T40" s="86">
        <f>'7. Nominale afschrijvingen'!AE29</f>
        <v>15469.938496071829</v>
      </c>
      <c r="U40" s="86">
        <f>'7. Nominale afschrijvingen'!AF29</f>
        <v>15011.569948040071</v>
      </c>
      <c r="V40" s="86">
        <f>'7. Nominale afschrijvingen'!AG29</f>
        <v>14566.782690320364</v>
      </c>
      <c r="W40" s="40"/>
      <c r="X40" s="118">
        <f>IF($C40="TD",INDEX('4. CPI-tabel'!$D$20:$Z$42,$E40-2003,X$28-2003),
IF(X$28&gt;=$E40,MAX(1,INDEX('4. CPI-tabel'!$D$20:$Z$42,MAX($E40,2010)-2003,X$28-2003)),0))</f>
        <v>1.0621792868399995</v>
      </c>
      <c r="Y40" s="118">
        <f>IF($C40="TD",INDEX('4. CPI-tabel'!$D$20:$Z$42,$E40-2003,Y$28-2003),
IF(Y$28&gt;=$E40,MAX(1,INDEX('4. CPI-tabel'!$D$20:$Z$42,MAX($E40,2010)-2003,Y$28-2003)),0))</f>
        <v>1.0897959482978394</v>
      </c>
      <c r="Z40" s="118">
        <f>IF($C40="TD",INDEX('4. CPI-tabel'!$D$20:$Z$42,$E40-2003,Z$28-2003),
IF(Z$28&gt;=$E40,MAX(1,INDEX('4. CPI-tabel'!$D$20:$Z$42,MAX($E40,2010)-2003,Z$28-2003)),0))</f>
        <v>1.1148612551086896</v>
      </c>
      <c r="AA40" s="118">
        <f>IF($C40="TD",INDEX('4. CPI-tabel'!$D$20:$Z$42,$E40-2003,AA$28-2003),
IF(AA$28&gt;=$E40,MAX(1,INDEX('4. CPI-tabel'!$D$20:$Z$42,MAX($E40,2010)-2003,AA$28-2003)),0))</f>
        <v>1.1460773702517328</v>
      </c>
      <c r="AB40" s="118">
        <f>IF($C40="TD",INDEX('4. CPI-tabel'!$D$20:$Z$42,$E40-2003,AB$28-2003),
IF(AB$28&gt;=$E40,MAX(1,INDEX('4. CPI-tabel'!$D$20:$Z$42,MAX($E40,2010)-2003,AB$28-2003)),0))</f>
        <v>1.1575381439542503</v>
      </c>
      <c r="AC40" s="118">
        <f>IF($C40="TD",INDEX('4. CPI-tabel'!$D$20:$Z$42,$E40-2003,AC$28-2003),
IF(AC$28&gt;=$E40,MAX(1,INDEX('4. CPI-tabel'!$D$20:$Z$42,MAX($E40,2010)-2003,AC$28-2003)),0))</f>
        <v>1.1667984491058843</v>
      </c>
      <c r="AD40" s="118">
        <f>IF($C40="TD",INDEX('4. CPI-tabel'!$D$20:$Z$42,$E40-2003,AD$28-2003),
IF(AD$28&gt;=$E40,MAX(1,INDEX('4. CPI-tabel'!$D$20:$Z$42,MAX($E40,2010)-2003,AD$28-2003)),0))</f>
        <v>1.1691320460040959</v>
      </c>
      <c r="AE40" s="118">
        <f>IF($C40="TD",INDEX('4. CPI-tabel'!$D$20:$Z$42,$E40-2003,AE$28-2003),
IF(AE$28&gt;=$E40,MAX(1,INDEX('4. CPI-tabel'!$D$20:$Z$42,MAX($E40,2010)-2003,AE$28-2003)),0))</f>
        <v>1.1854998946481532</v>
      </c>
      <c r="AF40" s="118">
        <f>IF($C40="TD",INDEX('4. CPI-tabel'!$D$20:$Z$42,$E40-2003,AF$28-2003),
IF(AF$28&gt;=$E40,MAX(1,INDEX('4. CPI-tabel'!$D$20:$Z$42,MAX($E40,2010)-2003,AF$28-2003)),0))</f>
        <v>1.2103953924357642</v>
      </c>
      <c r="AG40" s="118">
        <f>IF($C40="TD",INDEX('4. CPI-tabel'!$D$20:$Z$42,$E40-2003,AG$28-2003),
IF(AG$28&gt;=$E40,MAX(1,INDEX('4. CPI-tabel'!$D$20:$Z$42,MAX($E40,2010)-2003,AG$28-2003)),0))</f>
        <v>1.2442864634239656</v>
      </c>
      <c r="AH40" s="118">
        <f>IF($C40="TD",INDEX('4. CPI-tabel'!$D$20:$Z$42,$E40-2003,AH$28-2003),
IF(AH$28&gt;=$E40,MAX(1,INDEX('4. CPI-tabel'!$D$20:$Z$42,MAX($E40,2010)-2003,AH$28-2003)),0))</f>
        <v>1.2529964686679333</v>
      </c>
      <c r="AI40" s="118">
        <f>IF($C40="TD",INDEX('4. CPI-tabel'!$D$20:$Z$42,$E40-2003,AI$28-2003),
IF(AI$28&gt;=$E40,MAX(1,INDEX('4. CPI-tabel'!$D$20:$Z$42,MAX($E40,2010)-2003,AI$28-2003)),0))</f>
        <v>1.2529964686679333</v>
      </c>
      <c r="AJ40" s="118">
        <f>IF($C40="TD",INDEX('4. CPI-tabel'!$D$20:$Z$42,$E40-2003,AJ$28-2003),
IF(AJ$28&gt;=$E40,MAX(1,INDEX('4. CPI-tabel'!$D$20:$Z$42,MAX($E40,2010)-2003,AJ$28-2003)),0))</f>
        <v>1.2529964686679333</v>
      </c>
      <c r="AK40" s="118">
        <f>IF($C40="TD",INDEX('4. CPI-tabel'!$D$20:$Z$42,$E40-2003,AK$28-2003),
IF(AK$28&gt;=$E40,MAX(1,INDEX('4. CPI-tabel'!$D$20:$Z$42,MAX($E40,2010)-2003,AK$28-2003)),0))</f>
        <v>1.2529964686679333</v>
      </c>
      <c r="AL40" s="118">
        <f>IF($C40="TD",INDEX('4. CPI-tabel'!$D$20:$Z$42,$E40-2003,AL$28-2003),
IF(AL$28&gt;=$E40,MAX(1,INDEX('4. CPI-tabel'!$D$20:$Z$42,MAX($E40,2010)-2003,AL$28-2003)),0))</f>
        <v>1.2529964686679333</v>
      </c>
      <c r="AM40" s="118">
        <f>IF($C40="TD",INDEX('4. CPI-tabel'!$D$20:$Z$42,$E40-2003,AM$28-2003),
IF(AM$28&gt;=$E40,MAX(1,INDEX('4. CPI-tabel'!$D$20:$Z$42,MAX($E40,2010)-2003,AM$28-2003)),0))</f>
        <v>1.2529964686679333</v>
      </c>
      <c r="AO40" s="87">
        <f t="shared" si="5"/>
        <v>14542.200054373085</v>
      </c>
      <c r="AP40" s="87">
        <f t="shared" si="6"/>
        <v>14920.297255786785</v>
      </c>
      <c r="AQ40" s="87">
        <f t="shared" si="7"/>
        <v>15263.464092669879</v>
      </c>
      <c r="AR40" s="87">
        <f t="shared" si="8"/>
        <v>15690.841087264635</v>
      </c>
      <c r="AS40" s="87">
        <f t="shared" si="9"/>
        <v>15847.749498137282</v>
      </c>
      <c r="AT40" s="87">
        <f t="shared" si="10"/>
        <v>15974.531494122381</v>
      </c>
      <c r="AU40" s="87">
        <f t="shared" si="11"/>
        <v>16006.480557110624</v>
      </c>
      <c r="AV40" s="87">
        <f t="shared" si="12"/>
        <v>16230.571284910171</v>
      </c>
      <c r="AW40" s="87">
        <f t="shared" si="13"/>
        <v>16571.413281893281</v>
      </c>
      <c r="AX40" s="87">
        <f t="shared" si="14"/>
        <v>17035.412853786296</v>
      </c>
      <c r="AY40" s="87">
        <f t="shared" si="15"/>
        <v>17154.660743762797</v>
      </c>
      <c r="AZ40" s="87">
        <f t="shared" si="16"/>
        <v>20585.592892515353</v>
      </c>
      <c r="BA40" s="87">
        <f t="shared" si="17"/>
        <v>19975.649399403788</v>
      </c>
      <c r="BB40" s="87">
        <f t="shared" si="18"/>
        <v>19383.778306088123</v>
      </c>
      <c r="BC40" s="87">
        <f t="shared" si="19"/>
        <v>18809.444134055881</v>
      </c>
      <c r="BD40" s="87">
        <f t="shared" si="20"/>
        <v>18252.127270824592</v>
      </c>
    </row>
    <row r="41" spans="1:56" s="20" customFormat="1" x14ac:dyDescent="0.2">
      <c r="A41" s="41"/>
      <c r="B41" s="86">
        <f>'3. Investeringen'!B27</f>
        <v>13</v>
      </c>
      <c r="C41" s="86" t="str">
        <f>'3. Investeringen'!F27</f>
        <v>TD</v>
      </c>
      <c r="D41" s="86" t="str">
        <f>'3. Investeringen'!G27</f>
        <v>Nieuwe investeringen TD</v>
      </c>
      <c r="E41" s="121">
        <f>'3. Investeringen'!K27</f>
        <v>2007</v>
      </c>
      <c r="G41" s="86">
        <f>'7. Nominale afschrijvingen'!R30</f>
        <v>20577.777777777777</v>
      </c>
      <c r="H41" s="86">
        <f>'7. Nominale afschrijvingen'!S30</f>
        <v>20577.777777777777</v>
      </c>
      <c r="I41" s="86">
        <f>'7. Nominale afschrijvingen'!T30</f>
        <v>20577.777777777777</v>
      </c>
      <c r="J41" s="86">
        <f>'7. Nominale afschrijvingen'!U30</f>
        <v>20577.777777777777</v>
      </c>
      <c r="K41" s="86">
        <f>'7. Nominale afschrijvingen'!V30</f>
        <v>20577.777777777777</v>
      </c>
      <c r="L41" s="86">
        <f>'7. Nominale afschrijvingen'!W30</f>
        <v>20577.777777777777</v>
      </c>
      <c r="M41" s="86">
        <f>'7. Nominale afschrijvingen'!X30</f>
        <v>20577.777777777777</v>
      </c>
      <c r="N41" s="86">
        <f>'7. Nominale afschrijvingen'!Y30</f>
        <v>20577.777777777777</v>
      </c>
      <c r="O41" s="86">
        <f>'7. Nominale afschrijvingen'!Z30</f>
        <v>20577.777777777777</v>
      </c>
      <c r="P41" s="86">
        <f>'7. Nominale afschrijvingen'!AA30</f>
        <v>20577.777777777777</v>
      </c>
      <c r="Q41" s="86">
        <f>'7. Nominale afschrijvingen'!AB30</f>
        <v>20577.777777777777</v>
      </c>
      <c r="R41" s="86">
        <f>'7. Nominale afschrijvingen'!AC30</f>
        <v>24693.333333333332</v>
      </c>
      <c r="S41" s="86">
        <f>'7. Nominale afschrijvingen'!AD30</f>
        <v>23721.792349726773</v>
      </c>
      <c r="T41" s="86">
        <f>'7. Nominale afschrijvingen'!AE30</f>
        <v>22788.475929409655</v>
      </c>
      <c r="U41" s="86">
        <f>'7. Nominale afschrijvingen'!AF30</f>
        <v>21891.880155137802</v>
      </c>
      <c r="V41" s="86">
        <f>'7. Nominale afschrijvingen'!AG30</f>
        <v>21030.560280181558</v>
      </c>
      <c r="W41" s="40"/>
      <c r="X41" s="118">
        <f>IF($C41="TD",INDEX('4. CPI-tabel'!$D$20:$Z$42,$E41-2003,X$28-2003),
IF(X$28&gt;=$E41,MAX(1,INDEX('4. CPI-tabel'!$D$20:$Z$42,MAX($E41,2010)-2003,X$28-2003)),0))</f>
        <v>1.0621792868399995</v>
      </c>
      <c r="Y41" s="118">
        <f>IF($C41="TD",INDEX('4. CPI-tabel'!$D$20:$Z$42,$E41-2003,Y$28-2003),
IF(Y$28&gt;=$E41,MAX(1,INDEX('4. CPI-tabel'!$D$20:$Z$42,MAX($E41,2010)-2003,Y$28-2003)),0))</f>
        <v>1.0897959482978394</v>
      </c>
      <c r="Z41" s="118">
        <f>IF($C41="TD",INDEX('4. CPI-tabel'!$D$20:$Z$42,$E41-2003,Z$28-2003),
IF(Z$28&gt;=$E41,MAX(1,INDEX('4. CPI-tabel'!$D$20:$Z$42,MAX($E41,2010)-2003,Z$28-2003)),0))</f>
        <v>1.1148612551086896</v>
      </c>
      <c r="AA41" s="118">
        <f>IF($C41="TD",INDEX('4. CPI-tabel'!$D$20:$Z$42,$E41-2003,AA$28-2003),
IF(AA$28&gt;=$E41,MAX(1,INDEX('4. CPI-tabel'!$D$20:$Z$42,MAX($E41,2010)-2003,AA$28-2003)),0))</f>
        <v>1.1460773702517328</v>
      </c>
      <c r="AB41" s="118">
        <f>IF($C41="TD",INDEX('4. CPI-tabel'!$D$20:$Z$42,$E41-2003,AB$28-2003),
IF(AB$28&gt;=$E41,MAX(1,INDEX('4. CPI-tabel'!$D$20:$Z$42,MAX($E41,2010)-2003,AB$28-2003)),0))</f>
        <v>1.1575381439542503</v>
      </c>
      <c r="AC41" s="118">
        <f>IF($C41="TD",INDEX('4. CPI-tabel'!$D$20:$Z$42,$E41-2003,AC$28-2003),
IF(AC$28&gt;=$E41,MAX(1,INDEX('4. CPI-tabel'!$D$20:$Z$42,MAX($E41,2010)-2003,AC$28-2003)),0))</f>
        <v>1.1667984491058843</v>
      </c>
      <c r="AD41" s="118">
        <f>IF($C41="TD",INDEX('4. CPI-tabel'!$D$20:$Z$42,$E41-2003,AD$28-2003),
IF(AD$28&gt;=$E41,MAX(1,INDEX('4. CPI-tabel'!$D$20:$Z$42,MAX($E41,2010)-2003,AD$28-2003)),0))</f>
        <v>1.1691320460040959</v>
      </c>
      <c r="AE41" s="118">
        <f>IF($C41="TD",INDEX('4. CPI-tabel'!$D$20:$Z$42,$E41-2003,AE$28-2003),
IF(AE$28&gt;=$E41,MAX(1,INDEX('4. CPI-tabel'!$D$20:$Z$42,MAX($E41,2010)-2003,AE$28-2003)),0))</f>
        <v>1.1854998946481532</v>
      </c>
      <c r="AF41" s="118">
        <f>IF($C41="TD",INDEX('4. CPI-tabel'!$D$20:$Z$42,$E41-2003,AF$28-2003),
IF(AF$28&gt;=$E41,MAX(1,INDEX('4. CPI-tabel'!$D$20:$Z$42,MAX($E41,2010)-2003,AF$28-2003)),0))</f>
        <v>1.2103953924357642</v>
      </c>
      <c r="AG41" s="118">
        <f>IF($C41="TD",INDEX('4. CPI-tabel'!$D$20:$Z$42,$E41-2003,AG$28-2003),
IF(AG$28&gt;=$E41,MAX(1,INDEX('4. CPI-tabel'!$D$20:$Z$42,MAX($E41,2010)-2003,AG$28-2003)),0))</f>
        <v>1.2442864634239656</v>
      </c>
      <c r="AH41" s="118">
        <f>IF($C41="TD",INDEX('4. CPI-tabel'!$D$20:$Z$42,$E41-2003,AH$28-2003),
IF(AH$28&gt;=$E41,MAX(1,INDEX('4. CPI-tabel'!$D$20:$Z$42,MAX($E41,2010)-2003,AH$28-2003)),0))</f>
        <v>1.2529964686679333</v>
      </c>
      <c r="AI41" s="118">
        <f>IF($C41="TD",INDEX('4. CPI-tabel'!$D$20:$Z$42,$E41-2003,AI$28-2003),
IF(AI$28&gt;=$E41,MAX(1,INDEX('4. CPI-tabel'!$D$20:$Z$42,MAX($E41,2010)-2003,AI$28-2003)),0))</f>
        <v>1.2529964686679333</v>
      </c>
      <c r="AJ41" s="118">
        <f>IF($C41="TD",INDEX('4. CPI-tabel'!$D$20:$Z$42,$E41-2003,AJ$28-2003),
IF(AJ$28&gt;=$E41,MAX(1,INDEX('4. CPI-tabel'!$D$20:$Z$42,MAX($E41,2010)-2003,AJ$28-2003)),0))</f>
        <v>1.2529964686679333</v>
      </c>
      <c r="AK41" s="118">
        <f>IF($C41="TD",INDEX('4. CPI-tabel'!$D$20:$Z$42,$E41-2003,AK$28-2003),
IF(AK$28&gt;=$E41,MAX(1,INDEX('4. CPI-tabel'!$D$20:$Z$42,MAX($E41,2010)-2003,AK$28-2003)),0))</f>
        <v>1.2529964686679333</v>
      </c>
      <c r="AL41" s="118">
        <f>IF($C41="TD",INDEX('4. CPI-tabel'!$D$20:$Z$42,$E41-2003,AL$28-2003),
IF(AL$28&gt;=$E41,MAX(1,INDEX('4. CPI-tabel'!$D$20:$Z$42,MAX($E41,2010)-2003,AL$28-2003)),0))</f>
        <v>1.2529964686679333</v>
      </c>
      <c r="AM41" s="118">
        <f>IF($C41="TD",INDEX('4. CPI-tabel'!$D$20:$Z$42,$E41-2003,AM$28-2003),
IF(AM$28&gt;=$E41,MAX(1,INDEX('4. CPI-tabel'!$D$20:$Z$42,MAX($E41,2010)-2003,AM$28-2003)),0))</f>
        <v>1.2529964686679333</v>
      </c>
      <c r="AO41" s="87">
        <f t="shared" si="5"/>
        <v>21857.28932475199</v>
      </c>
      <c r="AP41" s="87">
        <f t="shared" si="6"/>
        <v>22425.578847195538</v>
      </c>
      <c r="AQ41" s="87">
        <f t="shared" si="7"/>
        <v>22941.367160681035</v>
      </c>
      <c r="AR41" s="87">
        <f t="shared" si="8"/>
        <v>23583.7254411801</v>
      </c>
      <c r="AS41" s="87">
        <f t="shared" si="9"/>
        <v>23819.562695591903</v>
      </c>
      <c r="AT41" s="87">
        <f t="shared" si="10"/>
        <v>24010.11919715664</v>
      </c>
      <c r="AU41" s="87">
        <f t="shared" si="11"/>
        <v>24058.139435550951</v>
      </c>
      <c r="AV41" s="87">
        <f t="shared" si="12"/>
        <v>24394.953387648664</v>
      </c>
      <c r="AW41" s="87">
        <f t="shared" si="13"/>
        <v>24907.247408789281</v>
      </c>
      <c r="AX41" s="87">
        <f t="shared" si="14"/>
        <v>25604.650336235383</v>
      </c>
      <c r="AY41" s="87">
        <f t="shared" si="15"/>
        <v>25783.882888589029</v>
      </c>
      <c r="AZ41" s="87">
        <f t="shared" si="16"/>
        <v>30940.659466306832</v>
      </c>
      <c r="BA41" s="87">
        <f t="shared" si="17"/>
        <v>29723.322044681645</v>
      </c>
      <c r="BB41" s="87">
        <f t="shared" si="18"/>
        <v>28553.879865874496</v>
      </c>
      <c r="BC41" s="87">
        <f t="shared" si="19"/>
        <v>27430.448526889275</v>
      </c>
      <c r="BD41" s="87">
        <f t="shared" si="20"/>
        <v>26351.217765175596</v>
      </c>
    </row>
    <row r="42" spans="1:56" s="20" customFormat="1" x14ac:dyDescent="0.2">
      <c r="A42" s="41"/>
      <c r="B42" s="86">
        <f>'3. Investeringen'!B28</f>
        <v>14</v>
      </c>
      <c r="C42" s="86" t="str">
        <f>'3. Investeringen'!F28</f>
        <v>TD</v>
      </c>
      <c r="D42" s="86" t="str">
        <f>'3. Investeringen'!G28</f>
        <v>Nieuwe investeringen TD</v>
      </c>
      <c r="E42" s="121">
        <f>'3. Investeringen'!K28</f>
        <v>2007</v>
      </c>
      <c r="G42" s="86">
        <f>'7. Nominale afschrijvingen'!R31</f>
        <v>4700</v>
      </c>
      <c r="H42" s="86">
        <f>'7. Nominale afschrijvingen'!S31</f>
        <v>4700</v>
      </c>
      <c r="I42" s="86">
        <f>'7. Nominale afschrijvingen'!T31</f>
        <v>4700</v>
      </c>
      <c r="J42" s="86">
        <f>'7. Nominale afschrijvingen'!U31</f>
        <v>4700</v>
      </c>
      <c r="K42" s="86">
        <f>'7. Nominale afschrijvingen'!V31</f>
        <v>4700</v>
      </c>
      <c r="L42" s="86">
        <f>'7. Nominale afschrijvingen'!W31</f>
        <v>4700</v>
      </c>
      <c r="M42" s="86">
        <f>'7. Nominale afschrijvingen'!X31</f>
        <v>4700</v>
      </c>
      <c r="N42" s="86">
        <f>'7. Nominale afschrijvingen'!Y31</f>
        <v>4700</v>
      </c>
      <c r="O42" s="86">
        <f>'7. Nominale afschrijvingen'!Z31</f>
        <v>4700</v>
      </c>
      <c r="P42" s="86">
        <f>'7. Nominale afschrijvingen'!AA31</f>
        <v>4700</v>
      </c>
      <c r="Q42" s="86">
        <f>'7. Nominale afschrijvingen'!AB31</f>
        <v>4700</v>
      </c>
      <c r="R42" s="86">
        <f>'7. Nominale afschrijvingen'!AC31</f>
        <v>5640</v>
      </c>
      <c r="S42" s="86">
        <f>'7. Nominale afschrijvingen'!AD31</f>
        <v>5203.354838709678</v>
      </c>
      <c r="T42" s="86">
        <f>'7. Nominale afschrijvingen'!AE31</f>
        <v>4800.514464099896</v>
      </c>
      <c r="U42" s="86">
        <f>'7. Nominale afschrijvingen'!AF31</f>
        <v>4576.4904557752334</v>
      </c>
      <c r="V42" s="86">
        <f>'7. Nominale afschrijvingen'!AG31</f>
        <v>4576.4904557752334</v>
      </c>
      <c r="W42" s="40"/>
      <c r="X42" s="118">
        <f>IF($C42="TD",INDEX('4. CPI-tabel'!$D$20:$Z$42,$E42-2003,X$28-2003),
IF(X$28&gt;=$E42,MAX(1,INDEX('4. CPI-tabel'!$D$20:$Z$42,MAX($E42,2010)-2003,X$28-2003)),0))</f>
        <v>1.0621792868399995</v>
      </c>
      <c r="Y42" s="118">
        <f>IF($C42="TD",INDEX('4. CPI-tabel'!$D$20:$Z$42,$E42-2003,Y$28-2003),
IF(Y$28&gt;=$E42,MAX(1,INDEX('4. CPI-tabel'!$D$20:$Z$42,MAX($E42,2010)-2003,Y$28-2003)),0))</f>
        <v>1.0897959482978394</v>
      </c>
      <c r="Z42" s="118">
        <f>IF($C42="TD",INDEX('4. CPI-tabel'!$D$20:$Z$42,$E42-2003,Z$28-2003),
IF(Z$28&gt;=$E42,MAX(1,INDEX('4. CPI-tabel'!$D$20:$Z$42,MAX($E42,2010)-2003,Z$28-2003)),0))</f>
        <v>1.1148612551086896</v>
      </c>
      <c r="AA42" s="118">
        <f>IF($C42="TD",INDEX('4. CPI-tabel'!$D$20:$Z$42,$E42-2003,AA$28-2003),
IF(AA$28&gt;=$E42,MAX(1,INDEX('4. CPI-tabel'!$D$20:$Z$42,MAX($E42,2010)-2003,AA$28-2003)),0))</f>
        <v>1.1460773702517328</v>
      </c>
      <c r="AB42" s="118">
        <f>IF($C42="TD",INDEX('4. CPI-tabel'!$D$20:$Z$42,$E42-2003,AB$28-2003),
IF(AB$28&gt;=$E42,MAX(1,INDEX('4. CPI-tabel'!$D$20:$Z$42,MAX($E42,2010)-2003,AB$28-2003)),0))</f>
        <v>1.1575381439542503</v>
      </c>
      <c r="AC42" s="118">
        <f>IF($C42="TD",INDEX('4. CPI-tabel'!$D$20:$Z$42,$E42-2003,AC$28-2003),
IF(AC$28&gt;=$E42,MAX(1,INDEX('4. CPI-tabel'!$D$20:$Z$42,MAX($E42,2010)-2003,AC$28-2003)),0))</f>
        <v>1.1667984491058843</v>
      </c>
      <c r="AD42" s="118">
        <f>IF($C42="TD",INDEX('4. CPI-tabel'!$D$20:$Z$42,$E42-2003,AD$28-2003),
IF(AD$28&gt;=$E42,MAX(1,INDEX('4. CPI-tabel'!$D$20:$Z$42,MAX($E42,2010)-2003,AD$28-2003)),0))</f>
        <v>1.1691320460040959</v>
      </c>
      <c r="AE42" s="118">
        <f>IF($C42="TD",INDEX('4. CPI-tabel'!$D$20:$Z$42,$E42-2003,AE$28-2003),
IF(AE$28&gt;=$E42,MAX(1,INDEX('4. CPI-tabel'!$D$20:$Z$42,MAX($E42,2010)-2003,AE$28-2003)),0))</f>
        <v>1.1854998946481532</v>
      </c>
      <c r="AF42" s="118">
        <f>IF($C42="TD",INDEX('4. CPI-tabel'!$D$20:$Z$42,$E42-2003,AF$28-2003),
IF(AF$28&gt;=$E42,MAX(1,INDEX('4. CPI-tabel'!$D$20:$Z$42,MAX($E42,2010)-2003,AF$28-2003)),0))</f>
        <v>1.2103953924357642</v>
      </c>
      <c r="AG42" s="118">
        <f>IF($C42="TD",INDEX('4. CPI-tabel'!$D$20:$Z$42,$E42-2003,AG$28-2003),
IF(AG$28&gt;=$E42,MAX(1,INDEX('4. CPI-tabel'!$D$20:$Z$42,MAX($E42,2010)-2003,AG$28-2003)),0))</f>
        <v>1.2442864634239656</v>
      </c>
      <c r="AH42" s="118">
        <f>IF($C42="TD",INDEX('4. CPI-tabel'!$D$20:$Z$42,$E42-2003,AH$28-2003),
IF(AH$28&gt;=$E42,MAX(1,INDEX('4. CPI-tabel'!$D$20:$Z$42,MAX($E42,2010)-2003,AH$28-2003)),0))</f>
        <v>1.2529964686679333</v>
      </c>
      <c r="AI42" s="118">
        <f>IF($C42="TD",INDEX('4. CPI-tabel'!$D$20:$Z$42,$E42-2003,AI$28-2003),
IF(AI$28&gt;=$E42,MAX(1,INDEX('4. CPI-tabel'!$D$20:$Z$42,MAX($E42,2010)-2003,AI$28-2003)),0))</f>
        <v>1.2529964686679333</v>
      </c>
      <c r="AJ42" s="118">
        <f>IF($C42="TD",INDEX('4. CPI-tabel'!$D$20:$Z$42,$E42-2003,AJ$28-2003),
IF(AJ$28&gt;=$E42,MAX(1,INDEX('4. CPI-tabel'!$D$20:$Z$42,MAX($E42,2010)-2003,AJ$28-2003)),0))</f>
        <v>1.2529964686679333</v>
      </c>
      <c r="AK42" s="118">
        <f>IF($C42="TD",INDEX('4. CPI-tabel'!$D$20:$Z$42,$E42-2003,AK$28-2003),
IF(AK$28&gt;=$E42,MAX(1,INDEX('4. CPI-tabel'!$D$20:$Z$42,MAX($E42,2010)-2003,AK$28-2003)),0))</f>
        <v>1.2529964686679333</v>
      </c>
      <c r="AL42" s="118">
        <f>IF($C42="TD",INDEX('4. CPI-tabel'!$D$20:$Z$42,$E42-2003,AL$28-2003),
IF(AL$28&gt;=$E42,MAX(1,INDEX('4. CPI-tabel'!$D$20:$Z$42,MAX($E42,2010)-2003,AL$28-2003)),0))</f>
        <v>1.2529964686679333</v>
      </c>
      <c r="AM42" s="118">
        <f>IF($C42="TD",INDEX('4. CPI-tabel'!$D$20:$Z$42,$E42-2003,AM$28-2003),
IF(AM$28&gt;=$E42,MAX(1,INDEX('4. CPI-tabel'!$D$20:$Z$42,MAX($E42,2010)-2003,AM$28-2003)),0))</f>
        <v>1.2529964686679333</v>
      </c>
      <c r="AO42" s="87">
        <f t="shared" si="5"/>
        <v>4992.2426481479979</v>
      </c>
      <c r="AP42" s="87">
        <f t="shared" si="6"/>
        <v>5122.0409569998455</v>
      </c>
      <c r="AQ42" s="87">
        <f t="shared" si="7"/>
        <v>5239.8478990108415</v>
      </c>
      <c r="AR42" s="87">
        <f t="shared" si="8"/>
        <v>5386.5636401831443</v>
      </c>
      <c r="AS42" s="87">
        <f t="shared" si="9"/>
        <v>5440.4292765849759</v>
      </c>
      <c r="AT42" s="87">
        <f t="shared" si="10"/>
        <v>5483.9527107976564</v>
      </c>
      <c r="AU42" s="87">
        <f t="shared" si="11"/>
        <v>5494.9206162192504</v>
      </c>
      <c r="AV42" s="87">
        <f t="shared" si="12"/>
        <v>5571.8495048463201</v>
      </c>
      <c r="AW42" s="87">
        <f t="shared" si="13"/>
        <v>5688.8583444480919</v>
      </c>
      <c r="AX42" s="87">
        <f t="shared" si="14"/>
        <v>5848.1463780926388</v>
      </c>
      <c r="AY42" s="87">
        <f t="shared" si="15"/>
        <v>5889.0834027392866</v>
      </c>
      <c r="AZ42" s="87">
        <f t="shared" si="16"/>
        <v>7066.9000832871443</v>
      </c>
      <c r="BA42" s="87">
        <f t="shared" si="17"/>
        <v>6519.7852381294306</v>
      </c>
      <c r="BB42" s="87">
        <f t="shared" si="18"/>
        <v>6015.0276713065059</v>
      </c>
      <c r="BC42" s="87">
        <f t="shared" si="19"/>
        <v>5734.3263799788683</v>
      </c>
      <c r="BD42" s="87">
        <f t="shared" si="20"/>
        <v>5734.3263799788683</v>
      </c>
    </row>
    <row r="43" spans="1:56" s="20" customFormat="1" x14ac:dyDescent="0.2">
      <c r="A43" s="41"/>
      <c r="B43" s="86">
        <f>'3. Investeringen'!B29</f>
        <v>15</v>
      </c>
      <c r="C43" s="86" t="str">
        <f>'3. Investeringen'!F29</f>
        <v>TD</v>
      </c>
      <c r="D43" s="86" t="str">
        <f>'3. Investeringen'!G29</f>
        <v>Nieuwe investeringen TD</v>
      </c>
      <c r="E43" s="121">
        <f>'3. Investeringen'!K29</f>
        <v>2008</v>
      </c>
      <c r="G43" s="86">
        <f>'7. Nominale afschrijvingen'!R32</f>
        <v>1181.818181818182</v>
      </c>
      <c r="H43" s="86">
        <f>'7. Nominale afschrijvingen'!S32</f>
        <v>1181.8181818181818</v>
      </c>
      <c r="I43" s="86">
        <f>'7. Nominale afschrijvingen'!T32</f>
        <v>1181.8181818181818</v>
      </c>
      <c r="J43" s="86">
        <f>'7. Nominale afschrijvingen'!U32</f>
        <v>1181.8181818181818</v>
      </c>
      <c r="K43" s="86">
        <f>'7. Nominale afschrijvingen'!V32</f>
        <v>1181.8181818181818</v>
      </c>
      <c r="L43" s="86">
        <f>'7. Nominale afschrijvingen'!W32</f>
        <v>1181.8181818181818</v>
      </c>
      <c r="M43" s="86">
        <f>'7. Nominale afschrijvingen'!X32</f>
        <v>1181.8181818181818</v>
      </c>
      <c r="N43" s="86">
        <f>'7. Nominale afschrijvingen'!Y32</f>
        <v>1181.8181818181818</v>
      </c>
      <c r="O43" s="86">
        <f>'7. Nominale afschrijvingen'!Z32</f>
        <v>1181.8181818181818</v>
      </c>
      <c r="P43" s="86">
        <f>'7. Nominale afschrijvingen'!AA32</f>
        <v>1181.8181818181818</v>
      </c>
      <c r="Q43" s="86">
        <f>'7. Nominale afschrijvingen'!AB32</f>
        <v>1181.8181818181818</v>
      </c>
      <c r="R43" s="86">
        <f>'7. Nominale afschrijvingen'!AC32</f>
        <v>1418.181818181818</v>
      </c>
      <c r="S43" s="86">
        <f>'7. Nominale afschrijvingen'!AD32</f>
        <v>1377.1741511500547</v>
      </c>
      <c r="T43" s="86">
        <f>'7. Nominale afschrijvingen'!AE32</f>
        <v>1337.35224798427</v>
      </c>
      <c r="U43" s="86">
        <f>'7. Nominale afschrijvingen'!AF32</f>
        <v>1298.681821536532</v>
      </c>
      <c r="V43" s="86">
        <f>'7. Nominale afschrijvingen'!AG32</f>
        <v>1261.1295760945118</v>
      </c>
      <c r="W43" s="40"/>
      <c r="X43" s="118">
        <f>IF($C43="TD",INDEX('4. CPI-tabel'!$D$20:$Z$42,$E43-2003,X$28-2003),
IF(X$28&gt;=$E43,MAX(1,INDEX('4. CPI-tabel'!$D$20:$Z$42,MAX($E43,2010)-2003,X$28-2003)),0))</f>
        <v>1.0506224399999999</v>
      </c>
      <c r="Y43" s="118">
        <f>IF($C43="TD",INDEX('4. CPI-tabel'!$D$20:$Z$42,$E43-2003,Y$28-2003),
IF(Y$28&gt;=$E43,MAX(1,INDEX('4. CPI-tabel'!$D$20:$Z$42,MAX($E43,2010)-2003,Y$28-2003)),0))</f>
        <v>1.0779386234399999</v>
      </c>
      <c r="Z43" s="118">
        <f>IF($C43="TD",INDEX('4. CPI-tabel'!$D$20:$Z$42,$E43-2003,Z$28-2003),
IF(Z$28&gt;=$E43,MAX(1,INDEX('4. CPI-tabel'!$D$20:$Z$42,MAX($E43,2010)-2003,Z$28-2003)),0))</f>
        <v>1.1027312117791197</v>
      </c>
      <c r="AA43" s="118">
        <f>IF($C43="TD",INDEX('4. CPI-tabel'!$D$20:$Z$42,$E43-2003,AA$28-2003),
IF(AA$28&gt;=$E43,MAX(1,INDEX('4. CPI-tabel'!$D$20:$Z$42,MAX($E43,2010)-2003,AA$28-2003)),0))</f>
        <v>1.133607685708935</v>
      </c>
      <c r="AB43" s="118">
        <f>IF($C43="TD",INDEX('4. CPI-tabel'!$D$20:$Z$42,$E43-2003,AB$28-2003),
IF(AB$28&gt;=$E43,MAX(1,INDEX('4. CPI-tabel'!$D$20:$Z$42,MAX($E43,2010)-2003,AB$28-2003)),0))</f>
        <v>1.1449437625660244</v>
      </c>
      <c r="AC43" s="118">
        <f>IF($C43="TD",INDEX('4. CPI-tabel'!$D$20:$Z$42,$E43-2003,AC$28-2003),
IF(AC$28&gt;=$E43,MAX(1,INDEX('4. CPI-tabel'!$D$20:$Z$42,MAX($E43,2010)-2003,AC$28-2003)),0))</f>
        <v>1.1541033126665525</v>
      </c>
      <c r="AD43" s="118">
        <f>IF($C43="TD",INDEX('4. CPI-tabel'!$D$20:$Z$42,$E43-2003,AD$28-2003),
IF(AD$28&gt;=$E43,MAX(1,INDEX('4. CPI-tabel'!$D$20:$Z$42,MAX($E43,2010)-2003,AD$28-2003)),0))</f>
        <v>1.1564115192918856</v>
      </c>
      <c r="AE43" s="118">
        <f>IF($C43="TD",INDEX('4. CPI-tabel'!$D$20:$Z$42,$E43-2003,AE$28-2003),
IF(AE$28&gt;=$E43,MAX(1,INDEX('4. CPI-tabel'!$D$20:$Z$42,MAX($E43,2010)-2003,AE$28-2003)),0))</f>
        <v>1.1726012805619719</v>
      </c>
      <c r="AF43" s="118">
        <f>IF($C43="TD",INDEX('4. CPI-tabel'!$D$20:$Z$42,$E43-2003,AF$28-2003),
IF(AF$28&gt;=$E43,MAX(1,INDEX('4. CPI-tabel'!$D$20:$Z$42,MAX($E43,2010)-2003,AF$28-2003)),0))</f>
        <v>1.1972259074537732</v>
      </c>
      <c r="AG43" s="118">
        <f>IF($C43="TD",INDEX('4. CPI-tabel'!$D$20:$Z$42,$E43-2003,AG$28-2003),
IF(AG$28&gt;=$E43,MAX(1,INDEX('4. CPI-tabel'!$D$20:$Z$42,MAX($E43,2010)-2003,AG$28-2003)),0))</f>
        <v>1.2307482328624788</v>
      </c>
      <c r="AH43" s="118">
        <f>IF($C43="TD",INDEX('4. CPI-tabel'!$D$20:$Z$42,$E43-2003,AH$28-2003),
IF(AH$28&gt;=$E43,MAX(1,INDEX('4. CPI-tabel'!$D$20:$Z$42,MAX($E43,2010)-2003,AH$28-2003)),0))</f>
        <v>1.2393634704925161</v>
      </c>
      <c r="AI43" s="118">
        <f>IF($C43="TD",INDEX('4. CPI-tabel'!$D$20:$Z$42,$E43-2003,AI$28-2003),
IF(AI$28&gt;=$E43,MAX(1,INDEX('4. CPI-tabel'!$D$20:$Z$42,MAX($E43,2010)-2003,AI$28-2003)),0))</f>
        <v>1.2393634704925161</v>
      </c>
      <c r="AJ43" s="118">
        <f>IF($C43="TD",INDEX('4. CPI-tabel'!$D$20:$Z$42,$E43-2003,AJ$28-2003),
IF(AJ$28&gt;=$E43,MAX(1,INDEX('4. CPI-tabel'!$D$20:$Z$42,MAX($E43,2010)-2003,AJ$28-2003)),0))</f>
        <v>1.2393634704925161</v>
      </c>
      <c r="AK43" s="118">
        <f>IF($C43="TD",INDEX('4. CPI-tabel'!$D$20:$Z$42,$E43-2003,AK$28-2003),
IF(AK$28&gt;=$E43,MAX(1,INDEX('4. CPI-tabel'!$D$20:$Z$42,MAX($E43,2010)-2003,AK$28-2003)),0))</f>
        <v>1.2393634704925161</v>
      </c>
      <c r="AL43" s="118">
        <f>IF($C43="TD",INDEX('4. CPI-tabel'!$D$20:$Z$42,$E43-2003,AL$28-2003),
IF(AL$28&gt;=$E43,MAX(1,INDEX('4. CPI-tabel'!$D$20:$Z$42,MAX($E43,2010)-2003,AL$28-2003)),0))</f>
        <v>1.2393634704925161</v>
      </c>
      <c r="AM43" s="118">
        <f>IF($C43="TD",INDEX('4. CPI-tabel'!$D$20:$Z$42,$E43-2003,AM$28-2003),
IF(AM$28&gt;=$E43,MAX(1,INDEX('4. CPI-tabel'!$D$20:$Z$42,MAX($E43,2010)-2003,AM$28-2003)),0))</f>
        <v>1.2393634704925161</v>
      </c>
      <c r="AO43" s="87">
        <f t="shared" si="5"/>
        <v>1241.6447018181818</v>
      </c>
      <c r="AP43" s="87">
        <f t="shared" si="6"/>
        <v>1273.9274640654544</v>
      </c>
      <c r="AQ43" s="87">
        <f t="shared" si="7"/>
        <v>1303.2277957389597</v>
      </c>
      <c r="AR43" s="87">
        <f t="shared" si="8"/>
        <v>1339.7181740196504</v>
      </c>
      <c r="AS43" s="87">
        <f t="shared" si="9"/>
        <v>1353.1153557598468</v>
      </c>
      <c r="AT43" s="87">
        <f t="shared" si="10"/>
        <v>1363.9402786059256</v>
      </c>
      <c r="AU43" s="87">
        <f t="shared" si="11"/>
        <v>1366.6681591631375</v>
      </c>
      <c r="AV43" s="87">
        <f t="shared" si="12"/>
        <v>1385.8015133914212</v>
      </c>
      <c r="AW43" s="87">
        <f t="shared" si="13"/>
        <v>1414.9033451726409</v>
      </c>
      <c r="AX43" s="87">
        <f t="shared" si="14"/>
        <v>1454.520638837475</v>
      </c>
      <c r="AY43" s="87">
        <f t="shared" si="15"/>
        <v>1464.702283309337</v>
      </c>
      <c r="AZ43" s="87">
        <f t="shared" si="16"/>
        <v>1757.6427399712043</v>
      </c>
      <c r="BA43" s="87">
        <f t="shared" si="17"/>
        <v>1706.8193354419168</v>
      </c>
      <c r="BB43" s="87">
        <f t="shared" si="18"/>
        <v>1657.4655233327528</v>
      </c>
      <c r="BC43" s="87">
        <f t="shared" si="19"/>
        <v>1609.5388094050586</v>
      </c>
      <c r="BD43" s="87">
        <f t="shared" si="20"/>
        <v>1562.9979281692497</v>
      </c>
    </row>
    <row r="44" spans="1:56" s="20" customFormat="1" x14ac:dyDescent="0.2">
      <c r="A44" s="41"/>
      <c r="B44" s="86">
        <f>'3. Investeringen'!B30</f>
        <v>16</v>
      </c>
      <c r="C44" s="86" t="str">
        <f>'3. Investeringen'!F30</f>
        <v>TD</v>
      </c>
      <c r="D44" s="86" t="str">
        <f>'3. Investeringen'!G30</f>
        <v>Nieuwe investeringen TD</v>
      </c>
      <c r="E44" s="121">
        <f>'3. Investeringen'!K30</f>
        <v>2008</v>
      </c>
      <c r="G44" s="86">
        <f>'7. Nominale afschrijvingen'!R33</f>
        <v>14466.666666666668</v>
      </c>
      <c r="H44" s="86">
        <f>'7. Nominale afschrijvingen'!S33</f>
        <v>14466.666666666668</v>
      </c>
      <c r="I44" s="86">
        <f>'7. Nominale afschrijvingen'!T33</f>
        <v>14466.666666666668</v>
      </c>
      <c r="J44" s="86">
        <f>'7. Nominale afschrijvingen'!U33</f>
        <v>14466.666666666668</v>
      </c>
      <c r="K44" s="86">
        <f>'7. Nominale afschrijvingen'!V33</f>
        <v>14466.666666666668</v>
      </c>
      <c r="L44" s="86">
        <f>'7. Nominale afschrijvingen'!W33</f>
        <v>14466.666666666668</v>
      </c>
      <c r="M44" s="86">
        <f>'7. Nominale afschrijvingen'!X33</f>
        <v>14466.666666666668</v>
      </c>
      <c r="N44" s="86">
        <f>'7. Nominale afschrijvingen'!Y33</f>
        <v>14466.666666666668</v>
      </c>
      <c r="O44" s="86">
        <f>'7. Nominale afschrijvingen'!Z33</f>
        <v>14466.666666666668</v>
      </c>
      <c r="P44" s="86">
        <f>'7. Nominale afschrijvingen'!AA33</f>
        <v>14466.666666666668</v>
      </c>
      <c r="Q44" s="86">
        <f>'7. Nominale afschrijvingen'!AB33</f>
        <v>14466.666666666668</v>
      </c>
      <c r="R44" s="86">
        <f>'7. Nominale afschrijvingen'!AC33</f>
        <v>17360</v>
      </c>
      <c r="S44" s="86">
        <f>'7. Nominale afschrijvingen'!AD33</f>
        <v>16698.666666666664</v>
      </c>
      <c r="T44" s="86">
        <f>'7. Nominale afschrijvingen'!AE33</f>
        <v>16062.526984126982</v>
      </c>
      <c r="U44" s="86">
        <f>'7. Nominale afschrijvingen'!AF33</f>
        <v>15450.621194255476</v>
      </c>
      <c r="V44" s="86">
        <f>'7. Nominale afschrijvingen'!AG33</f>
        <v>14862.026101140982</v>
      </c>
      <c r="W44" s="40"/>
      <c r="X44" s="118">
        <f>IF($C44="TD",INDEX('4. CPI-tabel'!$D$20:$Z$42,$E44-2003,X$28-2003),
IF(X$28&gt;=$E44,MAX(1,INDEX('4. CPI-tabel'!$D$20:$Z$42,MAX($E44,2010)-2003,X$28-2003)),0))</f>
        <v>1.0506224399999999</v>
      </c>
      <c r="Y44" s="118">
        <f>IF($C44="TD",INDEX('4. CPI-tabel'!$D$20:$Z$42,$E44-2003,Y$28-2003),
IF(Y$28&gt;=$E44,MAX(1,INDEX('4. CPI-tabel'!$D$20:$Z$42,MAX($E44,2010)-2003,Y$28-2003)),0))</f>
        <v>1.0779386234399999</v>
      </c>
      <c r="Z44" s="118">
        <f>IF($C44="TD",INDEX('4. CPI-tabel'!$D$20:$Z$42,$E44-2003,Z$28-2003),
IF(Z$28&gt;=$E44,MAX(1,INDEX('4. CPI-tabel'!$D$20:$Z$42,MAX($E44,2010)-2003,Z$28-2003)),0))</f>
        <v>1.1027312117791197</v>
      </c>
      <c r="AA44" s="118">
        <f>IF($C44="TD",INDEX('4. CPI-tabel'!$D$20:$Z$42,$E44-2003,AA$28-2003),
IF(AA$28&gt;=$E44,MAX(1,INDEX('4. CPI-tabel'!$D$20:$Z$42,MAX($E44,2010)-2003,AA$28-2003)),0))</f>
        <v>1.133607685708935</v>
      </c>
      <c r="AB44" s="118">
        <f>IF($C44="TD",INDEX('4. CPI-tabel'!$D$20:$Z$42,$E44-2003,AB$28-2003),
IF(AB$28&gt;=$E44,MAX(1,INDEX('4. CPI-tabel'!$D$20:$Z$42,MAX($E44,2010)-2003,AB$28-2003)),0))</f>
        <v>1.1449437625660244</v>
      </c>
      <c r="AC44" s="118">
        <f>IF($C44="TD",INDEX('4. CPI-tabel'!$D$20:$Z$42,$E44-2003,AC$28-2003),
IF(AC$28&gt;=$E44,MAX(1,INDEX('4. CPI-tabel'!$D$20:$Z$42,MAX($E44,2010)-2003,AC$28-2003)),0))</f>
        <v>1.1541033126665525</v>
      </c>
      <c r="AD44" s="118">
        <f>IF($C44="TD",INDEX('4. CPI-tabel'!$D$20:$Z$42,$E44-2003,AD$28-2003),
IF(AD$28&gt;=$E44,MAX(1,INDEX('4. CPI-tabel'!$D$20:$Z$42,MAX($E44,2010)-2003,AD$28-2003)),0))</f>
        <v>1.1564115192918856</v>
      </c>
      <c r="AE44" s="118">
        <f>IF($C44="TD",INDEX('4. CPI-tabel'!$D$20:$Z$42,$E44-2003,AE$28-2003),
IF(AE$28&gt;=$E44,MAX(1,INDEX('4. CPI-tabel'!$D$20:$Z$42,MAX($E44,2010)-2003,AE$28-2003)),0))</f>
        <v>1.1726012805619719</v>
      </c>
      <c r="AF44" s="118">
        <f>IF($C44="TD",INDEX('4. CPI-tabel'!$D$20:$Z$42,$E44-2003,AF$28-2003),
IF(AF$28&gt;=$E44,MAX(1,INDEX('4. CPI-tabel'!$D$20:$Z$42,MAX($E44,2010)-2003,AF$28-2003)),0))</f>
        <v>1.1972259074537732</v>
      </c>
      <c r="AG44" s="118">
        <f>IF($C44="TD",INDEX('4. CPI-tabel'!$D$20:$Z$42,$E44-2003,AG$28-2003),
IF(AG$28&gt;=$E44,MAX(1,INDEX('4. CPI-tabel'!$D$20:$Z$42,MAX($E44,2010)-2003,AG$28-2003)),0))</f>
        <v>1.2307482328624788</v>
      </c>
      <c r="AH44" s="118">
        <f>IF($C44="TD",INDEX('4. CPI-tabel'!$D$20:$Z$42,$E44-2003,AH$28-2003),
IF(AH$28&gt;=$E44,MAX(1,INDEX('4. CPI-tabel'!$D$20:$Z$42,MAX($E44,2010)-2003,AH$28-2003)),0))</f>
        <v>1.2393634704925161</v>
      </c>
      <c r="AI44" s="118">
        <f>IF($C44="TD",INDEX('4. CPI-tabel'!$D$20:$Z$42,$E44-2003,AI$28-2003),
IF(AI$28&gt;=$E44,MAX(1,INDEX('4. CPI-tabel'!$D$20:$Z$42,MAX($E44,2010)-2003,AI$28-2003)),0))</f>
        <v>1.2393634704925161</v>
      </c>
      <c r="AJ44" s="118">
        <f>IF($C44="TD",INDEX('4. CPI-tabel'!$D$20:$Z$42,$E44-2003,AJ$28-2003),
IF(AJ$28&gt;=$E44,MAX(1,INDEX('4. CPI-tabel'!$D$20:$Z$42,MAX($E44,2010)-2003,AJ$28-2003)),0))</f>
        <v>1.2393634704925161</v>
      </c>
      <c r="AK44" s="118">
        <f>IF($C44="TD",INDEX('4. CPI-tabel'!$D$20:$Z$42,$E44-2003,AK$28-2003),
IF(AK$28&gt;=$E44,MAX(1,INDEX('4. CPI-tabel'!$D$20:$Z$42,MAX($E44,2010)-2003,AK$28-2003)),0))</f>
        <v>1.2393634704925161</v>
      </c>
      <c r="AL44" s="118">
        <f>IF($C44="TD",INDEX('4. CPI-tabel'!$D$20:$Z$42,$E44-2003,AL$28-2003),
IF(AL$28&gt;=$E44,MAX(1,INDEX('4. CPI-tabel'!$D$20:$Z$42,MAX($E44,2010)-2003,AL$28-2003)),0))</f>
        <v>1.2393634704925161</v>
      </c>
      <c r="AM44" s="118">
        <f>IF($C44="TD",INDEX('4. CPI-tabel'!$D$20:$Z$42,$E44-2003,AM$28-2003),
IF(AM$28&gt;=$E44,MAX(1,INDEX('4. CPI-tabel'!$D$20:$Z$42,MAX($E44,2010)-2003,AM$28-2003)),0))</f>
        <v>1.2393634704925161</v>
      </c>
      <c r="AO44" s="87">
        <f t="shared" si="5"/>
        <v>15199.004632</v>
      </c>
      <c r="AP44" s="87">
        <f t="shared" si="6"/>
        <v>15594.178752432001</v>
      </c>
      <c r="AQ44" s="87">
        <f t="shared" si="7"/>
        <v>15952.844863737933</v>
      </c>
      <c r="AR44" s="87">
        <f t="shared" si="8"/>
        <v>16399.524519922594</v>
      </c>
      <c r="AS44" s="87">
        <f t="shared" si="9"/>
        <v>16563.519765121822</v>
      </c>
      <c r="AT44" s="87">
        <f t="shared" si="10"/>
        <v>16696.027923242793</v>
      </c>
      <c r="AU44" s="87">
        <f t="shared" si="11"/>
        <v>16729.419979089278</v>
      </c>
      <c r="AV44" s="87">
        <f t="shared" si="12"/>
        <v>16963.631858796529</v>
      </c>
      <c r="AW44" s="87">
        <f t="shared" si="13"/>
        <v>17319.868127831254</v>
      </c>
      <c r="AX44" s="87">
        <f t="shared" si="14"/>
        <v>17804.82443541053</v>
      </c>
      <c r="AY44" s="87">
        <f t="shared" si="15"/>
        <v>17929.458206458399</v>
      </c>
      <c r="AZ44" s="87">
        <f t="shared" si="16"/>
        <v>21515.34984775008</v>
      </c>
      <c r="BA44" s="87">
        <f t="shared" si="17"/>
        <v>20695.717472597691</v>
      </c>
      <c r="BB44" s="87">
        <f t="shared" si="18"/>
        <v>19907.309187927305</v>
      </c>
      <c r="BC44" s="87">
        <f t="shared" si="19"/>
        <v>19148.93550457769</v>
      </c>
      <c r="BD44" s="87">
        <f t="shared" si="20"/>
        <v>18419.452247260444</v>
      </c>
    </row>
    <row r="45" spans="1:56" s="20" customFormat="1" x14ac:dyDescent="0.2">
      <c r="A45" s="41"/>
      <c r="B45" s="86">
        <f>'3. Investeringen'!B31</f>
        <v>17</v>
      </c>
      <c r="C45" s="86" t="str">
        <f>'3. Investeringen'!F31</f>
        <v>TD</v>
      </c>
      <c r="D45" s="86" t="str">
        <f>'3. Investeringen'!G31</f>
        <v>Nieuwe investeringen TD</v>
      </c>
      <c r="E45" s="121">
        <f>'3. Investeringen'!K31</f>
        <v>2008</v>
      </c>
      <c r="G45" s="86">
        <f>'7. Nominale afschrijvingen'!R34</f>
        <v>4200</v>
      </c>
      <c r="H45" s="86">
        <f>'7. Nominale afschrijvingen'!S34</f>
        <v>4200</v>
      </c>
      <c r="I45" s="86">
        <f>'7. Nominale afschrijvingen'!T34</f>
        <v>4200</v>
      </c>
      <c r="J45" s="86">
        <f>'7. Nominale afschrijvingen'!U34</f>
        <v>4200</v>
      </c>
      <c r="K45" s="86">
        <f>'7. Nominale afschrijvingen'!V34</f>
        <v>4200</v>
      </c>
      <c r="L45" s="86">
        <f>'7. Nominale afschrijvingen'!W34</f>
        <v>4200</v>
      </c>
      <c r="M45" s="86">
        <f>'7. Nominale afschrijvingen'!X34</f>
        <v>4200</v>
      </c>
      <c r="N45" s="86">
        <f>'7. Nominale afschrijvingen'!Y34</f>
        <v>4200</v>
      </c>
      <c r="O45" s="86">
        <f>'7. Nominale afschrijvingen'!Z34</f>
        <v>4200</v>
      </c>
      <c r="P45" s="86">
        <f>'7. Nominale afschrijvingen'!AA34</f>
        <v>4200</v>
      </c>
      <c r="Q45" s="86">
        <f>'7. Nominale afschrijvingen'!AB34</f>
        <v>4200</v>
      </c>
      <c r="R45" s="86">
        <f>'7. Nominale afschrijvingen'!AC34</f>
        <v>5040</v>
      </c>
      <c r="S45" s="86">
        <f>'7. Nominale afschrijvingen'!AD34</f>
        <v>4673.454545454545</v>
      </c>
      <c r="T45" s="86">
        <f>'7. Nominale afschrijvingen'!AE34</f>
        <v>4333.5669421487601</v>
      </c>
      <c r="U45" s="86">
        <f>'7. Nominale afschrijvingen'!AF34</f>
        <v>4092.8132231404957</v>
      </c>
      <c r="V45" s="86">
        <f>'7. Nominale afschrijvingen'!AG34</f>
        <v>4092.8132231404957</v>
      </c>
      <c r="W45" s="40"/>
      <c r="X45" s="118">
        <f>IF($C45="TD",INDEX('4. CPI-tabel'!$D$20:$Z$42,$E45-2003,X$28-2003),
IF(X$28&gt;=$E45,MAX(1,INDEX('4. CPI-tabel'!$D$20:$Z$42,MAX($E45,2010)-2003,X$28-2003)),0))</f>
        <v>1.0506224399999999</v>
      </c>
      <c r="Y45" s="118">
        <f>IF($C45="TD",INDEX('4. CPI-tabel'!$D$20:$Z$42,$E45-2003,Y$28-2003),
IF(Y$28&gt;=$E45,MAX(1,INDEX('4. CPI-tabel'!$D$20:$Z$42,MAX($E45,2010)-2003,Y$28-2003)),0))</f>
        <v>1.0779386234399999</v>
      </c>
      <c r="Z45" s="118">
        <f>IF($C45="TD",INDEX('4. CPI-tabel'!$D$20:$Z$42,$E45-2003,Z$28-2003),
IF(Z$28&gt;=$E45,MAX(1,INDEX('4. CPI-tabel'!$D$20:$Z$42,MAX($E45,2010)-2003,Z$28-2003)),0))</f>
        <v>1.1027312117791197</v>
      </c>
      <c r="AA45" s="118">
        <f>IF($C45="TD",INDEX('4. CPI-tabel'!$D$20:$Z$42,$E45-2003,AA$28-2003),
IF(AA$28&gt;=$E45,MAX(1,INDEX('4. CPI-tabel'!$D$20:$Z$42,MAX($E45,2010)-2003,AA$28-2003)),0))</f>
        <v>1.133607685708935</v>
      </c>
      <c r="AB45" s="118">
        <f>IF($C45="TD",INDEX('4. CPI-tabel'!$D$20:$Z$42,$E45-2003,AB$28-2003),
IF(AB$28&gt;=$E45,MAX(1,INDEX('4. CPI-tabel'!$D$20:$Z$42,MAX($E45,2010)-2003,AB$28-2003)),0))</f>
        <v>1.1449437625660244</v>
      </c>
      <c r="AC45" s="118">
        <f>IF($C45="TD",INDEX('4. CPI-tabel'!$D$20:$Z$42,$E45-2003,AC$28-2003),
IF(AC$28&gt;=$E45,MAX(1,INDEX('4. CPI-tabel'!$D$20:$Z$42,MAX($E45,2010)-2003,AC$28-2003)),0))</f>
        <v>1.1541033126665525</v>
      </c>
      <c r="AD45" s="118">
        <f>IF($C45="TD",INDEX('4. CPI-tabel'!$D$20:$Z$42,$E45-2003,AD$28-2003),
IF(AD$28&gt;=$E45,MAX(1,INDEX('4. CPI-tabel'!$D$20:$Z$42,MAX($E45,2010)-2003,AD$28-2003)),0))</f>
        <v>1.1564115192918856</v>
      </c>
      <c r="AE45" s="118">
        <f>IF($C45="TD",INDEX('4. CPI-tabel'!$D$20:$Z$42,$E45-2003,AE$28-2003),
IF(AE$28&gt;=$E45,MAX(1,INDEX('4. CPI-tabel'!$D$20:$Z$42,MAX($E45,2010)-2003,AE$28-2003)),0))</f>
        <v>1.1726012805619719</v>
      </c>
      <c r="AF45" s="118">
        <f>IF($C45="TD",INDEX('4. CPI-tabel'!$D$20:$Z$42,$E45-2003,AF$28-2003),
IF(AF$28&gt;=$E45,MAX(1,INDEX('4. CPI-tabel'!$D$20:$Z$42,MAX($E45,2010)-2003,AF$28-2003)),0))</f>
        <v>1.1972259074537732</v>
      </c>
      <c r="AG45" s="118">
        <f>IF($C45="TD",INDEX('4. CPI-tabel'!$D$20:$Z$42,$E45-2003,AG$28-2003),
IF(AG$28&gt;=$E45,MAX(1,INDEX('4. CPI-tabel'!$D$20:$Z$42,MAX($E45,2010)-2003,AG$28-2003)),0))</f>
        <v>1.2307482328624788</v>
      </c>
      <c r="AH45" s="118">
        <f>IF($C45="TD",INDEX('4. CPI-tabel'!$D$20:$Z$42,$E45-2003,AH$28-2003),
IF(AH$28&gt;=$E45,MAX(1,INDEX('4. CPI-tabel'!$D$20:$Z$42,MAX($E45,2010)-2003,AH$28-2003)),0))</f>
        <v>1.2393634704925161</v>
      </c>
      <c r="AI45" s="118">
        <f>IF($C45="TD",INDEX('4. CPI-tabel'!$D$20:$Z$42,$E45-2003,AI$28-2003),
IF(AI$28&gt;=$E45,MAX(1,INDEX('4. CPI-tabel'!$D$20:$Z$42,MAX($E45,2010)-2003,AI$28-2003)),0))</f>
        <v>1.2393634704925161</v>
      </c>
      <c r="AJ45" s="118">
        <f>IF($C45="TD",INDEX('4. CPI-tabel'!$D$20:$Z$42,$E45-2003,AJ$28-2003),
IF(AJ$28&gt;=$E45,MAX(1,INDEX('4. CPI-tabel'!$D$20:$Z$42,MAX($E45,2010)-2003,AJ$28-2003)),0))</f>
        <v>1.2393634704925161</v>
      </c>
      <c r="AK45" s="118">
        <f>IF($C45="TD",INDEX('4. CPI-tabel'!$D$20:$Z$42,$E45-2003,AK$28-2003),
IF(AK$28&gt;=$E45,MAX(1,INDEX('4. CPI-tabel'!$D$20:$Z$42,MAX($E45,2010)-2003,AK$28-2003)),0))</f>
        <v>1.2393634704925161</v>
      </c>
      <c r="AL45" s="118">
        <f>IF($C45="TD",INDEX('4. CPI-tabel'!$D$20:$Z$42,$E45-2003,AL$28-2003),
IF(AL$28&gt;=$E45,MAX(1,INDEX('4. CPI-tabel'!$D$20:$Z$42,MAX($E45,2010)-2003,AL$28-2003)),0))</f>
        <v>1.2393634704925161</v>
      </c>
      <c r="AM45" s="118">
        <f>IF($C45="TD",INDEX('4. CPI-tabel'!$D$20:$Z$42,$E45-2003,AM$28-2003),
IF(AM$28&gt;=$E45,MAX(1,INDEX('4. CPI-tabel'!$D$20:$Z$42,MAX($E45,2010)-2003,AM$28-2003)),0))</f>
        <v>1.2393634704925161</v>
      </c>
      <c r="AO45" s="87">
        <f t="shared" si="5"/>
        <v>4412.6142479999999</v>
      </c>
      <c r="AP45" s="87">
        <f t="shared" si="6"/>
        <v>4527.3422184479996</v>
      </c>
      <c r="AQ45" s="87">
        <f t="shared" si="7"/>
        <v>4631.471089472303</v>
      </c>
      <c r="AR45" s="87">
        <f t="shared" si="8"/>
        <v>4761.1522799775266</v>
      </c>
      <c r="AS45" s="87">
        <f t="shared" si="9"/>
        <v>4808.7638027773028</v>
      </c>
      <c r="AT45" s="87">
        <f t="shared" si="10"/>
        <v>4847.2339131995204</v>
      </c>
      <c r="AU45" s="87">
        <f t="shared" si="11"/>
        <v>4856.9283810259194</v>
      </c>
      <c r="AV45" s="87">
        <f t="shared" si="12"/>
        <v>4924.9253783602817</v>
      </c>
      <c r="AW45" s="87">
        <f t="shared" si="13"/>
        <v>5028.3488113058474</v>
      </c>
      <c r="AX45" s="87">
        <f t="shared" si="14"/>
        <v>5169.1425780224108</v>
      </c>
      <c r="AY45" s="87">
        <f t="shared" si="15"/>
        <v>5205.3265760685672</v>
      </c>
      <c r="AZ45" s="87">
        <f t="shared" si="16"/>
        <v>6246.391891282281</v>
      </c>
      <c r="BA45" s="87">
        <f t="shared" si="17"/>
        <v>5792.1088446435688</v>
      </c>
      <c r="BB45" s="87">
        <f t="shared" si="18"/>
        <v>5370.8645650331282</v>
      </c>
      <c r="BC45" s="87">
        <f t="shared" si="19"/>
        <v>5072.4832003090651</v>
      </c>
      <c r="BD45" s="87">
        <f t="shared" si="20"/>
        <v>5072.4832003090651</v>
      </c>
    </row>
    <row r="46" spans="1:56" s="20" customFormat="1" x14ac:dyDescent="0.2">
      <c r="A46" s="41"/>
      <c r="B46" s="86">
        <f>'3. Investeringen'!B32</f>
        <v>18</v>
      </c>
      <c r="C46" s="86" t="str">
        <f>'3. Investeringen'!F32</f>
        <v>TD</v>
      </c>
      <c r="D46" s="86" t="str">
        <f>'3. Investeringen'!G32</f>
        <v>Nieuwe investeringen TD</v>
      </c>
      <c r="E46" s="121">
        <f>'3. Investeringen'!K32</f>
        <v>2009</v>
      </c>
      <c r="G46" s="86">
        <f>'7. Nominale afschrijvingen'!R35</f>
        <v>36273.63636363636</v>
      </c>
      <c r="H46" s="86">
        <f>'7. Nominale afschrijvingen'!S35</f>
        <v>36273.63636363636</v>
      </c>
      <c r="I46" s="86">
        <f>'7. Nominale afschrijvingen'!T35</f>
        <v>36273.63636363636</v>
      </c>
      <c r="J46" s="86">
        <f>'7. Nominale afschrijvingen'!U35</f>
        <v>36273.63636363636</v>
      </c>
      <c r="K46" s="86">
        <f>'7. Nominale afschrijvingen'!V35</f>
        <v>36273.63636363636</v>
      </c>
      <c r="L46" s="86">
        <f>'7. Nominale afschrijvingen'!W35</f>
        <v>36273.63636363636</v>
      </c>
      <c r="M46" s="86">
        <f>'7. Nominale afschrijvingen'!X35</f>
        <v>36273.63636363636</v>
      </c>
      <c r="N46" s="86">
        <f>'7. Nominale afschrijvingen'!Y35</f>
        <v>36273.63636363636</v>
      </c>
      <c r="O46" s="86">
        <f>'7. Nominale afschrijvingen'!Z35</f>
        <v>36273.63636363636</v>
      </c>
      <c r="P46" s="86">
        <f>'7. Nominale afschrijvingen'!AA35</f>
        <v>36273.63636363636</v>
      </c>
      <c r="Q46" s="86">
        <f>'7. Nominale afschrijvingen'!AB35</f>
        <v>36273.63636363636</v>
      </c>
      <c r="R46" s="86">
        <f>'7. Nominale afschrijvingen'!AC35</f>
        <v>43528.363636363632</v>
      </c>
      <c r="S46" s="86">
        <f>'7. Nominale afschrijvingen'!AD35</f>
        <v>42299.327486631017</v>
      </c>
      <c r="T46" s="86">
        <f>'7. Nominale afschrijvingen'!AE35</f>
        <v>41104.993534067318</v>
      </c>
      <c r="U46" s="86">
        <f>'7. Nominale afschrijvingen'!AF35</f>
        <v>39944.381951928939</v>
      </c>
      <c r="V46" s="86">
        <f>'7. Nominale afschrijvingen'!AG35</f>
        <v>38816.540579168599</v>
      </c>
      <c r="W46" s="40"/>
      <c r="X46" s="118">
        <f>IF($C46="TD",INDEX('4. CPI-tabel'!$D$20:$Z$42,$E46-2003,X$28-2003),
IF(X$28&gt;=$E46,MAX(1,INDEX('4. CPI-tabel'!$D$20:$Z$42,MAX($E46,2010)-2003,X$28-2003)),0))</f>
        <v>1.0180449999999999</v>
      </c>
      <c r="Y46" s="118">
        <f>IF($C46="TD",INDEX('4. CPI-tabel'!$D$20:$Z$42,$E46-2003,Y$28-2003),
IF(Y$28&gt;=$E46,MAX(1,INDEX('4. CPI-tabel'!$D$20:$Z$42,MAX($E46,2010)-2003,Y$28-2003)),0))</f>
        <v>1.0445141699999998</v>
      </c>
      <c r="Z46" s="118">
        <f>IF($C46="TD",INDEX('4. CPI-tabel'!$D$20:$Z$42,$E46-2003,Z$28-2003),
IF(Z$28&gt;=$E46,MAX(1,INDEX('4. CPI-tabel'!$D$20:$Z$42,MAX($E46,2010)-2003,Z$28-2003)),0))</f>
        <v>1.0685379959099996</v>
      </c>
      <c r="AA46" s="118">
        <f>IF($C46="TD",INDEX('4. CPI-tabel'!$D$20:$Z$42,$E46-2003,AA$28-2003),
IF(AA$28&gt;=$E46,MAX(1,INDEX('4. CPI-tabel'!$D$20:$Z$42,MAX($E46,2010)-2003,AA$28-2003)),0))</f>
        <v>1.0984570597954797</v>
      </c>
      <c r="AB46" s="118">
        <f>IF($C46="TD",INDEX('4. CPI-tabel'!$D$20:$Z$42,$E46-2003,AB$28-2003),
IF(AB$28&gt;=$E46,MAX(1,INDEX('4. CPI-tabel'!$D$20:$Z$42,MAX($E46,2010)-2003,AB$28-2003)),0))</f>
        <v>1.1094416303934345</v>
      </c>
      <c r="AC46" s="118">
        <f>IF($C46="TD",INDEX('4. CPI-tabel'!$D$20:$Z$42,$E46-2003,AC$28-2003),
IF(AC$28&gt;=$E46,MAX(1,INDEX('4. CPI-tabel'!$D$20:$Z$42,MAX($E46,2010)-2003,AC$28-2003)),0))</f>
        <v>1.1183171634365821</v>
      </c>
      <c r="AD46" s="118">
        <f>IF($C46="TD",INDEX('4. CPI-tabel'!$D$20:$Z$42,$E46-2003,AD$28-2003),
IF(AD$28&gt;=$E46,MAX(1,INDEX('4. CPI-tabel'!$D$20:$Z$42,MAX($E46,2010)-2003,AD$28-2003)),0))</f>
        <v>1.1205537977634552</v>
      </c>
      <c r="AE46" s="118">
        <f>IF($C46="TD",INDEX('4. CPI-tabel'!$D$20:$Z$42,$E46-2003,AE$28-2003),
IF(AE$28&gt;=$E46,MAX(1,INDEX('4. CPI-tabel'!$D$20:$Z$42,MAX($E46,2010)-2003,AE$28-2003)),0))</f>
        <v>1.1362415509321435</v>
      </c>
      <c r="AF46" s="118">
        <f>IF($C46="TD",INDEX('4. CPI-tabel'!$D$20:$Z$42,$E46-2003,AF$28-2003),
IF(AF$28&gt;=$E46,MAX(1,INDEX('4. CPI-tabel'!$D$20:$Z$42,MAX($E46,2010)-2003,AF$28-2003)),0))</f>
        <v>1.1601026235017184</v>
      </c>
      <c r="AG46" s="118">
        <f>IF($C46="TD",INDEX('4. CPI-tabel'!$D$20:$Z$42,$E46-2003,AG$28-2003),
IF(AG$28&gt;=$E46,MAX(1,INDEX('4. CPI-tabel'!$D$20:$Z$42,MAX($E46,2010)-2003,AG$28-2003)),0))</f>
        <v>1.1925854969597667</v>
      </c>
      <c r="AH46" s="118">
        <f>IF($C46="TD",INDEX('4. CPI-tabel'!$D$20:$Z$42,$E46-2003,AH$28-2003),
IF(AH$28&gt;=$E46,MAX(1,INDEX('4. CPI-tabel'!$D$20:$Z$42,MAX($E46,2010)-2003,AH$28-2003)),0))</f>
        <v>1.200933595438485</v>
      </c>
      <c r="AI46" s="118">
        <f>IF($C46="TD",INDEX('4. CPI-tabel'!$D$20:$Z$42,$E46-2003,AI$28-2003),
IF(AI$28&gt;=$E46,MAX(1,INDEX('4. CPI-tabel'!$D$20:$Z$42,MAX($E46,2010)-2003,AI$28-2003)),0))</f>
        <v>1.200933595438485</v>
      </c>
      <c r="AJ46" s="118">
        <f>IF($C46="TD",INDEX('4. CPI-tabel'!$D$20:$Z$42,$E46-2003,AJ$28-2003),
IF(AJ$28&gt;=$E46,MAX(1,INDEX('4. CPI-tabel'!$D$20:$Z$42,MAX($E46,2010)-2003,AJ$28-2003)),0))</f>
        <v>1.200933595438485</v>
      </c>
      <c r="AK46" s="118">
        <f>IF($C46="TD",INDEX('4. CPI-tabel'!$D$20:$Z$42,$E46-2003,AK$28-2003),
IF(AK$28&gt;=$E46,MAX(1,INDEX('4. CPI-tabel'!$D$20:$Z$42,MAX($E46,2010)-2003,AK$28-2003)),0))</f>
        <v>1.200933595438485</v>
      </c>
      <c r="AL46" s="118">
        <f>IF($C46="TD",INDEX('4. CPI-tabel'!$D$20:$Z$42,$E46-2003,AL$28-2003),
IF(AL$28&gt;=$E46,MAX(1,INDEX('4. CPI-tabel'!$D$20:$Z$42,MAX($E46,2010)-2003,AL$28-2003)),0))</f>
        <v>1.200933595438485</v>
      </c>
      <c r="AM46" s="118">
        <f>IF($C46="TD",INDEX('4. CPI-tabel'!$D$20:$Z$42,$E46-2003,AM$28-2003),
IF(AM$28&gt;=$E46,MAX(1,INDEX('4. CPI-tabel'!$D$20:$Z$42,MAX($E46,2010)-2003,AM$28-2003)),0))</f>
        <v>1.200933595438485</v>
      </c>
      <c r="AO46" s="87">
        <f t="shared" si="5"/>
        <v>36928.194131818171</v>
      </c>
      <c r="AP46" s="87">
        <f t="shared" si="6"/>
        <v>37888.327179245447</v>
      </c>
      <c r="AQ46" s="87">
        <f t="shared" si="7"/>
        <v>38759.758704368083</v>
      </c>
      <c r="AR46" s="87">
        <f t="shared" si="8"/>
        <v>39845.031948090393</v>
      </c>
      <c r="AS46" s="87">
        <f t="shared" si="9"/>
        <v>40243.482267571293</v>
      </c>
      <c r="AT46" s="87">
        <f t="shared" si="10"/>
        <v>40565.430125711871</v>
      </c>
      <c r="AU46" s="87">
        <f t="shared" si="11"/>
        <v>40646.56098596329</v>
      </c>
      <c r="AV46" s="87">
        <f t="shared" si="12"/>
        <v>41215.612839766778</v>
      </c>
      <c r="AW46" s="87">
        <f t="shared" si="13"/>
        <v>42081.140709401872</v>
      </c>
      <c r="AX46" s="87">
        <f t="shared" si="14"/>
        <v>43259.412649265134</v>
      </c>
      <c r="AY46" s="87">
        <f t="shared" si="15"/>
        <v>43562.228537809984</v>
      </c>
      <c r="AZ46" s="87">
        <f t="shared" si="16"/>
        <v>52274.674245371985</v>
      </c>
      <c r="BA46" s="87">
        <f t="shared" si="17"/>
        <v>50798.683443149719</v>
      </c>
      <c r="BB46" s="87">
        <f t="shared" si="18"/>
        <v>49364.367675343143</v>
      </c>
      <c r="BC46" s="87">
        <f t="shared" si="19"/>
        <v>47970.550235098148</v>
      </c>
      <c r="BD46" s="87">
        <f t="shared" si="20"/>
        <v>46616.087640224796</v>
      </c>
    </row>
    <row r="47" spans="1:56" s="20" customFormat="1" x14ac:dyDescent="0.2">
      <c r="A47" s="41"/>
      <c r="B47" s="86">
        <f>'3. Investeringen'!B33</f>
        <v>19</v>
      </c>
      <c r="C47" s="86" t="str">
        <f>'3. Investeringen'!F33</f>
        <v>TD</v>
      </c>
      <c r="D47" s="86" t="str">
        <f>'3. Investeringen'!G33</f>
        <v>Nieuwe investeringen TD</v>
      </c>
      <c r="E47" s="121">
        <f>'3. Investeringen'!K33</f>
        <v>2009</v>
      </c>
      <c r="G47" s="86">
        <f>'7. Nominale afschrijvingen'!R36</f>
        <v>58669.222222222219</v>
      </c>
      <c r="H47" s="86">
        <f>'7. Nominale afschrijvingen'!S36</f>
        <v>58669.222222222226</v>
      </c>
      <c r="I47" s="86">
        <f>'7. Nominale afschrijvingen'!T36</f>
        <v>58669.222222222226</v>
      </c>
      <c r="J47" s="86">
        <f>'7. Nominale afschrijvingen'!U36</f>
        <v>58669.222222222226</v>
      </c>
      <c r="K47" s="86">
        <f>'7. Nominale afschrijvingen'!V36</f>
        <v>58669.222222222226</v>
      </c>
      <c r="L47" s="86">
        <f>'7. Nominale afschrijvingen'!W36</f>
        <v>58669.222222222226</v>
      </c>
      <c r="M47" s="86">
        <f>'7. Nominale afschrijvingen'!X36</f>
        <v>58669.222222222226</v>
      </c>
      <c r="N47" s="86">
        <f>'7. Nominale afschrijvingen'!Y36</f>
        <v>58669.222222222226</v>
      </c>
      <c r="O47" s="86">
        <f>'7. Nominale afschrijvingen'!Z36</f>
        <v>58669.222222222226</v>
      </c>
      <c r="P47" s="86">
        <f>'7. Nominale afschrijvingen'!AA36</f>
        <v>58669.222222222226</v>
      </c>
      <c r="Q47" s="86">
        <f>'7. Nominale afschrijvingen'!AB36</f>
        <v>58669.222222222226</v>
      </c>
      <c r="R47" s="86">
        <f>'7. Nominale afschrijvingen'!AC36</f>
        <v>70403.066666666651</v>
      </c>
      <c r="S47" s="86">
        <f>'7. Nominale afschrijvingen'!AD36</f>
        <v>67803.56882051281</v>
      </c>
      <c r="T47" s="86">
        <f>'7. Nominale afschrijvingen'!AE36</f>
        <v>65300.052433293873</v>
      </c>
      <c r="U47" s="86">
        <f>'7. Nominale afschrijvingen'!AF36</f>
        <v>62888.973574218406</v>
      </c>
      <c r="V47" s="86">
        <f>'7. Nominale afschrijvingen'!AG36</f>
        <v>60566.919165324194</v>
      </c>
      <c r="W47" s="40"/>
      <c r="X47" s="118">
        <f>IF($C47="TD",INDEX('4. CPI-tabel'!$D$20:$Z$42,$E47-2003,X$28-2003),
IF(X$28&gt;=$E47,MAX(1,INDEX('4. CPI-tabel'!$D$20:$Z$42,MAX($E47,2010)-2003,X$28-2003)),0))</f>
        <v>1.0180449999999999</v>
      </c>
      <c r="Y47" s="118">
        <f>IF($C47="TD",INDEX('4. CPI-tabel'!$D$20:$Z$42,$E47-2003,Y$28-2003),
IF(Y$28&gt;=$E47,MAX(1,INDEX('4. CPI-tabel'!$D$20:$Z$42,MAX($E47,2010)-2003,Y$28-2003)),0))</f>
        <v>1.0445141699999998</v>
      </c>
      <c r="Z47" s="118">
        <f>IF($C47="TD",INDEX('4. CPI-tabel'!$D$20:$Z$42,$E47-2003,Z$28-2003),
IF(Z$28&gt;=$E47,MAX(1,INDEX('4. CPI-tabel'!$D$20:$Z$42,MAX($E47,2010)-2003,Z$28-2003)),0))</f>
        <v>1.0685379959099996</v>
      </c>
      <c r="AA47" s="118">
        <f>IF($C47="TD",INDEX('4. CPI-tabel'!$D$20:$Z$42,$E47-2003,AA$28-2003),
IF(AA$28&gt;=$E47,MAX(1,INDEX('4. CPI-tabel'!$D$20:$Z$42,MAX($E47,2010)-2003,AA$28-2003)),0))</f>
        <v>1.0984570597954797</v>
      </c>
      <c r="AB47" s="118">
        <f>IF($C47="TD",INDEX('4. CPI-tabel'!$D$20:$Z$42,$E47-2003,AB$28-2003),
IF(AB$28&gt;=$E47,MAX(1,INDEX('4. CPI-tabel'!$D$20:$Z$42,MAX($E47,2010)-2003,AB$28-2003)),0))</f>
        <v>1.1094416303934345</v>
      </c>
      <c r="AC47" s="118">
        <f>IF($C47="TD",INDEX('4. CPI-tabel'!$D$20:$Z$42,$E47-2003,AC$28-2003),
IF(AC$28&gt;=$E47,MAX(1,INDEX('4. CPI-tabel'!$D$20:$Z$42,MAX($E47,2010)-2003,AC$28-2003)),0))</f>
        <v>1.1183171634365821</v>
      </c>
      <c r="AD47" s="118">
        <f>IF($C47="TD",INDEX('4. CPI-tabel'!$D$20:$Z$42,$E47-2003,AD$28-2003),
IF(AD$28&gt;=$E47,MAX(1,INDEX('4. CPI-tabel'!$D$20:$Z$42,MAX($E47,2010)-2003,AD$28-2003)),0))</f>
        <v>1.1205537977634552</v>
      </c>
      <c r="AE47" s="118">
        <f>IF($C47="TD",INDEX('4. CPI-tabel'!$D$20:$Z$42,$E47-2003,AE$28-2003),
IF(AE$28&gt;=$E47,MAX(1,INDEX('4. CPI-tabel'!$D$20:$Z$42,MAX($E47,2010)-2003,AE$28-2003)),0))</f>
        <v>1.1362415509321435</v>
      </c>
      <c r="AF47" s="118">
        <f>IF($C47="TD",INDEX('4. CPI-tabel'!$D$20:$Z$42,$E47-2003,AF$28-2003),
IF(AF$28&gt;=$E47,MAX(1,INDEX('4. CPI-tabel'!$D$20:$Z$42,MAX($E47,2010)-2003,AF$28-2003)),0))</f>
        <v>1.1601026235017184</v>
      </c>
      <c r="AG47" s="118">
        <f>IF($C47="TD",INDEX('4. CPI-tabel'!$D$20:$Z$42,$E47-2003,AG$28-2003),
IF(AG$28&gt;=$E47,MAX(1,INDEX('4. CPI-tabel'!$D$20:$Z$42,MAX($E47,2010)-2003,AG$28-2003)),0))</f>
        <v>1.1925854969597667</v>
      </c>
      <c r="AH47" s="118">
        <f>IF($C47="TD",INDEX('4. CPI-tabel'!$D$20:$Z$42,$E47-2003,AH$28-2003),
IF(AH$28&gt;=$E47,MAX(1,INDEX('4. CPI-tabel'!$D$20:$Z$42,MAX($E47,2010)-2003,AH$28-2003)),0))</f>
        <v>1.200933595438485</v>
      </c>
      <c r="AI47" s="118">
        <f>IF($C47="TD",INDEX('4. CPI-tabel'!$D$20:$Z$42,$E47-2003,AI$28-2003),
IF(AI$28&gt;=$E47,MAX(1,INDEX('4. CPI-tabel'!$D$20:$Z$42,MAX($E47,2010)-2003,AI$28-2003)),0))</f>
        <v>1.200933595438485</v>
      </c>
      <c r="AJ47" s="118">
        <f>IF($C47="TD",INDEX('4. CPI-tabel'!$D$20:$Z$42,$E47-2003,AJ$28-2003),
IF(AJ$28&gt;=$E47,MAX(1,INDEX('4. CPI-tabel'!$D$20:$Z$42,MAX($E47,2010)-2003,AJ$28-2003)),0))</f>
        <v>1.200933595438485</v>
      </c>
      <c r="AK47" s="118">
        <f>IF($C47="TD",INDEX('4. CPI-tabel'!$D$20:$Z$42,$E47-2003,AK$28-2003),
IF(AK$28&gt;=$E47,MAX(1,INDEX('4. CPI-tabel'!$D$20:$Z$42,MAX($E47,2010)-2003,AK$28-2003)),0))</f>
        <v>1.200933595438485</v>
      </c>
      <c r="AL47" s="118">
        <f>IF($C47="TD",INDEX('4. CPI-tabel'!$D$20:$Z$42,$E47-2003,AL$28-2003),
IF(AL$28&gt;=$E47,MAX(1,INDEX('4. CPI-tabel'!$D$20:$Z$42,MAX($E47,2010)-2003,AL$28-2003)),0))</f>
        <v>1.200933595438485</v>
      </c>
      <c r="AM47" s="118">
        <f>IF($C47="TD",INDEX('4. CPI-tabel'!$D$20:$Z$42,$E47-2003,AM$28-2003),
IF(AM$28&gt;=$E47,MAX(1,INDEX('4. CPI-tabel'!$D$20:$Z$42,MAX($E47,2010)-2003,AM$28-2003)),0))</f>
        <v>1.200933595438485</v>
      </c>
      <c r="AO47" s="87">
        <f t="shared" si="5"/>
        <v>59727.908337222209</v>
      </c>
      <c r="AP47" s="87">
        <f t="shared" si="6"/>
        <v>61280.83395398999</v>
      </c>
      <c r="AQ47" s="87">
        <f t="shared" si="7"/>
        <v>62690.293134931751</v>
      </c>
      <c r="AR47" s="87">
        <f t="shared" si="8"/>
        <v>64445.621342709848</v>
      </c>
      <c r="AS47" s="87">
        <f t="shared" si="9"/>
        <v>65090.077556136945</v>
      </c>
      <c r="AT47" s="87">
        <f t="shared" si="10"/>
        <v>65610.798176586046</v>
      </c>
      <c r="AU47" s="87">
        <f t="shared" si="11"/>
        <v>65742.019772939209</v>
      </c>
      <c r="AV47" s="87">
        <f t="shared" si="12"/>
        <v>66662.408049760357</v>
      </c>
      <c r="AW47" s="87">
        <f t="shared" si="13"/>
        <v>68062.318618805322</v>
      </c>
      <c r="AX47" s="87">
        <f t="shared" si="14"/>
        <v>69968.063540131887</v>
      </c>
      <c r="AY47" s="87">
        <f t="shared" si="15"/>
        <v>70457.839984912804</v>
      </c>
      <c r="AZ47" s="87">
        <f t="shared" si="16"/>
        <v>84549.407981895332</v>
      </c>
      <c r="BA47" s="87">
        <f t="shared" si="17"/>
        <v>81427.583687179213</v>
      </c>
      <c r="BB47" s="87">
        <f t="shared" si="18"/>
        <v>78421.026751037207</v>
      </c>
      <c r="BC47" s="87">
        <f t="shared" si="19"/>
        <v>75525.481147921979</v>
      </c>
      <c r="BD47" s="87">
        <f t="shared" si="20"/>
        <v>72736.847997844874</v>
      </c>
    </row>
    <row r="48" spans="1:56" s="20" customFormat="1" x14ac:dyDescent="0.2">
      <c r="A48" s="41"/>
      <c r="B48" s="86">
        <f>'3. Investeringen'!B34</f>
        <v>20</v>
      </c>
      <c r="C48" s="86" t="str">
        <f>'3. Investeringen'!F34</f>
        <v>TD</v>
      </c>
      <c r="D48" s="86" t="str">
        <f>'3. Investeringen'!G34</f>
        <v>Nieuwe investeringen TD</v>
      </c>
      <c r="E48" s="121">
        <f>'3. Investeringen'!K34</f>
        <v>2009</v>
      </c>
      <c r="G48" s="86">
        <f>'7. Nominale afschrijvingen'!R37</f>
        <v>22757.233333333334</v>
      </c>
      <c r="H48" s="86">
        <f>'7. Nominale afschrijvingen'!S37</f>
        <v>22757.233333333337</v>
      </c>
      <c r="I48" s="86">
        <f>'7. Nominale afschrijvingen'!T37</f>
        <v>22757.233333333337</v>
      </c>
      <c r="J48" s="86">
        <f>'7. Nominale afschrijvingen'!U37</f>
        <v>22757.233333333337</v>
      </c>
      <c r="K48" s="86">
        <f>'7. Nominale afschrijvingen'!V37</f>
        <v>22757.233333333337</v>
      </c>
      <c r="L48" s="86">
        <f>'7. Nominale afschrijvingen'!W37</f>
        <v>22757.233333333337</v>
      </c>
      <c r="M48" s="86">
        <f>'7. Nominale afschrijvingen'!X37</f>
        <v>22757.233333333337</v>
      </c>
      <c r="N48" s="86">
        <f>'7. Nominale afschrijvingen'!Y37</f>
        <v>22757.233333333337</v>
      </c>
      <c r="O48" s="86">
        <f>'7. Nominale afschrijvingen'!Z37</f>
        <v>22757.233333333337</v>
      </c>
      <c r="P48" s="86">
        <f>'7. Nominale afschrijvingen'!AA37</f>
        <v>22757.233333333337</v>
      </c>
      <c r="Q48" s="86">
        <f>'7. Nominale afschrijvingen'!AB37</f>
        <v>22757.233333333337</v>
      </c>
      <c r="R48" s="86">
        <f>'7. Nominale afschrijvingen'!AC37</f>
        <v>27308.68</v>
      </c>
      <c r="S48" s="86">
        <f>'7. Nominale afschrijvingen'!AD37</f>
        <v>25436.084800000001</v>
      </c>
      <c r="T48" s="86">
        <f>'7. Nominale afschrijvingen'!AE37</f>
        <v>23691.896128</v>
      </c>
      <c r="U48" s="86">
        <f>'7. Nominale afschrijvingen'!AF37</f>
        <v>22194.13257967816</v>
      </c>
      <c r="V48" s="86">
        <f>'7. Nominale afschrijvingen'!AG37</f>
        <v>22194.13257967816</v>
      </c>
      <c r="W48" s="40"/>
      <c r="X48" s="118">
        <f>IF($C48="TD",INDEX('4. CPI-tabel'!$D$20:$Z$42,$E48-2003,X$28-2003),
IF(X$28&gt;=$E48,MAX(1,INDEX('4. CPI-tabel'!$D$20:$Z$42,MAX($E48,2010)-2003,X$28-2003)),0))</f>
        <v>1.0180449999999999</v>
      </c>
      <c r="Y48" s="118">
        <f>IF($C48="TD",INDEX('4. CPI-tabel'!$D$20:$Z$42,$E48-2003,Y$28-2003),
IF(Y$28&gt;=$E48,MAX(1,INDEX('4. CPI-tabel'!$D$20:$Z$42,MAX($E48,2010)-2003,Y$28-2003)),0))</f>
        <v>1.0445141699999998</v>
      </c>
      <c r="Z48" s="118">
        <f>IF($C48="TD",INDEX('4. CPI-tabel'!$D$20:$Z$42,$E48-2003,Z$28-2003),
IF(Z$28&gt;=$E48,MAX(1,INDEX('4. CPI-tabel'!$D$20:$Z$42,MAX($E48,2010)-2003,Z$28-2003)),0))</f>
        <v>1.0685379959099996</v>
      </c>
      <c r="AA48" s="118">
        <f>IF($C48="TD",INDEX('4. CPI-tabel'!$D$20:$Z$42,$E48-2003,AA$28-2003),
IF(AA$28&gt;=$E48,MAX(1,INDEX('4. CPI-tabel'!$D$20:$Z$42,MAX($E48,2010)-2003,AA$28-2003)),0))</f>
        <v>1.0984570597954797</v>
      </c>
      <c r="AB48" s="118">
        <f>IF($C48="TD",INDEX('4. CPI-tabel'!$D$20:$Z$42,$E48-2003,AB$28-2003),
IF(AB$28&gt;=$E48,MAX(1,INDEX('4. CPI-tabel'!$D$20:$Z$42,MAX($E48,2010)-2003,AB$28-2003)),0))</f>
        <v>1.1094416303934345</v>
      </c>
      <c r="AC48" s="118">
        <f>IF($C48="TD",INDEX('4. CPI-tabel'!$D$20:$Z$42,$E48-2003,AC$28-2003),
IF(AC$28&gt;=$E48,MAX(1,INDEX('4. CPI-tabel'!$D$20:$Z$42,MAX($E48,2010)-2003,AC$28-2003)),0))</f>
        <v>1.1183171634365821</v>
      </c>
      <c r="AD48" s="118">
        <f>IF($C48="TD",INDEX('4. CPI-tabel'!$D$20:$Z$42,$E48-2003,AD$28-2003),
IF(AD$28&gt;=$E48,MAX(1,INDEX('4. CPI-tabel'!$D$20:$Z$42,MAX($E48,2010)-2003,AD$28-2003)),0))</f>
        <v>1.1205537977634552</v>
      </c>
      <c r="AE48" s="118">
        <f>IF($C48="TD",INDEX('4. CPI-tabel'!$D$20:$Z$42,$E48-2003,AE$28-2003),
IF(AE$28&gt;=$E48,MAX(1,INDEX('4. CPI-tabel'!$D$20:$Z$42,MAX($E48,2010)-2003,AE$28-2003)),0))</f>
        <v>1.1362415509321435</v>
      </c>
      <c r="AF48" s="118">
        <f>IF($C48="TD",INDEX('4. CPI-tabel'!$D$20:$Z$42,$E48-2003,AF$28-2003),
IF(AF$28&gt;=$E48,MAX(1,INDEX('4. CPI-tabel'!$D$20:$Z$42,MAX($E48,2010)-2003,AF$28-2003)),0))</f>
        <v>1.1601026235017184</v>
      </c>
      <c r="AG48" s="118">
        <f>IF($C48="TD",INDEX('4. CPI-tabel'!$D$20:$Z$42,$E48-2003,AG$28-2003),
IF(AG$28&gt;=$E48,MAX(1,INDEX('4. CPI-tabel'!$D$20:$Z$42,MAX($E48,2010)-2003,AG$28-2003)),0))</f>
        <v>1.1925854969597667</v>
      </c>
      <c r="AH48" s="118">
        <f>IF($C48="TD",INDEX('4. CPI-tabel'!$D$20:$Z$42,$E48-2003,AH$28-2003),
IF(AH$28&gt;=$E48,MAX(1,INDEX('4. CPI-tabel'!$D$20:$Z$42,MAX($E48,2010)-2003,AH$28-2003)),0))</f>
        <v>1.200933595438485</v>
      </c>
      <c r="AI48" s="118">
        <f>IF($C48="TD",INDEX('4. CPI-tabel'!$D$20:$Z$42,$E48-2003,AI$28-2003),
IF(AI$28&gt;=$E48,MAX(1,INDEX('4. CPI-tabel'!$D$20:$Z$42,MAX($E48,2010)-2003,AI$28-2003)),0))</f>
        <v>1.200933595438485</v>
      </c>
      <c r="AJ48" s="118">
        <f>IF($C48="TD",INDEX('4. CPI-tabel'!$D$20:$Z$42,$E48-2003,AJ$28-2003),
IF(AJ$28&gt;=$E48,MAX(1,INDEX('4. CPI-tabel'!$D$20:$Z$42,MAX($E48,2010)-2003,AJ$28-2003)),0))</f>
        <v>1.200933595438485</v>
      </c>
      <c r="AK48" s="118">
        <f>IF($C48="TD",INDEX('4. CPI-tabel'!$D$20:$Z$42,$E48-2003,AK$28-2003),
IF(AK$28&gt;=$E48,MAX(1,INDEX('4. CPI-tabel'!$D$20:$Z$42,MAX($E48,2010)-2003,AK$28-2003)),0))</f>
        <v>1.200933595438485</v>
      </c>
      <c r="AL48" s="118">
        <f>IF($C48="TD",INDEX('4. CPI-tabel'!$D$20:$Z$42,$E48-2003,AL$28-2003),
IF(AL$28&gt;=$E48,MAX(1,INDEX('4. CPI-tabel'!$D$20:$Z$42,MAX($E48,2010)-2003,AL$28-2003)),0))</f>
        <v>1.200933595438485</v>
      </c>
      <c r="AM48" s="118">
        <f>IF($C48="TD",INDEX('4. CPI-tabel'!$D$20:$Z$42,$E48-2003,AM$28-2003),
IF(AM$28&gt;=$E48,MAX(1,INDEX('4. CPI-tabel'!$D$20:$Z$42,MAX($E48,2010)-2003,AM$28-2003)),0))</f>
        <v>1.200933595438485</v>
      </c>
      <c r="AO48" s="87">
        <f t="shared" si="5"/>
        <v>23167.887608833331</v>
      </c>
      <c r="AP48" s="87">
        <f t="shared" si="6"/>
        <v>23770.252686663</v>
      </c>
      <c r="AQ48" s="87">
        <f t="shared" si="7"/>
        <v>24316.968498456245</v>
      </c>
      <c r="AR48" s="87">
        <f t="shared" si="8"/>
        <v>24997.843616413022</v>
      </c>
      <c r="AS48" s="87">
        <f t="shared" si="9"/>
        <v>25247.82205257715</v>
      </c>
      <c r="AT48" s="87">
        <f t="shared" si="10"/>
        <v>25449.804628997772</v>
      </c>
      <c r="AU48" s="87">
        <f t="shared" si="11"/>
        <v>25500.704238255767</v>
      </c>
      <c r="AV48" s="87">
        <f t="shared" si="12"/>
        <v>25857.714097591346</v>
      </c>
      <c r="AW48" s="87">
        <f t="shared" si="13"/>
        <v>26400.726093640762</v>
      </c>
      <c r="AX48" s="87">
        <f t="shared" si="14"/>
        <v>27139.946424262707</v>
      </c>
      <c r="AY48" s="87">
        <f t="shared" si="15"/>
        <v>27329.926049232545</v>
      </c>
      <c r="AZ48" s="87">
        <f t="shared" si="16"/>
        <v>32795.911259079046</v>
      </c>
      <c r="BA48" s="87">
        <f t="shared" si="17"/>
        <v>30547.048772742197</v>
      </c>
      <c r="BB48" s="87">
        <f t="shared" si="18"/>
        <v>28452.39399975416</v>
      </c>
      <c r="BC48" s="87">
        <f t="shared" si="19"/>
        <v>26653.679436551312</v>
      </c>
      <c r="BD48" s="87">
        <f t="shared" si="20"/>
        <v>26653.679436551312</v>
      </c>
    </row>
    <row r="49" spans="1:56" s="20" customFormat="1" x14ac:dyDescent="0.2">
      <c r="A49" s="41"/>
      <c r="B49" s="86">
        <f>'3. Investeringen'!B35</f>
        <v>21</v>
      </c>
      <c r="C49" s="86" t="str">
        <f>'3. Investeringen'!F35</f>
        <v>TD</v>
      </c>
      <c r="D49" s="86" t="str">
        <f>'3. Investeringen'!G35</f>
        <v>Nieuwe investeringen TD</v>
      </c>
      <c r="E49" s="121">
        <f>'3. Investeringen'!K35</f>
        <v>2009</v>
      </c>
      <c r="G49" s="86">
        <f>'7. Nominale afschrijvingen'!R38</f>
        <v>59600</v>
      </c>
      <c r="H49" s="86">
        <f>'7. Nominale afschrijvingen'!S38</f>
        <v>59600</v>
      </c>
      <c r="I49" s="86">
        <f>'7. Nominale afschrijvingen'!T38</f>
        <v>59600</v>
      </c>
      <c r="J49" s="86">
        <f>'7. Nominale afschrijvingen'!U38</f>
        <v>29800</v>
      </c>
      <c r="K49" s="86">
        <f>'7. Nominale afschrijvingen'!V38</f>
        <v>0</v>
      </c>
      <c r="L49" s="86">
        <f>'7. Nominale afschrijvingen'!W38</f>
        <v>0</v>
      </c>
      <c r="M49" s="86">
        <f>'7. Nominale afschrijvingen'!X38</f>
        <v>0</v>
      </c>
      <c r="N49" s="86">
        <f>'7. Nominale afschrijvingen'!Y38</f>
        <v>0</v>
      </c>
      <c r="O49" s="86">
        <f>'7. Nominale afschrijvingen'!Z38</f>
        <v>0</v>
      </c>
      <c r="P49" s="86">
        <f>'7. Nominale afschrijvingen'!AA38</f>
        <v>0</v>
      </c>
      <c r="Q49" s="86">
        <f>'7. Nominale afschrijvingen'!AB38</f>
        <v>0</v>
      </c>
      <c r="R49" s="86">
        <f>'7. Nominale afschrijvingen'!AC38</f>
        <v>0</v>
      </c>
      <c r="S49" s="86">
        <f>'7. Nominale afschrijvingen'!AD38</f>
        <v>0</v>
      </c>
      <c r="T49" s="86">
        <f>'7. Nominale afschrijvingen'!AE38</f>
        <v>0</v>
      </c>
      <c r="U49" s="86">
        <f>'7. Nominale afschrijvingen'!AF38</f>
        <v>0</v>
      </c>
      <c r="V49" s="86">
        <f>'7. Nominale afschrijvingen'!AG38</f>
        <v>0</v>
      </c>
      <c r="W49" s="40"/>
      <c r="X49" s="118">
        <f>IF($C49="TD",INDEX('4. CPI-tabel'!$D$20:$Z$42,$E49-2003,X$28-2003),
IF(X$28&gt;=$E49,MAX(1,INDEX('4. CPI-tabel'!$D$20:$Z$42,MAX($E49,2010)-2003,X$28-2003)),0))</f>
        <v>1.0180449999999999</v>
      </c>
      <c r="Y49" s="118">
        <f>IF($C49="TD",INDEX('4. CPI-tabel'!$D$20:$Z$42,$E49-2003,Y$28-2003),
IF(Y$28&gt;=$E49,MAX(1,INDEX('4. CPI-tabel'!$D$20:$Z$42,MAX($E49,2010)-2003,Y$28-2003)),0))</f>
        <v>1.0445141699999998</v>
      </c>
      <c r="Z49" s="118">
        <f>IF($C49="TD",INDEX('4. CPI-tabel'!$D$20:$Z$42,$E49-2003,Z$28-2003),
IF(Z$28&gt;=$E49,MAX(1,INDEX('4. CPI-tabel'!$D$20:$Z$42,MAX($E49,2010)-2003,Z$28-2003)),0))</f>
        <v>1.0685379959099996</v>
      </c>
      <c r="AA49" s="118">
        <f>IF($C49="TD",INDEX('4. CPI-tabel'!$D$20:$Z$42,$E49-2003,AA$28-2003),
IF(AA$28&gt;=$E49,MAX(1,INDEX('4. CPI-tabel'!$D$20:$Z$42,MAX($E49,2010)-2003,AA$28-2003)),0))</f>
        <v>1.0984570597954797</v>
      </c>
      <c r="AB49" s="118">
        <f>IF($C49="TD",INDEX('4. CPI-tabel'!$D$20:$Z$42,$E49-2003,AB$28-2003),
IF(AB$28&gt;=$E49,MAX(1,INDEX('4. CPI-tabel'!$D$20:$Z$42,MAX($E49,2010)-2003,AB$28-2003)),0))</f>
        <v>1.1094416303934345</v>
      </c>
      <c r="AC49" s="118">
        <f>IF($C49="TD",INDEX('4. CPI-tabel'!$D$20:$Z$42,$E49-2003,AC$28-2003),
IF(AC$28&gt;=$E49,MAX(1,INDEX('4. CPI-tabel'!$D$20:$Z$42,MAX($E49,2010)-2003,AC$28-2003)),0))</f>
        <v>1.1183171634365821</v>
      </c>
      <c r="AD49" s="118">
        <f>IF($C49="TD",INDEX('4. CPI-tabel'!$D$20:$Z$42,$E49-2003,AD$28-2003),
IF(AD$28&gt;=$E49,MAX(1,INDEX('4. CPI-tabel'!$D$20:$Z$42,MAX($E49,2010)-2003,AD$28-2003)),0))</f>
        <v>1.1205537977634552</v>
      </c>
      <c r="AE49" s="118">
        <f>IF($C49="TD",INDEX('4. CPI-tabel'!$D$20:$Z$42,$E49-2003,AE$28-2003),
IF(AE$28&gt;=$E49,MAX(1,INDEX('4. CPI-tabel'!$D$20:$Z$42,MAX($E49,2010)-2003,AE$28-2003)),0))</f>
        <v>1.1362415509321435</v>
      </c>
      <c r="AF49" s="118">
        <f>IF($C49="TD",INDEX('4. CPI-tabel'!$D$20:$Z$42,$E49-2003,AF$28-2003),
IF(AF$28&gt;=$E49,MAX(1,INDEX('4. CPI-tabel'!$D$20:$Z$42,MAX($E49,2010)-2003,AF$28-2003)),0))</f>
        <v>1.1601026235017184</v>
      </c>
      <c r="AG49" s="118">
        <f>IF($C49="TD",INDEX('4. CPI-tabel'!$D$20:$Z$42,$E49-2003,AG$28-2003),
IF(AG$28&gt;=$E49,MAX(1,INDEX('4. CPI-tabel'!$D$20:$Z$42,MAX($E49,2010)-2003,AG$28-2003)),0))</f>
        <v>1.1925854969597667</v>
      </c>
      <c r="AH49" s="118">
        <f>IF($C49="TD",INDEX('4. CPI-tabel'!$D$20:$Z$42,$E49-2003,AH$28-2003),
IF(AH$28&gt;=$E49,MAX(1,INDEX('4. CPI-tabel'!$D$20:$Z$42,MAX($E49,2010)-2003,AH$28-2003)),0))</f>
        <v>1.200933595438485</v>
      </c>
      <c r="AI49" s="118">
        <f>IF($C49="TD",INDEX('4. CPI-tabel'!$D$20:$Z$42,$E49-2003,AI$28-2003),
IF(AI$28&gt;=$E49,MAX(1,INDEX('4. CPI-tabel'!$D$20:$Z$42,MAX($E49,2010)-2003,AI$28-2003)),0))</f>
        <v>1.200933595438485</v>
      </c>
      <c r="AJ49" s="118">
        <f>IF($C49="TD",INDEX('4. CPI-tabel'!$D$20:$Z$42,$E49-2003,AJ$28-2003),
IF(AJ$28&gt;=$E49,MAX(1,INDEX('4. CPI-tabel'!$D$20:$Z$42,MAX($E49,2010)-2003,AJ$28-2003)),0))</f>
        <v>1.200933595438485</v>
      </c>
      <c r="AK49" s="118">
        <f>IF($C49="TD",INDEX('4. CPI-tabel'!$D$20:$Z$42,$E49-2003,AK$28-2003),
IF(AK$28&gt;=$E49,MAX(1,INDEX('4. CPI-tabel'!$D$20:$Z$42,MAX($E49,2010)-2003,AK$28-2003)),0))</f>
        <v>1.200933595438485</v>
      </c>
      <c r="AL49" s="118">
        <f>IF($C49="TD",INDEX('4. CPI-tabel'!$D$20:$Z$42,$E49-2003,AL$28-2003),
IF(AL$28&gt;=$E49,MAX(1,INDEX('4. CPI-tabel'!$D$20:$Z$42,MAX($E49,2010)-2003,AL$28-2003)),0))</f>
        <v>1.200933595438485</v>
      </c>
      <c r="AM49" s="118">
        <f>IF($C49="TD",INDEX('4. CPI-tabel'!$D$20:$Z$42,$E49-2003,AM$28-2003),
IF(AM$28&gt;=$E49,MAX(1,INDEX('4. CPI-tabel'!$D$20:$Z$42,MAX($E49,2010)-2003,AM$28-2003)),0))</f>
        <v>1.200933595438485</v>
      </c>
      <c r="AO49" s="87">
        <f t="shared" si="5"/>
        <v>60675.481999999989</v>
      </c>
      <c r="AP49" s="87">
        <f t="shared" si="6"/>
        <v>62253.044531999985</v>
      </c>
      <c r="AQ49" s="87">
        <f t="shared" si="7"/>
        <v>63684.864556235982</v>
      </c>
      <c r="AR49" s="87">
        <f t="shared" si="8"/>
        <v>32734.020381905295</v>
      </c>
      <c r="AS49" s="87">
        <f t="shared" si="9"/>
        <v>0</v>
      </c>
      <c r="AT49" s="87">
        <f t="shared" si="10"/>
        <v>0</v>
      </c>
      <c r="AU49" s="87">
        <f t="shared" si="11"/>
        <v>0</v>
      </c>
      <c r="AV49" s="87">
        <f t="shared" si="12"/>
        <v>0</v>
      </c>
      <c r="AW49" s="87">
        <f t="shared" si="13"/>
        <v>0</v>
      </c>
      <c r="AX49" s="87">
        <f t="shared" si="14"/>
        <v>0</v>
      </c>
      <c r="AY49" s="87">
        <f t="shared" si="15"/>
        <v>0</v>
      </c>
      <c r="AZ49" s="87">
        <f t="shared" si="16"/>
        <v>0</v>
      </c>
      <c r="BA49" s="87">
        <f t="shared" si="17"/>
        <v>0</v>
      </c>
      <c r="BB49" s="87">
        <f t="shared" si="18"/>
        <v>0</v>
      </c>
      <c r="BC49" s="87">
        <f t="shared" si="19"/>
        <v>0</v>
      </c>
      <c r="BD49" s="87">
        <f t="shared" si="20"/>
        <v>0</v>
      </c>
    </row>
    <row r="50" spans="1:56" s="20" customFormat="1" x14ac:dyDescent="0.2">
      <c r="A50" s="41"/>
      <c r="B50" s="86">
        <f>'3. Investeringen'!B36</f>
        <v>22</v>
      </c>
      <c r="C50" s="86" t="str">
        <f>'3. Investeringen'!F36</f>
        <v>TD</v>
      </c>
      <c r="D50" s="86" t="str">
        <f>'3. Investeringen'!G36</f>
        <v>Nieuwe investeringen TD</v>
      </c>
      <c r="E50" s="121">
        <f>'3. Investeringen'!K36</f>
        <v>2009</v>
      </c>
      <c r="G50" s="86">
        <f>'7. Nominale afschrijvingen'!R39</f>
        <v>479333.33333333331</v>
      </c>
      <c r="H50" s="86">
        <f>'7. Nominale afschrijvingen'!S39</f>
        <v>239666.66666666669</v>
      </c>
      <c r="I50" s="86">
        <f>'7. Nominale afschrijvingen'!T39</f>
        <v>0</v>
      </c>
      <c r="J50" s="86">
        <f>'7. Nominale afschrijvingen'!U39</f>
        <v>0</v>
      </c>
      <c r="K50" s="86">
        <f>'7. Nominale afschrijvingen'!V39</f>
        <v>0</v>
      </c>
      <c r="L50" s="86">
        <f>'7. Nominale afschrijvingen'!W39</f>
        <v>0</v>
      </c>
      <c r="M50" s="86">
        <f>'7. Nominale afschrijvingen'!X39</f>
        <v>0</v>
      </c>
      <c r="N50" s="86">
        <f>'7. Nominale afschrijvingen'!Y39</f>
        <v>0</v>
      </c>
      <c r="O50" s="86">
        <f>'7. Nominale afschrijvingen'!Z39</f>
        <v>0</v>
      </c>
      <c r="P50" s="86">
        <f>'7. Nominale afschrijvingen'!AA39</f>
        <v>0</v>
      </c>
      <c r="Q50" s="86">
        <f>'7. Nominale afschrijvingen'!AB39</f>
        <v>0</v>
      </c>
      <c r="R50" s="86">
        <f>'7. Nominale afschrijvingen'!AC39</f>
        <v>0</v>
      </c>
      <c r="S50" s="86">
        <f>'7. Nominale afschrijvingen'!AD39</f>
        <v>0</v>
      </c>
      <c r="T50" s="86">
        <f>'7. Nominale afschrijvingen'!AE39</f>
        <v>0</v>
      </c>
      <c r="U50" s="86">
        <f>'7. Nominale afschrijvingen'!AF39</f>
        <v>0</v>
      </c>
      <c r="V50" s="86">
        <f>'7. Nominale afschrijvingen'!AG39</f>
        <v>0</v>
      </c>
      <c r="W50" s="40"/>
      <c r="X50" s="118">
        <f>IF($C50="TD",INDEX('4. CPI-tabel'!$D$20:$Z$42,$E50-2003,X$28-2003),
IF(X$28&gt;=$E50,MAX(1,INDEX('4. CPI-tabel'!$D$20:$Z$42,MAX($E50,2010)-2003,X$28-2003)),0))</f>
        <v>1.0180449999999999</v>
      </c>
      <c r="Y50" s="118">
        <f>IF($C50="TD",INDEX('4. CPI-tabel'!$D$20:$Z$42,$E50-2003,Y$28-2003),
IF(Y$28&gt;=$E50,MAX(1,INDEX('4. CPI-tabel'!$D$20:$Z$42,MAX($E50,2010)-2003,Y$28-2003)),0))</f>
        <v>1.0445141699999998</v>
      </c>
      <c r="Z50" s="118">
        <f>IF($C50="TD",INDEX('4. CPI-tabel'!$D$20:$Z$42,$E50-2003,Z$28-2003),
IF(Z$28&gt;=$E50,MAX(1,INDEX('4. CPI-tabel'!$D$20:$Z$42,MAX($E50,2010)-2003,Z$28-2003)),0))</f>
        <v>1.0685379959099996</v>
      </c>
      <c r="AA50" s="118">
        <f>IF($C50="TD",INDEX('4. CPI-tabel'!$D$20:$Z$42,$E50-2003,AA$28-2003),
IF(AA$28&gt;=$E50,MAX(1,INDEX('4. CPI-tabel'!$D$20:$Z$42,MAX($E50,2010)-2003,AA$28-2003)),0))</f>
        <v>1.0984570597954797</v>
      </c>
      <c r="AB50" s="118">
        <f>IF($C50="TD",INDEX('4. CPI-tabel'!$D$20:$Z$42,$E50-2003,AB$28-2003),
IF(AB$28&gt;=$E50,MAX(1,INDEX('4. CPI-tabel'!$D$20:$Z$42,MAX($E50,2010)-2003,AB$28-2003)),0))</f>
        <v>1.1094416303934345</v>
      </c>
      <c r="AC50" s="118">
        <f>IF($C50="TD",INDEX('4. CPI-tabel'!$D$20:$Z$42,$E50-2003,AC$28-2003),
IF(AC$28&gt;=$E50,MAX(1,INDEX('4. CPI-tabel'!$D$20:$Z$42,MAX($E50,2010)-2003,AC$28-2003)),0))</f>
        <v>1.1183171634365821</v>
      </c>
      <c r="AD50" s="118">
        <f>IF($C50="TD",INDEX('4. CPI-tabel'!$D$20:$Z$42,$E50-2003,AD$28-2003),
IF(AD$28&gt;=$E50,MAX(1,INDEX('4. CPI-tabel'!$D$20:$Z$42,MAX($E50,2010)-2003,AD$28-2003)),0))</f>
        <v>1.1205537977634552</v>
      </c>
      <c r="AE50" s="118">
        <f>IF($C50="TD",INDEX('4. CPI-tabel'!$D$20:$Z$42,$E50-2003,AE$28-2003),
IF(AE$28&gt;=$E50,MAX(1,INDEX('4. CPI-tabel'!$D$20:$Z$42,MAX($E50,2010)-2003,AE$28-2003)),0))</f>
        <v>1.1362415509321435</v>
      </c>
      <c r="AF50" s="118">
        <f>IF($C50="TD",INDEX('4. CPI-tabel'!$D$20:$Z$42,$E50-2003,AF$28-2003),
IF(AF$28&gt;=$E50,MAX(1,INDEX('4. CPI-tabel'!$D$20:$Z$42,MAX($E50,2010)-2003,AF$28-2003)),0))</f>
        <v>1.1601026235017184</v>
      </c>
      <c r="AG50" s="118">
        <f>IF($C50="TD",INDEX('4. CPI-tabel'!$D$20:$Z$42,$E50-2003,AG$28-2003),
IF(AG$28&gt;=$E50,MAX(1,INDEX('4. CPI-tabel'!$D$20:$Z$42,MAX($E50,2010)-2003,AG$28-2003)),0))</f>
        <v>1.1925854969597667</v>
      </c>
      <c r="AH50" s="118">
        <f>IF($C50="TD",INDEX('4. CPI-tabel'!$D$20:$Z$42,$E50-2003,AH$28-2003),
IF(AH$28&gt;=$E50,MAX(1,INDEX('4. CPI-tabel'!$D$20:$Z$42,MAX($E50,2010)-2003,AH$28-2003)),0))</f>
        <v>1.200933595438485</v>
      </c>
      <c r="AI50" s="118">
        <f>IF($C50="TD",INDEX('4. CPI-tabel'!$D$20:$Z$42,$E50-2003,AI$28-2003),
IF(AI$28&gt;=$E50,MAX(1,INDEX('4. CPI-tabel'!$D$20:$Z$42,MAX($E50,2010)-2003,AI$28-2003)),0))</f>
        <v>1.200933595438485</v>
      </c>
      <c r="AJ50" s="118">
        <f>IF($C50="TD",INDEX('4. CPI-tabel'!$D$20:$Z$42,$E50-2003,AJ$28-2003),
IF(AJ$28&gt;=$E50,MAX(1,INDEX('4. CPI-tabel'!$D$20:$Z$42,MAX($E50,2010)-2003,AJ$28-2003)),0))</f>
        <v>1.200933595438485</v>
      </c>
      <c r="AK50" s="118">
        <f>IF($C50="TD",INDEX('4. CPI-tabel'!$D$20:$Z$42,$E50-2003,AK$28-2003),
IF(AK$28&gt;=$E50,MAX(1,INDEX('4. CPI-tabel'!$D$20:$Z$42,MAX($E50,2010)-2003,AK$28-2003)),0))</f>
        <v>1.200933595438485</v>
      </c>
      <c r="AL50" s="118">
        <f>IF($C50="TD",INDEX('4. CPI-tabel'!$D$20:$Z$42,$E50-2003,AL$28-2003),
IF(AL$28&gt;=$E50,MAX(1,INDEX('4. CPI-tabel'!$D$20:$Z$42,MAX($E50,2010)-2003,AL$28-2003)),0))</f>
        <v>1.200933595438485</v>
      </c>
      <c r="AM50" s="118">
        <f>IF($C50="TD",INDEX('4. CPI-tabel'!$D$20:$Z$42,$E50-2003,AM$28-2003),
IF(AM$28&gt;=$E50,MAX(1,INDEX('4. CPI-tabel'!$D$20:$Z$42,MAX($E50,2010)-2003,AM$28-2003)),0))</f>
        <v>1.200933595438485</v>
      </c>
      <c r="AO50" s="87">
        <f t="shared" si="5"/>
        <v>487982.90333333326</v>
      </c>
      <c r="AP50" s="87">
        <f t="shared" si="6"/>
        <v>250335.22940999997</v>
      </c>
      <c r="AQ50" s="87">
        <f t="shared" si="7"/>
        <v>0</v>
      </c>
      <c r="AR50" s="87">
        <f t="shared" si="8"/>
        <v>0</v>
      </c>
      <c r="AS50" s="87">
        <f t="shared" si="9"/>
        <v>0</v>
      </c>
      <c r="AT50" s="87">
        <f t="shared" si="10"/>
        <v>0</v>
      </c>
      <c r="AU50" s="87">
        <f t="shared" si="11"/>
        <v>0</v>
      </c>
      <c r="AV50" s="87">
        <f t="shared" si="12"/>
        <v>0</v>
      </c>
      <c r="AW50" s="87">
        <f t="shared" si="13"/>
        <v>0</v>
      </c>
      <c r="AX50" s="87">
        <f t="shared" si="14"/>
        <v>0</v>
      </c>
      <c r="AY50" s="87">
        <f t="shared" si="15"/>
        <v>0</v>
      </c>
      <c r="AZ50" s="87">
        <f t="shared" si="16"/>
        <v>0</v>
      </c>
      <c r="BA50" s="87">
        <f t="shared" si="17"/>
        <v>0</v>
      </c>
      <c r="BB50" s="87">
        <f t="shared" si="18"/>
        <v>0</v>
      </c>
      <c r="BC50" s="87">
        <f t="shared" si="19"/>
        <v>0</v>
      </c>
      <c r="BD50" s="87">
        <f t="shared" si="20"/>
        <v>0</v>
      </c>
    </row>
    <row r="51" spans="1:56" s="20" customFormat="1" x14ac:dyDescent="0.2">
      <c r="A51" s="41"/>
      <c r="B51" s="86">
        <f>'3. Investeringen'!B37</f>
        <v>23</v>
      </c>
      <c r="C51" s="86" t="str">
        <f>'3. Investeringen'!F37</f>
        <v>TD</v>
      </c>
      <c r="D51" s="86" t="str">
        <f>'3. Investeringen'!G37</f>
        <v>Nieuwe investeringen TD</v>
      </c>
      <c r="E51" s="121">
        <f>'3. Investeringen'!K37</f>
        <v>2009</v>
      </c>
      <c r="G51" s="86">
        <f>'7. Nominale afschrijvingen'!R40</f>
        <v>0</v>
      </c>
      <c r="H51" s="86">
        <f>'7. Nominale afschrijvingen'!S40</f>
        <v>0</v>
      </c>
      <c r="I51" s="86">
        <f>'7. Nominale afschrijvingen'!T40</f>
        <v>0</v>
      </c>
      <c r="J51" s="86">
        <f>'7. Nominale afschrijvingen'!U40</f>
        <v>0</v>
      </c>
      <c r="K51" s="86">
        <f>'7. Nominale afschrijvingen'!V40</f>
        <v>0</v>
      </c>
      <c r="L51" s="86">
        <f>'7. Nominale afschrijvingen'!W40</f>
        <v>0</v>
      </c>
      <c r="M51" s="86">
        <f>'7. Nominale afschrijvingen'!X40</f>
        <v>0</v>
      </c>
      <c r="N51" s="86">
        <f>'7. Nominale afschrijvingen'!Y40</f>
        <v>0</v>
      </c>
      <c r="O51" s="86">
        <f>'7. Nominale afschrijvingen'!Z40</f>
        <v>0</v>
      </c>
      <c r="P51" s="86">
        <f>'7. Nominale afschrijvingen'!AA40</f>
        <v>0</v>
      </c>
      <c r="Q51" s="86">
        <f>'7. Nominale afschrijvingen'!AB40</f>
        <v>0</v>
      </c>
      <c r="R51" s="86">
        <f>'7. Nominale afschrijvingen'!AC40</f>
        <v>0</v>
      </c>
      <c r="S51" s="86">
        <f>'7. Nominale afschrijvingen'!AD40</f>
        <v>0</v>
      </c>
      <c r="T51" s="86">
        <f>'7. Nominale afschrijvingen'!AE40</f>
        <v>0</v>
      </c>
      <c r="U51" s="86">
        <f>'7. Nominale afschrijvingen'!AF40</f>
        <v>0</v>
      </c>
      <c r="V51" s="86">
        <f>'7. Nominale afschrijvingen'!AG40</f>
        <v>0</v>
      </c>
      <c r="W51" s="40"/>
      <c r="X51" s="118">
        <f>IF($C51="TD",INDEX('4. CPI-tabel'!$D$20:$Z$42,$E51-2003,X$28-2003),
IF(X$28&gt;=$E51,MAX(1,INDEX('4. CPI-tabel'!$D$20:$Z$42,MAX($E51,2010)-2003,X$28-2003)),0))</f>
        <v>1.0180449999999999</v>
      </c>
      <c r="Y51" s="118">
        <f>IF($C51="TD",INDEX('4. CPI-tabel'!$D$20:$Z$42,$E51-2003,Y$28-2003),
IF(Y$28&gt;=$E51,MAX(1,INDEX('4. CPI-tabel'!$D$20:$Z$42,MAX($E51,2010)-2003,Y$28-2003)),0))</f>
        <v>1.0445141699999998</v>
      </c>
      <c r="Z51" s="118">
        <f>IF($C51="TD",INDEX('4. CPI-tabel'!$D$20:$Z$42,$E51-2003,Z$28-2003),
IF(Z$28&gt;=$E51,MAX(1,INDEX('4. CPI-tabel'!$D$20:$Z$42,MAX($E51,2010)-2003,Z$28-2003)),0))</f>
        <v>1.0685379959099996</v>
      </c>
      <c r="AA51" s="118">
        <f>IF($C51="TD",INDEX('4. CPI-tabel'!$D$20:$Z$42,$E51-2003,AA$28-2003),
IF(AA$28&gt;=$E51,MAX(1,INDEX('4. CPI-tabel'!$D$20:$Z$42,MAX($E51,2010)-2003,AA$28-2003)),0))</f>
        <v>1.0984570597954797</v>
      </c>
      <c r="AB51" s="118">
        <f>IF($C51="TD",INDEX('4. CPI-tabel'!$D$20:$Z$42,$E51-2003,AB$28-2003),
IF(AB$28&gt;=$E51,MAX(1,INDEX('4. CPI-tabel'!$D$20:$Z$42,MAX($E51,2010)-2003,AB$28-2003)),0))</f>
        <v>1.1094416303934345</v>
      </c>
      <c r="AC51" s="118">
        <f>IF($C51="TD",INDEX('4. CPI-tabel'!$D$20:$Z$42,$E51-2003,AC$28-2003),
IF(AC$28&gt;=$E51,MAX(1,INDEX('4. CPI-tabel'!$D$20:$Z$42,MAX($E51,2010)-2003,AC$28-2003)),0))</f>
        <v>1.1183171634365821</v>
      </c>
      <c r="AD51" s="118">
        <f>IF($C51="TD",INDEX('4. CPI-tabel'!$D$20:$Z$42,$E51-2003,AD$28-2003),
IF(AD$28&gt;=$E51,MAX(1,INDEX('4. CPI-tabel'!$D$20:$Z$42,MAX($E51,2010)-2003,AD$28-2003)),0))</f>
        <v>1.1205537977634552</v>
      </c>
      <c r="AE51" s="118">
        <f>IF($C51="TD",INDEX('4. CPI-tabel'!$D$20:$Z$42,$E51-2003,AE$28-2003),
IF(AE$28&gt;=$E51,MAX(1,INDEX('4. CPI-tabel'!$D$20:$Z$42,MAX($E51,2010)-2003,AE$28-2003)),0))</f>
        <v>1.1362415509321435</v>
      </c>
      <c r="AF51" s="118">
        <f>IF($C51="TD",INDEX('4. CPI-tabel'!$D$20:$Z$42,$E51-2003,AF$28-2003),
IF(AF$28&gt;=$E51,MAX(1,INDEX('4. CPI-tabel'!$D$20:$Z$42,MAX($E51,2010)-2003,AF$28-2003)),0))</f>
        <v>1.1601026235017184</v>
      </c>
      <c r="AG51" s="118">
        <f>IF($C51="TD",INDEX('4. CPI-tabel'!$D$20:$Z$42,$E51-2003,AG$28-2003),
IF(AG$28&gt;=$E51,MAX(1,INDEX('4. CPI-tabel'!$D$20:$Z$42,MAX($E51,2010)-2003,AG$28-2003)),0))</f>
        <v>1.1925854969597667</v>
      </c>
      <c r="AH51" s="118">
        <f>IF($C51="TD",INDEX('4. CPI-tabel'!$D$20:$Z$42,$E51-2003,AH$28-2003),
IF(AH$28&gt;=$E51,MAX(1,INDEX('4. CPI-tabel'!$D$20:$Z$42,MAX($E51,2010)-2003,AH$28-2003)),0))</f>
        <v>1.200933595438485</v>
      </c>
      <c r="AI51" s="118">
        <f>IF($C51="TD",INDEX('4. CPI-tabel'!$D$20:$Z$42,$E51-2003,AI$28-2003),
IF(AI$28&gt;=$E51,MAX(1,INDEX('4. CPI-tabel'!$D$20:$Z$42,MAX($E51,2010)-2003,AI$28-2003)),0))</f>
        <v>1.200933595438485</v>
      </c>
      <c r="AJ51" s="118">
        <f>IF($C51="TD",INDEX('4. CPI-tabel'!$D$20:$Z$42,$E51-2003,AJ$28-2003),
IF(AJ$28&gt;=$E51,MAX(1,INDEX('4. CPI-tabel'!$D$20:$Z$42,MAX($E51,2010)-2003,AJ$28-2003)),0))</f>
        <v>1.200933595438485</v>
      </c>
      <c r="AK51" s="118">
        <f>IF($C51="TD",INDEX('4. CPI-tabel'!$D$20:$Z$42,$E51-2003,AK$28-2003),
IF(AK$28&gt;=$E51,MAX(1,INDEX('4. CPI-tabel'!$D$20:$Z$42,MAX($E51,2010)-2003,AK$28-2003)),0))</f>
        <v>1.200933595438485</v>
      </c>
      <c r="AL51" s="118">
        <f>IF($C51="TD",INDEX('4. CPI-tabel'!$D$20:$Z$42,$E51-2003,AL$28-2003),
IF(AL$28&gt;=$E51,MAX(1,INDEX('4. CPI-tabel'!$D$20:$Z$42,MAX($E51,2010)-2003,AL$28-2003)),0))</f>
        <v>1.200933595438485</v>
      </c>
      <c r="AM51" s="118">
        <f>IF($C51="TD",INDEX('4. CPI-tabel'!$D$20:$Z$42,$E51-2003,AM$28-2003),
IF(AM$28&gt;=$E51,MAX(1,INDEX('4. CPI-tabel'!$D$20:$Z$42,MAX($E51,2010)-2003,AM$28-2003)),0))</f>
        <v>1.200933595438485</v>
      </c>
      <c r="AO51" s="87">
        <f t="shared" si="5"/>
        <v>0</v>
      </c>
      <c r="AP51" s="87">
        <f t="shared" si="6"/>
        <v>0</v>
      </c>
      <c r="AQ51" s="87">
        <f t="shared" si="7"/>
        <v>0</v>
      </c>
      <c r="AR51" s="87">
        <f t="shared" si="8"/>
        <v>0</v>
      </c>
      <c r="AS51" s="87">
        <f t="shared" si="9"/>
        <v>0</v>
      </c>
      <c r="AT51" s="87">
        <f t="shared" si="10"/>
        <v>0</v>
      </c>
      <c r="AU51" s="87">
        <f t="shared" si="11"/>
        <v>0</v>
      </c>
      <c r="AV51" s="87">
        <f t="shared" si="12"/>
        <v>0</v>
      </c>
      <c r="AW51" s="87">
        <f t="shared" si="13"/>
        <v>0</v>
      </c>
      <c r="AX51" s="87">
        <f t="shared" si="14"/>
        <v>0</v>
      </c>
      <c r="AY51" s="87">
        <f t="shared" si="15"/>
        <v>0</v>
      </c>
      <c r="AZ51" s="87">
        <f t="shared" si="16"/>
        <v>0</v>
      </c>
      <c r="BA51" s="87">
        <f t="shared" si="17"/>
        <v>0</v>
      </c>
      <c r="BB51" s="87">
        <f t="shared" si="18"/>
        <v>0</v>
      </c>
      <c r="BC51" s="87">
        <f t="shared" si="19"/>
        <v>0</v>
      </c>
      <c r="BD51" s="87">
        <f t="shared" si="20"/>
        <v>0</v>
      </c>
    </row>
    <row r="52" spans="1:56" s="20" customFormat="1" x14ac:dyDescent="0.2">
      <c r="A52" s="41"/>
      <c r="B52" s="86">
        <f>'3. Investeringen'!B38</f>
        <v>24</v>
      </c>
      <c r="C52" s="86" t="str">
        <f>'3. Investeringen'!F38</f>
        <v>TD</v>
      </c>
      <c r="D52" s="86" t="str">
        <f>'3. Investeringen'!G38</f>
        <v>Nieuwe investeringen TD</v>
      </c>
      <c r="E52" s="121">
        <f>'3. Investeringen'!K38</f>
        <v>2010</v>
      </c>
      <c r="G52" s="86">
        <f>'7. Nominale afschrijvingen'!R41</f>
        <v>23302.358363636366</v>
      </c>
      <c r="H52" s="86">
        <f>'7. Nominale afschrijvingen'!S41</f>
        <v>23302.358363636366</v>
      </c>
      <c r="I52" s="86">
        <f>'7. Nominale afschrijvingen'!T41</f>
        <v>23302.358363636366</v>
      </c>
      <c r="J52" s="86">
        <f>'7. Nominale afschrijvingen'!U41</f>
        <v>23302.358363636366</v>
      </c>
      <c r="K52" s="86">
        <f>'7. Nominale afschrijvingen'!V41</f>
        <v>23302.358363636366</v>
      </c>
      <c r="L52" s="86">
        <f>'7. Nominale afschrijvingen'!W41</f>
        <v>23302.358363636366</v>
      </c>
      <c r="M52" s="86">
        <f>'7. Nominale afschrijvingen'!X41</f>
        <v>23302.358363636366</v>
      </c>
      <c r="N52" s="86">
        <f>'7. Nominale afschrijvingen'!Y41</f>
        <v>23302.358363636366</v>
      </c>
      <c r="O52" s="86">
        <f>'7. Nominale afschrijvingen'!Z41</f>
        <v>23302.358363636366</v>
      </c>
      <c r="P52" s="86">
        <f>'7. Nominale afschrijvingen'!AA41</f>
        <v>23302.358363636366</v>
      </c>
      <c r="Q52" s="86">
        <f>'7. Nominale afschrijvingen'!AB41</f>
        <v>23302.358363636366</v>
      </c>
      <c r="R52" s="86">
        <f>'7. Nominale afschrijvingen'!AC41</f>
        <v>27962.830036363634</v>
      </c>
      <c r="S52" s="86">
        <f>'7. Nominale afschrijvingen'!AD41</f>
        <v>27191.441621567395</v>
      </c>
      <c r="T52" s="86">
        <f>'7. Nominale afschrijvingen'!AE41</f>
        <v>26441.332887179331</v>
      </c>
      <c r="U52" s="86">
        <f>'7. Nominale afschrijvingen'!AF41</f>
        <v>25711.916807533005</v>
      </c>
      <c r="V52" s="86">
        <f>'7. Nominale afschrijvingen'!AG41</f>
        <v>25002.622550773471</v>
      </c>
      <c r="W52" s="40"/>
      <c r="X52" s="118">
        <f>IF($C52="TD",INDEX('4. CPI-tabel'!$D$20:$Z$42,$E52-2003,X$28-2003),
IF(X$28&gt;=$E52,MAX(1,INDEX('4. CPI-tabel'!$D$20:$Z$42,MAX($E52,2010)-2003,X$28-2003)),0))</f>
        <v>1.0149999999999999</v>
      </c>
      <c r="Y52" s="118">
        <f>IF($C52="TD",INDEX('4. CPI-tabel'!$D$20:$Z$42,$E52-2003,Y$28-2003),
IF(Y$28&gt;=$E52,MAX(1,INDEX('4. CPI-tabel'!$D$20:$Z$42,MAX($E52,2010)-2003,Y$28-2003)),0))</f>
        <v>1.0413899999999998</v>
      </c>
      <c r="Z52" s="118">
        <f>IF($C52="TD",INDEX('4. CPI-tabel'!$D$20:$Z$42,$E52-2003,Z$28-2003),
IF(Z$28&gt;=$E52,MAX(1,INDEX('4. CPI-tabel'!$D$20:$Z$42,MAX($E52,2010)-2003,Z$28-2003)),0))</f>
        <v>1.0653419699999997</v>
      </c>
      <c r="AA52" s="118">
        <f>IF($C52="TD",INDEX('4. CPI-tabel'!$D$20:$Z$42,$E52-2003,AA$28-2003),
IF(AA$28&gt;=$E52,MAX(1,INDEX('4. CPI-tabel'!$D$20:$Z$42,MAX($E52,2010)-2003,AA$28-2003)),0))</f>
        <v>1.0951715451599997</v>
      </c>
      <c r="AB52" s="118">
        <f>IF($C52="TD",INDEX('4. CPI-tabel'!$D$20:$Z$42,$E52-2003,AB$28-2003),
IF(AB$28&gt;=$E52,MAX(1,INDEX('4. CPI-tabel'!$D$20:$Z$42,MAX($E52,2010)-2003,AB$28-2003)),0))</f>
        <v>1.1061232606115996</v>
      </c>
      <c r="AC52" s="118">
        <f>IF($C52="TD",INDEX('4. CPI-tabel'!$D$20:$Z$42,$E52-2003,AC$28-2003),
IF(AC$28&gt;=$E52,MAX(1,INDEX('4. CPI-tabel'!$D$20:$Z$42,MAX($E52,2010)-2003,AC$28-2003)),0))</f>
        <v>1.1149722466964924</v>
      </c>
      <c r="AD52" s="118">
        <f>IF($C52="TD",INDEX('4. CPI-tabel'!$D$20:$Z$42,$E52-2003,AD$28-2003),
IF(AD$28&gt;=$E52,MAX(1,INDEX('4. CPI-tabel'!$D$20:$Z$42,MAX($E52,2010)-2003,AD$28-2003)),0))</f>
        <v>1.1172021911898855</v>
      </c>
      <c r="AE52" s="118">
        <f>IF($C52="TD",INDEX('4. CPI-tabel'!$D$20:$Z$42,$E52-2003,AE$28-2003),
IF(AE$28&gt;=$E52,MAX(1,INDEX('4. CPI-tabel'!$D$20:$Z$42,MAX($E52,2010)-2003,AE$28-2003)),0))</f>
        <v>1.132843021866544</v>
      </c>
      <c r="AF52" s="118">
        <f>IF($C52="TD",INDEX('4. CPI-tabel'!$D$20:$Z$42,$E52-2003,AF$28-2003),
IF(AF$28&gt;=$E52,MAX(1,INDEX('4. CPI-tabel'!$D$20:$Z$42,MAX($E52,2010)-2003,AF$28-2003)),0))</f>
        <v>1.1566327253257414</v>
      </c>
      <c r="AG52" s="118">
        <f>IF($C52="TD",INDEX('4. CPI-tabel'!$D$20:$Z$42,$E52-2003,AG$28-2003),
IF(AG$28&gt;=$E52,MAX(1,INDEX('4. CPI-tabel'!$D$20:$Z$42,MAX($E52,2010)-2003,AG$28-2003)),0))</f>
        <v>1.1890184416348621</v>
      </c>
      <c r="AH52" s="118">
        <f>IF($C52="TD",INDEX('4. CPI-tabel'!$D$20:$Z$42,$E52-2003,AH$28-2003),
IF(AH$28&gt;=$E52,MAX(1,INDEX('4. CPI-tabel'!$D$20:$Z$42,MAX($E52,2010)-2003,AH$28-2003)),0))</f>
        <v>1.197341570726306</v>
      </c>
      <c r="AI52" s="118">
        <f>IF($C52="TD",INDEX('4. CPI-tabel'!$D$20:$Z$42,$E52-2003,AI$28-2003),
IF(AI$28&gt;=$E52,MAX(1,INDEX('4. CPI-tabel'!$D$20:$Z$42,MAX($E52,2010)-2003,AI$28-2003)),0))</f>
        <v>1.197341570726306</v>
      </c>
      <c r="AJ52" s="118">
        <f>IF($C52="TD",INDEX('4. CPI-tabel'!$D$20:$Z$42,$E52-2003,AJ$28-2003),
IF(AJ$28&gt;=$E52,MAX(1,INDEX('4. CPI-tabel'!$D$20:$Z$42,MAX($E52,2010)-2003,AJ$28-2003)),0))</f>
        <v>1.197341570726306</v>
      </c>
      <c r="AK52" s="118">
        <f>IF($C52="TD",INDEX('4. CPI-tabel'!$D$20:$Z$42,$E52-2003,AK$28-2003),
IF(AK$28&gt;=$E52,MAX(1,INDEX('4. CPI-tabel'!$D$20:$Z$42,MAX($E52,2010)-2003,AK$28-2003)),0))</f>
        <v>1.197341570726306</v>
      </c>
      <c r="AL52" s="118">
        <f>IF($C52="TD",INDEX('4. CPI-tabel'!$D$20:$Z$42,$E52-2003,AL$28-2003),
IF(AL$28&gt;=$E52,MAX(1,INDEX('4. CPI-tabel'!$D$20:$Z$42,MAX($E52,2010)-2003,AL$28-2003)),0))</f>
        <v>1.197341570726306</v>
      </c>
      <c r="AM52" s="118">
        <f>IF($C52="TD",INDEX('4. CPI-tabel'!$D$20:$Z$42,$E52-2003,AM$28-2003),
IF(AM$28&gt;=$E52,MAX(1,INDEX('4. CPI-tabel'!$D$20:$Z$42,MAX($E52,2010)-2003,AM$28-2003)),0))</f>
        <v>1.197341570726306</v>
      </c>
      <c r="AO52" s="87">
        <f t="shared" si="5"/>
        <v>23651.893739090909</v>
      </c>
      <c r="AP52" s="87">
        <f t="shared" si="6"/>
        <v>24266.842976307271</v>
      </c>
      <c r="AQ52" s="87">
        <f t="shared" si="7"/>
        <v>24824.980364762338</v>
      </c>
      <c r="AR52" s="87">
        <f t="shared" si="8"/>
        <v>25520.079814975681</v>
      </c>
      <c r="AS52" s="87">
        <f t="shared" si="9"/>
        <v>25775.280613125437</v>
      </c>
      <c r="AT52" s="87">
        <f t="shared" si="10"/>
        <v>25981.482858030438</v>
      </c>
      <c r="AU52" s="87">
        <f t="shared" si="11"/>
        <v>26033.445823746504</v>
      </c>
      <c r="AV52" s="87">
        <f t="shared" si="12"/>
        <v>26397.914065278954</v>
      </c>
      <c r="AW52" s="87">
        <f t="shared" si="13"/>
        <v>26952.270260649813</v>
      </c>
      <c r="AX52" s="87">
        <f t="shared" si="14"/>
        <v>27706.933827948007</v>
      </c>
      <c r="AY52" s="87">
        <f t="shared" si="15"/>
        <v>27900.88236474364</v>
      </c>
      <c r="AZ52" s="87">
        <f t="shared" si="16"/>
        <v>33481.058837692362</v>
      </c>
      <c r="BA52" s="87">
        <f t="shared" si="17"/>
        <v>32557.443421480159</v>
      </c>
      <c r="BB52" s="87">
        <f t="shared" si="18"/>
        <v>31659.30705123243</v>
      </c>
      <c r="BC52" s="87">
        <f t="shared" si="19"/>
        <v>30785.946856715676</v>
      </c>
      <c r="BD52" s="87">
        <f t="shared" si="20"/>
        <v>29936.679357220066</v>
      </c>
    </row>
    <row r="53" spans="1:56" s="20" customFormat="1" x14ac:dyDescent="0.2">
      <c r="A53" s="41"/>
      <c r="B53" s="86">
        <f>'3. Investeringen'!B39</f>
        <v>25</v>
      </c>
      <c r="C53" s="86" t="str">
        <f>'3. Investeringen'!F39</f>
        <v>TD</v>
      </c>
      <c r="D53" s="86" t="str">
        <f>'3. Investeringen'!G39</f>
        <v>Nieuwe investeringen TD</v>
      </c>
      <c r="E53" s="121">
        <f>'3. Investeringen'!K39</f>
        <v>2010</v>
      </c>
      <c r="G53" s="86">
        <f>'7. Nominale afschrijvingen'!R42</f>
        <v>26471.922666666669</v>
      </c>
      <c r="H53" s="86">
        <f>'7. Nominale afschrijvingen'!S42</f>
        <v>26471.922666666669</v>
      </c>
      <c r="I53" s="86">
        <f>'7. Nominale afschrijvingen'!T42</f>
        <v>26471.922666666669</v>
      </c>
      <c r="J53" s="86">
        <f>'7. Nominale afschrijvingen'!U42</f>
        <v>26471.922666666669</v>
      </c>
      <c r="K53" s="86">
        <f>'7. Nominale afschrijvingen'!V42</f>
        <v>26471.922666666669</v>
      </c>
      <c r="L53" s="86">
        <f>'7. Nominale afschrijvingen'!W42</f>
        <v>26471.922666666669</v>
      </c>
      <c r="M53" s="86">
        <f>'7. Nominale afschrijvingen'!X42</f>
        <v>26471.922666666669</v>
      </c>
      <c r="N53" s="86">
        <f>'7. Nominale afschrijvingen'!Y42</f>
        <v>26471.922666666669</v>
      </c>
      <c r="O53" s="86">
        <f>'7. Nominale afschrijvingen'!Z42</f>
        <v>26471.922666666669</v>
      </c>
      <c r="P53" s="86">
        <f>'7. Nominale afschrijvingen'!AA42</f>
        <v>26471.922666666669</v>
      </c>
      <c r="Q53" s="86">
        <f>'7. Nominale afschrijvingen'!AB42</f>
        <v>26471.922666666669</v>
      </c>
      <c r="R53" s="86">
        <f>'7. Nominale afschrijvingen'!AC42</f>
        <v>31766.307200000003</v>
      </c>
      <c r="S53" s="86">
        <f>'7. Nominale afschrijvingen'!AD42</f>
        <v>30628.409628656718</v>
      </c>
      <c r="T53" s="86">
        <f>'7. Nominale afschrijvingen'!AE42</f>
        <v>29531.272567331704</v>
      </c>
      <c r="U53" s="86">
        <f>'7. Nominale afschrijvingen'!AF42</f>
        <v>28473.43593805415</v>
      </c>
      <c r="V53" s="86">
        <f>'7. Nominale afschrijvingen'!AG42</f>
        <v>27453.491964153705</v>
      </c>
      <c r="W53" s="40"/>
      <c r="X53" s="118">
        <f>IF($C53="TD",INDEX('4. CPI-tabel'!$D$20:$Z$42,$E53-2003,X$28-2003),
IF(X$28&gt;=$E53,MAX(1,INDEX('4. CPI-tabel'!$D$20:$Z$42,MAX($E53,2010)-2003,X$28-2003)),0))</f>
        <v>1.0149999999999999</v>
      </c>
      <c r="Y53" s="118">
        <f>IF($C53="TD",INDEX('4. CPI-tabel'!$D$20:$Z$42,$E53-2003,Y$28-2003),
IF(Y$28&gt;=$E53,MAX(1,INDEX('4. CPI-tabel'!$D$20:$Z$42,MAX($E53,2010)-2003,Y$28-2003)),0))</f>
        <v>1.0413899999999998</v>
      </c>
      <c r="Z53" s="118">
        <f>IF($C53="TD",INDEX('4. CPI-tabel'!$D$20:$Z$42,$E53-2003,Z$28-2003),
IF(Z$28&gt;=$E53,MAX(1,INDEX('4. CPI-tabel'!$D$20:$Z$42,MAX($E53,2010)-2003,Z$28-2003)),0))</f>
        <v>1.0653419699999997</v>
      </c>
      <c r="AA53" s="118">
        <f>IF($C53="TD",INDEX('4. CPI-tabel'!$D$20:$Z$42,$E53-2003,AA$28-2003),
IF(AA$28&gt;=$E53,MAX(1,INDEX('4. CPI-tabel'!$D$20:$Z$42,MAX($E53,2010)-2003,AA$28-2003)),0))</f>
        <v>1.0951715451599997</v>
      </c>
      <c r="AB53" s="118">
        <f>IF($C53="TD",INDEX('4. CPI-tabel'!$D$20:$Z$42,$E53-2003,AB$28-2003),
IF(AB$28&gt;=$E53,MAX(1,INDEX('4. CPI-tabel'!$D$20:$Z$42,MAX($E53,2010)-2003,AB$28-2003)),0))</f>
        <v>1.1061232606115996</v>
      </c>
      <c r="AC53" s="118">
        <f>IF($C53="TD",INDEX('4. CPI-tabel'!$D$20:$Z$42,$E53-2003,AC$28-2003),
IF(AC$28&gt;=$E53,MAX(1,INDEX('4. CPI-tabel'!$D$20:$Z$42,MAX($E53,2010)-2003,AC$28-2003)),0))</f>
        <v>1.1149722466964924</v>
      </c>
      <c r="AD53" s="118">
        <f>IF($C53="TD",INDEX('4. CPI-tabel'!$D$20:$Z$42,$E53-2003,AD$28-2003),
IF(AD$28&gt;=$E53,MAX(1,INDEX('4. CPI-tabel'!$D$20:$Z$42,MAX($E53,2010)-2003,AD$28-2003)),0))</f>
        <v>1.1172021911898855</v>
      </c>
      <c r="AE53" s="118">
        <f>IF($C53="TD",INDEX('4. CPI-tabel'!$D$20:$Z$42,$E53-2003,AE$28-2003),
IF(AE$28&gt;=$E53,MAX(1,INDEX('4. CPI-tabel'!$D$20:$Z$42,MAX($E53,2010)-2003,AE$28-2003)),0))</f>
        <v>1.132843021866544</v>
      </c>
      <c r="AF53" s="118">
        <f>IF($C53="TD",INDEX('4. CPI-tabel'!$D$20:$Z$42,$E53-2003,AF$28-2003),
IF(AF$28&gt;=$E53,MAX(1,INDEX('4. CPI-tabel'!$D$20:$Z$42,MAX($E53,2010)-2003,AF$28-2003)),0))</f>
        <v>1.1566327253257414</v>
      </c>
      <c r="AG53" s="118">
        <f>IF($C53="TD",INDEX('4. CPI-tabel'!$D$20:$Z$42,$E53-2003,AG$28-2003),
IF(AG$28&gt;=$E53,MAX(1,INDEX('4. CPI-tabel'!$D$20:$Z$42,MAX($E53,2010)-2003,AG$28-2003)),0))</f>
        <v>1.1890184416348621</v>
      </c>
      <c r="AH53" s="118">
        <f>IF($C53="TD",INDEX('4. CPI-tabel'!$D$20:$Z$42,$E53-2003,AH$28-2003),
IF(AH$28&gt;=$E53,MAX(1,INDEX('4. CPI-tabel'!$D$20:$Z$42,MAX($E53,2010)-2003,AH$28-2003)),0))</f>
        <v>1.197341570726306</v>
      </c>
      <c r="AI53" s="118">
        <f>IF($C53="TD",INDEX('4. CPI-tabel'!$D$20:$Z$42,$E53-2003,AI$28-2003),
IF(AI$28&gt;=$E53,MAX(1,INDEX('4. CPI-tabel'!$D$20:$Z$42,MAX($E53,2010)-2003,AI$28-2003)),0))</f>
        <v>1.197341570726306</v>
      </c>
      <c r="AJ53" s="118">
        <f>IF($C53="TD",INDEX('4. CPI-tabel'!$D$20:$Z$42,$E53-2003,AJ$28-2003),
IF(AJ$28&gt;=$E53,MAX(1,INDEX('4. CPI-tabel'!$D$20:$Z$42,MAX($E53,2010)-2003,AJ$28-2003)),0))</f>
        <v>1.197341570726306</v>
      </c>
      <c r="AK53" s="118">
        <f>IF($C53="TD",INDEX('4. CPI-tabel'!$D$20:$Z$42,$E53-2003,AK$28-2003),
IF(AK$28&gt;=$E53,MAX(1,INDEX('4. CPI-tabel'!$D$20:$Z$42,MAX($E53,2010)-2003,AK$28-2003)),0))</f>
        <v>1.197341570726306</v>
      </c>
      <c r="AL53" s="118">
        <f>IF($C53="TD",INDEX('4. CPI-tabel'!$D$20:$Z$42,$E53-2003,AL$28-2003),
IF(AL$28&gt;=$E53,MAX(1,INDEX('4. CPI-tabel'!$D$20:$Z$42,MAX($E53,2010)-2003,AL$28-2003)),0))</f>
        <v>1.197341570726306</v>
      </c>
      <c r="AM53" s="118">
        <f>IF($C53="TD",INDEX('4. CPI-tabel'!$D$20:$Z$42,$E53-2003,AM$28-2003),
IF(AM$28&gt;=$E53,MAX(1,INDEX('4. CPI-tabel'!$D$20:$Z$42,MAX($E53,2010)-2003,AM$28-2003)),0))</f>
        <v>1.197341570726306</v>
      </c>
      <c r="AO53" s="87">
        <f t="shared" si="5"/>
        <v>26869.001506666667</v>
      </c>
      <c r="AP53" s="87">
        <f t="shared" si="6"/>
        <v>27567.595545839999</v>
      </c>
      <c r="AQ53" s="87">
        <f t="shared" si="7"/>
        <v>28201.650243394317</v>
      </c>
      <c r="AR53" s="87">
        <f t="shared" si="8"/>
        <v>28991.296450209356</v>
      </c>
      <c r="AS53" s="87">
        <f t="shared" si="9"/>
        <v>29281.209414711448</v>
      </c>
      <c r="AT53" s="87">
        <f t="shared" si="10"/>
        <v>29515.45909002914</v>
      </c>
      <c r="AU53" s="87">
        <f t="shared" si="11"/>
        <v>29574.490008209199</v>
      </c>
      <c r="AV53" s="87">
        <f t="shared" si="12"/>
        <v>29988.532868324131</v>
      </c>
      <c r="AW53" s="87">
        <f t="shared" si="13"/>
        <v>30618.292058558935</v>
      </c>
      <c r="AX53" s="87">
        <f t="shared" si="14"/>
        <v>31475.604236198586</v>
      </c>
      <c r="AY53" s="87">
        <f t="shared" si="15"/>
        <v>31695.933465851973</v>
      </c>
      <c r="AZ53" s="87">
        <f t="shared" si="16"/>
        <v>38035.120159022365</v>
      </c>
      <c r="BA53" s="87">
        <f t="shared" si="17"/>
        <v>36672.668093624547</v>
      </c>
      <c r="BB53" s="87">
        <f t="shared" si="18"/>
        <v>35359.020281315614</v>
      </c>
      <c r="BC53" s="87">
        <f t="shared" si="19"/>
        <v>34092.428510044607</v>
      </c>
      <c r="BD53" s="87">
        <f t="shared" si="20"/>
        <v>32871.207190281813</v>
      </c>
    </row>
    <row r="54" spans="1:56" s="20" customFormat="1" x14ac:dyDescent="0.2">
      <c r="A54" s="41"/>
      <c r="B54" s="86">
        <f>'3. Investeringen'!B40</f>
        <v>26</v>
      </c>
      <c r="C54" s="86" t="str">
        <f>'3. Investeringen'!F40</f>
        <v>TD</v>
      </c>
      <c r="D54" s="86" t="str">
        <f>'3. Investeringen'!G40</f>
        <v>Nieuwe investeringen TD</v>
      </c>
      <c r="E54" s="121">
        <f>'3. Investeringen'!K40</f>
        <v>2010</v>
      </c>
      <c r="G54" s="86">
        <f>'7. Nominale afschrijvingen'!R43</f>
        <v>12385.382000000001</v>
      </c>
      <c r="H54" s="86">
        <f>'7. Nominale afschrijvingen'!S43</f>
        <v>12385.382000000001</v>
      </c>
      <c r="I54" s="86">
        <f>'7. Nominale afschrijvingen'!T43</f>
        <v>12385.382000000001</v>
      </c>
      <c r="J54" s="86">
        <f>'7. Nominale afschrijvingen'!U43</f>
        <v>12385.382000000001</v>
      </c>
      <c r="K54" s="86">
        <f>'7. Nominale afschrijvingen'!V43</f>
        <v>12385.382000000001</v>
      </c>
      <c r="L54" s="86">
        <f>'7. Nominale afschrijvingen'!W43</f>
        <v>12385.382000000001</v>
      </c>
      <c r="M54" s="86">
        <f>'7. Nominale afschrijvingen'!X43</f>
        <v>12385.382000000001</v>
      </c>
      <c r="N54" s="86">
        <f>'7. Nominale afschrijvingen'!Y43</f>
        <v>12385.382000000001</v>
      </c>
      <c r="O54" s="86">
        <f>'7. Nominale afschrijvingen'!Z43</f>
        <v>12385.382000000001</v>
      </c>
      <c r="P54" s="86">
        <f>'7. Nominale afschrijvingen'!AA43</f>
        <v>12385.382000000001</v>
      </c>
      <c r="Q54" s="86">
        <f>'7. Nominale afschrijvingen'!AB43</f>
        <v>12385.382000000001</v>
      </c>
      <c r="R54" s="86">
        <f>'7. Nominale afschrijvingen'!AC43</f>
        <v>14862.458400000003</v>
      </c>
      <c r="S54" s="86">
        <f>'7. Nominale afschrijvingen'!AD43</f>
        <v>13898.407044324327</v>
      </c>
      <c r="T54" s="86">
        <f>'7. Nominale afschrijvingen'!AE43</f>
        <v>12996.888749557344</v>
      </c>
      <c r="U54" s="86">
        <f>'7. Nominale afschrijvingen'!AF43</f>
        <v>12153.847317153624</v>
      </c>
      <c r="V54" s="86">
        <f>'7. Nominale afschrijvingen'!AG43</f>
        <v>12083.997619928603</v>
      </c>
      <c r="W54" s="40"/>
      <c r="X54" s="118">
        <f>IF($C54="TD",INDEX('4. CPI-tabel'!$D$20:$Z$42,$E54-2003,X$28-2003),
IF(X$28&gt;=$E54,MAX(1,INDEX('4. CPI-tabel'!$D$20:$Z$42,MAX($E54,2010)-2003,X$28-2003)),0))</f>
        <v>1.0149999999999999</v>
      </c>
      <c r="Y54" s="118">
        <f>IF($C54="TD",INDEX('4. CPI-tabel'!$D$20:$Z$42,$E54-2003,Y$28-2003),
IF(Y$28&gt;=$E54,MAX(1,INDEX('4. CPI-tabel'!$D$20:$Z$42,MAX($E54,2010)-2003,Y$28-2003)),0))</f>
        <v>1.0413899999999998</v>
      </c>
      <c r="Z54" s="118">
        <f>IF($C54="TD",INDEX('4. CPI-tabel'!$D$20:$Z$42,$E54-2003,Z$28-2003),
IF(Z$28&gt;=$E54,MAX(1,INDEX('4. CPI-tabel'!$D$20:$Z$42,MAX($E54,2010)-2003,Z$28-2003)),0))</f>
        <v>1.0653419699999997</v>
      </c>
      <c r="AA54" s="118">
        <f>IF($C54="TD",INDEX('4. CPI-tabel'!$D$20:$Z$42,$E54-2003,AA$28-2003),
IF(AA$28&gt;=$E54,MAX(1,INDEX('4. CPI-tabel'!$D$20:$Z$42,MAX($E54,2010)-2003,AA$28-2003)),0))</f>
        <v>1.0951715451599997</v>
      </c>
      <c r="AB54" s="118">
        <f>IF($C54="TD",INDEX('4. CPI-tabel'!$D$20:$Z$42,$E54-2003,AB$28-2003),
IF(AB$28&gt;=$E54,MAX(1,INDEX('4. CPI-tabel'!$D$20:$Z$42,MAX($E54,2010)-2003,AB$28-2003)),0))</f>
        <v>1.1061232606115996</v>
      </c>
      <c r="AC54" s="118">
        <f>IF($C54="TD",INDEX('4. CPI-tabel'!$D$20:$Z$42,$E54-2003,AC$28-2003),
IF(AC$28&gt;=$E54,MAX(1,INDEX('4. CPI-tabel'!$D$20:$Z$42,MAX($E54,2010)-2003,AC$28-2003)),0))</f>
        <v>1.1149722466964924</v>
      </c>
      <c r="AD54" s="118">
        <f>IF($C54="TD",INDEX('4. CPI-tabel'!$D$20:$Z$42,$E54-2003,AD$28-2003),
IF(AD$28&gt;=$E54,MAX(1,INDEX('4. CPI-tabel'!$D$20:$Z$42,MAX($E54,2010)-2003,AD$28-2003)),0))</f>
        <v>1.1172021911898855</v>
      </c>
      <c r="AE54" s="118">
        <f>IF($C54="TD",INDEX('4. CPI-tabel'!$D$20:$Z$42,$E54-2003,AE$28-2003),
IF(AE$28&gt;=$E54,MAX(1,INDEX('4. CPI-tabel'!$D$20:$Z$42,MAX($E54,2010)-2003,AE$28-2003)),0))</f>
        <v>1.132843021866544</v>
      </c>
      <c r="AF54" s="118">
        <f>IF($C54="TD",INDEX('4. CPI-tabel'!$D$20:$Z$42,$E54-2003,AF$28-2003),
IF(AF$28&gt;=$E54,MAX(1,INDEX('4. CPI-tabel'!$D$20:$Z$42,MAX($E54,2010)-2003,AF$28-2003)),0))</f>
        <v>1.1566327253257414</v>
      </c>
      <c r="AG54" s="118">
        <f>IF($C54="TD",INDEX('4. CPI-tabel'!$D$20:$Z$42,$E54-2003,AG$28-2003),
IF(AG$28&gt;=$E54,MAX(1,INDEX('4. CPI-tabel'!$D$20:$Z$42,MAX($E54,2010)-2003,AG$28-2003)),0))</f>
        <v>1.1890184416348621</v>
      </c>
      <c r="AH54" s="118">
        <f>IF($C54="TD",INDEX('4. CPI-tabel'!$D$20:$Z$42,$E54-2003,AH$28-2003),
IF(AH$28&gt;=$E54,MAX(1,INDEX('4. CPI-tabel'!$D$20:$Z$42,MAX($E54,2010)-2003,AH$28-2003)),0))</f>
        <v>1.197341570726306</v>
      </c>
      <c r="AI54" s="118">
        <f>IF($C54="TD",INDEX('4. CPI-tabel'!$D$20:$Z$42,$E54-2003,AI$28-2003),
IF(AI$28&gt;=$E54,MAX(1,INDEX('4. CPI-tabel'!$D$20:$Z$42,MAX($E54,2010)-2003,AI$28-2003)),0))</f>
        <v>1.197341570726306</v>
      </c>
      <c r="AJ54" s="118">
        <f>IF($C54="TD",INDEX('4. CPI-tabel'!$D$20:$Z$42,$E54-2003,AJ$28-2003),
IF(AJ$28&gt;=$E54,MAX(1,INDEX('4. CPI-tabel'!$D$20:$Z$42,MAX($E54,2010)-2003,AJ$28-2003)),0))</f>
        <v>1.197341570726306</v>
      </c>
      <c r="AK54" s="118">
        <f>IF($C54="TD",INDEX('4. CPI-tabel'!$D$20:$Z$42,$E54-2003,AK$28-2003),
IF(AK$28&gt;=$E54,MAX(1,INDEX('4. CPI-tabel'!$D$20:$Z$42,MAX($E54,2010)-2003,AK$28-2003)),0))</f>
        <v>1.197341570726306</v>
      </c>
      <c r="AL54" s="118">
        <f>IF($C54="TD",INDEX('4. CPI-tabel'!$D$20:$Z$42,$E54-2003,AL$28-2003),
IF(AL$28&gt;=$E54,MAX(1,INDEX('4. CPI-tabel'!$D$20:$Z$42,MAX($E54,2010)-2003,AL$28-2003)),0))</f>
        <v>1.197341570726306</v>
      </c>
      <c r="AM54" s="118">
        <f>IF($C54="TD",INDEX('4. CPI-tabel'!$D$20:$Z$42,$E54-2003,AM$28-2003),
IF(AM$28&gt;=$E54,MAX(1,INDEX('4. CPI-tabel'!$D$20:$Z$42,MAX($E54,2010)-2003,AM$28-2003)),0))</f>
        <v>1.197341570726306</v>
      </c>
      <c r="AO54" s="87">
        <f t="shared" si="5"/>
        <v>12571.16273</v>
      </c>
      <c r="AP54" s="87">
        <f t="shared" si="6"/>
        <v>12898.012960979999</v>
      </c>
      <c r="AQ54" s="87">
        <f t="shared" si="7"/>
        <v>13194.667259082538</v>
      </c>
      <c r="AR54" s="87">
        <f t="shared" si="8"/>
        <v>13564.117942336849</v>
      </c>
      <c r="AS54" s="87">
        <f t="shared" si="9"/>
        <v>13699.759121760217</v>
      </c>
      <c r="AT54" s="87">
        <f t="shared" si="10"/>
        <v>13809.357194734299</v>
      </c>
      <c r="AU54" s="87">
        <f t="shared" si="11"/>
        <v>13836.975909123768</v>
      </c>
      <c r="AV54" s="87">
        <f t="shared" si="12"/>
        <v>14030.693571851501</v>
      </c>
      <c r="AW54" s="87">
        <f t="shared" si="13"/>
        <v>14325.338136860382</v>
      </c>
      <c r="AX54" s="87">
        <f t="shared" si="14"/>
        <v>14726.447604692474</v>
      </c>
      <c r="AY54" s="87">
        <f t="shared" si="15"/>
        <v>14829.532737925319</v>
      </c>
      <c r="AZ54" s="87">
        <f t="shared" si="16"/>
        <v>17795.439285510383</v>
      </c>
      <c r="BA54" s="87">
        <f t="shared" si="17"/>
        <v>16641.140521044847</v>
      </c>
      <c r="BB54" s="87">
        <f t="shared" si="18"/>
        <v>15561.715189950044</v>
      </c>
      <c r="BC54" s="87">
        <f t="shared" si="19"/>
        <v>14552.306637088421</v>
      </c>
      <c r="BD54" s="87">
        <f t="shared" si="20"/>
        <v>14468.672690898256</v>
      </c>
    </row>
    <row r="55" spans="1:56" s="20" customFormat="1" x14ac:dyDescent="0.2">
      <c r="A55" s="41"/>
      <c r="B55" s="86">
        <f>'3. Investeringen'!B41</f>
        <v>27</v>
      </c>
      <c r="C55" s="86" t="str">
        <f>'3. Investeringen'!F41</f>
        <v>TD</v>
      </c>
      <c r="D55" s="86" t="str">
        <f>'3. Investeringen'!G41</f>
        <v>Nieuwe investeringen TD</v>
      </c>
      <c r="E55" s="121">
        <f>'3. Investeringen'!K41</f>
        <v>2010</v>
      </c>
      <c r="G55" s="86">
        <f>'7. Nominale afschrijvingen'!R44</f>
        <v>148800</v>
      </c>
      <c r="H55" s="86">
        <f>'7. Nominale afschrijvingen'!S44</f>
        <v>148800</v>
      </c>
      <c r="I55" s="86">
        <f>'7. Nominale afschrijvingen'!T44</f>
        <v>148800</v>
      </c>
      <c r="J55" s="86">
        <f>'7. Nominale afschrijvingen'!U44</f>
        <v>148800</v>
      </c>
      <c r="K55" s="86">
        <f>'7. Nominale afschrijvingen'!V44</f>
        <v>74400</v>
      </c>
      <c r="L55" s="86">
        <f>'7. Nominale afschrijvingen'!W44</f>
        <v>0</v>
      </c>
      <c r="M55" s="86">
        <f>'7. Nominale afschrijvingen'!X44</f>
        <v>0</v>
      </c>
      <c r="N55" s="86">
        <f>'7. Nominale afschrijvingen'!Y44</f>
        <v>0</v>
      </c>
      <c r="O55" s="86">
        <f>'7. Nominale afschrijvingen'!Z44</f>
        <v>0</v>
      </c>
      <c r="P55" s="86">
        <f>'7. Nominale afschrijvingen'!AA44</f>
        <v>0</v>
      </c>
      <c r="Q55" s="86">
        <f>'7. Nominale afschrijvingen'!AB44</f>
        <v>0</v>
      </c>
      <c r="R55" s="86">
        <f>'7. Nominale afschrijvingen'!AC44</f>
        <v>0</v>
      </c>
      <c r="S55" s="86">
        <f>'7. Nominale afschrijvingen'!AD44</f>
        <v>0</v>
      </c>
      <c r="T55" s="86">
        <f>'7. Nominale afschrijvingen'!AE44</f>
        <v>0</v>
      </c>
      <c r="U55" s="86">
        <f>'7. Nominale afschrijvingen'!AF44</f>
        <v>0</v>
      </c>
      <c r="V55" s="86">
        <f>'7. Nominale afschrijvingen'!AG44</f>
        <v>0</v>
      </c>
      <c r="W55" s="40"/>
      <c r="X55" s="118">
        <f>IF($C55="TD",INDEX('4. CPI-tabel'!$D$20:$Z$42,$E55-2003,X$28-2003),
IF(X$28&gt;=$E55,MAX(1,INDEX('4. CPI-tabel'!$D$20:$Z$42,MAX($E55,2010)-2003,X$28-2003)),0))</f>
        <v>1.0149999999999999</v>
      </c>
      <c r="Y55" s="118">
        <f>IF($C55="TD",INDEX('4. CPI-tabel'!$D$20:$Z$42,$E55-2003,Y$28-2003),
IF(Y$28&gt;=$E55,MAX(1,INDEX('4. CPI-tabel'!$D$20:$Z$42,MAX($E55,2010)-2003,Y$28-2003)),0))</f>
        <v>1.0413899999999998</v>
      </c>
      <c r="Z55" s="118">
        <f>IF($C55="TD",INDEX('4. CPI-tabel'!$D$20:$Z$42,$E55-2003,Z$28-2003),
IF(Z$28&gt;=$E55,MAX(1,INDEX('4. CPI-tabel'!$D$20:$Z$42,MAX($E55,2010)-2003,Z$28-2003)),0))</f>
        <v>1.0653419699999997</v>
      </c>
      <c r="AA55" s="118">
        <f>IF($C55="TD",INDEX('4. CPI-tabel'!$D$20:$Z$42,$E55-2003,AA$28-2003),
IF(AA$28&gt;=$E55,MAX(1,INDEX('4. CPI-tabel'!$D$20:$Z$42,MAX($E55,2010)-2003,AA$28-2003)),0))</f>
        <v>1.0951715451599997</v>
      </c>
      <c r="AB55" s="118">
        <f>IF($C55="TD",INDEX('4. CPI-tabel'!$D$20:$Z$42,$E55-2003,AB$28-2003),
IF(AB$28&gt;=$E55,MAX(1,INDEX('4. CPI-tabel'!$D$20:$Z$42,MAX($E55,2010)-2003,AB$28-2003)),0))</f>
        <v>1.1061232606115996</v>
      </c>
      <c r="AC55" s="118">
        <f>IF($C55="TD",INDEX('4. CPI-tabel'!$D$20:$Z$42,$E55-2003,AC$28-2003),
IF(AC$28&gt;=$E55,MAX(1,INDEX('4. CPI-tabel'!$D$20:$Z$42,MAX($E55,2010)-2003,AC$28-2003)),0))</f>
        <v>1.1149722466964924</v>
      </c>
      <c r="AD55" s="118">
        <f>IF($C55="TD",INDEX('4. CPI-tabel'!$D$20:$Z$42,$E55-2003,AD$28-2003),
IF(AD$28&gt;=$E55,MAX(1,INDEX('4. CPI-tabel'!$D$20:$Z$42,MAX($E55,2010)-2003,AD$28-2003)),0))</f>
        <v>1.1172021911898855</v>
      </c>
      <c r="AE55" s="118">
        <f>IF($C55="TD",INDEX('4. CPI-tabel'!$D$20:$Z$42,$E55-2003,AE$28-2003),
IF(AE$28&gt;=$E55,MAX(1,INDEX('4. CPI-tabel'!$D$20:$Z$42,MAX($E55,2010)-2003,AE$28-2003)),0))</f>
        <v>1.132843021866544</v>
      </c>
      <c r="AF55" s="118">
        <f>IF($C55="TD",INDEX('4. CPI-tabel'!$D$20:$Z$42,$E55-2003,AF$28-2003),
IF(AF$28&gt;=$E55,MAX(1,INDEX('4. CPI-tabel'!$D$20:$Z$42,MAX($E55,2010)-2003,AF$28-2003)),0))</f>
        <v>1.1566327253257414</v>
      </c>
      <c r="AG55" s="118">
        <f>IF($C55="TD",INDEX('4. CPI-tabel'!$D$20:$Z$42,$E55-2003,AG$28-2003),
IF(AG$28&gt;=$E55,MAX(1,INDEX('4. CPI-tabel'!$D$20:$Z$42,MAX($E55,2010)-2003,AG$28-2003)),0))</f>
        <v>1.1890184416348621</v>
      </c>
      <c r="AH55" s="118">
        <f>IF($C55="TD",INDEX('4. CPI-tabel'!$D$20:$Z$42,$E55-2003,AH$28-2003),
IF(AH$28&gt;=$E55,MAX(1,INDEX('4. CPI-tabel'!$D$20:$Z$42,MAX($E55,2010)-2003,AH$28-2003)),0))</f>
        <v>1.197341570726306</v>
      </c>
      <c r="AI55" s="118">
        <f>IF($C55="TD",INDEX('4. CPI-tabel'!$D$20:$Z$42,$E55-2003,AI$28-2003),
IF(AI$28&gt;=$E55,MAX(1,INDEX('4. CPI-tabel'!$D$20:$Z$42,MAX($E55,2010)-2003,AI$28-2003)),0))</f>
        <v>1.197341570726306</v>
      </c>
      <c r="AJ55" s="118">
        <f>IF($C55="TD",INDEX('4. CPI-tabel'!$D$20:$Z$42,$E55-2003,AJ$28-2003),
IF(AJ$28&gt;=$E55,MAX(1,INDEX('4. CPI-tabel'!$D$20:$Z$42,MAX($E55,2010)-2003,AJ$28-2003)),0))</f>
        <v>1.197341570726306</v>
      </c>
      <c r="AK55" s="118">
        <f>IF($C55="TD",INDEX('4. CPI-tabel'!$D$20:$Z$42,$E55-2003,AK$28-2003),
IF(AK$28&gt;=$E55,MAX(1,INDEX('4. CPI-tabel'!$D$20:$Z$42,MAX($E55,2010)-2003,AK$28-2003)),0))</f>
        <v>1.197341570726306</v>
      </c>
      <c r="AL55" s="118">
        <f>IF($C55="TD",INDEX('4. CPI-tabel'!$D$20:$Z$42,$E55-2003,AL$28-2003),
IF(AL$28&gt;=$E55,MAX(1,INDEX('4. CPI-tabel'!$D$20:$Z$42,MAX($E55,2010)-2003,AL$28-2003)),0))</f>
        <v>1.197341570726306</v>
      </c>
      <c r="AM55" s="118">
        <f>IF($C55="TD",INDEX('4. CPI-tabel'!$D$20:$Z$42,$E55-2003,AM$28-2003),
IF(AM$28&gt;=$E55,MAX(1,INDEX('4. CPI-tabel'!$D$20:$Z$42,MAX($E55,2010)-2003,AM$28-2003)),0))</f>
        <v>1.197341570726306</v>
      </c>
      <c r="AO55" s="87">
        <f t="shared" si="5"/>
        <v>151032</v>
      </c>
      <c r="AP55" s="87">
        <f t="shared" si="6"/>
        <v>154958.83199999997</v>
      </c>
      <c r="AQ55" s="87">
        <f t="shared" si="7"/>
        <v>158522.88513599997</v>
      </c>
      <c r="AR55" s="87">
        <f t="shared" si="8"/>
        <v>162961.52591980796</v>
      </c>
      <c r="AS55" s="87">
        <f t="shared" si="9"/>
        <v>82295.570589503011</v>
      </c>
      <c r="AT55" s="87">
        <f t="shared" si="10"/>
        <v>0</v>
      </c>
      <c r="AU55" s="87">
        <f t="shared" si="11"/>
        <v>0</v>
      </c>
      <c r="AV55" s="87">
        <f t="shared" si="12"/>
        <v>0</v>
      </c>
      <c r="AW55" s="87">
        <f t="shared" si="13"/>
        <v>0</v>
      </c>
      <c r="AX55" s="87">
        <f t="shared" si="14"/>
        <v>0</v>
      </c>
      <c r="AY55" s="87">
        <f t="shared" si="15"/>
        <v>0</v>
      </c>
      <c r="AZ55" s="87">
        <f t="shared" si="16"/>
        <v>0</v>
      </c>
      <c r="BA55" s="87">
        <f t="shared" si="17"/>
        <v>0</v>
      </c>
      <c r="BB55" s="87">
        <f t="shared" si="18"/>
        <v>0</v>
      </c>
      <c r="BC55" s="87">
        <f t="shared" si="19"/>
        <v>0</v>
      </c>
      <c r="BD55" s="87">
        <f t="shared" si="20"/>
        <v>0</v>
      </c>
    </row>
    <row r="56" spans="1:56" s="20" customFormat="1" x14ac:dyDescent="0.2">
      <c r="A56" s="41"/>
      <c r="B56" s="86">
        <f>'3. Investeringen'!B42</f>
        <v>28</v>
      </c>
      <c r="C56" s="86" t="str">
        <f>'3. Investeringen'!F42</f>
        <v>TD</v>
      </c>
      <c r="D56" s="86" t="str">
        <f>'3. Investeringen'!G42</f>
        <v>Nieuwe investeringen TD</v>
      </c>
      <c r="E56" s="121">
        <f>'3. Investeringen'!K42</f>
        <v>2011</v>
      </c>
      <c r="G56" s="86">
        <f>'7. Nominale afschrijvingen'!R45</f>
        <v>3115.3014545454539</v>
      </c>
      <c r="H56" s="86">
        <f>'7. Nominale afschrijvingen'!S45</f>
        <v>6230.6029090909078</v>
      </c>
      <c r="I56" s="86">
        <f>'7. Nominale afschrijvingen'!T45</f>
        <v>6230.6029090909078</v>
      </c>
      <c r="J56" s="86">
        <f>'7. Nominale afschrijvingen'!U45</f>
        <v>6230.6029090909078</v>
      </c>
      <c r="K56" s="86">
        <f>'7. Nominale afschrijvingen'!V45</f>
        <v>6230.6029090909078</v>
      </c>
      <c r="L56" s="86">
        <f>'7. Nominale afschrijvingen'!W45</f>
        <v>6230.6029090909078</v>
      </c>
      <c r="M56" s="86">
        <f>'7. Nominale afschrijvingen'!X45</f>
        <v>6230.6029090909078</v>
      </c>
      <c r="N56" s="86">
        <f>'7. Nominale afschrijvingen'!Y45</f>
        <v>6230.6029090909078</v>
      </c>
      <c r="O56" s="86">
        <f>'7. Nominale afschrijvingen'!Z45</f>
        <v>6230.6029090909078</v>
      </c>
      <c r="P56" s="86">
        <f>'7. Nominale afschrijvingen'!AA45</f>
        <v>6230.6029090909078</v>
      </c>
      <c r="Q56" s="86">
        <f>'7. Nominale afschrijvingen'!AB45</f>
        <v>6230.6029090909078</v>
      </c>
      <c r="R56" s="86">
        <f>'7. Nominale afschrijvingen'!AC45</f>
        <v>7476.7234909090894</v>
      </c>
      <c r="S56" s="86">
        <f>'7. Nominale afschrijvingen'!AD45</f>
        <v>7275.1039810418779</v>
      </c>
      <c r="T56" s="86">
        <f>'7. Nominale afschrijvingen'!AE45</f>
        <v>7078.9214017778277</v>
      </c>
      <c r="U56" s="86">
        <f>'7. Nominale afschrijvingen'!AF45</f>
        <v>6888.0291392579757</v>
      </c>
      <c r="V56" s="86">
        <f>'7. Nominale afschrijvingen'!AG45</f>
        <v>6702.2845332555144</v>
      </c>
      <c r="W56" s="40"/>
      <c r="X56" s="118">
        <f>IF($C56="TD",INDEX('4. CPI-tabel'!$D$20:$Z$42,$E56-2003,X$28-2003),
IF(X$28&gt;=$E56,MAX(1,INDEX('4. CPI-tabel'!$D$20:$Z$42,MAX($E56,2010)-2003,X$28-2003)),0))</f>
        <v>1</v>
      </c>
      <c r="Y56" s="118">
        <f>IF($C56="TD",INDEX('4. CPI-tabel'!$D$20:$Z$42,$E56-2003,Y$28-2003),
IF(Y$28&gt;=$E56,MAX(1,INDEX('4. CPI-tabel'!$D$20:$Z$42,MAX($E56,2010)-2003,Y$28-2003)),0))</f>
        <v>1.026</v>
      </c>
      <c r="Z56" s="118">
        <f>IF($C56="TD",INDEX('4. CPI-tabel'!$D$20:$Z$42,$E56-2003,Z$28-2003),
IF(Z$28&gt;=$E56,MAX(1,INDEX('4. CPI-tabel'!$D$20:$Z$42,MAX($E56,2010)-2003,Z$28-2003)),0))</f>
        <v>1.049598</v>
      </c>
      <c r="AA56" s="118">
        <f>IF($C56="TD",INDEX('4. CPI-tabel'!$D$20:$Z$42,$E56-2003,AA$28-2003),
IF(AA$28&gt;=$E56,MAX(1,INDEX('4. CPI-tabel'!$D$20:$Z$42,MAX($E56,2010)-2003,AA$28-2003)),0))</f>
        <v>1.0789867440000001</v>
      </c>
      <c r="AB56" s="118">
        <f>IF($C56="TD",INDEX('4. CPI-tabel'!$D$20:$Z$42,$E56-2003,AB$28-2003),
IF(AB$28&gt;=$E56,MAX(1,INDEX('4. CPI-tabel'!$D$20:$Z$42,MAX($E56,2010)-2003,AB$28-2003)),0))</f>
        <v>1.08977661144</v>
      </c>
      <c r="AC56" s="118">
        <f>IF($C56="TD",INDEX('4. CPI-tabel'!$D$20:$Z$42,$E56-2003,AC$28-2003),
IF(AC$28&gt;=$E56,MAX(1,INDEX('4. CPI-tabel'!$D$20:$Z$42,MAX($E56,2010)-2003,AC$28-2003)),0))</f>
        <v>1.09849482433152</v>
      </c>
      <c r="AD56" s="118">
        <f>IF($C56="TD",INDEX('4. CPI-tabel'!$D$20:$Z$42,$E56-2003,AD$28-2003),
IF(AD$28&gt;=$E56,MAX(1,INDEX('4. CPI-tabel'!$D$20:$Z$42,MAX($E56,2010)-2003,AD$28-2003)),0))</f>
        <v>1.1006918139801831</v>
      </c>
      <c r="AE56" s="118">
        <f>IF($C56="TD",INDEX('4. CPI-tabel'!$D$20:$Z$42,$E56-2003,AE$28-2003),
IF(AE$28&gt;=$E56,MAX(1,INDEX('4. CPI-tabel'!$D$20:$Z$42,MAX($E56,2010)-2003,AE$28-2003)),0))</f>
        <v>1.1161014993759057</v>
      </c>
      <c r="AF56" s="118">
        <f>IF($C56="TD",INDEX('4. CPI-tabel'!$D$20:$Z$42,$E56-2003,AF$28-2003),
IF(AF$28&gt;=$E56,MAX(1,INDEX('4. CPI-tabel'!$D$20:$Z$42,MAX($E56,2010)-2003,AF$28-2003)),0))</f>
        <v>1.1395396308627996</v>
      </c>
      <c r="AG56" s="118">
        <f>IF($C56="TD",INDEX('4. CPI-tabel'!$D$20:$Z$42,$E56-2003,AG$28-2003),
IF(AG$28&gt;=$E56,MAX(1,INDEX('4. CPI-tabel'!$D$20:$Z$42,MAX($E56,2010)-2003,AG$28-2003)),0))</f>
        <v>1.171446740526958</v>
      </c>
      <c r="AH56" s="118">
        <f>IF($C56="TD",INDEX('4. CPI-tabel'!$D$20:$Z$42,$E56-2003,AH$28-2003),
IF(AH$28&gt;=$E56,MAX(1,INDEX('4. CPI-tabel'!$D$20:$Z$42,MAX($E56,2010)-2003,AH$28-2003)),0))</f>
        <v>1.1796468677106466</v>
      </c>
      <c r="AI56" s="118">
        <f>IF($C56="TD",INDEX('4. CPI-tabel'!$D$20:$Z$42,$E56-2003,AI$28-2003),
IF(AI$28&gt;=$E56,MAX(1,INDEX('4. CPI-tabel'!$D$20:$Z$42,MAX($E56,2010)-2003,AI$28-2003)),0))</f>
        <v>1.1796468677106466</v>
      </c>
      <c r="AJ56" s="118">
        <f>IF($C56="TD",INDEX('4. CPI-tabel'!$D$20:$Z$42,$E56-2003,AJ$28-2003),
IF(AJ$28&gt;=$E56,MAX(1,INDEX('4. CPI-tabel'!$D$20:$Z$42,MAX($E56,2010)-2003,AJ$28-2003)),0))</f>
        <v>1.1796468677106466</v>
      </c>
      <c r="AK56" s="118">
        <f>IF($C56="TD",INDEX('4. CPI-tabel'!$D$20:$Z$42,$E56-2003,AK$28-2003),
IF(AK$28&gt;=$E56,MAX(1,INDEX('4. CPI-tabel'!$D$20:$Z$42,MAX($E56,2010)-2003,AK$28-2003)),0))</f>
        <v>1.1796468677106466</v>
      </c>
      <c r="AL56" s="118">
        <f>IF($C56="TD",INDEX('4. CPI-tabel'!$D$20:$Z$42,$E56-2003,AL$28-2003),
IF(AL$28&gt;=$E56,MAX(1,INDEX('4. CPI-tabel'!$D$20:$Z$42,MAX($E56,2010)-2003,AL$28-2003)),0))</f>
        <v>1.1796468677106466</v>
      </c>
      <c r="AM56" s="118">
        <f>IF($C56="TD",INDEX('4. CPI-tabel'!$D$20:$Z$42,$E56-2003,AM$28-2003),
IF(AM$28&gt;=$E56,MAX(1,INDEX('4. CPI-tabel'!$D$20:$Z$42,MAX($E56,2010)-2003,AM$28-2003)),0))</f>
        <v>1.1796468677106466</v>
      </c>
      <c r="AO56" s="87">
        <f t="shared" si="5"/>
        <v>3115.3014545454539</v>
      </c>
      <c r="AP56" s="87">
        <f t="shared" si="6"/>
        <v>6392.5985847272714</v>
      </c>
      <c r="AQ56" s="87">
        <f t="shared" si="7"/>
        <v>6539.6283521759988</v>
      </c>
      <c r="AR56" s="87">
        <f t="shared" si="8"/>
        <v>6722.7379460369266</v>
      </c>
      <c r="AS56" s="87">
        <f t="shared" si="9"/>
        <v>6789.9653254972964</v>
      </c>
      <c r="AT56" s="87">
        <f t="shared" si="10"/>
        <v>6844.2850481012747</v>
      </c>
      <c r="AU56" s="87">
        <f t="shared" si="11"/>
        <v>6857.9736181974777</v>
      </c>
      <c r="AV56" s="87">
        <f t="shared" si="12"/>
        <v>6953.985248852242</v>
      </c>
      <c r="AW56" s="87">
        <f t="shared" si="13"/>
        <v>7100.0189390781388</v>
      </c>
      <c r="AX56" s="87">
        <f t="shared" si="14"/>
        <v>7298.8194693723262</v>
      </c>
      <c r="AY56" s="87">
        <f t="shared" si="15"/>
        <v>7349.9112056579324</v>
      </c>
      <c r="AZ56" s="87">
        <f t="shared" si="16"/>
        <v>8819.8934467895178</v>
      </c>
      <c r="BA56" s="87">
        <f t="shared" si="17"/>
        <v>8582.0536235053059</v>
      </c>
      <c r="BB56" s="87">
        <f t="shared" si="18"/>
        <v>8350.6274583770737</v>
      </c>
      <c r="BC56" s="87">
        <f t="shared" si="19"/>
        <v>8125.4419988253321</v>
      </c>
      <c r="BD56" s="87">
        <f t="shared" si="20"/>
        <v>7906.3289561603806</v>
      </c>
    </row>
    <row r="57" spans="1:56" s="20" customFormat="1" x14ac:dyDescent="0.2">
      <c r="A57" s="41"/>
      <c r="B57" s="86">
        <f>'3. Investeringen'!B43</f>
        <v>29</v>
      </c>
      <c r="C57" s="86" t="str">
        <f>'3. Investeringen'!F43</f>
        <v>TD</v>
      </c>
      <c r="D57" s="86" t="str">
        <f>'3. Investeringen'!G43</f>
        <v>Nieuwe investeringen TD</v>
      </c>
      <c r="E57" s="121">
        <f>'3. Investeringen'!K43</f>
        <v>2011</v>
      </c>
      <c r="G57" s="86">
        <f>'7. Nominale afschrijvingen'!R46</f>
        <v>25056.907666666666</v>
      </c>
      <c r="H57" s="86">
        <f>'7. Nominale afschrijvingen'!S46</f>
        <v>50113.815333333325</v>
      </c>
      <c r="I57" s="86">
        <f>'7. Nominale afschrijvingen'!T46</f>
        <v>50113.815333333325</v>
      </c>
      <c r="J57" s="86">
        <f>'7. Nominale afschrijvingen'!U46</f>
        <v>50113.815333333325</v>
      </c>
      <c r="K57" s="86">
        <f>'7. Nominale afschrijvingen'!V46</f>
        <v>50113.815333333325</v>
      </c>
      <c r="L57" s="86">
        <f>'7. Nominale afschrijvingen'!W46</f>
        <v>50113.815333333325</v>
      </c>
      <c r="M57" s="86">
        <f>'7. Nominale afschrijvingen'!X46</f>
        <v>50113.815333333325</v>
      </c>
      <c r="N57" s="86">
        <f>'7. Nominale afschrijvingen'!Y46</f>
        <v>50113.815333333325</v>
      </c>
      <c r="O57" s="86">
        <f>'7. Nominale afschrijvingen'!Z46</f>
        <v>50113.815333333325</v>
      </c>
      <c r="P57" s="86">
        <f>'7. Nominale afschrijvingen'!AA46</f>
        <v>50113.815333333325</v>
      </c>
      <c r="Q57" s="86">
        <f>'7. Nominale afschrijvingen'!AB46</f>
        <v>50113.815333333325</v>
      </c>
      <c r="R57" s="86">
        <f>'7. Nominale afschrijvingen'!AC46</f>
        <v>60136.578399999999</v>
      </c>
      <c r="S57" s="86">
        <f>'7. Nominale afschrijvingen'!AD46</f>
        <v>58044.871325217391</v>
      </c>
      <c r="T57" s="86">
        <f>'7. Nominale afschrijvingen'!AE46</f>
        <v>56025.919279122871</v>
      </c>
      <c r="U57" s="86">
        <f>'7. Nominale afschrijvingen'!AF46</f>
        <v>54077.191652022942</v>
      </c>
      <c r="V57" s="86">
        <f>'7. Nominale afschrijvingen'!AG46</f>
        <v>52196.24585543084</v>
      </c>
      <c r="W57" s="40"/>
      <c r="X57" s="118">
        <f>IF($C57="TD",INDEX('4. CPI-tabel'!$D$20:$Z$42,$E57-2003,X$28-2003),
IF(X$28&gt;=$E57,MAX(1,INDEX('4. CPI-tabel'!$D$20:$Z$42,MAX($E57,2010)-2003,X$28-2003)),0))</f>
        <v>1</v>
      </c>
      <c r="Y57" s="118">
        <f>IF($C57="TD",INDEX('4. CPI-tabel'!$D$20:$Z$42,$E57-2003,Y$28-2003),
IF(Y$28&gt;=$E57,MAX(1,INDEX('4. CPI-tabel'!$D$20:$Z$42,MAX($E57,2010)-2003,Y$28-2003)),0))</f>
        <v>1.026</v>
      </c>
      <c r="Z57" s="118">
        <f>IF($C57="TD",INDEX('4. CPI-tabel'!$D$20:$Z$42,$E57-2003,Z$28-2003),
IF(Z$28&gt;=$E57,MAX(1,INDEX('4. CPI-tabel'!$D$20:$Z$42,MAX($E57,2010)-2003,Z$28-2003)),0))</f>
        <v>1.049598</v>
      </c>
      <c r="AA57" s="118">
        <f>IF($C57="TD",INDEX('4. CPI-tabel'!$D$20:$Z$42,$E57-2003,AA$28-2003),
IF(AA$28&gt;=$E57,MAX(1,INDEX('4. CPI-tabel'!$D$20:$Z$42,MAX($E57,2010)-2003,AA$28-2003)),0))</f>
        <v>1.0789867440000001</v>
      </c>
      <c r="AB57" s="118">
        <f>IF($C57="TD",INDEX('4. CPI-tabel'!$D$20:$Z$42,$E57-2003,AB$28-2003),
IF(AB$28&gt;=$E57,MAX(1,INDEX('4. CPI-tabel'!$D$20:$Z$42,MAX($E57,2010)-2003,AB$28-2003)),0))</f>
        <v>1.08977661144</v>
      </c>
      <c r="AC57" s="118">
        <f>IF($C57="TD",INDEX('4. CPI-tabel'!$D$20:$Z$42,$E57-2003,AC$28-2003),
IF(AC$28&gt;=$E57,MAX(1,INDEX('4. CPI-tabel'!$D$20:$Z$42,MAX($E57,2010)-2003,AC$28-2003)),0))</f>
        <v>1.09849482433152</v>
      </c>
      <c r="AD57" s="118">
        <f>IF($C57="TD",INDEX('4. CPI-tabel'!$D$20:$Z$42,$E57-2003,AD$28-2003),
IF(AD$28&gt;=$E57,MAX(1,INDEX('4. CPI-tabel'!$D$20:$Z$42,MAX($E57,2010)-2003,AD$28-2003)),0))</f>
        <v>1.1006918139801831</v>
      </c>
      <c r="AE57" s="118">
        <f>IF($C57="TD",INDEX('4. CPI-tabel'!$D$20:$Z$42,$E57-2003,AE$28-2003),
IF(AE$28&gt;=$E57,MAX(1,INDEX('4. CPI-tabel'!$D$20:$Z$42,MAX($E57,2010)-2003,AE$28-2003)),0))</f>
        <v>1.1161014993759057</v>
      </c>
      <c r="AF57" s="118">
        <f>IF($C57="TD",INDEX('4. CPI-tabel'!$D$20:$Z$42,$E57-2003,AF$28-2003),
IF(AF$28&gt;=$E57,MAX(1,INDEX('4. CPI-tabel'!$D$20:$Z$42,MAX($E57,2010)-2003,AF$28-2003)),0))</f>
        <v>1.1395396308627996</v>
      </c>
      <c r="AG57" s="118">
        <f>IF($C57="TD",INDEX('4. CPI-tabel'!$D$20:$Z$42,$E57-2003,AG$28-2003),
IF(AG$28&gt;=$E57,MAX(1,INDEX('4. CPI-tabel'!$D$20:$Z$42,MAX($E57,2010)-2003,AG$28-2003)),0))</f>
        <v>1.171446740526958</v>
      </c>
      <c r="AH57" s="118">
        <f>IF($C57="TD",INDEX('4. CPI-tabel'!$D$20:$Z$42,$E57-2003,AH$28-2003),
IF(AH$28&gt;=$E57,MAX(1,INDEX('4. CPI-tabel'!$D$20:$Z$42,MAX($E57,2010)-2003,AH$28-2003)),0))</f>
        <v>1.1796468677106466</v>
      </c>
      <c r="AI57" s="118">
        <f>IF($C57="TD",INDEX('4. CPI-tabel'!$D$20:$Z$42,$E57-2003,AI$28-2003),
IF(AI$28&gt;=$E57,MAX(1,INDEX('4. CPI-tabel'!$D$20:$Z$42,MAX($E57,2010)-2003,AI$28-2003)),0))</f>
        <v>1.1796468677106466</v>
      </c>
      <c r="AJ57" s="118">
        <f>IF($C57="TD",INDEX('4. CPI-tabel'!$D$20:$Z$42,$E57-2003,AJ$28-2003),
IF(AJ$28&gt;=$E57,MAX(1,INDEX('4. CPI-tabel'!$D$20:$Z$42,MAX($E57,2010)-2003,AJ$28-2003)),0))</f>
        <v>1.1796468677106466</v>
      </c>
      <c r="AK57" s="118">
        <f>IF($C57="TD",INDEX('4. CPI-tabel'!$D$20:$Z$42,$E57-2003,AK$28-2003),
IF(AK$28&gt;=$E57,MAX(1,INDEX('4. CPI-tabel'!$D$20:$Z$42,MAX($E57,2010)-2003,AK$28-2003)),0))</f>
        <v>1.1796468677106466</v>
      </c>
      <c r="AL57" s="118">
        <f>IF($C57="TD",INDEX('4. CPI-tabel'!$D$20:$Z$42,$E57-2003,AL$28-2003),
IF(AL$28&gt;=$E57,MAX(1,INDEX('4. CPI-tabel'!$D$20:$Z$42,MAX($E57,2010)-2003,AL$28-2003)),0))</f>
        <v>1.1796468677106466</v>
      </c>
      <c r="AM57" s="118">
        <f>IF($C57="TD",INDEX('4. CPI-tabel'!$D$20:$Z$42,$E57-2003,AM$28-2003),
IF(AM$28&gt;=$E57,MAX(1,INDEX('4. CPI-tabel'!$D$20:$Z$42,MAX($E57,2010)-2003,AM$28-2003)),0))</f>
        <v>1.1796468677106466</v>
      </c>
      <c r="AO57" s="87">
        <f t="shared" si="5"/>
        <v>25056.907666666666</v>
      </c>
      <c r="AP57" s="87">
        <f t="shared" si="6"/>
        <v>51416.774531999996</v>
      </c>
      <c r="AQ57" s="87">
        <f t="shared" si="7"/>
        <v>52599.36034623599</v>
      </c>
      <c r="AR57" s="87">
        <f t="shared" si="8"/>
        <v>54072.142435930604</v>
      </c>
      <c r="AS57" s="87">
        <f t="shared" si="9"/>
        <v>54612.863860289908</v>
      </c>
      <c r="AT57" s="87">
        <f t="shared" si="10"/>
        <v>55049.766771172224</v>
      </c>
      <c r="AU57" s="87">
        <f t="shared" si="11"/>
        <v>55159.866304714575</v>
      </c>
      <c r="AV57" s="87">
        <f t="shared" si="12"/>
        <v>55932.104432980581</v>
      </c>
      <c r="AW57" s="87">
        <f t="shared" si="13"/>
        <v>57106.678626073168</v>
      </c>
      <c r="AX57" s="87">
        <f t="shared" si="14"/>
        <v>58705.665627603208</v>
      </c>
      <c r="AY57" s="87">
        <f t="shared" si="15"/>
        <v>59116.605286996433</v>
      </c>
      <c r="AZ57" s="87">
        <f t="shared" si="16"/>
        <v>70939.926344395732</v>
      </c>
      <c r="BA57" s="87">
        <f t="shared" si="17"/>
        <v>68472.450645460223</v>
      </c>
      <c r="BB57" s="87">
        <f t="shared" si="18"/>
        <v>66090.800188226829</v>
      </c>
      <c r="BC57" s="87">
        <f t="shared" si="19"/>
        <v>63791.98974689719</v>
      </c>
      <c r="BD57" s="87">
        <f t="shared" si="20"/>
        <v>61573.137929613811</v>
      </c>
    </row>
    <row r="58" spans="1:56" s="20" customFormat="1" x14ac:dyDescent="0.2">
      <c r="A58" s="41"/>
      <c r="B58" s="86">
        <f>'3. Investeringen'!B44</f>
        <v>30</v>
      </c>
      <c r="C58" s="86" t="str">
        <f>'3. Investeringen'!F44</f>
        <v>TD</v>
      </c>
      <c r="D58" s="86" t="str">
        <f>'3. Investeringen'!G44</f>
        <v>Nieuwe investeringen TD</v>
      </c>
      <c r="E58" s="121">
        <f>'3. Investeringen'!K44</f>
        <v>2011</v>
      </c>
      <c r="G58" s="86">
        <f>'7. Nominale afschrijvingen'!R47</f>
        <v>6909.11</v>
      </c>
      <c r="H58" s="86">
        <f>'7. Nominale afschrijvingen'!S47</f>
        <v>13818.22</v>
      </c>
      <c r="I58" s="86">
        <f>'7. Nominale afschrijvingen'!T47</f>
        <v>13818.22</v>
      </c>
      <c r="J58" s="86">
        <f>'7. Nominale afschrijvingen'!U47</f>
        <v>13818.22</v>
      </c>
      <c r="K58" s="86">
        <f>'7. Nominale afschrijvingen'!V47</f>
        <v>13818.22</v>
      </c>
      <c r="L58" s="86">
        <f>'7. Nominale afschrijvingen'!W47</f>
        <v>13818.22</v>
      </c>
      <c r="M58" s="86">
        <f>'7. Nominale afschrijvingen'!X47</f>
        <v>13818.22</v>
      </c>
      <c r="N58" s="86">
        <f>'7. Nominale afschrijvingen'!Y47</f>
        <v>13818.22</v>
      </c>
      <c r="O58" s="86">
        <f>'7. Nominale afschrijvingen'!Z47</f>
        <v>13818.22</v>
      </c>
      <c r="P58" s="86">
        <f>'7. Nominale afschrijvingen'!AA47</f>
        <v>13818.22</v>
      </c>
      <c r="Q58" s="86">
        <f>'7. Nominale afschrijvingen'!AB47</f>
        <v>13818.22</v>
      </c>
      <c r="R58" s="86">
        <f>'7. Nominale afschrijvingen'!AC47</f>
        <v>16581.863999999998</v>
      </c>
      <c r="S58" s="86">
        <f>'7. Nominale afschrijvingen'!AD47</f>
        <v>15561.441599999998</v>
      </c>
      <c r="T58" s="86">
        <f>'7. Nominale afschrijvingen'!AE47</f>
        <v>14603.814424615382</v>
      </c>
      <c r="U58" s="86">
        <f>'7. Nominale afschrijvingen'!AF47</f>
        <v>13705.118152331359</v>
      </c>
      <c r="V58" s="86">
        <f>'7. Nominale afschrijvingen'!AG47</f>
        <v>13484.067859551822</v>
      </c>
      <c r="W58" s="40"/>
      <c r="X58" s="118">
        <f>IF($C58="TD",INDEX('4. CPI-tabel'!$D$20:$Z$42,$E58-2003,X$28-2003),
IF(X$28&gt;=$E58,MAX(1,INDEX('4. CPI-tabel'!$D$20:$Z$42,MAX($E58,2010)-2003,X$28-2003)),0))</f>
        <v>1</v>
      </c>
      <c r="Y58" s="118">
        <f>IF($C58="TD",INDEX('4. CPI-tabel'!$D$20:$Z$42,$E58-2003,Y$28-2003),
IF(Y$28&gt;=$E58,MAX(1,INDEX('4. CPI-tabel'!$D$20:$Z$42,MAX($E58,2010)-2003,Y$28-2003)),0))</f>
        <v>1.026</v>
      </c>
      <c r="Z58" s="118">
        <f>IF($C58="TD",INDEX('4. CPI-tabel'!$D$20:$Z$42,$E58-2003,Z$28-2003),
IF(Z$28&gt;=$E58,MAX(1,INDEX('4. CPI-tabel'!$D$20:$Z$42,MAX($E58,2010)-2003,Z$28-2003)),0))</f>
        <v>1.049598</v>
      </c>
      <c r="AA58" s="118">
        <f>IF($C58="TD",INDEX('4. CPI-tabel'!$D$20:$Z$42,$E58-2003,AA$28-2003),
IF(AA$28&gt;=$E58,MAX(1,INDEX('4. CPI-tabel'!$D$20:$Z$42,MAX($E58,2010)-2003,AA$28-2003)),0))</f>
        <v>1.0789867440000001</v>
      </c>
      <c r="AB58" s="118">
        <f>IF($C58="TD",INDEX('4. CPI-tabel'!$D$20:$Z$42,$E58-2003,AB$28-2003),
IF(AB$28&gt;=$E58,MAX(1,INDEX('4. CPI-tabel'!$D$20:$Z$42,MAX($E58,2010)-2003,AB$28-2003)),0))</f>
        <v>1.08977661144</v>
      </c>
      <c r="AC58" s="118">
        <f>IF($C58="TD",INDEX('4. CPI-tabel'!$D$20:$Z$42,$E58-2003,AC$28-2003),
IF(AC$28&gt;=$E58,MAX(1,INDEX('4. CPI-tabel'!$D$20:$Z$42,MAX($E58,2010)-2003,AC$28-2003)),0))</f>
        <v>1.09849482433152</v>
      </c>
      <c r="AD58" s="118">
        <f>IF($C58="TD",INDEX('4. CPI-tabel'!$D$20:$Z$42,$E58-2003,AD$28-2003),
IF(AD$28&gt;=$E58,MAX(1,INDEX('4. CPI-tabel'!$D$20:$Z$42,MAX($E58,2010)-2003,AD$28-2003)),0))</f>
        <v>1.1006918139801831</v>
      </c>
      <c r="AE58" s="118">
        <f>IF($C58="TD",INDEX('4. CPI-tabel'!$D$20:$Z$42,$E58-2003,AE$28-2003),
IF(AE$28&gt;=$E58,MAX(1,INDEX('4. CPI-tabel'!$D$20:$Z$42,MAX($E58,2010)-2003,AE$28-2003)),0))</f>
        <v>1.1161014993759057</v>
      </c>
      <c r="AF58" s="118">
        <f>IF($C58="TD",INDEX('4. CPI-tabel'!$D$20:$Z$42,$E58-2003,AF$28-2003),
IF(AF$28&gt;=$E58,MAX(1,INDEX('4. CPI-tabel'!$D$20:$Z$42,MAX($E58,2010)-2003,AF$28-2003)),0))</f>
        <v>1.1395396308627996</v>
      </c>
      <c r="AG58" s="118">
        <f>IF($C58="TD",INDEX('4. CPI-tabel'!$D$20:$Z$42,$E58-2003,AG$28-2003),
IF(AG$28&gt;=$E58,MAX(1,INDEX('4. CPI-tabel'!$D$20:$Z$42,MAX($E58,2010)-2003,AG$28-2003)),0))</f>
        <v>1.171446740526958</v>
      </c>
      <c r="AH58" s="118">
        <f>IF($C58="TD",INDEX('4. CPI-tabel'!$D$20:$Z$42,$E58-2003,AH$28-2003),
IF(AH$28&gt;=$E58,MAX(1,INDEX('4. CPI-tabel'!$D$20:$Z$42,MAX($E58,2010)-2003,AH$28-2003)),0))</f>
        <v>1.1796468677106466</v>
      </c>
      <c r="AI58" s="118">
        <f>IF($C58="TD",INDEX('4. CPI-tabel'!$D$20:$Z$42,$E58-2003,AI$28-2003),
IF(AI$28&gt;=$E58,MAX(1,INDEX('4. CPI-tabel'!$D$20:$Z$42,MAX($E58,2010)-2003,AI$28-2003)),0))</f>
        <v>1.1796468677106466</v>
      </c>
      <c r="AJ58" s="118">
        <f>IF($C58="TD",INDEX('4. CPI-tabel'!$D$20:$Z$42,$E58-2003,AJ$28-2003),
IF(AJ$28&gt;=$E58,MAX(1,INDEX('4. CPI-tabel'!$D$20:$Z$42,MAX($E58,2010)-2003,AJ$28-2003)),0))</f>
        <v>1.1796468677106466</v>
      </c>
      <c r="AK58" s="118">
        <f>IF($C58="TD",INDEX('4. CPI-tabel'!$D$20:$Z$42,$E58-2003,AK$28-2003),
IF(AK$28&gt;=$E58,MAX(1,INDEX('4. CPI-tabel'!$D$20:$Z$42,MAX($E58,2010)-2003,AK$28-2003)),0))</f>
        <v>1.1796468677106466</v>
      </c>
      <c r="AL58" s="118">
        <f>IF($C58="TD",INDEX('4. CPI-tabel'!$D$20:$Z$42,$E58-2003,AL$28-2003),
IF(AL$28&gt;=$E58,MAX(1,INDEX('4. CPI-tabel'!$D$20:$Z$42,MAX($E58,2010)-2003,AL$28-2003)),0))</f>
        <v>1.1796468677106466</v>
      </c>
      <c r="AM58" s="118">
        <f>IF($C58="TD",INDEX('4. CPI-tabel'!$D$20:$Z$42,$E58-2003,AM$28-2003),
IF(AM$28&gt;=$E58,MAX(1,INDEX('4. CPI-tabel'!$D$20:$Z$42,MAX($E58,2010)-2003,AM$28-2003)),0))</f>
        <v>1.1796468677106466</v>
      </c>
      <c r="AO58" s="87">
        <f t="shared" si="5"/>
        <v>6909.11</v>
      </c>
      <c r="AP58" s="87">
        <f t="shared" si="6"/>
        <v>14177.49372</v>
      </c>
      <c r="AQ58" s="87">
        <f t="shared" si="7"/>
        <v>14503.57607556</v>
      </c>
      <c r="AR58" s="87">
        <f t="shared" si="8"/>
        <v>14909.67620567568</v>
      </c>
      <c r="AS58" s="87">
        <f t="shared" si="9"/>
        <v>15058.772967732437</v>
      </c>
      <c r="AT58" s="87">
        <f t="shared" si="10"/>
        <v>15179.243151474297</v>
      </c>
      <c r="AU58" s="87">
        <f t="shared" si="11"/>
        <v>15209.601637777245</v>
      </c>
      <c r="AV58" s="87">
        <f t="shared" si="12"/>
        <v>15422.536060706128</v>
      </c>
      <c r="AW58" s="87">
        <f t="shared" si="13"/>
        <v>15746.409317980955</v>
      </c>
      <c r="AX58" s="87">
        <f t="shared" si="14"/>
        <v>16187.30877888442</v>
      </c>
      <c r="AY58" s="87">
        <f t="shared" si="15"/>
        <v>16300.61994033661</v>
      </c>
      <c r="AZ58" s="87">
        <f t="shared" si="16"/>
        <v>19560.743928403932</v>
      </c>
      <c r="BA58" s="87">
        <f t="shared" si="17"/>
        <v>18357.005840502152</v>
      </c>
      <c r="BB58" s="87">
        <f t="shared" si="18"/>
        <v>17227.343942625095</v>
      </c>
      <c r="BC58" s="87">
        <f t="shared" si="19"/>
        <v>16167.199700002013</v>
      </c>
      <c r="BD58" s="87">
        <f t="shared" si="20"/>
        <v>15906.43841451811</v>
      </c>
    </row>
    <row r="59" spans="1:56" s="20" customFormat="1" x14ac:dyDescent="0.2">
      <c r="A59" s="41"/>
      <c r="B59" s="86">
        <f>'3. Investeringen'!B45</f>
        <v>31</v>
      </c>
      <c r="C59" s="86" t="str">
        <f>'3. Investeringen'!F45</f>
        <v>TD</v>
      </c>
      <c r="D59" s="86" t="str">
        <f>'3. Investeringen'!G45</f>
        <v>Nieuwe investeringen TD</v>
      </c>
      <c r="E59" s="121">
        <f>'3. Investeringen'!K45</f>
        <v>2011</v>
      </c>
      <c r="G59" s="86">
        <f>'7. Nominale afschrijvingen'!R48</f>
        <v>67356.845479848722</v>
      </c>
      <c r="H59" s="86">
        <f>'7. Nominale afschrijvingen'!S48</f>
        <v>134713.69095969744</v>
      </c>
      <c r="I59" s="86">
        <f>'7. Nominale afschrijvingen'!T48</f>
        <v>134713.69095969744</v>
      </c>
      <c r="J59" s="86">
        <f>'7. Nominale afschrijvingen'!U48</f>
        <v>134713.69095969744</v>
      </c>
      <c r="K59" s="86">
        <f>'7. Nominale afschrijvingen'!V48</f>
        <v>134713.69095969744</v>
      </c>
      <c r="L59" s="86">
        <f>'7. Nominale afschrijvingen'!W48</f>
        <v>67356.845479848722</v>
      </c>
      <c r="M59" s="86">
        <f>'7. Nominale afschrijvingen'!X48</f>
        <v>0</v>
      </c>
      <c r="N59" s="86">
        <f>'7. Nominale afschrijvingen'!Y48</f>
        <v>0</v>
      </c>
      <c r="O59" s="86">
        <f>'7. Nominale afschrijvingen'!Z48</f>
        <v>0</v>
      </c>
      <c r="P59" s="86">
        <f>'7. Nominale afschrijvingen'!AA48</f>
        <v>0</v>
      </c>
      <c r="Q59" s="86">
        <f>'7. Nominale afschrijvingen'!AB48</f>
        <v>0</v>
      </c>
      <c r="R59" s="86">
        <f>'7. Nominale afschrijvingen'!AC48</f>
        <v>0</v>
      </c>
      <c r="S59" s="86">
        <f>'7. Nominale afschrijvingen'!AD48</f>
        <v>0</v>
      </c>
      <c r="T59" s="86">
        <f>'7. Nominale afschrijvingen'!AE48</f>
        <v>0</v>
      </c>
      <c r="U59" s="86">
        <f>'7. Nominale afschrijvingen'!AF48</f>
        <v>0</v>
      </c>
      <c r="V59" s="86">
        <f>'7. Nominale afschrijvingen'!AG48</f>
        <v>0</v>
      </c>
      <c r="W59" s="40"/>
      <c r="X59" s="118">
        <f>IF($C59="TD",INDEX('4. CPI-tabel'!$D$20:$Z$42,$E59-2003,X$28-2003),
IF(X$28&gt;=$E59,MAX(1,INDEX('4. CPI-tabel'!$D$20:$Z$42,MAX($E59,2010)-2003,X$28-2003)),0))</f>
        <v>1</v>
      </c>
      <c r="Y59" s="118">
        <f>IF($C59="TD",INDEX('4. CPI-tabel'!$D$20:$Z$42,$E59-2003,Y$28-2003),
IF(Y$28&gt;=$E59,MAX(1,INDEX('4. CPI-tabel'!$D$20:$Z$42,MAX($E59,2010)-2003,Y$28-2003)),0))</f>
        <v>1.026</v>
      </c>
      <c r="Z59" s="118">
        <f>IF($C59="TD",INDEX('4. CPI-tabel'!$D$20:$Z$42,$E59-2003,Z$28-2003),
IF(Z$28&gt;=$E59,MAX(1,INDEX('4. CPI-tabel'!$D$20:$Z$42,MAX($E59,2010)-2003,Z$28-2003)),0))</f>
        <v>1.049598</v>
      </c>
      <c r="AA59" s="118">
        <f>IF($C59="TD",INDEX('4. CPI-tabel'!$D$20:$Z$42,$E59-2003,AA$28-2003),
IF(AA$28&gt;=$E59,MAX(1,INDEX('4. CPI-tabel'!$D$20:$Z$42,MAX($E59,2010)-2003,AA$28-2003)),0))</f>
        <v>1.0789867440000001</v>
      </c>
      <c r="AB59" s="118">
        <f>IF($C59="TD",INDEX('4. CPI-tabel'!$D$20:$Z$42,$E59-2003,AB$28-2003),
IF(AB$28&gt;=$E59,MAX(1,INDEX('4. CPI-tabel'!$D$20:$Z$42,MAX($E59,2010)-2003,AB$28-2003)),0))</f>
        <v>1.08977661144</v>
      </c>
      <c r="AC59" s="118">
        <f>IF($C59="TD",INDEX('4. CPI-tabel'!$D$20:$Z$42,$E59-2003,AC$28-2003),
IF(AC$28&gt;=$E59,MAX(1,INDEX('4. CPI-tabel'!$D$20:$Z$42,MAX($E59,2010)-2003,AC$28-2003)),0))</f>
        <v>1.09849482433152</v>
      </c>
      <c r="AD59" s="118">
        <f>IF($C59="TD",INDEX('4. CPI-tabel'!$D$20:$Z$42,$E59-2003,AD$28-2003),
IF(AD$28&gt;=$E59,MAX(1,INDEX('4. CPI-tabel'!$D$20:$Z$42,MAX($E59,2010)-2003,AD$28-2003)),0))</f>
        <v>1.1006918139801831</v>
      </c>
      <c r="AE59" s="118">
        <f>IF($C59="TD",INDEX('4. CPI-tabel'!$D$20:$Z$42,$E59-2003,AE$28-2003),
IF(AE$28&gt;=$E59,MAX(1,INDEX('4. CPI-tabel'!$D$20:$Z$42,MAX($E59,2010)-2003,AE$28-2003)),0))</f>
        <v>1.1161014993759057</v>
      </c>
      <c r="AF59" s="118">
        <f>IF($C59="TD",INDEX('4. CPI-tabel'!$D$20:$Z$42,$E59-2003,AF$28-2003),
IF(AF$28&gt;=$E59,MAX(1,INDEX('4. CPI-tabel'!$D$20:$Z$42,MAX($E59,2010)-2003,AF$28-2003)),0))</f>
        <v>1.1395396308627996</v>
      </c>
      <c r="AG59" s="118">
        <f>IF($C59="TD",INDEX('4. CPI-tabel'!$D$20:$Z$42,$E59-2003,AG$28-2003),
IF(AG$28&gt;=$E59,MAX(1,INDEX('4. CPI-tabel'!$D$20:$Z$42,MAX($E59,2010)-2003,AG$28-2003)),0))</f>
        <v>1.171446740526958</v>
      </c>
      <c r="AH59" s="118">
        <f>IF($C59="TD",INDEX('4. CPI-tabel'!$D$20:$Z$42,$E59-2003,AH$28-2003),
IF(AH$28&gt;=$E59,MAX(1,INDEX('4. CPI-tabel'!$D$20:$Z$42,MAX($E59,2010)-2003,AH$28-2003)),0))</f>
        <v>1.1796468677106466</v>
      </c>
      <c r="AI59" s="118">
        <f>IF($C59="TD",INDEX('4. CPI-tabel'!$D$20:$Z$42,$E59-2003,AI$28-2003),
IF(AI$28&gt;=$E59,MAX(1,INDEX('4. CPI-tabel'!$D$20:$Z$42,MAX($E59,2010)-2003,AI$28-2003)),0))</f>
        <v>1.1796468677106466</v>
      </c>
      <c r="AJ59" s="118">
        <f>IF($C59="TD",INDEX('4. CPI-tabel'!$D$20:$Z$42,$E59-2003,AJ$28-2003),
IF(AJ$28&gt;=$E59,MAX(1,INDEX('4. CPI-tabel'!$D$20:$Z$42,MAX($E59,2010)-2003,AJ$28-2003)),0))</f>
        <v>1.1796468677106466</v>
      </c>
      <c r="AK59" s="118">
        <f>IF($C59="TD",INDEX('4. CPI-tabel'!$D$20:$Z$42,$E59-2003,AK$28-2003),
IF(AK$28&gt;=$E59,MAX(1,INDEX('4. CPI-tabel'!$D$20:$Z$42,MAX($E59,2010)-2003,AK$28-2003)),0))</f>
        <v>1.1796468677106466</v>
      </c>
      <c r="AL59" s="118">
        <f>IF($C59="TD",INDEX('4. CPI-tabel'!$D$20:$Z$42,$E59-2003,AL$28-2003),
IF(AL$28&gt;=$E59,MAX(1,INDEX('4. CPI-tabel'!$D$20:$Z$42,MAX($E59,2010)-2003,AL$28-2003)),0))</f>
        <v>1.1796468677106466</v>
      </c>
      <c r="AM59" s="118">
        <f>IF($C59="TD",INDEX('4. CPI-tabel'!$D$20:$Z$42,$E59-2003,AM$28-2003),
IF(AM$28&gt;=$E59,MAX(1,INDEX('4. CPI-tabel'!$D$20:$Z$42,MAX($E59,2010)-2003,AM$28-2003)),0))</f>
        <v>1.1796468677106466</v>
      </c>
      <c r="AO59" s="87">
        <f t="shared" si="5"/>
        <v>67356.845479848722</v>
      </c>
      <c r="AP59" s="87">
        <f t="shared" si="6"/>
        <v>138216.24692464957</v>
      </c>
      <c r="AQ59" s="87">
        <f t="shared" si="7"/>
        <v>141395.22060391653</v>
      </c>
      <c r="AR59" s="87">
        <f t="shared" si="8"/>
        <v>145354.28678082619</v>
      </c>
      <c r="AS59" s="87">
        <f t="shared" si="9"/>
        <v>146807.82964863445</v>
      </c>
      <c r="AT59" s="87">
        <f t="shared" si="10"/>
        <v>73991.146142911763</v>
      </c>
      <c r="AU59" s="87">
        <f t="shared" si="11"/>
        <v>0</v>
      </c>
      <c r="AV59" s="87">
        <f t="shared" si="12"/>
        <v>0</v>
      </c>
      <c r="AW59" s="87">
        <f t="shared" si="13"/>
        <v>0</v>
      </c>
      <c r="AX59" s="87">
        <f t="shared" si="14"/>
        <v>0</v>
      </c>
      <c r="AY59" s="87">
        <f t="shared" si="15"/>
        <v>0</v>
      </c>
      <c r="AZ59" s="87">
        <f t="shared" si="16"/>
        <v>0</v>
      </c>
      <c r="BA59" s="87">
        <f t="shared" si="17"/>
        <v>0</v>
      </c>
      <c r="BB59" s="87">
        <f t="shared" si="18"/>
        <v>0</v>
      </c>
      <c r="BC59" s="87">
        <f t="shared" si="19"/>
        <v>0</v>
      </c>
      <c r="BD59" s="87">
        <f t="shared" si="20"/>
        <v>0</v>
      </c>
    </row>
    <row r="60" spans="1:56" s="20" customFormat="1" x14ac:dyDescent="0.2">
      <c r="A60" s="41"/>
      <c r="B60" s="86">
        <f>'3. Investeringen'!B46</f>
        <v>32</v>
      </c>
      <c r="C60" s="86" t="str">
        <f>'3. Investeringen'!F46</f>
        <v>TD</v>
      </c>
      <c r="D60" s="86" t="str">
        <f>'3. Investeringen'!G46</f>
        <v>Nieuwe investeringen TD</v>
      </c>
      <c r="E60" s="121">
        <f>'3. Investeringen'!K46</f>
        <v>2012</v>
      </c>
      <c r="G60" s="86">
        <f>'7. Nominale afschrijvingen'!R49</f>
        <v>0</v>
      </c>
      <c r="H60" s="86">
        <f>'7. Nominale afschrijvingen'!S49</f>
        <v>4419.590909090909</v>
      </c>
      <c r="I60" s="86">
        <f>'7. Nominale afschrijvingen'!T49</f>
        <v>8839.181818181818</v>
      </c>
      <c r="J60" s="86">
        <f>'7. Nominale afschrijvingen'!U49</f>
        <v>8839.181818181818</v>
      </c>
      <c r="K60" s="86">
        <f>'7. Nominale afschrijvingen'!V49</f>
        <v>8839.181818181818</v>
      </c>
      <c r="L60" s="86">
        <f>'7. Nominale afschrijvingen'!W49</f>
        <v>8839.181818181818</v>
      </c>
      <c r="M60" s="86">
        <f>'7. Nominale afschrijvingen'!X49</f>
        <v>8839.181818181818</v>
      </c>
      <c r="N60" s="86">
        <f>'7. Nominale afschrijvingen'!Y49</f>
        <v>8839.181818181818</v>
      </c>
      <c r="O60" s="86">
        <f>'7. Nominale afschrijvingen'!Z49</f>
        <v>8839.181818181818</v>
      </c>
      <c r="P60" s="86">
        <f>'7. Nominale afschrijvingen'!AA49</f>
        <v>8839.181818181818</v>
      </c>
      <c r="Q60" s="86">
        <f>'7. Nominale afschrijvingen'!AB49</f>
        <v>8839.181818181818</v>
      </c>
      <c r="R60" s="86">
        <f>'7. Nominale afschrijvingen'!AC49</f>
        <v>10607.018181818181</v>
      </c>
      <c r="S60" s="86">
        <f>'7. Nominale afschrijvingen'!AD49</f>
        <v>10327.272647352647</v>
      </c>
      <c r="T60" s="86">
        <f>'7. Nominale afschrijvingen'!AE49</f>
        <v>10054.905017092797</v>
      </c>
      <c r="U60" s="86">
        <f>'7. Nominale afschrijvingen'!AF49</f>
        <v>9789.7207089496897</v>
      </c>
      <c r="V60" s="86">
        <f>'7. Nominale afschrijvingen'!AG49</f>
        <v>9531.5302726696973</v>
      </c>
      <c r="W60" s="40"/>
      <c r="X60" s="118">
        <f>IF($C60="TD",INDEX('4. CPI-tabel'!$D$20:$Z$42,$E60-2003,X$28-2003),
IF(X$28&gt;=$E60,MAX(1,INDEX('4. CPI-tabel'!$D$20:$Z$42,MAX($E60,2010)-2003,X$28-2003)),0))</f>
        <v>0</v>
      </c>
      <c r="Y60" s="118">
        <f>IF($C60="TD",INDEX('4. CPI-tabel'!$D$20:$Z$42,$E60-2003,Y$28-2003),
IF(Y$28&gt;=$E60,MAX(1,INDEX('4. CPI-tabel'!$D$20:$Z$42,MAX($E60,2010)-2003,Y$28-2003)),0))</f>
        <v>1</v>
      </c>
      <c r="Z60" s="118">
        <f>IF($C60="TD",INDEX('4. CPI-tabel'!$D$20:$Z$42,$E60-2003,Z$28-2003),
IF(Z$28&gt;=$E60,MAX(1,INDEX('4. CPI-tabel'!$D$20:$Z$42,MAX($E60,2010)-2003,Z$28-2003)),0))</f>
        <v>1.0229999999999999</v>
      </c>
      <c r="AA60" s="118">
        <f>IF($C60="TD",INDEX('4. CPI-tabel'!$D$20:$Z$42,$E60-2003,AA$28-2003),
IF(AA$28&gt;=$E60,MAX(1,INDEX('4. CPI-tabel'!$D$20:$Z$42,MAX($E60,2010)-2003,AA$28-2003)),0))</f>
        <v>1.051644</v>
      </c>
      <c r="AB60" s="118">
        <f>IF($C60="TD",INDEX('4. CPI-tabel'!$D$20:$Z$42,$E60-2003,AB$28-2003),
IF(AB$28&gt;=$E60,MAX(1,INDEX('4. CPI-tabel'!$D$20:$Z$42,MAX($E60,2010)-2003,AB$28-2003)),0))</f>
        <v>1.06216044</v>
      </c>
      <c r="AC60" s="118">
        <f>IF($C60="TD",INDEX('4. CPI-tabel'!$D$20:$Z$42,$E60-2003,AC$28-2003),
IF(AC$28&gt;=$E60,MAX(1,INDEX('4. CPI-tabel'!$D$20:$Z$42,MAX($E60,2010)-2003,AC$28-2003)),0))</f>
        <v>1.0706577235199999</v>
      </c>
      <c r="AD60" s="118">
        <f>IF($C60="TD",INDEX('4. CPI-tabel'!$D$20:$Z$42,$E60-2003,AD$28-2003),
IF(AD$28&gt;=$E60,MAX(1,INDEX('4. CPI-tabel'!$D$20:$Z$42,MAX($E60,2010)-2003,AD$28-2003)),0))</f>
        <v>1.0727990389670399</v>
      </c>
      <c r="AE60" s="118">
        <f>IF($C60="TD",INDEX('4. CPI-tabel'!$D$20:$Z$42,$E60-2003,AE$28-2003),
IF(AE$28&gt;=$E60,MAX(1,INDEX('4. CPI-tabel'!$D$20:$Z$42,MAX($E60,2010)-2003,AE$28-2003)),0))</f>
        <v>1.0878182255125783</v>
      </c>
      <c r="AF60" s="118">
        <f>IF($C60="TD",INDEX('4. CPI-tabel'!$D$20:$Z$42,$E60-2003,AF$28-2003),
IF(AF$28&gt;=$E60,MAX(1,INDEX('4. CPI-tabel'!$D$20:$Z$42,MAX($E60,2010)-2003,AF$28-2003)),0))</f>
        <v>1.1106624082483423</v>
      </c>
      <c r="AG60" s="118">
        <f>IF($C60="TD",INDEX('4. CPI-tabel'!$D$20:$Z$42,$E60-2003,AG$28-2003),
IF(AG$28&gt;=$E60,MAX(1,INDEX('4. CPI-tabel'!$D$20:$Z$42,MAX($E60,2010)-2003,AG$28-2003)),0))</f>
        <v>1.1417609556792958</v>
      </c>
      <c r="AH60" s="118">
        <f>IF($C60="TD",INDEX('4. CPI-tabel'!$D$20:$Z$42,$E60-2003,AH$28-2003),
IF(AH$28&gt;=$E60,MAX(1,INDEX('4. CPI-tabel'!$D$20:$Z$42,MAX($E60,2010)-2003,AH$28-2003)),0))</f>
        <v>1.1497532823690508</v>
      </c>
      <c r="AI60" s="118">
        <f>IF($C60="TD",INDEX('4. CPI-tabel'!$D$20:$Z$42,$E60-2003,AI$28-2003),
IF(AI$28&gt;=$E60,MAX(1,INDEX('4. CPI-tabel'!$D$20:$Z$42,MAX($E60,2010)-2003,AI$28-2003)),0))</f>
        <v>1.1497532823690508</v>
      </c>
      <c r="AJ60" s="118">
        <f>IF($C60="TD",INDEX('4. CPI-tabel'!$D$20:$Z$42,$E60-2003,AJ$28-2003),
IF(AJ$28&gt;=$E60,MAX(1,INDEX('4. CPI-tabel'!$D$20:$Z$42,MAX($E60,2010)-2003,AJ$28-2003)),0))</f>
        <v>1.1497532823690508</v>
      </c>
      <c r="AK60" s="118">
        <f>IF($C60="TD",INDEX('4. CPI-tabel'!$D$20:$Z$42,$E60-2003,AK$28-2003),
IF(AK$28&gt;=$E60,MAX(1,INDEX('4. CPI-tabel'!$D$20:$Z$42,MAX($E60,2010)-2003,AK$28-2003)),0))</f>
        <v>1.1497532823690508</v>
      </c>
      <c r="AL60" s="118">
        <f>IF($C60="TD",INDEX('4. CPI-tabel'!$D$20:$Z$42,$E60-2003,AL$28-2003),
IF(AL$28&gt;=$E60,MAX(1,INDEX('4. CPI-tabel'!$D$20:$Z$42,MAX($E60,2010)-2003,AL$28-2003)),0))</f>
        <v>1.1497532823690508</v>
      </c>
      <c r="AM60" s="118">
        <f>IF($C60="TD",INDEX('4. CPI-tabel'!$D$20:$Z$42,$E60-2003,AM$28-2003),
IF(AM$28&gt;=$E60,MAX(1,INDEX('4. CPI-tabel'!$D$20:$Z$42,MAX($E60,2010)-2003,AM$28-2003)),0))</f>
        <v>1.1497532823690508</v>
      </c>
      <c r="AO60" s="87">
        <f t="shared" si="5"/>
        <v>0</v>
      </c>
      <c r="AP60" s="87">
        <f t="shared" si="6"/>
        <v>4419.590909090909</v>
      </c>
      <c r="AQ60" s="87">
        <f t="shared" si="7"/>
        <v>9042.4829999999984</v>
      </c>
      <c r="AR60" s="87">
        <f t="shared" si="8"/>
        <v>9295.6725239999996</v>
      </c>
      <c r="AS60" s="87">
        <f t="shared" si="9"/>
        <v>9388.6292492399989</v>
      </c>
      <c r="AT60" s="87">
        <f t="shared" si="10"/>
        <v>9463.738283233919</v>
      </c>
      <c r="AU60" s="87">
        <f t="shared" si="11"/>
        <v>9482.6657598003858</v>
      </c>
      <c r="AV60" s="87">
        <f t="shared" si="12"/>
        <v>9615.4230804375911</v>
      </c>
      <c r="AW60" s="87">
        <f t="shared" si="13"/>
        <v>9817.3469651267787</v>
      </c>
      <c r="AX60" s="87">
        <f t="shared" si="14"/>
        <v>10092.232680150328</v>
      </c>
      <c r="AY60" s="87">
        <f t="shared" si="15"/>
        <v>10162.87830891138</v>
      </c>
      <c r="AZ60" s="87">
        <f t="shared" si="16"/>
        <v>12195.453970693656</v>
      </c>
      <c r="BA60" s="87">
        <f t="shared" si="17"/>
        <v>11873.815624213823</v>
      </c>
      <c r="BB60" s="87">
        <f t="shared" si="18"/>
        <v>11560.66004731148</v>
      </c>
      <c r="BC60" s="87">
        <f t="shared" si="19"/>
        <v>11255.763518591177</v>
      </c>
      <c r="BD60" s="87">
        <f t="shared" si="20"/>
        <v>10958.908217001959</v>
      </c>
    </row>
    <row r="61" spans="1:56" s="20" customFormat="1" x14ac:dyDescent="0.2">
      <c r="A61" s="41"/>
      <c r="B61" s="86">
        <f>'3. Investeringen'!B47</f>
        <v>33</v>
      </c>
      <c r="C61" s="86" t="str">
        <f>'3. Investeringen'!F47</f>
        <v>TD</v>
      </c>
      <c r="D61" s="86" t="str">
        <f>'3. Investeringen'!G47</f>
        <v>Nieuwe investeringen TD</v>
      </c>
      <c r="E61" s="121">
        <f>'3. Investeringen'!K47</f>
        <v>2012</v>
      </c>
      <c r="G61" s="86">
        <f>'7. Nominale afschrijvingen'!R50</f>
        <v>0</v>
      </c>
      <c r="H61" s="86">
        <f>'7. Nominale afschrijvingen'!S50</f>
        <v>26608.088888888891</v>
      </c>
      <c r="I61" s="86">
        <f>'7. Nominale afschrijvingen'!T50</f>
        <v>53216.177777777782</v>
      </c>
      <c r="J61" s="86">
        <f>'7. Nominale afschrijvingen'!U50</f>
        <v>53216.177777777782</v>
      </c>
      <c r="K61" s="86">
        <f>'7. Nominale afschrijvingen'!V50</f>
        <v>53216.177777777782</v>
      </c>
      <c r="L61" s="86">
        <f>'7. Nominale afschrijvingen'!W50</f>
        <v>53216.177777777782</v>
      </c>
      <c r="M61" s="86">
        <f>'7. Nominale afschrijvingen'!X50</f>
        <v>53216.177777777782</v>
      </c>
      <c r="N61" s="86">
        <f>'7. Nominale afschrijvingen'!Y50</f>
        <v>53216.177777777782</v>
      </c>
      <c r="O61" s="86">
        <f>'7. Nominale afschrijvingen'!Z50</f>
        <v>53216.177777777782</v>
      </c>
      <c r="P61" s="86">
        <f>'7. Nominale afschrijvingen'!AA50</f>
        <v>53216.177777777782</v>
      </c>
      <c r="Q61" s="86">
        <f>'7. Nominale afschrijvingen'!AB50</f>
        <v>53216.177777777782</v>
      </c>
      <c r="R61" s="86">
        <f>'7. Nominale afschrijvingen'!AC50</f>
        <v>63859.41333333333</v>
      </c>
      <c r="S61" s="86">
        <f>'7. Nominale afschrijvingen'!AD50</f>
        <v>61700.785276995302</v>
      </c>
      <c r="T61" s="86">
        <f>'7. Nominale afschrijvingen'!AE50</f>
        <v>59615.12492960391</v>
      </c>
      <c r="U61" s="86">
        <f>'7. Nominale afschrijvingen'!AF50</f>
        <v>57599.96577705392</v>
      </c>
      <c r="V61" s="86">
        <f>'7. Nominale afschrijvingen'!AG50</f>
        <v>55652.924680364777</v>
      </c>
      <c r="W61" s="40"/>
      <c r="X61" s="118">
        <f>IF($C61="TD",INDEX('4. CPI-tabel'!$D$20:$Z$42,$E61-2003,X$28-2003),
IF(X$28&gt;=$E61,MAX(1,INDEX('4. CPI-tabel'!$D$20:$Z$42,MAX($E61,2010)-2003,X$28-2003)),0))</f>
        <v>0</v>
      </c>
      <c r="Y61" s="118">
        <f>IF($C61="TD",INDEX('4. CPI-tabel'!$D$20:$Z$42,$E61-2003,Y$28-2003),
IF(Y$28&gt;=$E61,MAX(1,INDEX('4. CPI-tabel'!$D$20:$Z$42,MAX($E61,2010)-2003,Y$28-2003)),0))</f>
        <v>1</v>
      </c>
      <c r="Z61" s="118">
        <f>IF($C61="TD",INDEX('4. CPI-tabel'!$D$20:$Z$42,$E61-2003,Z$28-2003),
IF(Z$28&gt;=$E61,MAX(1,INDEX('4. CPI-tabel'!$D$20:$Z$42,MAX($E61,2010)-2003,Z$28-2003)),0))</f>
        <v>1.0229999999999999</v>
      </c>
      <c r="AA61" s="118">
        <f>IF($C61="TD",INDEX('4. CPI-tabel'!$D$20:$Z$42,$E61-2003,AA$28-2003),
IF(AA$28&gt;=$E61,MAX(1,INDEX('4. CPI-tabel'!$D$20:$Z$42,MAX($E61,2010)-2003,AA$28-2003)),0))</f>
        <v>1.051644</v>
      </c>
      <c r="AB61" s="118">
        <f>IF($C61="TD",INDEX('4. CPI-tabel'!$D$20:$Z$42,$E61-2003,AB$28-2003),
IF(AB$28&gt;=$E61,MAX(1,INDEX('4. CPI-tabel'!$D$20:$Z$42,MAX($E61,2010)-2003,AB$28-2003)),0))</f>
        <v>1.06216044</v>
      </c>
      <c r="AC61" s="118">
        <f>IF($C61="TD",INDEX('4. CPI-tabel'!$D$20:$Z$42,$E61-2003,AC$28-2003),
IF(AC$28&gt;=$E61,MAX(1,INDEX('4. CPI-tabel'!$D$20:$Z$42,MAX($E61,2010)-2003,AC$28-2003)),0))</f>
        <v>1.0706577235199999</v>
      </c>
      <c r="AD61" s="118">
        <f>IF($C61="TD",INDEX('4. CPI-tabel'!$D$20:$Z$42,$E61-2003,AD$28-2003),
IF(AD$28&gt;=$E61,MAX(1,INDEX('4. CPI-tabel'!$D$20:$Z$42,MAX($E61,2010)-2003,AD$28-2003)),0))</f>
        <v>1.0727990389670399</v>
      </c>
      <c r="AE61" s="118">
        <f>IF($C61="TD",INDEX('4. CPI-tabel'!$D$20:$Z$42,$E61-2003,AE$28-2003),
IF(AE$28&gt;=$E61,MAX(1,INDEX('4. CPI-tabel'!$D$20:$Z$42,MAX($E61,2010)-2003,AE$28-2003)),0))</f>
        <v>1.0878182255125783</v>
      </c>
      <c r="AF61" s="118">
        <f>IF($C61="TD",INDEX('4. CPI-tabel'!$D$20:$Z$42,$E61-2003,AF$28-2003),
IF(AF$28&gt;=$E61,MAX(1,INDEX('4. CPI-tabel'!$D$20:$Z$42,MAX($E61,2010)-2003,AF$28-2003)),0))</f>
        <v>1.1106624082483423</v>
      </c>
      <c r="AG61" s="118">
        <f>IF($C61="TD",INDEX('4. CPI-tabel'!$D$20:$Z$42,$E61-2003,AG$28-2003),
IF(AG$28&gt;=$E61,MAX(1,INDEX('4. CPI-tabel'!$D$20:$Z$42,MAX($E61,2010)-2003,AG$28-2003)),0))</f>
        <v>1.1417609556792958</v>
      </c>
      <c r="AH61" s="118">
        <f>IF($C61="TD",INDEX('4. CPI-tabel'!$D$20:$Z$42,$E61-2003,AH$28-2003),
IF(AH$28&gt;=$E61,MAX(1,INDEX('4. CPI-tabel'!$D$20:$Z$42,MAX($E61,2010)-2003,AH$28-2003)),0))</f>
        <v>1.1497532823690508</v>
      </c>
      <c r="AI61" s="118">
        <f>IF($C61="TD",INDEX('4. CPI-tabel'!$D$20:$Z$42,$E61-2003,AI$28-2003),
IF(AI$28&gt;=$E61,MAX(1,INDEX('4. CPI-tabel'!$D$20:$Z$42,MAX($E61,2010)-2003,AI$28-2003)),0))</f>
        <v>1.1497532823690508</v>
      </c>
      <c r="AJ61" s="118">
        <f>IF($C61="TD",INDEX('4. CPI-tabel'!$D$20:$Z$42,$E61-2003,AJ$28-2003),
IF(AJ$28&gt;=$E61,MAX(1,INDEX('4. CPI-tabel'!$D$20:$Z$42,MAX($E61,2010)-2003,AJ$28-2003)),0))</f>
        <v>1.1497532823690508</v>
      </c>
      <c r="AK61" s="118">
        <f>IF($C61="TD",INDEX('4. CPI-tabel'!$D$20:$Z$42,$E61-2003,AK$28-2003),
IF(AK$28&gt;=$E61,MAX(1,INDEX('4. CPI-tabel'!$D$20:$Z$42,MAX($E61,2010)-2003,AK$28-2003)),0))</f>
        <v>1.1497532823690508</v>
      </c>
      <c r="AL61" s="118">
        <f>IF($C61="TD",INDEX('4. CPI-tabel'!$D$20:$Z$42,$E61-2003,AL$28-2003),
IF(AL$28&gt;=$E61,MAX(1,INDEX('4. CPI-tabel'!$D$20:$Z$42,MAX($E61,2010)-2003,AL$28-2003)),0))</f>
        <v>1.1497532823690508</v>
      </c>
      <c r="AM61" s="118">
        <f>IF($C61="TD",INDEX('4. CPI-tabel'!$D$20:$Z$42,$E61-2003,AM$28-2003),
IF(AM$28&gt;=$E61,MAX(1,INDEX('4. CPI-tabel'!$D$20:$Z$42,MAX($E61,2010)-2003,AM$28-2003)),0))</f>
        <v>1.1497532823690508</v>
      </c>
      <c r="AO61" s="87">
        <f t="shared" si="5"/>
        <v>0</v>
      </c>
      <c r="AP61" s="87">
        <f t="shared" si="6"/>
        <v>26608.088888888891</v>
      </c>
      <c r="AQ61" s="87">
        <f t="shared" si="7"/>
        <v>54440.149866666667</v>
      </c>
      <c r="AR61" s="87">
        <f t="shared" si="8"/>
        <v>55964.474062933339</v>
      </c>
      <c r="AS61" s="87">
        <f t="shared" si="9"/>
        <v>56524.118803562669</v>
      </c>
      <c r="AT61" s="87">
        <f t="shared" si="10"/>
        <v>56976.311753991169</v>
      </c>
      <c r="AU61" s="87">
        <f t="shared" si="11"/>
        <v>57090.264377499152</v>
      </c>
      <c r="AV61" s="87">
        <f t="shared" si="12"/>
        <v>57889.528078784133</v>
      </c>
      <c r="AW61" s="87">
        <f t="shared" si="13"/>
        <v>59105.208168438585</v>
      </c>
      <c r="AX61" s="87">
        <f t="shared" si="14"/>
        <v>60760.153997154863</v>
      </c>
      <c r="AY61" s="87">
        <f t="shared" si="15"/>
        <v>61185.475075134949</v>
      </c>
      <c r="AZ61" s="87">
        <f t="shared" si="16"/>
        <v>73422.570090161928</v>
      </c>
      <c r="BA61" s="87">
        <f t="shared" si="17"/>
        <v>70940.680396973359</v>
      </c>
      <c r="BB61" s="87">
        <f t="shared" si="18"/>
        <v>68542.685566653119</v>
      </c>
      <c r="BC61" s="87">
        <f t="shared" si="19"/>
        <v>66225.749716512742</v>
      </c>
      <c r="BD61" s="87">
        <f t="shared" si="20"/>
        <v>63987.13282468696</v>
      </c>
    </row>
    <row r="62" spans="1:56" s="20" customFormat="1" x14ac:dyDescent="0.2">
      <c r="A62" s="41"/>
      <c r="B62" s="86">
        <f>'3. Investeringen'!B48</f>
        <v>34</v>
      </c>
      <c r="C62" s="86" t="str">
        <f>'3. Investeringen'!F48</f>
        <v>TD</v>
      </c>
      <c r="D62" s="86" t="str">
        <f>'3. Investeringen'!G48</f>
        <v>Nieuwe investeringen TD</v>
      </c>
      <c r="E62" s="121">
        <f>'3. Investeringen'!K48</f>
        <v>2012</v>
      </c>
      <c r="G62" s="86">
        <f>'7. Nominale afschrijvingen'!R51</f>
        <v>0</v>
      </c>
      <c r="H62" s="86">
        <f>'7. Nominale afschrijvingen'!S51</f>
        <v>6702.4833333333336</v>
      </c>
      <c r="I62" s="86">
        <f>'7. Nominale afschrijvingen'!T51</f>
        <v>13404.966666666667</v>
      </c>
      <c r="J62" s="86">
        <f>'7. Nominale afschrijvingen'!U51</f>
        <v>13404.966666666667</v>
      </c>
      <c r="K62" s="86">
        <f>'7. Nominale afschrijvingen'!V51</f>
        <v>13404.966666666667</v>
      </c>
      <c r="L62" s="86">
        <f>'7. Nominale afschrijvingen'!W51</f>
        <v>13404.966666666667</v>
      </c>
      <c r="M62" s="86">
        <f>'7. Nominale afschrijvingen'!X51</f>
        <v>13404.966666666667</v>
      </c>
      <c r="N62" s="86">
        <f>'7. Nominale afschrijvingen'!Y51</f>
        <v>13404.966666666667</v>
      </c>
      <c r="O62" s="86">
        <f>'7. Nominale afschrijvingen'!Z51</f>
        <v>13404.966666666667</v>
      </c>
      <c r="P62" s="86">
        <f>'7. Nominale afschrijvingen'!AA51</f>
        <v>13404.966666666667</v>
      </c>
      <c r="Q62" s="86">
        <f>'7. Nominale afschrijvingen'!AB51</f>
        <v>13404.966666666667</v>
      </c>
      <c r="R62" s="86">
        <f>'7. Nominale afschrijvingen'!AC51</f>
        <v>16085.959999999997</v>
      </c>
      <c r="S62" s="86">
        <f>'7. Nominale afschrijvingen'!AD51</f>
        <v>15144.342829268291</v>
      </c>
      <c r="T62" s="86">
        <f>'7. Nominale afschrijvingen'!AE51</f>
        <v>14257.844712433074</v>
      </c>
      <c r="U62" s="86">
        <f>'7. Nominale afschrijvingen'!AF51</f>
        <v>13423.239168290651</v>
      </c>
      <c r="V62" s="86">
        <f>'7. Nominale afschrijvingen'!AG51</f>
        <v>13084.268482222706</v>
      </c>
      <c r="W62" s="40"/>
      <c r="X62" s="118">
        <f>IF($C62="TD",INDEX('4. CPI-tabel'!$D$20:$Z$42,$E62-2003,X$28-2003),
IF(X$28&gt;=$E62,MAX(1,INDEX('4. CPI-tabel'!$D$20:$Z$42,MAX($E62,2010)-2003,X$28-2003)),0))</f>
        <v>0</v>
      </c>
      <c r="Y62" s="118">
        <f>IF($C62="TD",INDEX('4. CPI-tabel'!$D$20:$Z$42,$E62-2003,Y$28-2003),
IF(Y$28&gt;=$E62,MAX(1,INDEX('4. CPI-tabel'!$D$20:$Z$42,MAX($E62,2010)-2003,Y$28-2003)),0))</f>
        <v>1</v>
      </c>
      <c r="Z62" s="118">
        <f>IF($C62="TD",INDEX('4. CPI-tabel'!$D$20:$Z$42,$E62-2003,Z$28-2003),
IF(Z$28&gt;=$E62,MAX(1,INDEX('4. CPI-tabel'!$D$20:$Z$42,MAX($E62,2010)-2003,Z$28-2003)),0))</f>
        <v>1.0229999999999999</v>
      </c>
      <c r="AA62" s="118">
        <f>IF($C62="TD",INDEX('4. CPI-tabel'!$D$20:$Z$42,$E62-2003,AA$28-2003),
IF(AA$28&gt;=$E62,MAX(1,INDEX('4. CPI-tabel'!$D$20:$Z$42,MAX($E62,2010)-2003,AA$28-2003)),0))</f>
        <v>1.051644</v>
      </c>
      <c r="AB62" s="118">
        <f>IF($C62="TD",INDEX('4. CPI-tabel'!$D$20:$Z$42,$E62-2003,AB$28-2003),
IF(AB$28&gt;=$E62,MAX(1,INDEX('4. CPI-tabel'!$D$20:$Z$42,MAX($E62,2010)-2003,AB$28-2003)),0))</f>
        <v>1.06216044</v>
      </c>
      <c r="AC62" s="118">
        <f>IF($C62="TD",INDEX('4. CPI-tabel'!$D$20:$Z$42,$E62-2003,AC$28-2003),
IF(AC$28&gt;=$E62,MAX(1,INDEX('4. CPI-tabel'!$D$20:$Z$42,MAX($E62,2010)-2003,AC$28-2003)),0))</f>
        <v>1.0706577235199999</v>
      </c>
      <c r="AD62" s="118">
        <f>IF($C62="TD",INDEX('4. CPI-tabel'!$D$20:$Z$42,$E62-2003,AD$28-2003),
IF(AD$28&gt;=$E62,MAX(1,INDEX('4. CPI-tabel'!$D$20:$Z$42,MAX($E62,2010)-2003,AD$28-2003)),0))</f>
        <v>1.0727990389670399</v>
      </c>
      <c r="AE62" s="118">
        <f>IF($C62="TD",INDEX('4. CPI-tabel'!$D$20:$Z$42,$E62-2003,AE$28-2003),
IF(AE$28&gt;=$E62,MAX(1,INDEX('4. CPI-tabel'!$D$20:$Z$42,MAX($E62,2010)-2003,AE$28-2003)),0))</f>
        <v>1.0878182255125783</v>
      </c>
      <c r="AF62" s="118">
        <f>IF($C62="TD",INDEX('4. CPI-tabel'!$D$20:$Z$42,$E62-2003,AF$28-2003),
IF(AF$28&gt;=$E62,MAX(1,INDEX('4. CPI-tabel'!$D$20:$Z$42,MAX($E62,2010)-2003,AF$28-2003)),0))</f>
        <v>1.1106624082483423</v>
      </c>
      <c r="AG62" s="118">
        <f>IF($C62="TD",INDEX('4. CPI-tabel'!$D$20:$Z$42,$E62-2003,AG$28-2003),
IF(AG$28&gt;=$E62,MAX(1,INDEX('4. CPI-tabel'!$D$20:$Z$42,MAX($E62,2010)-2003,AG$28-2003)),0))</f>
        <v>1.1417609556792958</v>
      </c>
      <c r="AH62" s="118">
        <f>IF($C62="TD",INDEX('4. CPI-tabel'!$D$20:$Z$42,$E62-2003,AH$28-2003),
IF(AH$28&gt;=$E62,MAX(1,INDEX('4. CPI-tabel'!$D$20:$Z$42,MAX($E62,2010)-2003,AH$28-2003)),0))</f>
        <v>1.1497532823690508</v>
      </c>
      <c r="AI62" s="118">
        <f>IF($C62="TD",INDEX('4. CPI-tabel'!$D$20:$Z$42,$E62-2003,AI$28-2003),
IF(AI$28&gt;=$E62,MAX(1,INDEX('4. CPI-tabel'!$D$20:$Z$42,MAX($E62,2010)-2003,AI$28-2003)),0))</f>
        <v>1.1497532823690508</v>
      </c>
      <c r="AJ62" s="118">
        <f>IF($C62="TD",INDEX('4. CPI-tabel'!$D$20:$Z$42,$E62-2003,AJ$28-2003),
IF(AJ$28&gt;=$E62,MAX(1,INDEX('4. CPI-tabel'!$D$20:$Z$42,MAX($E62,2010)-2003,AJ$28-2003)),0))</f>
        <v>1.1497532823690508</v>
      </c>
      <c r="AK62" s="118">
        <f>IF($C62="TD",INDEX('4. CPI-tabel'!$D$20:$Z$42,$E62-2003,AK$28-2003),
IF(AK$28&gt;=$E62,MAX(1,INDEX('4. CPI-tabel'!$D$20:$Z$42,MAX($E62,2010)-2003,AK$28-2003)),0))</f>
        <v>1.1497532823690508</v>
      </c>
      <c r="AL62" s="118">
        <f>IF($C62="TD",INDEX('4. CPI-tabel'!$D$20:$Z$42,$E62-2003,AL$28-2003),
IF(AL$28&gt;=$E62,MAX(1,INDEX('4. CPI-tabel'!$D$20:$Z$42,MAX($E62,2010)-2003,AL$28-2003)),0))</f>
        <v>1.1497532823690508</v>
      </c>
      <c r="AM62" s="118">
        <f>IF($C62="TD",INDEX('4. CPI-tabel'!$D$20:$Z$42,$E62-2003,AM$28-2003),
IF(AM$28&gt;=$E62,MAX(1,INDEX('4. CPI-tabel'!$D$20:$Z$42,MAX($E62,2010)-2003,AM$28-2003)),0))</f>
        <v>1.1497532823690508</v>
      </c>
      <c r="AO62" s="87">
        <f t="shared" si="5"/>
        <v>0</v>
      </c>
      <c r="AP62" s="87">
        <f t="shared" si="6"/>
        <v>6702.4833333333336</v>
      </c>
      <c r="AQ62" s="87">
        <f t="shared" si="7"/>
        <v>13713.2809</v>
      </c>
      <c r="AR62" s="87">
        <f t="shared" si="8"/>
        <v>14097.252765200001</v>
      </c>
      <c r="AS62" s="87">
        <f t="shared" si="9"/>
        <v>14238.225292852001</v>
      </c>
      <c r="AT62" s="87">
        <f t="shared" si="10"/>
        <v>14352.131095194814</v>
      </c>
      <c r="AU62" s="87">
        <f t="shared" si="11"/>
        <v>14380.835357385204</v>
      </c>
      <c r="AV62" s="87">
        <f t="shared" si="12"/>
        <v>14582.167052388597</v>
      </c>
      <c r="AW62" s="87">
        <f t="shared" si="13"/>
        <v>14888.392560488754</v>
      </c>
      <c r="AX62" s="87">
        <f t="shared" si="14"/>
        <v>15305.267552182439</v>
      </c>
      <c r="AY62" s="87">
        <f t="shared" si="15"/>
        <v>15412.404425047715</v>
      </c>
      <c r="AZ62" s="87">
        <f t="shared" si="16"/>
        <v>18494.885310057252</v>
      </c>
      <c r="BA62" s="87">
        <f t="shared" si="17"/>
        <v>17412.257877273416</v>
      </c>
      <c r="BB62" s="87">
        <f t="shared" si="18"/>
        <v>16393.003757628143</v>
      </c>
      <c r="BC62" s="87">
        <f t="shared" si="19"/>
        <v>15433.413293766984</v>
      </c>
      <c r="BD62" s="87">
        <f t="shared" si="20"/>
        <v>15043.680634833474</v>
      </c>
    </row>
    <row r="63" spans="1:56" s="20" customFormat="1" x14ac:dyDescent="0.2">
      <c r="A63" s="41"/>
      <c r="B63" s="86">
        <f>'3. Investeringen'!B49</f>
        <v>35</v>
      </c>
      <c r="C63" s="86" t="str">
        <f>'3. Investeringen'!F49</f>
        <v>TD</v>
      </c>
      <c r="D63" s="86" t="str">
        <f>'3. Investeringen'!G49</f>
        <v>Nieuwe investeringen TD</v>
      </c>
      <c r="E63" s="121">
        <f>'3. Investeringen'!K49</f>
        <v>2012</v>
      </c>
      <c r="G63" s="86">
        <f>'7. Nominale afschrijvingen'!R52</f>
        <v>0</v>
      </c>
      <c r="H63" s="86">
        <f>'7. Nominale afschrijvingen'!S52</f>
        <v>141406</v>
      </c>
      <c r="I63" s="86">
        <f>'7. Nominale afschrijvingen'!T52</f>
        <v>282812</v>
      </c>
      <c r="J63" s="86">
        <f>'7. Nominale afschrijvingen'!U52</f>
        <v>282812</v>
      </c>
      <c r="K63" s="86">
        <f>'7. Nominale afschrijvingen'!V52</f>
        <v>282812</v>
      </c>
      <c r="L63" s="86">
        <f>'7. Nominale afschrijvingen'!W52</f>
        <v>282812</v>
      </c>
      <c r="M63" s="86">
        <f>'7. Nominale afschrijvingen'!X52</f>
        <v>141406</v>
      </c>
      <c r="N63" s="86">
        <f>'7. Nominale afschrijvingen'!Y52</f>
        <v>0</v>
      </c>
      <c r="O63" s="86">
        <f>'7. Nominale afschrijvingen'!Z52</f>
        <v>0</v>
      </c>
      <c r="P63" s="86">
        <f>'7. Nominale afschrijvingen'!AA52</f>
        <v>0</v>
      </c>
      <c r="Q63" s="86">
        <f>'7. Nominale afschrijvingen'!AB52</f>
        <v>0</v>
      </c>
      <c r="R63" s="86">
        <f>'7. Nominale afschrijvingen'!AC52</f>
        <v>0</v>
      </c>
      <c r="S63" s="86">
        <f>'7. Nominale afschrijvingen'!AD52</f>
        <v>0</v>
      </c>
      <c r="T63" s="86">
        <f>'7. Nominale afschrijvingen'!AE52</f>
        <v>0</v>
      </c>
      <c r="U63" s="86">
        <f>'7. Nominale afschrijvingen'!AF52</f>
        <v>0</v>
      </c>
      <c r="V63" s="86">
        <f>'7. Nominale afschrijvingen'!AG52</f>
        <v>0</v>
      </c>
      <c r="W63" s="40"/>
      <c r="X63" s="118">
        <f>IF($C63="TD",INDEX('4. CPI-tabel'!$D$20:$Z$42,$E63-2003,X$28-2003),
IF(X$28&gt;=$E63,MAX(1,INDEX('4. CPI-tabel'!$D$20:$Z$42,MAX($E63,2010)-2003,X$28-2003)),0))</f>
        <v>0</v>
      </c>
      <c r="Y63" s="118">
        <f>IF($C63="TD",INDEX('4. CPI-tabel'!$D$20:$Z$42,$E63-2003,Y$28-2003),
IF(Y$28&gt;=$E63,MAX(1,INDEX('4. CPI-tabel'!$D$20:$Z$42,MAX($E63,2010)-2003,Y$28-2003)),0))</f>
        <v>1</v>
      </c>
      <c r="Z63" s="118">
        <f>IF($C63="TD",INDEX('4. CPI-tabel'!$D$20:$Z$42,$E63-2003,Z$28-2003),
IF(Z$28&gt;=$E63,MAX(1,INDEX('4. CPI-tabel'!$D$20:$Z$42,MAX($E63,2010)-2003,Z$28-2003)),0))</f>
        <v>1.0229999999999999</v>
      </c>
      <c r="AA63" s="118">
        <f>IF($C63="TD",INDEX('4. CPI-tabel'!$D$20:$Z$42,$E63-2003,AA$28-2003),
IF(AA$28&gt;=$E63,MAX(1,INDEX('4. CPI-tabel'!$D$20:$Z$42,MAX($E63,2010)-2003,AA$28-2003)),0))</f>
        <v>1.051644</v>
      </c>
      <c r="AB63" s="118">
        <f>IF($C63="TD",INDEX('4. CPI-tabel'!$D$20:$Z$42,$E63-2003,AB$28-2003),
IF(AB$28&gt;=$E63,MAX(1,INDEX('4. CPI-tabel'!$D$20:$Z$42,MAX($E63,2010)-2003,AB$28-2003)),0))</f>
        <v>1.06216044</v>
      </c>
      <c r="AC63" s="118">
        <f>IF($C63="TD",INDEX('4. CPI-tabel'!$D$20:$Z$42,$E63-2003,AC$28-2003),
IF(AC$28&gt;=$E63,MAX(1,INDEX('4. CPI-tabel'!$D$20:$Z$42,MAX($E63,2010)-2003,AC$28-2003)),0))</f>
        <v>1.0706577235199999</v>
      </c>
      <c r="AD63" s="118">
        <f>IF($C63="TD",INDEX('4. CPI-tabel'!$D$20:$Z$42,$E63-2003,AD$28-2003),
IF(AD$28&gt;=$E63,MAX(1,INDEX('4. CPI-tabel'!$D$20:$Z$42,MAX($E63,2010)-2003,AD$28-2003)),0))</f>
        <v>1.0727990389670399</v>
      </c>
      <c r="AE63" s="118">
        <f>IF($C63="TD",INDEX('4. CPI-tabel'!$D$20:$Z$42,$E63-2003,AE$28-2003),
IF(AE$28&gt;=$E63,MAX(1,INDEX('4. CPI-tabel'!$D$20:$Z$42,MAX($E63,2010)-2003,AE$28-2003)),0))</f>
        <v>1.0878182255125783</v>
      </c>
      <c r="AF63" s="118">
        <f>IF($C63="TD",INDEX('4. CPI-tabel'!$D$20:$Z$42,$E63-2003,AF$28-2003),
IF(AF$28&gt;=$E63,MAX(1,INDEX('4. CPI-tabel'!$D$20:$Z$42,MAX($E63,2010)-2003,AF$28-2003)),0))</f>
        <v>1.1106624082483423</v>
      </c>
      <c r="AG63" s="118">
        <f>IF($C63="TD",INDEX('4. CPI-tabel'!$D$20:$Z$42,$E63-2003,AG$28-2003),
IF(AG$28&gt;=$E63,MAX(1,INDEX('4. CPI-tabel'!$D$20:$Z$42,MAX($E63,2010)-2003,AG$28-2003)),0))</f>
        <v>1.1417609556792958</v>
      </c>
      <c r="AH63" s="118">
        <f>IF($C63="TD",INDEX('4. CPI-tabel'!$D$20:$Z$42,$E63-2003,AH$28-2003),
IF(AH$28&gt;=$E63,MAX(1,INDEX('4. CPI-tabel'!$D$20:$Z$42,MAX($E63,2010)-2003,AH$28-2003)),0))</f>
        <v>1.1497532823690508</v>
      </c>
      <c r="AI63" s="118">
        <f>IF($C63="TD",INDEX('4. CPI-tabel'!$D$20:$Z$42,$E63-2003,AI$28-2003),
IF(AI$28&gt;=$E63,MAX(1,INDEX('4. CPI-tabel'!$D$20:$Z$42,MAX($E63,2010)-2003,AI$28-2003)),0))</f>
        <v>1.1497532823690508</v>
      </c>
      <c r="AJ63" s="118">
        <f>IF($C63="TD",INDEX('4. CPI-tabel'!$D$20:$Z$42,$E63-2003,AJ$28-2003),
IF(AJ$28&gt;=$E63,MAX(1,INDEX('4. CPI-tabel'!$D$20:$Z$42,MAX($E63,2010)-2003,AJ$28-2003)),0))</f>
        <v>1.1497532823690508</v>
      </c>
      <c r="AK63" s="118">
        <f>IF($C63="TD",INDEX('4. CPI-tabel'!$D$20:$Z$42,$E63-2003,AK$28-2003),
IF(AK$28&gt;=$E63,MAX(1,INDEX('4. CPI-tabel'!$D$20:$Z$42,MAX($E63,2010)-2003,AK$28-2003)),0))</f>
        <v>1.1497532823690508</v>
      </c>
      <c r="AL63" s="118">
        <f>IF($C63="TD",INDEX('4. CPI-tabel'!$D$20:$Z$42,$E63-2003,AL$28-2003),
IF(AL$28&gt;=$E63,MAX(1,INDEX('4. CPI-tabel'!$D$20:$Z$42,MAX($E63,2010)-2003,AL$28-2003)),0))</f>
        <v>1.1497532823690508</v>
      </c>
      <c r="AM63" s="118">
        <f>IF($C63="TD",INDEX('4. CPI-tabel'!$D$20:$Z$42,$E63-2003,AM$28-2003),
IF(AM$28&gt;=$E63,MAX(1,INDEX('4. CPI-tabel'!$D$20:$Z$42,MAX($E63,2010)-2003,AM$28-2003)),0))</f>
        <v>1.1497532823690508</v>
      </c>
      <c r="AO63" s="87">
        <f t="shared" si="5"/>
        <v>0</v>
      </c>
      <c r="AP63" s="87">
        <f t="shared" si="6"/>
        <v>141406</v>
      </c>
      <c r="AQ63" s="87">
        <f t="shared" si="7"/>
        <v>289316.67599999998</v>
      </c>
      <c r="AR63" s="87">
        <f t="shared" si="8"/>
        <v>297417.54292799998</v>
      </c>
      <c r="AS63" s="87">
        <f t="shared" si="9"/>
        <v>300391.71835728001</v>
      </c>
      <c r="AT63" s="87">
        <f t="shared" si="10"/>
        <v>302794.85210413823</v>
      </c>
      <c r="AU63" s="87">
        <f t="shared" si="11"/>
        <v>151700.22090417324</v>
      </c>
      <c r="AV63" s="87">
        <f t="shared" si="12"/>
        <v>0</v>
      </c>
      <c r="AW63" s="87">
        <f t="shared" si="13"/>
        <v>0</v>
      </c>
      <c r="AX63" s="87">
        <f t="shared" si="14"/>
        <v>0</v>
      </c>
      <c r="AY63" s="87">
        <f t="shared" si="15"/>
        <v>0</v>
      </c>
      <c r="AZ63" s="87">
        <f t="shared" si="16"/>
        <v>0</v>
      </c>
      <c r="BA63" s="87">
        <f t="shared" si="17"/>
        <v>0</v>
      </c>
      <c r="BB63" s="87">
        <f t="shared" si="18"/>
        <v>0</v>
      </c>
      <c r="BC63" s="87">
        <f t="shared" si="19"/>
        <v>0</v>
      </c>
      <c r="BD63" s="87">
        <f t="shared" si="20"/>
        <v>0</v>
      </c>
    </row>
    <row r="64" spans="1:56" s="20" customFormat="1" x14ac:dyDescent="0.2">
      <c r="A64" s="41"/>
      <c r="B64" s="86">
        <f>'3. Investeringen'!B50</f>
        <v>36</v>
      </c>
      <c r="C64" s="86" t="str">
        <f>'3. Investeringen'!F50</f>
        <v>TD</v>
      </c>
      <c r="D64" s="86" t="str">
        <f>'3. Investeringen'!G50</f>
        <v>Nieuwe investeringen TD</v>
      </c>
      <c r="E64" s="121">
        <f>'3. Investeringen'!K50</f>
        <v>2012</v>
      </c>
      <c r="G64" s="86">
        <f>'7. Nominale afschrijvingen'!R53</f>
        <v>0</v>
      </c>
      <c r="H64" s="86">
        <f>'7. Nominale afschrijvingen'!S53</f>
        <v>0</v>
      </c>
      <c r="I64" s="86">
        <f>'7. Nominale afschrijvingen'!T53</f>
        <v>0</v>
      </c>
      <c r="J64" s="86">
        <f>'7. Nominale afschrijvingen'!U53</f>
        <v>0</v>
      </c>
      <c r="K64" s="86">
        <f>'7. Nominale afschrijvingen'!V53</f>
        <v>0</v>
      </c>
      <c r="L64" s="86">
        <f>'7. Nominale afschrijvingen'!W53</f>
        <v>0</v>
      </c>
      <c r="M64" s="86">
        <f>'7. Nominale afschrijvingen'!X53</f>
        <v>0</v>
      </c>
      <c r="N64" s="86">
        <f>'7. Nominale afschrijvingen'!Y53</f>
        <v>0</v>
      </c>
      <c r="O64" s="86">
        <f>'7. Nominale afschrijvingen'!Z53</f>
        <v>0</v>
      </c>
      <c r="P64" s="86">
        <f>'7. Nominale afschrijvingen'!AA53</f>
        <v>0</v>
      </c>
      <c r="Q64" s="86">
        <f>'7. Nominale afschrijvingen'!AB53</f>
        <v>0</v>
      </c>
      <c r="R64" s="86">
        <f>'7. Nominale afschrijvingen'!AC53</f>
        <v>0</v>
      </c>
      <c r="S64" s="86">
        <f>'7. Nominale afschrijvingen'!AD53</f>
        <v>0</v>
      </c>
      <c r="T64" s="86">
        <f>'7. Nominale afschrijvingen'!AE53</f>
        <v>0</v>
      </c>
      <c r="U64" s="86">
        <f>'7. Nominale afschrijvingen'!AF53</f>
        <v>0</v>
      </c>
      <c r="V64" s="86">
        <f>'7. Nominale afschrijvingen'!AG53</f>
        <v>0</v>
      </c>
      <c r="W64" s="40"/>
      <c r="X64" s="118">
        <f>IF($C64="TD",INDEX('4. CPI-tabel'!$D$20:$Z$42,$E64-2003,X$28-2003),
IF(X$28&gt;=$E64,MAX(1,INDEX('4. CPI-tabel'!$D$20:$Z$42,MAX($E64,2010)-2003,X$28-2003)),0))</f>
        <v>0</v>
      </c>
      <c r="Y64" s="118">
        <f>IF($C64="TD",INDEX('4. CPI-tabel'!$D$20:$Z$42,$E64-2003,Y$28-2003),
IF(Y$28&gt;=$E64,MAX(1,INDEX('4. CPI-tabel'!$D$20:$Z$42,MAX($E64,2010)-2003,Y$28-2003)),0))</f>
        <v>1</v>
      </c>
      <c r="Z64" s="118">
        <f>IF($C64="TD",INDEX('4. CPI-tabel'!$D$20:$Z$42,$E64-2003,Z$28-2003),
IF(Z$28&gt;=$E64,MAX(1,INDEX('4. CPI-tabel'!$D$20:$Z$42,MAX($E64,2010)-2003,Z$28-2003)),0))</f>
        <v>1.0229999999999999</v>
      </c>
      <c r="AA64" s="118">
        <f>IF($C64="TD",INDEX('4. CPI-tabel'!$D$20:$Z$42,$E64-2003,AA$28-2003),
IF(AA$28&gt;=$E64,MAX(1,INDEX('4. CPI-tabel'!$D$20:$Z$42,MAX($E64,2010)-2003,AA$28-2003)),0))</f>
        <v>1.051644</v>
      </c>
      <c r="AB64" s="118">
        <f>IF($C64="TD",INDEX('4. CPI-tabel'!$D$20:$Z$42,$E64-2003,AB$28-2003),
IF(AB$28&gt;=$E64,MAX(1,INDEX('4. CPI-tabel'!$D$20:$Z$42,MAX($E64,2010)-2003,AB$28-2003)),0))</f>
        <v>1.06216044</v>
      </c>
      <c r="AC64" s="118">
        <f>IF($C64="TD",INDEX('4. CPI-tabel'!$D$20:$Z$42,$E64-2003,AC$28-2003),
IF(AC$28&gt;=$E64,MAX(1,INDEX('4. CPI-tabel'!$D$20:$Z$42,MAX($E64,2010)-2003,AC$28-2003)),0))</f>
        <v>1.0706577235199999</v>
      </c>
      <c r="AD64" s="118">
        <f>IF($C64="TD",INDEX('4. CPI-tabel'!$D$20:$Z$42,$E64-2003,AD$28-2003),
IF(AD$28&gt;=$E64,MAX(1,INDEX('4. CPI-tabel'!$D$20:$Z$42,MAX($E64,2010)-2003,AD$28-2003)),0))</f>
        <v>1.0727990389670399</v>
      </c>
      <c r="AE64" s="118">
        <f>IF($C64="TD",INDEX('4. CPI-tabel'!$D$20:$Z$42,$E64-2003,AE$28-2003),
IF(AE$28&gt;=$E64,MAX(1,INDEX('4. CPI-tabel'!$D$20:$Z$42,MAX($E64,2010)-2003,AE$28-2003)),0))</f>
        <v>1.0878182255125783</v>
      </c>
      <c r="AF64" s="118">
        <f>IF($C64="TD",INDEX('4. CPI-tabel'!$D$20:$Z$42,$E64-2003,AF$28-2003),
IF(AF$28&gt;=$E64,MAX(1,INDEX('4. CPI-tabel'!$D$20:$Z$42,MAX($E64,2010)-2003,AF$28-2003)),0))</f>
        <v>1.1106624082483423</v>
      </c>
      <c r="AG64" s="118">
        <f>IF($C64="TD",INDEX('4. CPI-tabel'!$D$20:$Z$42,$E64-2003,AG$28-2003),
IF(AG$28&gt;=$E64,MAX(1,INDEX('4. CPI-tabel'!$D$20:$Z$42,MAX($E64,2010)-2003,AG$28-2003)),0))</f>
        <v>1.1417609556792958</v>
      </c>
      <c r="AH64" s="118">
        <f>IF($C64="TD",INDEX('4. CPI-tabel'!$D$20:$Z$42,$E64-2003,AH$28-2003),
IF(AH$28&gt;=$E64,MAX(1,INDEX('4. CPI-tabel'!$D$20:$Z$42,MAX($E64,2010)-2003,AH$28-2003)),0))</f>
        <v>1.1497532823690508</v>
      </c>
      <c r="AI64" s="118">
        <f>IF($C64="TD",INDEX('4. CPI-tabel'!$D$20:$Z$42,$E64-2003,AI$28-2003),
IF(AI$28&gt;=$E64,MAX(1,INDEX('4. CPI-tabel'!$D$20:$Z$42,MAX($E64,2010)-2003,AI$28-2003)),0))</f>
        <v>1.1497532823690508</v>
      </c>
      <c r="AJ64" s="118">
        <f>IF($C64="TD",INDEX('4. CPI-tabel'!$D$20:$Z$42,$E64-2003,AJ$28-2003),
IF(AJ$28&gt;=$E64,MAX(1,INDEX('4. CPI-tabel'!$D$20:$Z$42,MAX($E64,2010)-2003,AJ$28-2003)),0))</f>
        <v>1.1497532823690508</v>
      </c>
      <c r="AK64" s="118">
        <f>IF($C64="TD",INDEX('4. CPI-tabel'!$D$20:$Z$42,$E64-2003,AK$28-2003),
IF(AK$28&gt;=$E64,MAX(1,INDEX('4. CPI-tabel'!$D$20:$Z$42,MAX($E64,2010)-2003,AK$28-2003)),0))</f>
        <v>1.1497532823690508</v>
      </c>
      <c r="AL64" s="118">
        <f>IF($C64="TD",INDEX('4. CPI-tabel'!$D$20:$Z$42,$E64-2003,AL$28-2003),
IF(AL$28&gt;=$E64,MAX(1,INDEX('4. CPI-tabel'!$D$20:$Z$42,MAX($E64,2010)-2003,AL$28-2003)),0))</f>
        <v>1.1497532823690508</v>
      </c>
      <c r="AM64" s="118">
        <f>IF($C64="TD",INDEX('4. CPI-tabel'!$D$20:$Z$42,$E64-2003,AM$28-2003),
IF(AM$28&gt;=$E64,MAX(1,INDEX('4. CPI-tabel'!$D$20:$Z$42,MAX($E64,2010)-2003,AM$28-2003)),0))</f>
        <v>1.1497532823690508</v>
      </c>
      <c r="AO64" s="87">
        <f t="shared" si="5"/>
        <v>0</v>
      </c>
      <c r="AP64" s="87">
        <f t="shared" si="6"/>
        <v>0</v>
      </c>
      <c r="AQ64" s="87">
        <f t="shared" si="7"/>
        <v>0</v>
      </c>
      <c r="AR64" s="87">
        <f t="shared" si="8"/>
        <v>0</v>
      </c>
      <c r="AS64" s="87">
        <f t="shared" si="9"/>
        <v>0</v>
      </c>
      <c r="AT64" s="87">
        <f t="shared" si="10"/>
        <v>0</v>
      </c>
      <c r="AU64" s="87">
        <f t="shared" si="11"/>
        <v>0</v>
      </c>
      <c r="AV64" s="87">
        <f t="shared" si="12"/>
        <v>0</v>
      </c>
      <c r="AW64" s="87">
        <f t="shared" si="13"/>
        <v>0</v>
      </c>
      <c r="AX64" s="87">
        <f t="shared" si="14"/>
        <v>0</v>
      </c>
      <c r="AY64" s="87">
        <f t="shared" si="15"/>
        <v>0</v>
      </c>
      <c r="AZ64" s="87">
        <f t="shared" si="16"/>
        <v>0</v>
      </c>
      <c r="BA64" s="87">
        <f t="shared" si="17"/>
        <v>0</v>
      </c>
      <c r="BB64" s="87">
        <f t="shared" si="18"/>
        <v>0</v>
      </c>
      <c r="BC64" s="87">
        <f t="shared" si="19"/>
        <v>0</v>
      </c>
      <c r="BD64" s="87">
        <f t="shared" si="20"/>
        <v>0</v>
      </c>
    </row>
    <row r="65" spans="1:56" s="20" customFormat="1" x14ac:dyDescent="0.2">
      <c r="A65" s="41"/>
      <c r="B65" s="86">
        <f>'3. Investeringen'!B51</f>
        <v>37</v>
      </c>
      <c r="C65" s="86" t="str">
        <f>'3. Investeringen'!F51</f>
        <v>TD</v>
      </c>
      <c r="D65" s="86" t="str">
        <f>'3. Investeringen'!G51</f>
        <v>Nieuwe investeringen TD</v>
      </c>
      <c r="E65" s="121">
        <f>'3. Investeringen'!K51</f>
        <v>2013</v>
      </c>
      <c r="G65" s="86">
        <f>'7. Nominale afschrijvingen'!R54</f>
        <v>0</v>
      </c>
      <c r="H65" s="86">
        <f>'7. Nominale afschrijvingen'!S54</f>
        <v>0</v>
      </c>
      <c r="I65" s="86">
        <f>'7. Nominale afschrijvingen'!T54</f>
        <v>16013.236334315074</v>
      </c>
      <c r="J65" s="86">
        <f>'7. Nominale afschrijvingen'!U54</f>
        <v>32026.472668630147</v>
      </c>
      <c r="K65" s="86">
        <f>'7. Nominale afschrijvingen'!V54</f>
        <v>32026.472668630147</v>
      </c>
      <c r="L65" s="86">
        <f>'7. Nominale afschrijvingen'!W54</f>
        <v>32026.472668630147</v>
      </c>
      <c r="M65" s="86">
        <f>'7. Nominale afschrijvingen'!X54</f>
        <v>32026.472668630147</v>
      </c>
      <c r="N65" s="86">
        <f>'7. Nominale afschrijvingen'!Y54</f>
        <v>32026.472668630147</v>
      </c>
      <c r="O65" s="86">
        <f>'7. Nominale afschrijvingen'!Z54</f>
        <v>32026.472668630147</v>
      </c>
      <c r="P65" s="86">
        <f>'7. Nominale afschrijvingen'!AA54</f>
        <v>32026.472668630147</v>
      </c>
      <c r="Q65" s="86">
        <f>'7. Nominale afschrijvingen'!AB54</f>
        <v>32026.472668630147</v>
      </c>
      <c r="R65" s="86">
        <f>'7. Nominale afschrijvingen'!AC54</f>
        <v>38431.767202356175</v>
      </c>
      <c r="S65" s="86">
        <f>'7. Nominale afschrijvingen'!AD54</f>
        <v>37439.979661650214</v>
      </c>
      <c r="T65" s="86">
        <f>'7. Nominale afschrijvingen'!AE54</f>
        <v>36473.786638123755</v>
      </c>
      <c r="U65" s="86">
        <f>'7. Nominale afschrijvingen'!AF54</f>
        <v>35532.527628107659</v>
      </c>
      <c r="V65" s="86">
        <f>'7. Nominale afschrijvingen'!AG54</f>
        <v>34615.559173188747</v>
      </c>
      <c r="W65" s="40"/>
      <c r="X65" s="118">
        <f>IF($C65="TD",INDEX('4. CPI-tabel'!$D$20:$Z$42,$E65-2003,X$28-2003),
IF(X$28&gt;=$E65,MAX(1,INDEX('4. CPI-tabel'!$D$20:$Z$42,MAX($E65,2010)-2003,X$28-2003)),0))</f>
        <v>0</v>
      </c>
      <c r="Y65" s="118">
        <f>IF($C65="TD",INDEX('4. CPI-tabel'!$D$20:$Z$42,$E65-2003,Y$28-2003),
IF(Y$28&gt;=$E65,MAX(1,INDEX('4. CPI-tabel'!$D$20:$Z$42,MAX($E65,2010)-2003,Y$28-2003)),0))</f>
        <v>0</v>
      </c>
      <c r="Z65" s="118">
        <f>IF($C65="TD",INDEX('4. CPI-tabel'!$D$20:$Z$42,$E65-2003,Z$28-2003),
IF(Z$28&gt;=$E65,MAX(1,INDEX('4. CPI-tabel'!$D$20:$Z$42,MAX($E65,2010)-2003,Z$28-2003)),0))</f>
        <v>1</v>
      </c>
      <c r="AA65" s="118">
        <f>IF($C65="TD",INDEX('4. CPI-tabel'!$D$20:$Z$42,$E65-2003,AA$28-2003),
IF(AA$28&gt;=$E65,MAX(1,INDEX('4. CPI-tabel'!$D$20:$Z$42,MAX($E65,2010)-2003,AA$28-2003)),0))</f>
        <v>1.028</v>
      </c>
      <c r="AB65" s="118">
        <f>IF($C65="TD",INDEX('4. CPI-tabel'!$D$20:$Z$42,$E65-2003,AB$28-2003),
IF(AB$28&gt;=$E65,MAX(1,INDEX('4. CPI-tabel'!$D$20:$Z$42,MAX($E65,2010)-2003,AB$28-2003)),0))</f>
        <v>1.0382800000000001</v>
      </c>
      <c r="AC65" s="118">
        <f>IF($C65="TD",INDEX('4. CPI-tabel'!$D$20:$Z$42,$E65-2003,AC$28-2003),
IF(AC$28&gt;=$E65,MAX(1,INDEX('4. CPI-tabel'!$D$20:$Z$42,MAX($E65,2010)-2003,AC$28-2003)),0))</f>
        <v>1.0465862400000001</v>
      </c>
      <c r="AD65" s="118">
        <f>IF($C65="TD",INDEX('4. CPI-tabel'!$D$20:$Z$42,$E65-2003,AD$28-2003),
IF(AD$28&gt;=$E65,MAX(1,INDEX('4. CPI-tabel'!$D$20:$Z$42,MAX($E65,2010)-2003,AD$28-2003)),0))</f>
        <v>1.0486794124800001</v>
      </c>
      <c r="AE65" s="118">
        <f>IF($C65="TD",INDEX('4. CPI-tabel'!$D$20:$Z$42,$E65-2003,AE$28-2003),
IF(AE$28&gt;=$E65,MAX(1,INDEX('4. CPI-tabel'!$D$20:$Z$42,MAX($E65,2010)-2003,AE$28-2003)),0))</f>
        <v>1.0633609242547202</v>
      </c>
      <c r="AF65" s="118">
        <f>IF($C65="TD",INDEX('4. CPI-tabel'!$D$20:$Z$42,$E65-2003,AF$28-2003),
IF(AF$28&gt;=$E65,MAX(1,INDEX('4. CPI-tabel'!$D$20:$Z$42,MAX($E65,2010)-2003,AF$28-2003)),0))</f>
        <v>1.0856915036640693</v>
      </c>
      <c r="AG65" s="118">
        <f>IF($C65="TD",INDEX('4. CPI-tabel'!$D$20:$Z$42,$E65-2003,AG$28-2003),
IF(AG$28&gt;=$E65,MAX(1,INDEX('4. CPI-tabel'!$D$20:$Z$42,MAX($E65,2010)-2003,AG$28-2003)),0))</f>
        <v>1.1160908657666633</v>
      </c>
      <c r="AH65" s="118">
        <f>IF($C65="TD",INDEX('4. CPI-tabel'!$D$20:$Z$42,$E65-2003,AH$28-2003),
IF(AH$28&gt;=$E65,MAX(1,INDEX('4. CPI-tabel'!$D$20:$Z$42,MAX($E65,2010)-2003,AH$28-2003)),0))</f>
        <v>1.1239035018270298</v>
      </c>
      <c r="AI65" s="118">
        <f>IF($C65="TD",INDEX('4. CPI-tabel'!$D$20:$Z$42,$E65-2003,AI$28-2003),
IF(AI$28&gt;=$E65,MAX(1,INDEX('4. CPI-tabel'!$D$20:$Z$42,MAX($E65,2010)-2003,AI$28-2003)),0))</f>
        <v>1.1239035018270298</v>
      </c>
      <c r="AJ65" s="118">
        <f>IF($C65="TD",INDEX('4. CPI-tabel'!$D$20:$Z$42,$E65-2003,AJ$28-2003),
IF(AJ$28&gt;=$E65,MAX(1,INDEX('4. CPI-tabel'!$D$20:$Z$42,MAX($E65,2010)-2003,AJ$28-2003)),0))</f>
        <v>1.1239035018270298</v>
      </c>
      <c r="AK65" s="118">
        <f>IF($C65="TD",INDEX('4. CPI-tabel'!$D$20:$Z$42,$E65-2003,AK$28-2003),
IF(AK$28&gt;=$E65,MAX(1,INDEX('4. CPI-tabel'!$D$20:$Z$42,MAX($E65,2010)-2003,AK$28-2003)),0))</f>
        <v>1.1239035018270298</v>
      </c>
      <c r="AL65" s="118">
        <f>IF($C65="TD",INDEX('4. CPI-tabel'!$D$20:$Z$42,$E65-2003,AL$28-2003),
IF(AL$28&gt;=$E65,MAX(1,INDEX('4. CPI-tabel'!$D$20:$Z$42,MAX($E65,2010)-2003,AL$28-2003)),0))</f>
        <v>1.1239035018270298</v>
      </c>
      <c r="AM65" s="118">
        <f>IF($C65="TD",INDEX('4. CPI-tabel'!$D$20:$Z$42,$E65-2003,AM$28-2003),
IF(AM$28&gt;=$E65,MAX(1,INDEX('4. CPI-tabel'!$D$20:$Z$42,MAX($E65,2010)-2003,AM$28-2003)),0))</f>
        <v>1.1239035018270298</v>
      </c>
      <c r="AO65" s="87">
        <f t="shared" si="5"/>
        <v>0</v>
      </c>
      <c r="AP65" s="87">
        <f t="shared" si="6"/>
        <v>0</v>
      </c>
      <c r="AQ65" s="87">
        <f t="shared" si="7"/>
        <v>16013.236334315074</v>
      </c>
      <c r="AR65" s="87">
        <f t="shared" si="8"/>
        <v>32923.213903351789</v>
      </c>
      <c r="AS65" s="87">
        <f t="shared" si="9"/>
        <v>33252.446042385309</v>
      </c>
      <c r="AT65" s="87">
        <f t="shared" si="10"/>
        <v>33518.465610724394</v>
      </c>
      <c r="AU65" s="87">
        <f t="shared" si="11"/>
        <v>33585.50254194584</v>
      </c>
      <c r="AV65" s="87">
        <f t="shared" si="12"/>
        <v>34055.699577533087</v>
      </c>
      <c r="AW65" s="87">
        <f t="shared" si="13"/>
        <v>34770.869268661285</v>
      </c>
      <c r="AX65" s="87">
        <f t="shared" si="14"/>
        <v>35744.453608183801</v>
      </c>
      <c r="AY65" s="87">
        <f t="shared" si="15"/>
        <v>35994.664783441083</v>
      </c>
      <c r="AZ65" s="87">
        <f t="shared" si="16"/>
        <v>43193.597740129298</v>
      </c>
      <c r="BA65" s="87">
        <f t="shared" si="17"/>
        <v>42078.924250061449</v>
      </c>
      <c r="BB65" s="87">
        <f t="shared" si="18"/>
        <v>40993.016527479216</v>
      </c>
      <c r="BC65" s="87">
        <f t="shared" si="19"/>
        <v>39935.132229995885</v>
      </c>
      <c r="BD65" s="87">
        <f t="shared" si="20"/>
        <v>38904.548172447598</v>
      </c>
    </row>
    <row r="66" spans="1:56" s="20" customFormat="1" x14ac:dyDescent="0.2">
      <c r="A66" s="41"/>
      <c r="B66" s="86">
        <f>'3. Investeringen'!B52</f>
        <v>38</v>
      </c>
      <c r="C66" s="86" t="str">
        <f>'3. Investeringen'!F52</f>
        <v>TD</v>
      </c>
      <c r="D66" s="86" t="str">
        <f>'3. Investeringen'!G52</f>
        <v>Nieuwe investeringen TD</v>
      </c>
      <c r="E66" s="121">
        <f>'3. Investeringen'!K52</f>
        <v>2013</v>
      </c>
      <c r="G66" s="86">
        <f>'7. Nominale afschrijvingen'!R55</f>
        <v>0</v>
      </c>
      <c r="H66" s="86">
        <f>'7. Nominale afschrijvingen'!S55</f>
        <v>0</v>
      </c>
      <c r="I66" s="86">
        <f>'7. Nominale afschrijvingen'!T55</f>
        <v>30627.041808782487</v>
      </c>
      <c r="J66" s="86">
        <f>'7. Nominale afschrijvingen'!U55</f>
        <v>61254.083617564967</v>
      </c>
      <c r="K66" s="86">
        <f>'7. Nominale afschrijvingen'!V55</f>
        <v>61254.083617564967</v>
      </c>
      <c r="L66" s="86">
        <f>'7. Nominale afschrijvingen'!W55</f>
        <v>61254.083617564967</v>
      </c>
      <c r="M66" s="86">
        <f>'7. Nominale afschrijvingen'!X55</f>
        <v>61254.083617564967</v>
      </c>
      <c r="N66" s="86">
        <f>'7. Nominale afschrijvingen'!Y55</f>
        <v>61254.083617564967</v>
      </c>
      <c r="O66" s="86">
        <f>'7. Nominale afschrijvingen'!Z55</f>
        <v>61254.083617564967</v>
      </c>
      <c r="P66" s="86">
        <f>'7. Nominale afschrijvingen'!AA55</f>
        <v>61254.083617564967</v>
      </c>
      <c r="Q66" s="86">
        <f>'7. Nominale afschrijvingen'!AB55</f>
        <v>61254.083617564967</v>
      </c>
      <c r="R66" s="86">
        <f>'7. Nominale afschrijvingen'!AC55</f>
        <v>73504.90034107797</v>
      </c>
      <c r="S66" s="86">
        <f>'7. Nominale afschrijvingen'!AD55</f>
        <v>71088.300877809641</v>
      </c>
      <c r="T66" s="86">
        <f>'7. Nominale afschrijvingen'!AE55</f>
        <v>68751.151259909064</v>
      </c>
      <c r="U66" s="86">
        <f>'7. Nominale afschrijvingen'!AF55</f>
        <v>66490.839437665476</v>
      </c>
      <c r="V66" s="86">
        <f>'7. Nominale afschrijvingen'!AG55</f>
        <v>64304.839236975102</v>
      </c>
      <c r="W66" s="40"/>
      <c r="X66" s="118">
        <f>IF($C66="TD",INDEX('4. CPI-tabel'!$D$20:$Z$42,$E66-2003,X$28-2003),
IF(X$28&gt;=$E66,MAX(1,INDEX('4. CPI-tabel'!$D$20:$Z$42,MAX($E66,2010)-2003,X$28-2003)),0))</f>
        <v>0</v>
      </c>
      <c r="Y66" s="118">
        <f>IF($C66="TD",INDEX('4. CPI-tabel'!$D$20:$Z$42,$E66-2003,Y$28-2003),
IF(Y$28&gt;=$E66,MAX(1,INDEX('4. CPI-tabel'!$D$20:$Z$42,MAX($E66,2010)-2003,Y$28-2003)),0))</f>
        <v>0</v>
      </c>
      <c r="Z66" s="118">
        <f>IF($C66="TD",INDEX('4. CPI-tabel'!$D$20:$Z$42,$E66-2003,Z$28-2003),
IF(Z$28&gt;=$E66,MAX(1,INDEX('4. CPI-tabel'!$D$20:$Z$42,MAX($E66,2010)-2003,Z$28-2003)),0))</f>
        <v>1</v>
      </c>
      <c r="AA66" s="118">
        <f>IF($C66="TD",INDEX('4. CPI-tabel'!$D$20:$Z$42,$E66-2003,AA$28-2003),
IF(AA$28&gt;=$E66,MAX(1,INDEX('4. CPI-tabel'!$D$20:$Z$42,MAX($E66,2010)-2003,AA$28-2003)),0))</f>
        <v>1.028</v>
      </c>
      <c r="AB66" s="118">
        <f>IF($C66="TD",INDEX('4. CPI-tabel'!$D$20:$Z$42,$E66-2003,AB$28-2003),
IF(AB$28&gt;=$E66,MAX(1,INDEX('4. CPI-tabel'!$D$20:$Z$42,MAX($E66,2010)-2003,AB$28-2003)),0))</f>
        <v>1.0382800000000001</v>
      </c>
      <c r="AC66" s="118">
        <f>IF($C66="TD",INDEX('4. CPI-tabel'!$D$20:$Z$42,$E66-2003,AC$28-2003),
IF(AC$28&gt;=$E66,MAX(1,INDEX('4. CPI-tabel'!$D$20:$Z$42,MAX($E66,2010)-2003,AC$28-2003)),0))</f>
        <v>1.0465862400000001</v>
      </c>
      <c r="AD66" s="118">
        <f>IF($C66="TD",INDEX('4. CPI-tabel'!$D$20:$Z$42,$E66-2003,AD$28-2003),
IF(AD$28&gt;=$E66,MAX(1,INDEX('4. CPI-tabel'!$D$20:$Z$42,MAX($E66,2010)-2003,AD$28-2003)),0))</f>
        <v>1.0486794124800001</v>
      </c>
      <c r="AE66" s="118">
        <f>IF($C66="TD",INDEX('4. CPI-tabel'!$D$20:$Z$42,$E66-2003,AE$28-2003),
IF(AE$28&gt;=$E66,MAX(1,INDEX('4. CPI-tabel'!$D$20:$Z$42,MAX($E66,2010)-2003,AE$28-2003)),0))</f>
        <v>1.0633609242547202</v>
      </c>
      <c r="AF66" s="118">
        <f>IF($C66="TD",INDEX('4. CPI-tabel'!$D$20:$Z$42,$E66-2003,AF$28-2003),
IF(AF$28&gt;=$E66,MAX(1,INDEX('4. CPI-tabel'!$D$20:$Z$42,MAX($E66,2010)-2003,AF$28-2003)),0))</f>
        <v>1.0856915036640693</v>
      </c>
      <c r="AG66" s="118">
        <f>IF($C66="TD",INDEX('4. CPI-tabel'!$D$20:$Z$42,$E66-2003,AG$28-2003),
IF(AG$28&gt;=$E66,MAX(1,INDEX('4. CPI-tabel'!$D$20:$Z$42,MAX($E66,2010)-2003,AG$28-2003)),0))</f>
        <v>1.1160908657666633</v>
      </c>
      <c r="AH66" s="118">
        <f>IF($C66="TD",INDEX('4. CPI-tabel'!$D$20:$Z$42,$E66-2003,AH$28-2003),
IF(AH$28&gt;=$E66,MAX(1,INDEX('4. CPI-tabel'!$D$20:$Z$42,MAX($E66,2010)-2003,AH$28-2003)),0))</f>
        <v>1.1239035018270298</v>
      </c>
      <c r="AI66" s="118">
        <f>IF($C66="TD",INDEX('4. CPI-tabel'!$D$20:$Z$42,$E66-2003,AI$28-2003),
IF(AI$28&gt;=$E66,MAX(1,INDEX('4. CPI-tabel'!$D$20:$Z$42,MAX($E66,2010)-2003,AI$28-2003)),0))</f>
        <v>1.1239035018270298</v>
      </c>
      <c r="AJ66" s="118">
        <f>IF($C66="TD",INDEX('4. CPI-tabel'!$D$20:$Z$42,$E66-2003,AJ$28-2003),
IF(AJ$28&gt;=$E66,MAX(1,INDEX('4. CPI-tabel'!$D$20:$Z$42,MAX($E66,2010)-2003,AJ$28-2003)),0))</f>
        <v>1.1239035018270298</v>
      </c>
      <c r="AK66" s="118">
        <f>IF($C66="TD",INDEX('4. CPI-tabel'!$D$20:$Z$42,$E66-2003,AK$28-2003),
IF(AK$28&gt;=$E66,MAX(1,INDEX('4. CPI-tabel'!$D$20:$Z$42,MAX($E66,2010)-2003,AK$28-2003)),0))</f>
        <v>1.1239035018270298</v>
      </c>
      <c r="AL66" s="118">
        <f>IF($C66="TD",INDEX('4. CPI-tabel'!$D$20:$Z$42,$E66-2003,AL$28-2003),
IF(AL$28&gt;=$E66,MAX(1,INDEX('4. CPI-tabel'!$D$20:$Z$42,MAX($E66,2010)-2003,AL$28-2003)),0))</f>
        <v>1.1239035018270298</v>
      </c>
      <c r="AM66" s="118">
        <f>IF($C66="TD",INDEX('4. CPI-tabel'!$D$20:$Z$42,$E66-2003,AM$28-2003),
IF(AM$28&gt;=$E66,MAX(1,INDEX('4. CPI-tabel'!$D$20:$Z$42,MAX($E66,2010)-2003,AM$28-2003)),0))</f>
        <v>1.1239035018270298</v>
      </c>
      <c r="AO66" s="87">
        <f t="shared" si="5"/>
        <v>0</v>
      </c>
      <c r="AP66" s="87">
        <f t="shared" si="6"/>
        <v>0</v>
      </c>
      <c r="AQ66" s="87">
        <f t="shared" si="7"/>
        <v>30627.041808782487</v>
      </c>
      <c r="AR66" s="87">
        <f t="shared" si="8"/>
        <v>62969.197958856785</v>
      </c>
      <c r="AS66" s="87">
        <f t="shared" si="9"/>
        <v>63598.889938445362</v>
      </c>
      <c r="AT66" s="87">
        <f t="shared" si="10"/>
        <v>64107.681057952926</v>
      </c>
      <c r="AU66" s="87">
        <f t="shared" si="11"/>
        <v>64235.896420068828</v>
      </c>
      <c r="AV66" s="87">
        <f t="shared" si="12"/>
        <v>65135.198969949801</v>
      </c>
      <c r="AW66" s="87">
        <f t="shared" si="13"/>
        <v>66503.038148318738</v>
      </c>
      <c r="AX66" s="87">
        <f t="shared" si="14"/>
        <v>68365.123216471664</v>
      </c>
      <c r="AY66" s="87">
        <f t="shared" si="15"/>
        <v>68843.67907898697</v>
      </c>
      <c r="AZ66" s="87">
        <f t="shared" si="16"/>
        <v>82612.414894784364</v>
      </c>
      <c r="BA66" s="87">
        <f t="shared" si="17"/>
        <v>79896.390295503777</v>
      </c>
      <c r="BB66" s="87">
        <f t="shared" si="18"/>
        <v>77269.659655651616</v>
      </c>
      <c r="BC66" s="87">
        <f t="shared" si="19"/>
        <v>74729.287283411002</v>
      </c>
      <c r="BD66" s="87">
        <f t="shared" si="20"/>
        <v>72272.434002860507</v>
      </c>
    </row>
    <row r="67" spans="1:56" s="20" customFormat="1" x14ac:dyDescent="0.2">
      <c r="A67" s="41"/>
      <c r="B67" s="86">
        <f>'3. Investeringen'!B53</f>
        <v>39</v>
      </c>
      <c r="C67" s="86" t="str">
        <f>'3. Investeringen'!F53</f>
        <v>TD</v>
      </c>
      <c r="D67" s="86" t="str">
        <f>'3. Investeringen'!G53</f>
        <v>Nieuwe investeringen TD</v>
      </c>
      <c r="E67" s="121">
        <f>'3. Investeringen'!K53</f>
        <v>2013</v>
      </c>
      <c r="G67" s="86">
        <f>'7. Nominale afschrijvingen'!R56</f>
        <v>0</v>
      </c>
      <c r="H67" s="86">
        <f>'7. Nominale afschrijvingen'!S56</f>
        <v>0</v>
      </c>
      <c r="I67" s="86">
        <f>'7. Nominale afschrijvingen'!T56</f>
        <v>11640.105695091215</v>
      </c>
      <c r="J67" s="86">
        <f>'7. Nominale afschrijvingen'!U56</f>
        <v>23280.21139018243</v>
      </c>
      <c r="K67" s="86">
        <f>'7. Nominale afschrijvingen'!V56</f>
        <v>23280.21139018243</v>
      </c>
      <c r="L67" s="86">
        <f>'7. Nominale afschrijvingen'!W56</f>
        <v>23280.21139018243</v>
      </c>
      <c r="M67" s="86">
        <f>'7. Nominale afschrijvingen'!X56</f>
        <v>23280.21139018243</v>
      </c>
      <c r="N67" s="86">
        <f>'7. Nominale afschrijvingen'!Y56</f>
        <v>23280.21139018243</v>
      </c>
      <c r="O67" s="86">
        <f>'7. Nominale afschrijvingen'!Z56</f>
        <v>23280.21139018243</v>
      </c>
      <c r="P67" s="86">
        <f>'7. Nominale afschrijvingen'!AA56</f>
        <v>23280.21139018243</v>
      </c>
      <c r="Q67" s="86">
        <f>'7. Nominale afschrijvingen'!AB56</f>
        <v>23280.21139018243</v>
      </c>
      <c r="R67" s="86">
        <f>'7. Nominale afschrijvingen'!AC56</f>
        <v>27936.253668218917</v>
      </c>
      <c r="S67" s="86">
        <f>'7. Nominale afschrijvingen'!AD56</f>
        <v>26377.020905341582</v>
      </c>
      <c r="T67" s="86">
        <f>'7. Nominale afschrijvingen'!AE56</f>
        <v>24904.815087369028</v>
      </c>
      <c r="U67" s="86">
        <f>'7. Nominale afschrijvingen'!AF56</f>
        <v>23514.778896446107</v>
      </c>
      <c r="V67" s="86">
        <f>'7. Nominale afschrijvingen'!AG56</f>
        <v>22730.952933231234</v>
      </c>
      <c r="W67" s="40"/>
      <c r="X67" s="118">
        <f>IF($C67="TD",INDEX('4. CPI-tabel'!$D$20:$Z$42,$E67-2003,X$28-2003),
IF(X$28&gt;=$E67,MAX(1,INDEX('4. CPI-tabel'!$D$20:$Z$42,MAX($E67,2010)-2003,X$28-2003)),0))</f>
        <v>0</v>
      </c>
      <c r="Y67" s="118">
        <f>IF($C67="TD",INDEX('4. CPI-tabel'!$D$20:$Z$42,$E67-2003,Y$28-2003),
IF(Y$28&gt;=$E67,MAX(1,INDEX('4. CPI-tabel'!$D$20:$Z$42,MAX($E67,2010)-2003,Y$28-2003)),0))</f>
        <v>0</v>
      </c>
      <c r="Z67" s="118">
        <f>IF($C67="TD",INDEX('4. CPI-tabel'!$D$20:$Z$42,$E67-2003,Z$28-2003),
IF(Z$28&gt;=$E67,MAX(1,INDEX('4. CPI-tabel'!$D$20:$Z$42,MAX($E67,2010)-2003,Z$28-2003)),0))</f>
        <v>1</v>
      </c>
      <c r="AA67" s="118">
        <f>IF($C67="TD",INDEX('4. CPI-tabel'!$D$20:$Z$42,$E67-2003,AA$28-2003),
IF(AA$28&gt;=$E67,MAX(1,INDEX('4. CPI-tabel'!$D$20:$Z$42,MAX($E67,2010)-2003,AA$28-2003)),0))</f>
        <v>1.028</v>
      </c>
      <c r="AB67" s="118">
        <f>IF($C67="TD",INDEX('4. CPI-tabel'!$D$20:$Z$42,$E67-2003,AB$28-2003),
IF(AB$28&gt;=$E67,MAX(1,INDEX('4. CPI-tabel'!$D$20:$Z$42,MAX($E67,2010)-2003,AB$28-2003)),0))</f>
        <v>1.0382800000000001</v>
      </c>
      <c r="AC67" s="118">
        <f>IF($C67="TD",INDEX('4. CPI-tabel'!$D$20:$Z$42,$E67-2003,AC$28-2003),
IF(AC$28&gt;=$E67,MAX(1,INDEX('4. CPI-tabel'!$D$20:$Z$42,MAX($E67,2010)-2003,AC$28-2003)),0))</f>
        <v>1.0465862400000001</v>
      </c>
      <c r="AD67" s="118">
        <f>IF($C67="TD",INDEX('4. CPI-tabel'!$D$20:$Z$42,$E67-2003,AD$28-2003),
IF(AD$28&gt;=$E67,MAX(1,INDEX('4. CPI-tabel'!$D$20:$Z$42,MAX($E67,2010)-2003,AD$28-2003)),0))</f>
        <v>1.0486794124800001</v>
      </c>
      <c r="AE67" s="118">
        <f>IF($C67="TD",INDEX('4. CPI-tabel'!$D$20:$Z$42,$E67-2003,AE$28-2003),
IF(AE$28&gt;=$E67,MAX(1,INDEX('4. CPI-tabel'!$D$20:$Z$42,MAX($E67,2010)-2003,AE$28-2003)),0))</f>
        <v>1.0633609242547202</v>
      </c>
      <c r="AF67" s="118">
        <f>IF($C67="TD",INDEX('4. CPI-tabel'!$D$20:$Z$42,$E67-2003,AF$28-2003),
IF(AF$28&gt;=$E67,MAX(1,INDEX('4. CPI-tabel'!$D$20:$Z$42,MAX($E67,2010)-2003,AF$28-2003)),0))</f>
        <v>1.0856915036640693</v>
      </c>
      <c r="AG67" s="118">
        <f>IF($C67="TD",INDEX('4. CPI-tabel'!$D$20:$Z$42,$E67-2003,AG$28-2003),
IF(AG$28&gt;=$E67,MAX(1,INDEX('4. CPI-tabel'!$D$20:$Z$42,MAX($E67,2010)-2003,AG$28-2003)),0))</f>
        <v>1.1160908657666633</v>
      </c>
      <c r="AH67" s="118">
        <f>IF($C67="TD",INDEX('4. CPI-tabel'!$D$20:$Z$42,$E67-2003,AH$28-2003),
IF(AH$28&gt;=$E67,MAX(1,INDEX('4. CPI-tabel'!$D$20:$Z$42,MAX($E67,2010)-2003,AH$28-2003)),0))</f>
        <v>1.1239035018270298</v>
      </c>
      <c r="AI67" s="118">
        <f>IF($C67="TD",INDEX('4. CPI-tabel'!$D$20:$Z$42,$E67-2003,AI$28-2003),
IF(AI$28&gt;=$E67,MAX(1,INDEX('4. CPI-tabel'!$D$20:$Z$42,MAX($E67,2010)-2003,AI$28-2003)),0))</f>
        <v>1.1239035018270298</v>
      </c>
      <c r="AJ67" s="118">
        <f>IF($C67="TD",INDEX('4. CPI-tabel'!$D$20:$Z$42,$E67-2003,AJ$28-2003),
IF(AJ$28&gt;=$E67,MAX(1,INDEX('4. CPI-tabel'!$D$20:$Z$42,MAX($E67,2010)-2003,AJ$28-2003)),0))</f>
        <v>1.1239035018270298</v>
      </c>
      <c r="AK67" s="118">
        <f>IF($C67="TD",INDEX('4. CPI-tabel'!$D$20:$Z$42,$E67-2003,AK$28-2003),
IF(AK$28&gt;=$E67,MAX(1,INDEX('4. CPI-tabel'!$D$20:$Z$42,MAX($E67,2010)-2003,AK$28-2003)),0))</f>
        <v>1.1239035018270298</v>
      </c>
      <c r="AL67" s="118">
        <f>IF($C67="TD",INDEX('4. CPI-tabel'!$D$20:$Z$42,$E67-2003,AL$28-2003),
IF(AL$28&gt;=$E67,MAX(1,INDEX('4. CPI-tabel'!$D$20:$Z$42,MAX($E67,2010)-2003,AL$28-2003)),0))</f>
        <v>1.1239035018270298</v>
      </c>
      <c r="AM67" s="118">
        <f>IF($C67="TD",INDEX('4. CPI-tabel'!$D$20:$Z$42,$E67-2003,AM$28-2003),
IF(AM$28&gt;=$E67,MAX(1,INDEX('4. CPI-tabel'!$D$20:$Z$42,MAX($E67,2010)-2003,AM$28-2003)),0))</f>
        <v>1.1239035018270298</v>
      </c>
      <c r="AO67" s="87">
        <f t="shared" si="5"/>
        <v>0</v>
      </c>
      <c r="AP67" s="87">
        <f t="shared" si="6"/>
        <v>0</v>
      </c>
      <c r="AQ67" s="87">
        <f t="shared" si="7"/>
        <v>11640.105695091215</v>
      </c>
      <c r="AR67" s="87">
        <f t="shared" si="8"/>
        <v>23932.057309107538</v>
      </c>
      <c r="AS67" s="87">
        <f t="shared" si="9"/>
        <v>24171.377882198616</v>
      </c>
      <c r="AT67" s="87">
        <f t="shared" si="10"/>
        <v>24364.748905256205</v>
      </c>
      <c r="AU67" s="87">
        <f t="shared" si="11"/>
        <v>24413.478403066718</v>
      </c>
      <c r="AV67" s="87">
        <f t="shared" si="12"/>
        <v>24755.267100709654</v>
      </c>
      <c r="AW67" s="87">
        <f t="shared" si="13"/>
        <v>25275.127709824555</v>
      </c>
      <c r="AX67" s="87">
        <f t="shared" si="14"/>
        <v>25982.831285699645</v>
      </c>
      <c r="AY67" s="87">
        <f t="shared" si="15"/>
        <v>26164.711104699538</v>
      </c>
      <c r="AZ67" s="87">
        <f t="shared" si="16"/>
        <v>31397.653325639447</v>
      </c>
      <c r="BA67" s="87">
        <f t="shared" si="17"/>
        <v>29645.226163278177</v>
      </c>
      <c r="BB67" s="87">
        <f t="shared" si="18"/>
        <v>27990.608889048697</v>
      </c>
      <c r="BC67" s="87">
        <f t="shared" si="19"/>
        <v>26428.342346404119</v>
      </c>
      <c r="BD67" s="87">
        <f t="shared" si="20"/>
        <v>25547.397601523979</v>
      </c>
    </row>
    <row r="68" spans="1:56" s="20" customFormat="1" x14ac:dyDescent="0.2">
      <c r="A68" s="41"/>
      <c r="B68" s="86">
        <f>'3. Investeringen'!B54</f>
        <v>40</v>
      </c>
      <c r="C68" s="86" t="str">
        <f>'3. Investeringen'!F54</f>
        <v>TD</v>
      </c>
      <c r="D68" s="86" t="str">
        <f>'3. Investeringen'!G54</f>
        <v>Nieuwe investeringen TD</v>
      </c>
      <c r="E68" s="121">
        <f>'3. Investeringen'!K54</f>
        <v>2013</v>
      </c>
      <c r="G68" s="86">
        <f>'7. Nominale afschrijvingen'!R57</f>
        <v>0</v>
      </c>
      <c r="H68" s="86">
        <f>'7. Nominale afschrijvingen'!S57</f>
        <v>0</v>
      </c>
      <c r="I68" s="86">
        <f>'7. Nominale afschrijvingen'!T57</f>
        <v>17361.486146689651</v>
      </c>
      <c r="J68" s="86">
        <f>'7. Nominale afschrijvingen'!U57</f>
        <v>34722.972293379295</v>
      </c>
      <c r="K68" s="86">
        <f>'7. Nominale afschrijvingen'!V57</f>
        <v>34722.972293379295</v>
      </c>
      <c r="L68" s="86">
        <f>'7. Nominale afschrijvingen'!W57</f>
        <v>34722.972293379295</v>
      </c>
      <c r="M68" s="86">
        <f>'7. Nominale afschrijvingen'!X57</f>
        <v>34722.972293379295</v>
      </c>
      <c r="N68" s="86">
        <f>'7. Nominale afschrijvingen'!Y57</f>
        <v>17361.486146689647</v>
      </c>
      <c r="O68" s="86">
        <f>'7. Nominale afschrijvingen'!Z57</f>
        <v>0</v>
      </c>
      <c r="P68" s="86">
        <f>'7. Nominale afschrijvingen'!AA57</f>
        <v>0</v>
      </c>
      <c r="Q68" s="86">
        <f>'7. Nominale afschrijvingen'!AB57</f>
        <v>0</v>
      </c>
      <c r="R68" s="86">
        <f>'7. Nominale afschrijvingen'!AC57</f>
        <v>0</v>
      </c>
      <c r="S68" s="86">
        <f>'7. Nominale afschrijvingen'!AD57</f>
        <v>0</v>
      </c>
      <c r="T68" s="86">
        <f>'7. Nominale afschrijvingen'!AE57</f>
        <v>0</v>
      </c>
      <c r="U68" s="86">
        <f>'7. Nominale afschrijvingen'!AF57</f>
        <v>0</v>
      </c>
      <c r="V68" s="86">
        <f>'7. Nominale afschrijvingen'!AG57</f>
        <v>0</v>
      </c>
      <c r="W68" s="40"/>
      <c r="X68" s="118">
        <f>IF($C68="TD",INDEX('4. CPI-tabel'!$D$20:$Z$42,$E68-2003,X$28-2003),
IF(X$28&gt;=$E68,MAX(1,INDEX('4. CPI-tabel'!$D$20:$Z$42,MAX($E68,2010)-2003,X$28-2003)),0))</f>
        <v>0</v>
      </c>
      <c r="Y68" s="118">
        <f>IF($C68="TD",INDEX('4. CPI-tabel'!$D$20:$Z$42,$E68-2003,Y$28-2003),
IF(Y$28&gt;=$E68,MAX(1,INDEX('4. CPI-tabel'!$D$20:$Z$42,MAX($E68,2010)-2003,Y$28-2003)),0))</f>
        <v>0</v>
      </c>
      <c r="Z68" s="118">
        <f>IF($C68="TD",INDEX('4. CPI-tabel'!$D$20:$Z$42,$E68-2003,Z$28-2003),
IF(Z$28&gt;=$E68,MAX(1,INDEX('4. CPI-tabel'!$D$20:$Z$42,MAX($E68,2010)-2003,Z$28-2003)),0))</f>
        <v>1</v>
      </c>
      <c r="AA68" s="118">
        <f>IF($C68="TD",INDEX('4. CPI-tabel'!$D$20:$Z$42,$E68-2003,AA$28-2003),
IF(AA$28&gt;=$E68,MAX(1,INDEX('4. CPI-tabel'!$D$20:$Z$42,MAX($E68,2010)-2003,AA$28-2003)),0))</f>
        <v>1.028</v>
      </c>
      <c r="AB68" s="118">
        <f>IF($C68="TD",INDEX('4. CPI-tabel'!$D$20:$Z$42,$E68-2003,AB$28-2003),
IF(AB$28&gt;=$E68,MAX(1,INDEX('4. CPI-tabel'!$D$20:$Z$42,MAX($E68,2010)-2003,AB$28-2003)),0))</f>
        <v>1.0382800000000001</v>
      </c>
      <c r="AC68" s="118">
        <f>IF($C68="TD",INDEX('4. CPI-tabel'!$D$20:$Z$42,$E68-2003,AC$28-2003),
IF(AC$28&gt;=$E68,MAX(1,INDEX('4. CPI-tabel'!$D$20:$Z$42,MAX($E68,2010)-2003,AC$28-2003)),0))</f>
        <v>1.0465862400000001</v>
      </c>
      <c r="AD68" s="118">
        <f>IF($C68="TD",INDEX('4. CPI-tabel'!$D$20:$Z$42,$E68-2003,AD$28-2003),
IF(AD$28&gt;=$E68,MAX(1,INDEX('4. CPI-tabel'!$D$20:$Z$42,MAX($E68,2010)-2003,AD$28-2003)),0))</f>
        <v>1.0486794124800001</v>
      </c>
      <c r="AE68" s="118">
        <f>IF($C68="TD",INDEX('4. CPI-tabel'!$D$20:$Z$42,$E68-2003,AE$28-2003),
IF(AE$28&gt;=$E68,MAX(1,INDEX('4. CPI-tabel'!$D$20:$Z$42,MAX($E68,2010)-2003,AE$28-2003)),0))</f>
        <v>1.0633609242547202</v>
      </c>
      <c r="AF68" s="118">
        <f>IF($C68="TD",INDEX('4. CPI-tabel'!$D$20:$Z$42,$E68-2003,AF$28-2003),
IF(AF$28&gt;=$E68,MAX(1,INDEX('4. CPI-tabel'!$D$20:$Z$42,MAX($E68,2010)-2003,AF$28-2003)),0))</f>
        <v>1.0856915036640693</v>
      </c>
      <c r="AG68" s="118">
        <f>IF($C68="TD",INDEX('4. CPI-tabel'!$D$20:$Z$42,$E68-2003,AG$28-2003),
IF(AG$28&gt;=$E68,MAX(1,INDEX('4. CPI-tabel'!$D$20:$Z$42,MAX($E68,2010)-2003,AG$28-2003)),0))</f>
        <v>1.1160908657666633</v>
      </c>
      <c r="AH68" s="118">
        <f>IF($C68="TD",INDEX('4. CPI-tabel'!$D$20:$Z$42,$E68-2003,AH$28-2003),
IF(AH$28&gt;=$E68,MAX(1,INDEX('4. CPI-tabel'!$D$20:$Z$42,MAX($E68,2010)-2003,AH$28-2003)),0))</f>
        <v>1.1239035018270298</v>
      </c>
      <c r="AI68" s="118">
        <f>IF($C68="TD",INDEX('4. CPI-tabel'!$D$20:$Z$42,$E68-2003,AI$28-2003),
IF(AI$28&gt;=$E68,MAX(1,INDEX('4. CPI-tabel'!$D$20:$Z$42,MAX($E68,2010)-2003,AI$28-2003)),0))</f>
        <v>1.1239035018270298</v>
      </c>
      <c r="AJ68" s="118">
        <f>IF($C68="TD",INDEX('4. CPI-tabel'!$D$20:$Z$42,$E68-2003,AJ$28-2003),
IF(AJ$28&gt;=$E68,MAX(1,INDEX('4. CPI-tabel'!$D$20:$Z$42,MAX($E68,2010)-2003,AJ$28-2003)),0))</f>
        <v>1.1239035018270298</v>
      </c>
      <c r="AK68" s="118">
        <f>IF($C68="TD",INDEX('4. CPI-tabel'!$D$20:$Z$42,$E68-2003,AK$28-2003),
IF(AK$28&gt;=$E68,MAX(1,INDEX('4. CPI-tabel'!$D$20:$Z$42,MAX($E68,2010)-2003,AK$28-2003)),0))</f>
        <v>1.1239035018270298</v>
      </c>
      <c r="AL68" s="118">
        <f>IF($C68="TD",INDEX('4. CPI-tabel'!$D$20:$Z$42,$E68-2003,AL$28-2003),
IF(AL$28&gt;=$E68,MAX(1,INDEX('4. CPI-tabel'!$D$20:$Z$42,MAX($E68,2010)-2003,AL$28-2003)),0))</f>
        <v>1.1239035018270298</v>
      </c>
      <c r="AM68" s="118">
        <f>IF($C68="TD",INDEX('4. CPI-tabel'!$D$20:$Z$42,$E68-2003,AM$28-2003),
IF(AM$28&gt;=$E68,MAX(1,INDEX('4. CPI-tabel'!$D$20:$Z$42,MAX($E68,2010)-2003,AM$28-2003)),0))</f>
        <v>1.1239035018270298</v>
      </c>
      <c r="AO68" s="87">
        <f t="shared" si="5"/>
        <v>0</v>
      </c>
      <c r="AP68" s="87">
        <f t="shared" si="6"/>
        <v>0</v>
      </c>
      <c r="AQ68" s="87">
        <f t="shared" si="7"/>
        <v>17361.486146689651</v>
      </c>
      <c r="AR68" s="87">
        <f t="shared" si="8"/>
        <v>35695.215517593919</v>
      </c>
      <c r="AS68" s="87">
        <f t="shared" si="9"/>
        <v>36052.167672769858</v>
      </c>
      <c r="AT68" s="87">
        <f t="shared" si="10"/>
        <v>36340.585014152013</v>
      </c>
      <c r="AU68" s="87">
        <f t="shared" si="11"/>
        <v>36413.26618418032</v>
      </c>
      <c r="AV68" s="87">
        <f t="shared" si="12"/>
        <v>18461.525955379424</v>
      </c>
      <c r="AW68" s="87">
        <f t="shared" si="13"/>
        <v>0</v>
      </c>
      <c r="AX68" s="87">
        <f t="shared" si="14"/>
        <v>0</v>
      </c>
      <c r="AY68" s="87">
        <f t="shared" si="15"/>
        <v>0</v>
      </c>
      <c r="AZ68" s="87">
        <f t="shared" si="16"/>
        <v>0</v>
      </c>
      <c r="BA68" s="87">
        <f t="shared" si="17"/>
        <v>0</v>
      </c>
      <c r="BB68" s="87">
        <f t="shared" si="18"/>
        <v>0</v>
      </c>
      <c r="BC68" s="87">
        <f t="shared" si="19"/>
        <v>0</v>
      </c>
      <c r="BD68" s="87">
        <f t="shared" si="20"/>
        <v>0</v>
      </c>
    </row>
    <row r="69" spans="1:56" s="20" customFormat="1" x14ac:dyDescent="0.2">
      <c r="A69" s="41"/>
      <c r="B69" s="86">
        <f>'3. Investeringen'!B55</f>
        <v>41</v>
      </c>
      <c r="C69" s="86" t="str">
        <f>'3. Investeringen'!F55</f>
        <v>TD</v>
      </c>
      <c r="D69" s="86" t="str">
        <f>'3. Investeringen'!G55</f>
        <v>Nieuwe investeringen TD</v>
      </c>
      <c r="E69" s="121">
        <f>'3. Investeringen'!K55</f>
        <v>2013</v>
      </c>
      <c r="G69" s="86">
        <f>'7. Nominale afschrijvingen'!R58</f>
        <v>0</v>
      </c>
      <c r="H69" s="86">
        <f>'7. Nominale afschrijvingen'!S58</f>
        <v>0</v>
      </c>
      <c r="I69" s="86">
        <f>'7. Nominale afschrijvingen'!T58</f>
        <v>0</v>
      </c>
      <c r="J69" s="86">
        <f>'7. Nominale afschrijvingen'!U58</f>
        <v>0</v>
      </c>
      <c r="K69" s="86">
        <f>'7. Nominale afschrijvingen'!V58</f>
        <v>0</v>
      </c>
      <c r="L69" s="86">
        <f>'7. Nominale afschrijvingen'!W58</f>
        <v>0</v>
      </c>
      <c r="M69" s="86">
        <f>'7. Nominale afschrijvingen'!X58</f>
        <v>0</v>
      </c>
      <c r="N69" s="86">
        <f>'7. Nominale afschrijvingen'!Y58</f>
        <v>0</v>
      </c>
      <c r="O69" s="86">
        <f>'7. Nominale afschrijvingen'!Z58</f>
        <v>0</v>
      </c>
      <c r="P69" s="86">
        <f>'7. Nominale afschrijvingen'!AA58</f>
        <v>0</v>
      </c>
      <c r="Q69" s="86">
        <f>'7. Nominale afschrijvingen'!AB58</f>
        <v>0</v>
      </c>
      <c r="R69" s="86">
        <f>'7. Nominale afschrijvingen'!AC58</f>
        <v>0</v>
      </c>
      <c r="S69" s="86">
        <f>'7. Nominale afschrijvingen'!AD58</f>
        <v>0</v>
      </c>
      <c r="T69" s="86">
        <f>'7. Nominale afschrijvingen'!AE58</f>
        <v>0</v>
      </c>
      <c r="U69" s="86">
        <f>'7. Nominale afschrijvingen'!AF58</f>
        <v>0</v>
      </c>
      <c r="V69" s="86">
        <f>'7. Nominale afschrijvingen'!AG58</f>
        <v>0</v>
      </c>
      <c r="W69" s="40"/>
      <c r="X69" s="118">
        <f>IF($C69="TD",INDEX('4. CPI-tabel'!$D$20:$Z$42,$E69-2003,X$28-2003),
IF(X$28&gt;=$E69,MAX(1,INDEX('4. CPI-tabel'!$D$20:$Z$42,MAX($E69,2010)-2003,X$28-2003)),0))</f>
        <v>0</v>
      </c>
      <c r="Y69" s="118">
        <f>IF($C69="TD",INDEX('4. CPI-tabel'!$D$20:$Z$42,$E69-2003,Y$28-2003),
IF(Y$28&gt;=$E69,MAX(1,INDEX('4. CPI-tabel'!$D$20:$Z$42,MAX($E69,2010)-2003,Y$28-2003)),0))</f>
        <v>0</v>
      </c>
      <c r="Z69" s="118">
        <f>IF($C69="TD",INDEX('4. CPI-tabel'!$D$20:$Z$42,$E69-2003,Z$28-2003),
IF(Z$28&gt;=$E69,MAX(1,INDEX('4. CPI-tabel'!$D$20:$Z$42,MAX($E69,2010)-2003,Z$28-2003)),0))</f>
        <v>1</v>
      </c>
      <c r="AA69" s="118">
        <f>IF($C69="TD",INDEX('4. CPI-tabel'!$D$20:$Z$42,$E69-2003,AA$28-2003),
IF(AA$28&gt;=$E69,MAX(1,INDEX('4. CPI-tabel'!$D$20:$Z$42,MAX($E69,2010)-2003,AA$28-2003)),0))</f>
        <v>1.028</v>
      </c>
      <c r="AB69" s="118">
        <f>IF($C69="TD",INDEX('4. CPI-tabel'!$D$20:$Z$42,$E69-2003,AB$28-2003),
IF(AB$28&gt;=$E69,MAX(1,INDEX('4. CPI-tabel'!$D$20:$Z$42,MAX($E69,2010)-2003,AB$28-2003)),0))</f>
        <v>1.0382800000000001</v>
      </c>
      <c r="AC69" s="118">
        <f>IF($C69="TD",INDEX('4. CPI-tabel'!$D$20:$Z$42,$E69-2003,AC$28-2003),
IF(AC$28&gt;=$E69,MAX(1,INDEX('4. CPI-tabel'!$D$20:$Z$42,MAX($E69,2010)-2003,AC$28-2003)),0))</f>
        <v>1.0465862400000001</v>
      </c>
      <c r="AD69" s="118">
        <f>IF($C69="TD",INDEX('4. CPI-tabel'!$D$20:$Z$42,$E69-2003,AD$28-2003),
IF(AD$28&gt;=$E69,MAX(1,INDEX('4. CPI-tabel'!$D$20:$Z$42,MAX($E69,2010)-2003,AD$28-2003)),0))</f>
        <v>1.0486794124800001</v>
      </c>
      <c r="AE69" s="118">
        <f>IF($C69="TD",INDEX('4. CPI-tabel'!$D$20:$Z$42,$E69-2003,AE$28-2003),
IF(AE$28&gt;=$E69,MAX(1,INDEX('4. CPI-tabel'!$D$20:$Z$42,MAX($E69,2010)-2003,AE$28-2003)),0))</f>
        <v>1.0633609242547202</v>
      </c>
      <c r="AF69" s="118">
        <f>IF($C69="TD",INDEX('4. CPI-tabel'!$D$20:$Z$42,$E69-2003,AF$28-2003),
IF(AF$28&gt;=$E69,MAX(1,INDEX('4. CPI-tabel'!$D$20:$Z$42,MAX($E69,2010)-2003,AF$28-2003)),0))</f>
        <v>1.0856915036640693</v>
      </c>
      <c r="AG69" s="118">
        <f>IF($C69="TD",INDEX('4. CPI-tabel'!$D$20:$Z$42,$E69-2003,AG$28-2003),
IF(AG$28&gt;=$E69,MAX(1,INDEX('4. CPI-tabel'!$D$20:$Z$42,MAX($E69,2010)-2003,AG$28-2003)),0))</f>
        <v>1.1160908657666633</v>
      </c>
      <c r="AH69" s="118">
        <f>IF($C69="TD",INDEX('4. CPI-tabel'!$D$20:$Z$42,$E69-2003,AH$28-2003),
IF(AH$28&gt;=$E69,MAX(1,INDEX('4. CPI-tabel'!$D$20:$Z$42,MAX($E69,2010)-2003,AH$28-2003)),0))</f>
        <v>1.1239035018270298</v>
      </c>
      <c r="AI69" s="118">
        <f>IF($C69="TD",INDEX('4. CPI-tabel'!$D$20:$Z$42,$E69-2003,AI$28-2003),
IF(AI$28&gt;=$E69,MAX(1,INDEX('4. CPI-tabel'!$D$20:$Z$42,MAX($E69,2010)-2003,AI$28-2003)),0))</f>
        <v>1.1239035018270298</v>
      </c>
      <c r="AJ69" s="118">
        <f>IF($C69="TD",INDEX('4. CPI-tabel'!$D$20:$Z$42,$E69-2003,AJ$28-2003),
IF(AJ$28&gt;=$E69,MAX(1,INDEX('4. CPI-tabel'!$D$20:$Z$42,MAX($E69,2010)-2003,AJ$28-2003)),0))</f>
        <v>1.1239035018270298</v>
      </c>
      <c r="AK69" s="118">
        <f>IF($C69="TD",INDEX('4. CPI-tabel'!$D$20:$Z$42,$E69-2003,AK$28-2003),
IF(AK$28&gt;=$E69,MAX(1,INDEX('4. CPI-tabel'!$D$20:$Z$42,MAX($E69,2010)-2003,AK$28-2003)),0))</f>
        <v>1.1239035018270298</v>
      </c>
      <c r="AL69" s="118">
        <f>IF($C69="TD",INDEX('4. CPI-tabel'!$D$20:$Z$42,$E69-2003,AL$28-2003),
IF(AL$28&gt;=$E69,MAX(1,INDEX('4. CPI-tabel'!$D$20:$Z$42,MAX($E69,2010)-2003,AL$28-2003)),0))</f>
        <v>1.1239035018270298</v>
      </c>
      <c r="AM69" s="118">
        <f>IF($C69="TD",INDEX('4. CPI-tabel'!$D$20:$Z$42,$E69-2003,AM$28-2003),
IF(AM$28&gt;=$E69,MAX(1,INDEX('4. CPI-tabel'!$D$20:$Z$42,MAX($E69,2010)-2003,AM$28-2003)),0))</f>
        <v>1.1239035018270298</v>
      </c>
      <c r="AO69" s="87">
        <f t="shared" si="5"/>
        <v>0</v>
      </c>
      <c r="AP69" s="87">
        <f t="shared" si="6"/>
        <v>0</v>
      </c>
      <c r="AQ69" s="87">
        <f t="shared" si="7"/>
        <v>0</v>
      </c>
      <c r="AR69" s="87">
        <f t="shared" si="8"/>
        <v>0</v>
      </c>
      <c r="AS69" s="87">
        <f t="shared" si="9"/>
        <v>0</v>
      </c>
      <c r="AT69" s="87">
        <f t="shared" si="10"/>
        <v>0</v>
      </c>
      <c r="AU69" s="87">
        <f t="shared" si="11"/>
        <v>0</v>
      </c>
      <c r="AV69" s="87">
        <f t="shared" si="12"/>
        <v>0</v>
      </c>
      <c r="AW69" s="87">
        <f t="shared" si="13"/>
        <v>0</v>
      </c>
      <c r="AX69" s="87">
        <f t="shared" si="14"/>
        <v>0</v>
      </c>
      <c r="AY69" s="87">
        <f t="shared" si="15"/>
        <v>0</v>
      </c>
      <c r="AZ69" s="87">
        <f t="shared" si="16"/>
        <v>0</v>
      </c>
      <c r="BA69" s="87">
        <f t="shared" si="17"/>
        <v>0</v>
      </c>
      <c r="BB69" s="87">
        <f t="shared" si="18"/>
        <v>0</v>
      </c>
      <c r="BC69" s="87">
        <f t="shared" si="19"/>
        <v>0</v>
      </c>
      <c r="BD69" s="87">
        <f t="shared" si="20"/>
        <v>0</v>
      </c>
    </row>
    <row r="70" spans="1:56" s="20" customFormat="1" x14ac:dyDescent="0.2">
      <c r="A70" s="41"/>
      <c r="B70" s="86">
        <f>'3. Investeringen'!B56</f>
        <v>42</v>
      </c>
      <c r="C70" s="86" t="str">
        <f>'3. Investeringen'!F56</f>
        <v>TD</v>
      </c>
      <c r="D70" s="86" t="str">
        <f>'3. Investeringen'!G56</f>
        <v>Nieuwe investeringen TD</v>
      </c>
      <c r="E70" s="121">
        <f>'3. Investeringen'!K56</f>
        <v>2014</v>
      </c>
      <c r="G70" s="86">
        <f>'7. Nominale afschrijvingen'!R59</f>
        <v>0</v>
      </c>
      <c r="H70" s="86">
        <f>'7. Nominale afschrijvingen'!S59</f>
        <v>0</v>
      </c>
      <c r="I70" s="86">
        <f>'7. Nominale afschrijvingen'!T59</f>
        <v>0</v>
      </c>
      <c r="J70" s="86">
        <f>'7. Nominale afschrijvingen'!U59</f>
        <v>8311.6972781944241</v>
      </c>
      <c r="K70" s="86">
        <f>'7. Nominale afschrijvingen'!V59</f>
        <v>16623.394556388845</v>
      </c>
      <c r="L70" s="86">
        <f>'7. Nominale afschrijvingen'!W59</f>
        <v>16623.394556388845</v>
      </c>
      <c r="M70" s="86">
        <f>'7. Nominale afschrijvingen'!X59</f>
        <v>16623.394556388845</v>
      </c>
      <c r="N70" s="86">
        <f>'7. Nominale afschrijvingen'!Y59</f>
        <v>16623.394556388845</v>
      </c>
      <c r="O70" s="86">
        <f>'7. Nominale afschrijvingen'!Z59</f>
        <v>16623.394556388845</v>
      </c>
      <c r="P70" s="86">
        <f>'7. Nominale afschrijvingen'!AA59</f>
        <v>16623.394556388845</v>
      </c>
      <c r="Q70" s="86">
        <f>'7. Nominale afschrijvingen'!AB59</f>
        <v>16623.394556388845</v>
      </c>
      <c r="R70" s="86">
        <f>'7. Nominale afschrijvingen'!AC59</f>
        <v>19948.073467666614</v>
      </c>
      <c r="S70" s="86">
        <f>'7. Nominale afschrijvingen'!AD59</f>
        <v>19444.122137957143</v>
      </c>
      <c r="T70" s="86">
        <f>'7. Nominale afschrijvingen'!AE59</f>
        <v>18952.902210261385</v>
      </c>
      <c r="U70" s="86">
        <f>'7. Nominale afschrijvingen'!AF59</f>
        <v>18474.092049160041</v>
      </c>
      <c r="V70" s="86">
        <f>'7. Nominale afschrijvingen'!AG59</f>
        <v>18007.378144760209</v>
      </c>
      <c r="W70" s="40"/>
      <c r="X70" s="118">
        <f>IF($C70="TD",INDEX('4. CPI-tabel'!$D$20:$Z$42,$E70-2003,X$28-2003),
IF(X$28&gt;=$E70,MAX(1,INDEX('4. CPI-tabel'!$D$20:$Z$42,MAX($E70,2010)-2003,X$28-2003)),0))</f>
        <v>0</v>
      </c>
      <c r="Y70" s="118">
        <f>IF($C70="TD",INDEX('4. CPI-tabel'!$D$20:$Z$42,$E70-2003,Y$28-2003),
IF(Y$28&gt;=$E70,MAX(1,INDEX('4. CPI-tabel'!$D$20:$Z$42,MAX($E70,2010)-2003,Y$28-2003)),0))</f>
        <v>0</v>
      </c>
      <c r="Z70" s="118">
        <f>IF($C70="TD",INDEX('4. CPI-tabel'!$D$20:$Z$42,$E70-2003,Z$28-2003),
IF(Z$28&gt;=$E70,MAX(1,INDEX('4. CPI-tabel'!$D$20:$Z$42,MAX($E70,2010)-2003,Z$28-2003)),0))</f>
        <v>0</v>
      </c>
      <c r="AA70" s="118">
        <f>IF($C70="TD",INDEX('4. CPI-tabel'!$D$20:$Z$42,$E70-2003,AA$28-2003),
IF(AA$28&gt;=$E70,MAX(1,INDEX('4. CPI-tabel'!$D$20:$Z$42,MAX($E70,2010)-2003,AA$28-2003)),0))</f>
        <v>1</v>
      </c>
      <c r="AB70" s="118">
        <f>IF($C70="TD",INDEX('4. CPI-tabel'!$D$20:$Z$42,$E70-2003,AB$28-2003),
IF(AB$28&gt;=$E70,MAX(1,INDEX('4. CPI-tabel'!$D$20:$Z$42,MAX($E70,2010)-2003,AB$28-2003)),0))</f>
        <v>1.01</v>
      </c>
      <c r="AC70" s="118">
        <f>IF($C70="TD",INDEX('4. CPI-tabel'!$D$20:$Z$42,$E70-2003,AC$28-2003),
IF(AC$28&gt;=$E70,MAX(1,INDEX('4. CPI-tabel'!$D$20:$Z$42,MAX($E70,2010)-2003,AC$28-2003)),0))</f>
        <v>1.0180800000000001</v>
      </c>
      <c r="AD70" s="118">
        <f>IF($C70="TD",INDEX('4. CPI-tabel'!$D$20:$Z$42,$E70-2003,AD$28-2003),
IF(AD$28&gt;=$E70,MAX(1,INDEX('4. CPI-tabel'!$D$20:$Z$42,MAX($E70,2010)-2003,AD$28-2003)),0))</f>
        <v>1.0201161600000002</v>
      </c>
      <c r="AE70" s="118">
        <f>IF($C70="TD",INDEX('4. CPI-tabel'!$D$20:$Z$42,$E70-2003,AE$28-2003),
IF(AE$28&gt;=$E70,MAX(1,INDEX('4. CPI-tabel'!$D$20:$Z$42,MAX($E70,2010)-2003,AE$28-2003)),0))</f>
        <v>1.0343977862400002</v>
      </c>
      <c r="AF70" s="118">
        <f>IF($C70="TD",INDEX('4. CPI-tabel'!$D$20:$Z$42,$E70-2003,AF$28-2003),
IF(AF$28&gt;=$E70,MAX(1,INDEX('4. CPI-tabel'!$D$20:$Z$42,MAX($E70,2010)-2003,AF$28-2003)),0))</f>
        <v>1.0561201397510402</v>
      </c>
      <c r="AG70" s="118">
        <f>IF($C70="TD",INDEX('4. CPI-tabel'!$D$20:$Z$42,$E70-2003,AG$28-2003),
IF(AG$28&gt;=$E70,MAX(1,INDEX('4. CPI-tabel'!$D$20:$Z$42,MAX($E70,2010)-2003,AG$28-2003)),0))</f>
        <v>1.0856915036640693</v>
      </c>
      <c r="AH70" s="118">
        <f>IF($C70="TD",INDEX('4. CPI-tabel'!$D$20:$Z$42,$E70-2003,AH$28-2003),
IF(AH$28&gt;=$E70,MAX(1,INDEX('4. CPI-tabel'!$D$20:$Z$42,MAX($E70,2010)-2003,AH$28-2003)),0))</f>
        <v>1.0932913441897176</v>
      </c>
      <c r="AI70" s="118">
        <f>IF($C70="TD",INDEX('4. CPI-tabel'!$D$20:$Z$42,$E70-2003,AI$28-2003),
IF(AI$28&gt;=$E70,MAX(1,INDEX('4. CPI-tabel'!$D$20:$Z$42,MAX($E70,2010)-2003,AI$28-2003)),0))</f>
        <v>1.0932913441897176</v>
      </c>
      <c r="AJ70" s="118">
        <f>IF($C70="TD",INDEX('4. CPI-tabel'!$D$20:$Z$42,$E70-2003,AJ$28-2003),
IF(AJ$28&gt;=$E70,MAX(1,INDEX('4. CPI-tabel'!$D$20:$Z$42,MAX($E70,2010)-2003,AJ$28-2003)),0))</f>
        <v>1.0932913441897176</v>
      </c>
      <c r="AK70" s="118">
        <f>IF($C70="TD",INDEX('4. CPI-tabel'!$D$20:$Z$42,$E70-2003,AK$28-2003),
IF(AK$28&gt;=$E70,MAX(1,INDEX('4. CPI-tabel'!$D$20:$Z$42,MAX($E70,2010)-2003,AK$28-2003)),0))</f>
        <v>1.0932913441897176</v>
      </c>
      <c r="AL70" s="118">
        <f>IF($C70="TD",INDEX('4. CPI-tabel'!$D$20:$Z$42,$E70-2003,AL$28-2003),
IF(AL$28&gt;=$E70,MAX(1,INDEX('4. CPI-tabel'!$D$20:$Z$42,MAX($E70,2010)-2003,AL$28-2003)),0))</f>
        <v>1.0932913441897176</v>
      </c>
      <c r="AM70" s="118">
        <f>IF($C70="TD",INDEX('4. CPI-tabel'!$D$20:$Z$42,$E70-2003,AM$28-2003),
IF(AM$28&gt;=$E70,MAX(1,INDEX('4. CPI-tabel'!$D$20:$Z$42,MAX($E70,2010)-2003,AM$28-2003)),0))</f>
        <v>1.0932913441897176</v>
      </c>
      <c r="AO70" s="87">
        <f t="shared" si="5"/>
        <v>0</v>
      </c>
      <c r="AP70" s="87">
        <f t="shared" si="6"/>
        <v>0</v>
      </c>
      <c r="AQ70" s="87">
        <f t="shared" si="7"/>
        <v>0</v>
      </c>
      <c r="AR70" s="87">
        <f t="shared" si="8"/>
        <v>8311.6972781944241</v>
      </c>
      <c r="AS70" s="87">
        <f t="shared" si="9"/>
        <v>16789.628501952735</v>
      </c>
      <c r="AT70" s="87">
        <f t="shared" si="10"/>
        <v>16923.945529968358</v>
      </c>
      <c r="AU70" s="87">
        <f t="shared" si="11"/>
        <v>16957.793421028295</v>
      </c>
      <c r="AV70" s="87">
        <f t="shared" si="12"/>
        <v>17195.202528922691</v>
      </c>
      <c r="AW70" s="87">
        <f t="shared" si="13"/>
        <v>17556.301782030067</v>
      </c>
      <c r="AX70" s="87">
        <f t="shared" si="14"/>
        <v>18047.878231926908</v>
      </c>
      <c r="AY70" s="87">
        <f t="shared" si="15"/>
        <v>18174.213379550394</v>
      </c>
      <c r="AZ70" s="87">
        <f t="shared" si="16"/>
        <v>21809.056055460474</v>
      </c>
      <c r="BA70" s="87">
        <f t="shared" si="17"/>
        <v>21258.090428796211</v>
      </c>
      <c r="BB70" s="87">
        <f t="shared" si="18"/>
        <v>20721.043933752939</v>
      </c>
      <c r="BC70" s="87">
        <f t="shared" si="19"/>
        <v>20197.564929110755</v>
      </c>
      <c r="BD70" s="87">
        <f t="shared" si="20"/>
        <v>19687.310657217433</v>
      </c>
    </row>
    <row r="71" spans="1:56" s="20" customFormat="1" x14ac:dyDescent="0.2">
      <c r="A71" s="41"/>
      <c r="B71" s="86">
        <f>'3. Investeringen'!B57</f>
        <v>43</v>
      </c>
      <c r="C71" s="86" t="str">
        <f>'3. Investeringen'!F57</f>
        <v>TD</v>
      </c>
      <c r="D71" s="86" t="str">
        <f>'3. Investeringen'!G57</f>
        <v>Nieuwe investeringen TD</v>
      </c>
      <c r="E71" s="121">
        <f>'3. Investeringen'!K57</f>
        <v>2014</v>
      </c>
      <c r="G71" s="86">
        <f>'7. Nominale afschrijvingen'!R60</f>
        <v>0</v>
      </c>
      <c r="H71" s="86">
        <f>'7. Nominale afschrijvingen'!S60</f>
        <v>0</v>
      </c>
      <c r="I71" s="86">
        <f>'7. Nominale afschrijvingen'!T60</f>
        <v>0</v>
      </c>
      <c r="J71" s="86">
        <f>'7. Nominale afschrijvingen'!U60</f>
        <v>30459.765506578438</v>
      </c>
      <c r="K71" s="86">
        <f>'7. Nominale afschrijvingen'!V60</f>
        <v>60919.531013156877</v>
      </c>
      <c r="L71" s="86">
        <f>'7. Nominale afschrijvingen'!W60</f>
        <v>60919.531013156877</v>
      </c>
      <c r="M71" s="86">
        <f>'7. Nominale afschrijvingen'!X60</f>
        <v>60919.531013156877</v>
      </c>
      <c r="N71" s="86">
        <f>'7. Nominale afschrijvingen'!Y60</f>
        <v>60919.531013156877</v>
      </c>
      <c r="O71" s="86">
        <f>'7. Nominale afschrijvingen'!Z60</f>
        <v>60919.531013156877</v>
      </c>
      <c r="P71" s="86">
        <f>'7. Nominale afschrijvingen'!AA60</f>
        <v>60919.531013156877</v>
      </c>
      <c r="Q71" s="86">
        <f>'7. Nominale afschrijvingen'!AB60</f>
        <v>60919.531013156877</v>
      </c>
      <c r="R71" s="86">
        <f>'7. Nominale afschrijvingen'!AC60</f>
        <v>73103.437215788246</v>
      </c>
      <c r="S71" s="86">
        <f>'7. Nominale afschrijvingen'!AD60</f>
        <v>70764.127224883021</v>
      </c>
      <c r="T71" s="86">
        <f>'7. Nominale afschrijvingen'!AE60</f>
        <v>68499.675153686767</v>
      </c>
      <c r="U71" s="86">
        <f>'7. Nominale afschrijvingen'!AF60</f>
        <v>66307.685548768786</v>
      </c>
      <c r="V71" s="86">
        <f>'7. Nominale afschrijvingen'!AG60</f>
        <v>64185.83961120819</v>
      </c>
      <c r="W71" s="40"/>
      <c r="X71" s="118">
        <f>IF($C71="TD",INDEX('4. CPI-tabel'!$D$20:$Z$42,$E71-2003,X$28-2003),
IF(X$28&gt;=$E71,MAX(1,INDEX('4. CPI-tabel'!$D$20:$Z$42,MAX($E71,2010)-2003,X$28-2003)),0))</f>
        <v>0</v>
      </c>
      <c r="Y71" s="118">
        <f>IF($C71="TD",INDEX('4. CPI-tabel'!$D$20:$Z$42,$E71-2003,Y$28-2003),
IF(Y$28&gt;=$E71,MAX(1,INDEX('4. CPI-tabel'!$D$20:$Z$42,MAX($E71,2010)-2003,Y$28-2003)),0))</f>
        <v>0</v>
      </c>
      <c r="Z71" s="118">
        <f>IF($C71="TD",INDEX('4. CPI-tabel'!$D$20:$Z$42,$E71-2003,Z$28-2003),
IF(Z$28&gt;=$E71,MAX(1,INDEX('4. CPI-tabel'!$D$20:$Z$42,MAX($E71,2010)-2003,Z$28-2003)),0))</f>
        <v>0</v>
      </c>
      <c r="AA71" s="118">
        <f>IF($C71="TD",INDEX('4. CPI-tabel'!$D$20:$Z$42,$E71-2003,AA$28-2003),
IF(AA$28&gt;=$E71,MAX(1,INDEX('4. CPI-tabel'!$D$20:$Z$42,MAX($E71,2010)-2003,AA$28-2003)),0))</f>
        <v>1</v>
      </c>
      <c r="AB71" s="118">
        <f>IF($C71="TD",INDEX('4. CPI-tabel'!$D$20:$Z$42,$E71-2003,AB$28-2003),
IF(AB$28&gt;=$E71,MAX(1,INDEX('4. CPI-tabel'!$D$20:$Z$42,MAX($E71,2010)-2003,AB$28-2003)),0))</f>
        <v>1.01</v>
      </c>
      <c r="AC71" s="118">
        <f>IF($C71="TD",INDEX('4. CPI-tabel'!$D$20:$Z$42,$E71-2003,AC$28-2003),
IF(AC$28&gt;=$E71,MAX(1,INDEX('4. CPI-tabel'!$D$20:$Z$42,MAX($E71,2010)-2003,AC$28-2003)),0))</f>
        <v>1.0180800000000001</v>
      </c>
      <c r="AD71" s="118">
        <f>IF($C71="TD",INDEX('4. CPI-tabel'!$D$20:$Z$42,$E71-2003,AD$28-2003),
IF(AD$28&gt;=$E71,MAX(1,INDEX('4. CPI-tabel'!$D$20:$Z$42,MAX($E71,2010)-2003,AD$28-2003)),0))</f>
        <v>1.0201161600000002</v>
      </c>
      <c r="AE71" s="118">
        <f>IF($C71="TD",INDEX('4. CPI-tabel'!$D$20:$Z$42,$E71-2003,AE$28-2003),
IF(AE$28&gt;=$E71,MAX(1,INDEX('4. CPI-tabel'!$D$20:$Z$42,MAX($E71,2010)-2003,AE$28-2003)),0))</f>
        <v>1.0343977862400002</v>
      </c>
      <c r="AF71" s="118">
        <f>IF($C71="TD",INDEX('4. CPI-tabel'!$D$20:$Z$42,$E71-2003,AF$28-2003),
IF(AF$28&gt;=$E71,MAX(1,INDEX('4. CPI-tabel'!$D$20:$Z$42,MAX($E71,2010)-2003,AF$28-2003)),0))</f>
        <v>1.0561201397510402</v>
      </c>
      <c r="AG71" s="118">
        <f>IF($C71="TD",INDEX('4. CPI-tabel'!$D$20:$Z$42,$E71-2003,AG$28-2003),
IF(AG$28&gt;=$E71,MAX(1,INDEX('4. CPI-tabel'!$D$20:$Z$42,MAX($E71,2010)-2003,AG$28-2003)),0))</f>
        <v>1.0856915036640693</v>
      </c>
      <c r="AH71" s="118">
        <f>IF($C71="TD",INDEX('4. CPI-tabel'!$D$20:$Z$42,$E71-2003,AH$28-2003),
IF(AH$28&gt;=$E71,MAX(1,INDEX('4. CPI-tabel'!$D$20:$Z$42,MAX($E71,2010)-2003,AH$28-2003)),0))</f>
        <v>1.0932913441897176</v>
      </c>
      <c r="AI71" s="118">
        <f>IF($C71="TD",INDEX('4. CPI-tabel'!$D$20:$Z$42,$E71-2003,AI$28-2003),
IF(AI$28&gt;=$E71,MAX(1,INDEX('4. CPI-tabel'!$D$20:$Z$42,MAX($E71,2010)-2003,AI$28-2003)),0))</f>
        <v>1.0932913441897176</v>
      </c>
      <c r="AJ71" s="118">
        <f>IF($C71="TD",INDEX('4. CPI-tabel'!$D$20:$Z$42,$E71-2003,AJ$28-2003),
IF(AJ$28&gt;=$E71,MAX(1,INDEX('4. CPI-tabel'!$D$20:$Z$42,MAX($E71,2010)-2003,AJ$28-2003)),0))</f>
        <v>1.0932913441897176</v>
      </c>
      <c r="AK71" s="118">
        <f>IF($C71="TD",INDEX('4. CPI-tabel'!$D$20:$Z$42,$E71-2003,AK$28-2003),
IF(AK$28&gt;=$E71,MAX(1,INDEX('4. CPI-tabel'!$D$20:$Z$42,MAX($E71,2010)-2003,AK$28-2003)),0))</f>
        <v>1.0932913441897176</v>
      </c>
      <c r="AL71" s="118">
        <f>IF($C71="TD",INDEX('4. CPI-tabel'!$D$20:$Z$42,$E71-2003,AL$28-2003),
IF(AL$28&gt;=$E71,MAX(1,INDEX('4. CPI-tabel'!$D$20:$Z$42,MAX($E71,2010)-2003,AL$28-2003)),0))</f>
        <v>1.0932913441897176</v>
      </c>
      <c r="AM71" s="118">
        <f>IF($C71="TD",INDEX('4. CPI-tabel'!$D$20:$Z$42,$E71-2003,AM$28-2003),
IF(AM$28&gt;=$E71,MAX(1,INDEX('4. CPI-tabel'!$D$20:$Z$42,MAX($E71,2010)-2003,AM$28-2003)),0))</f>
        <v>1.0932913441897176</v>
      </c>
      <c r="AO71" s="87">
        <f t="shared" si="5"/>
        <v>0</v>
      </c>
      <c r="AP71" s="87">
        <f t="shared" si="6"/>
        <v>0</v>
      </c>
      <c r="AQ71" s="87">
        <f t="shared" si="7"/>
        <v>0</v>
      </c>
      <c r="AR71" s="87">
        <f t="shared" si="8"/>
        <v>30459.765506578438</v>
      </c>
      <c r="AS71" s="87">
        <f t="shared" si="9"/>
        <v>61528.726323288443</v>
      </c>
      <c r="AT71" s="87">
        <f t="shared" si="10"/>
        <v>62020.956133874759</v>
      </c>
      <c r="AU71" s="87">
        <f t="shared" si="11"/>
        <v>62144.998046142515</v>
      </c>
      <c r="AV71" s="87">
        <f t="shared" si="12"/>
        <v>63015.028018788515</v>
      </c>
      <c r="AW71" s="87">
        <f t="shared" si="13"/>
        <v>64338.343607183073</v>
      </c>
      <c r="AX71" s="87">
        <f t="shared" si="14"/>
        <v>66139.817228184198</v>
      </c>
      <c r="AY71" s="87">
        <f t="shared" si="15"/>
        <v>66602.795948781466</v>
      </c>
      <c r="AZ71" s="87">
        <f t="shared" si="16"/>
        <v>79923.355138537765</v>
      </c>
      <c r="BA71" s="87">
        <f t="shared" si="17"/>
        <v>77365.807774104556</v>
      </c>
      <c r="BB71" s="87">
        <f t="shared" si="18"/>
        <v>74890.101925333205</v>
      </c>
      <c r="BC71" s="87">
        <f t="shared" si="19"/>
        <v>72493.618663722547</v>
      </c>
      <c r="BD71" s="87">
        <f t="shared" si="20"/>
        <v>70173.822866483431</v>
      </c>
    </row>
    <row r="72" spans="1:56" s="20" customFormat="1" x14ac:dyDescent="0.2">
      <c r="A72" s="41"/>
      <c r="B72" s="86">
        <f>'3. Investeringen'!B58</f>
        <v>44</v>
      </c>
      <c r="C72" s="86" t="str">
        <f>'3. Investeringen'!F58</f>
        <v>TD</v>
      </c>
      <c r="D72" s="86" t="str">
        <f>'3. Investeringen'!G58</f>
        <v>Nieuwe investeringen TD</v>
      </c>
      <c r="E72" s="121">
        <f>'3. Investeringen'!K58</f>
        <v>2014</v>
      </c>
      <c r="G72" s="86">
        <f>'7. Nominale afschrijvingen'!R61</f>
        <v>0</v>
      </c>
      <c r="H72" s="86">
        <f>'7. Nominale afschrijvingen'!S61</f>
        <v>0</v>
      </c>
      <c r="I72" s="86">
        <f>'7. Nominale afschrijvingen'!T61</f>
        <v>0</v>
      </c>
      <c r="J72" s="86">
        <f>'7. Nominale afschrijvingen'!U61</f>
        <v>11137.113229774001</v>
      </c>
      <c r="K72" s="86">
        <f>'7. Nominale afschrijvingen'!V61</f>
        <v>22274.226459548001</v>
      </c>
      <c r="L72" s="86">
        <f>'7. Nominale afschrijvingen'!W61</f>
        <v>22274.226459548001</v>
      </c>
      <c r="M72" s="86">
        <f>'7. Nominale afschrijvingen'!X61</f>
        <v>22274.226459548001</v>
      </c>
      <c r="N72" s="86">
        <f>'7. Nominale afschrijvingen'!Y61</f>
        <v>22274.226459548001</v>
      </c>
      <c r="O72" s="86">
        <f>'7. Nominale afschrijvingen'!Z61</f>
        <v>22274.226459548001</v>
      </c>
      <c r="P72" s="86">
        <f>'7. Nominale afschrijvingen'!AA61</f>
        <v>22274.226459548001</v>
      </c>
      <c r="Q72" s="86">
        <f>'7. Nominale afschrijvingen'!AB61</f>
        <v>22274.226459548001</v>
      </c>
      <c r="R72" s="86">
        <f>'7. Nominale afschrijvingen'!AC61</f>
        <v>26729.071751457599</v>
      </c>
      <c r="S72" s="86">
        <f>'7. Nominale afschrijvingen'!AD61</f>
        <v>25303.52125804653</v>
      </c>
      <c r="T72" s="86">
        <f>'7. Nominale afschrijvingen'!AE61</f>
        <v>23954.000124284044</v>
      </c>
      <c r="U72" s="86">
        <f>'7. Nominale afschrijvingen'!AF61</f>
        <v>22676.453450988894</v>
      </c>
      <c r="V72" s="86">
        <f>'7. Nominale afschrijvingen'!AG61</f>
        <v>21757.137770543399</v>
      </c>
      <c r="W72" s="40"/>
      <c r="X72" s="118">
        <f>IF($C72="TD",INDEX('4. CPI-tabel'!$D$20:$Z$42,$E72-2003,X$28-2003),
IF(X$28&gt;=$E72,MAX(1,INDEX('4. CPI-tabel'!$D$20:$Z$42,MAX($E72,2010)-2003,X$28-2003)),0))</f>
        <v>0</v>
      </c>
      <c r="Y72" s="118">
        <f>IF($C72="TD",INDEX('4. CPI-tabel'!$D$20:$Z$42,$E72-2003,Y$28-2003),
IF(Y$28&gt;=$E72,MAX(1,INDEX('4. CPI-tabel'!$D$20:$Z$42,MAX($E72,2010)-2003,Y$28-2003)),0))</f>
        <v>0</v>
      </c>
      <c r="Z72" s="118">
        <f>IF($C72="TD",INDEX('4. CPI-tabel'!$D$20:$Z$42,$E72-2003,Z$28-2003),
IF(Z$28&gt;=$E72,MAX(1,INDEX('4. CPI-tabel'!$D$20:$Z$42,MAX($E72,2010)-2003,Z$28-2003)),0))</f>
        <v>0</v>
      </c>
      <c r="AA72" s="118">
        <f>IF($C72="TD",INDEX('4. CPI-tabel'!$D$20:$Z$42,$E72-2003,AA$28-2003),
IF(AA$28&gt;=$E72,MAX(1,INDEX('4. CPI-tabel'!$D$20:$Z$42,MAX($E72,2010)-2003,AA$28-2003)),0))</f>
        <v>1</v>
      </c>
      <c r="AB72" s="118">
        <f>IF($C72="TD",INDEX('4. CPI-tabel'!$D$20:$Z$42,$E72-2003,AB$28-2003),
IF(AB$28&gt;=$E72,MAX(1,INDEX('4. CPI-tabel'!$D$20:$Z$42,MAX($E72,2010)-2003,AB$28-2003)),0))</f>
        <v>1.01</v>
      </c>
      <c r="AC72" s="118">
        <f>IF($C72="TD",INDEX('4. CPI-tabel'!$D$20:$Z$42,$E72-2003,AC$28-2003),
IF(AC$28&gt;=$E72,MAX(1,INDEX('4. CPI-tabel'!$D$20:$Z$42,MAX($E72,2010)-2003,AC$28-2003)),0))</f>
        <v>1.0180800000000001</v>
      </c>
      <c r="AD72" s="118">
        <f>IF($C72="TD",INDEX('4. CPI-tabel'!$D$20:$Z$42,$E72-2003,AD$28-2003),
IF(AD$28&gt;=$E72,MAX(1,INDEX('4. CPI-tabel'!$D$20:$Z$42,MAX($E72,2010)-2003,AD$28-2003)),0))</f>
        <v>1.0201161600000002</v>
      </c>
      <c r="AE72" s="118">
        <f>IF($C72="TD",INDEX('4. CPI-tabel'!$D$20:$Z$42,$E72-2003,AE$28-2003),
IF(AE$28&gt;=$E72,MAX(1,INDEX('4. CPI-tabel'!$D$20:$Z$42,MAX($E72,2010)-2003,AE$28-2003)),0))</f>
        <v>1.0343977862400002</v>
      </c>
      <c r="AF72" s="118">
        <f>IF($C72="TD",INDEX('4. CPI-tabel'!$D$20:$Z$42,$E72-2003,AF$28-2003),
IF(AF$28&gt;=$E72,MAX(1,INDEX('4. CPI-tabel'!$D$20:$Z$42,MAX($E72,2010)-2003,AF$28-2003)),0))</f>
        <v>1.0561201397510402</v>
      </c>
      <c r="AG72" s="118">
        <f>IF($C72="TD",INDEX('4. CPI-tabel'!$D$20:$Z$42,$E72-2003,AG$28-2003),
IF(AG$28&gt;=$E72,MAX(1,INDEX('4. CPI-tabel'!$D$20:$Z$42,MAX($E72,2010)-2003,AG$28-2003)),0))</f>
        <v>1.0856915036640693</v>
      </c>
      <c r="AH72" s="118">
        <f>IF($C72="TD",INDEX('4. CPI-tabel'!$D$20:$Z$42,$E72-2003,AH$28-2003),
IF(AH$28&gt;=$E72,MAX(1,INDEX('4. CPI-tabel'!$D$20:$Z$42,MAX($E72,2010)-2003,AH$28-2003)),0))</f>
        <v>1.0932913441897176</v>
      </c>
      <c r="AI72" s="118">
        <f>IF($C72="TD",INDEX('4. CPI-tabel'!$D$20:$Z$42,$E72-2003,AI$28-2003),
IF(AI$28&gt;=$E72,MAX(1,INDEX('4. CPI-tabel'!$D$20:$Z$42,MAX($E72,2010)-2003,AI$28-2003)),0))</f>
        <v>1.0932913441897176</v>
      </c>
      <c r="AJ72" s="118">
        <f>IF($C72="TD",INDEX('4. CPI-tabel'!$D$20:$Z$42,$E72-2003,AJ$28-2003),
IF(AJ$28&gt;=$E72,MAX(1,INDEX('4. CPI-tabel'!$D$20:$Z$42,MAX($E72,2010)-2003,AJ$28-2003)),0))</f>
        <v>1.0932913441897176</v>
      </c>
      <c r="AK72" s="118">
        <f>IF($C72="TD",INDEX('4. CPI-tabel'!$D$20:$Z$42,$E72-2003,AK$28-2003),
IF(AK$28&gt;=$E72,MAX(1,INDEX('4. CPI-tabel'!$D$20:$Z$42,MAX($E72,2010)-2003,AK$28-2003)),0))</f>
        <v>1.0932913441897176</v>
      </c>
      <c r="AL72" s="118">
        <f>IF($C72="TD",INDEX('4. CPI-tabel'!$D$20:$Z$42,$E72-2003,AL$28-2003),
IF(AL$28&gt;=$E72,MAX(1,INDEX('4. CPI-tabel'!$D$20:$Z$42,MAX($E72,2010)-2003,AL$28-2003)),0))</f>
        <v>1.0932913441897176</v>
      </c>
      <c r="AM72" s="118">
        <f>IF($C72="TD",INDEX('4. CPI-tabel'!$D$20:$Z$42,$E72-2003,AM$28-2003),
IF(AM$28&gt;=$E72,MAX(1,INDEX('4. CPI-tabel'!$D$20:$Z$42,MAX($E72,2010)-2003,AM$28-2003)),0))</f>
        <v>1.0932913441897176</v>
      </c>
      <c r="AO72" s="87">
        <f t="shared" si="5"/>
        <v>0</v>
      </c>
      <c r="AP72" s="87">
        <f t="shared" si="6"/>
        <v>0</v>
      </c>
      <c r="AQ72" s="87">
        <f t="shared" si="7"/>
        <v>0</v>
      </c>
      <c r="AR72" s="87">
        <f t="shared" si="8"/>
        <v>11137.113229774001</v>
      </c>
      <c r="AS72" s="87">
        <f t="shared" si="9"/>
        <v>22496.96872414348</v>
      </c>
      <c r="AT72" s="87">
        <f t="shared" si="10"/>
        <v>22676.94447393663</v>
      </c>
      <c r="AU72" s="87">
        <f t="shared" si="11"/>
        <v>22722.298362884507</v>
      </c>
      <c r="AV72" s="87">
        <f t="shared" si="12"/>
        <v>23040.410539964891</v>
      </c>
      <c r="AW72" s="87">
        <f t="shared" si="13"/>
        <v>23524.259161304151</v>
      </c>
      <c r="AX72" s="87">
        <f t="shared" si="14"/>
        <v>24182.938417820667</v>
      </c>
      <c r="AY72" s="87">
        <f t="shared" si="15"/>
        <v>24352.218986745411</v>
      </c>
      <c r="AZ72" s="87">
        <f t="shared" si="16"/>
        <v>29222.662784094489</v>
      </c>
      <c r="BA72" s="87">
        <f t="shared" si="17"/>
        <v>27664.120768942787</v>
      </c>
      <c r="BB72" s="87">
        <f t="shared" si="18"/>
        <v>26188.700994599167</v>
      </c>
      <c r="BC72" s="87">
        <f t="shared" si="19"/>
        <v>24791.970274887208</v>
      </c>
      <c r="BD72" s="87">
        <f t="shared" si="20"/>
        <v>23786.890398878269</v>
      </c>
    </row>
    <row r="73" spans="1:56" s="20" customFormat="1" x14ac:dyDescent="0.2">
      <c r="A73" s="41"/>
      <c r="B73" s="86">
        <f>'3. Investeringen'!B59</f>
        <v>45</v>
      </c>
      <c r="C73" s="86" t="str">
        <f>'3. Investeringen'!F59</f>
        <v>TD</v>
      </c>
      <c r="D73" s="86" t="str">
        <f>'3. Investeringen'!G59</f>
        <v>Nieuwe investeringen TD</v>
      </c>
      <c r="E73" s="121">
        <f>'3. Investeringen'!K59</f>
        <v>2014</v>
      </c>
      <c r="G73" s="86">
        <f>'7. Nominale afschrijvingen'!R62</f>
        <v>0</v>
      </c>
      <c r="H73" s="86">
        <f>'7. Nominale afschrijvingen'!S62</f>
        <v>0</v>
      </c>
      <c r="I73" s="86">
        <f>'7. Nominale afschrijvingen'!T62</f>
        <v>0</v>
      </c>
      <c r="J73" s="86">
        <f>'7. Nominale afschrijvingen'!U62</f>
        <v>45075.82721224978</v>
      </c>
      <c r="K73" s="86">
        <f>'7. Nominale afschrijvingen'!V62</f>
        <v>90151.654424499546</v>
      </c>
      <c r="L73" s="86">
        <f>'7. Nominale afschrijvingen'!W62</f>
        <v>90151.654424499546</v>
      </c>
      <c r="M73" s="86">
        <f>'7. Nominale afschrijvingen'!X62</f>
        <v>90151.654424499546</v>
      </c>
      <c r="N73" s="86">
        <f>'7. Nominale afschrijvingen'!Y62</f>
        <v>90151.654424499546</v>
      </c>
      <c r="O73" s="86">
        <f>'7. Nominale afschrijvingen'!Z62</f>
        <v>45075.827212249773</v>
      </c>
      <c r="P73" s="86">
        <f>'7. Nominale afschrijvingen'!AA62</f>
        <v>0</v>
      </c>
      <c r="Q73" s="86">
        <f>'7. Nominale afschrijvingen'!AB62</f>
        <v>0</v>
      </c>
      <c r="R73" s="86">
        <f>'7. Nominale afschrijvingen'!AC62</f>
        <v>0</v>
      </c>
      <c r="S73" s="86">
        <f>'7. Nominale afschrijvingen'!AD62</f>
        <v>0</v>
      </c>
      <c r="T73" s="86">
        <f>'7. Nominale afschrijvingen'!AE62</f>
        <v>0</v>
      </c>
      <c r="U73" s="86">
        <f>'7. Nominale afschrijvingen'!AF62</f>
        <v>0</v>
      </c>
      <c r="V73" s="86">
        <f>'7. Nominale afschrijvingen'!AG62</f>
        <v>0</v>
      </c>
      <c r="W73" s="40"/>
      <c r="X73" s="118">
        <f>IF($C73="TD",INDEX('4. CPI-tabel'!$D$20:$Z$42,$E73-2003,X$28-2003),
IF(X$28&gt;=$E73,MAX(1,INDEX('4. CPI-tabel'!$D$20:$Z$42,MAX($E73,2010)-2003,X$28-2003)),0))</f>
        <v>0</v>
      </c>
      <c r="Y73" s="118">
        <f>IF($C73="TD",INDEX('4. CPI-tabel'!$D$20:$Z$42,$E73-2003,Y$28-2003),
IF(Y$28&gt;=$E73,MAX(1,INDEX('4. CPI-tabel'!$D$20:$Z$42,MAX($E73,2010)-2003,Y$28-2003)),0))</f>
        <v>0</v>
      </c>
      <c r="Z73" s="118">
        <f>IF($C73="TD",INDEX('4. CPI-tabel'!$D$20:$Z$42,$E73-2003,Z$28-2003),
IF(Z$28&gt;=$E73,MAX(1,INDEX('4. CPI-tabel'!$D$20:$Z$42,MAX($E73,2010)-2003,Z$28-2003)),0))</f>
        <v>0</v>
      </c>
      <c r="AA73" s="118">
        <f>IF($C73="TD",INDEX('4. CPI-tabel'!$D$20:$Z$42,$E73-2003,AA$28-2003),
IF(AA$28&gt;=$E73,MAX(1,INDEX('4. CPI-tabel'!$D$20:$Z$42,MAX($E73,2010)-2003,AA$28-2003)),0))</f>
        <v>1</v>
      </c>
      <c r="AB73" s="118">
        <f>IF($C73="TD",INDEX('4. CPI-tabel'!$D$20:$Z$42,$E73-2003,AB$28-2003),
IF(AB$28&gt;=$E73,MAX(1,INDEX('4. CPI-tabel'!$D$20:$Z$42,MAX($E73,2010)-2003,AB$28-2003)),0))</f>
        <v>1.01</v>
      </c>
      <c r="AC73" s="118">
        <f>IF($C73="TD",INDEX('4. CPI-tabel'!$D$20:$Z$42,$E73-2003,AC$28-2003),
IF(AC$28&gt;=$E73,MAX(1,INDEX('4. CPI-tabel'!$D$20:$Z$42,MAX($E73,2010)-2003,AC$28-2003)),0))</f>
        <v>1.0180800000000001</v>
      </c>
      <c r="AD73" s="118">
        <f>IF($C73="TD",INDEX('4. CPI-tabel'!$D$20:$Z$42,$E73-2003,AD$28-2003),
IF(AD$28&gt;=$E73,MAX(1,INDEX('4. CPI-tabel'!$D$20:$Z$42,MAX($E73,2010)-2003,AD$28-2003)),0))</f>
        <v>1.0201161600000002</v>
      </c>
      <c r="AE73" s="118">
        <f>IF($C73="TD",INDEX('4. CPI-tabel'!$D$20:$Z$42,$E73-2003,AE$28-2003),
IF(AE$28&gt;=$E73,MAX(1,INDEX('4. CPI-tabel'!$D$20:$Z$42,MAX($E73,2010)-2003,AE$28-2003)),0))</f>
        <v>1.0343977862400002</v>
      </c>
      <c r="AF73" s="118">
        <f>IF($C73="TD",INDEX('4. CPI-tabel'!$D$20:$Z$42,$E73-2003,AF$28-2003),
IF(AF$28&gt;=$E73,MAX(1,INDEX('4. CPI-tabel'!$D$20:$Z$42,MAX($E73,2010)-2003,AF$28-2003)),0))</f>
        <v>1.0561201397510402</v>
      </c>
      <c r="AG73" s="118">
        <f>IF($C73="TD",INDEX('4. CPI-tabel'!$D$20:$Z$42,$E73-2003,AG$28-2003),
IF(AG$28&gt;=$E73,MAX(1,INDEX('4. CPI-tabel'!$D$20:$Z$42,MAX($E73,2010)-2003,AG$28-2003)),0))</f>
        <v>1.0856915036640693</v>
      </c>
      <c r="AH73" s="118">
        <f>IF($C73="TD",INDEX('4. CPI-tabel'!$D$20:$Z$42,$E73-2003,AH$28-2003),
IF(AH$28&gt;=$E73,MAX(1,INDEX('4. CPI-tabel'!$D$20:$Z$42,MAX($E73,2010)-2003,AH$28-2003)),0))</f>
        <v>1.0932913441897176</v>
      </c>
      <c r="AI73" s="118">
        <f>IF($C73="TD",INDEX('4. CPI-tabel'!$D$20:$Z$42,$E73-2003,AI$28-2003),
IF(AI$28&gt;=$E73,MAX(1,INDEX('4. CPI-tabel'!$D$20:$Z$42,MAX($E73,2010)-2003,AI$28-2003)),0))</f>
        <v>1.0932913441897176</v>
      </c>
      <c r="AJ73" s="118">
        <f>IF($C73="TD",INDEX('4. CPI-tabel'!$D$20:$Z$42,$E73-2003,AJ$28-2003),
IF(AJ$28&gt;=$E73,MAX(1,INDEX('4. CPI-tabel'!$D$20:$Z$42,MAX($E73,2010)-2003,AJ$28-2003)),0))</f>
        <v>1.0932913441897176</v>
      </c>
      <c r="AK73" s="118">
        <f>IF($C73="TD",INDEX('4. CPI-tabel'!$D$20:$Z$42,$E73-2003,AK$28-2003),
IF(AK$28&gt;=$E73,MAX(1,INDEX('4. CPI-tabel'!$D$20:$Z$42,MAX($E73,2010)-2003,AK$28-2003)),0))</f>
        <v>1.0932913441897176</v>
      </c>
      <c r="AL73" s="118">
        <f>IF($C73="TD",INDEX('4. CPI-tabel'!$D$20:$Z$42,$E73-2003,AL$28-2003),
IF(AL$28&gt;=$E73,MAX(1,INDEX('4. CPI-tabel'!$D$20:$Z$42,MAX($E73,2010)-2003,AL$28-2003)),0))</f>
        <v>1.0932913441897176</v>
      </c>
      <c r="AM73" s="118">
        <f>IF($C73="TD",INDEX('4. CPI-tabel'!$D$20:$Z$42,$E73-2003,AM$28-2003),
IF(AM$28&gt;=$E73,MAX(1,INDEX('4. CPI-tabel'!$D$20:$Z$42,MAX($E73,2010)-2003,AM$28-2003)),0))</f>
        <v>1.0932913441897176</v>
      </c>
      <c r="AO73" s="87">
        <f t="shared" si="5"/>
        <v>0</v>
      </c>
      <c r="AP73" s="87">
        <f t="shared" si="6"/>
        <v>0</v>
      </c>
      <c r="AQ73" s="87">
        <f t="shared" si="7"/>
        <v>0</v>
      </c>
      <c r="AR73" s="87">
        <f t="shared" si="8"/>
        <v>45075.82721224978</v>
      </c>
      <c r="AS73" s="87">
        <f t="shared" si="9"/>
        <v>91053.17096874454</v>
      </c>
      <c r="AT73" s="87">
        <f t="shared" si="10"/>
        <v>91781.596336494506</v>
      </c>
      <c r="AU73" s="87">
        <f t="shared" si="11"/>
        <v>91965.159529167504</v>
      </c>
      <c r="AV73" s="87">
        <f t="shared" si="12"/>
        <v>93252.671762575847</v>
      </c>
      <c r="AW73" s="87">
        <f t="shared" si="13"/>
        <v>47605.488934794972</v>
      </c>
      <c r="AX73" s="87">
        <f t="shared" si="14"/>
        <v>0</v>
      </c>
      <c r="AY73" s="87">
        <f t="shared" si="15"/>
        <v>0</v>
      </c>
      <c r="AZ73" s="87">
        <f t="shared" si="16"/>
        <v>0</v>
      </c>
      <c r="BA73" s="87">
        <f t="shared" si="17"/>
        <v>0</v>
      </c>
      <c r="BB73" s="87">
        <f t="shared" si="18"/>
        <v>0</v>
      </c>
      <c r="BC73" s="87">
        <f t="shared" si="19"/>
        <v>0</v>
      </c>
      <c r="BD73" s="87">
        <f t="shared" si="20"/>
        <v>0</v>
      </c>
    </row>
    <row r="74" spans="1:56" s="20" customFormat="1" x14ac:dyDescent="0.2">
      <c r="A74" s="41"/>
      <c r="B74" s="86">
        <f>'3. Investeringen'!B60</f>
        <v>46</v>
      </c>
      <c r="C74" s="86" t="str">
        <f>'3. Investeringen'!F60</f>
        <v>TD</v>
      </c>
      <c r="D74" s="86" t="str">
        <f>'3. Investeringen'!G60</f>
        <v>Nieuwe investeringen TD</v>
      </c>
      <c r="E74" s="121">
        <f>'3. Investeringen'!K60</f>
        <v>2014</v>
      </c>
      <c r="G74" s="86">
        <f>'7. Nominale afschrijvingen'!R63</f>
        <v>0</v>
      </c>
      <c r="H74" s="86">
        <f>'7. Nominale afschrijvingen'!S63</f>
        <v>0</v>
      </c>
      <c r="I74" s="86">
        <f>'7. Nominale afschrijvingen'!T63</f>
        <v>0</v>
      </c>
      <c r="J74" s="86">
        <f>'7. Nominale afschrijvingen'!U63</f>
        <v>0</v>
      </c>
      <c r="K74" s="86">
        <f>'7. Nominale afschrijvingen'!V63</f>
        <v>0</v>
      </c>
      <c r="L74" s="86">
        <f>'7. Nominale afschrijvingen'!W63</f>
        <v>0</v>
      </c>
      <c r="M74" s="86">
        <f>'7. Nominale afschrijvingen'!X63</f>
        <v>0</v>
      </c>
      <c r="N74" s="86">
        <f>'7. Nominale afschrijvingen'!Y63</f>
        <v>0</v>
      </c>
      <c r="O74" s="86">
        <f>'7. Nominale afschrijvingen'!Z63</f>
        <v>0</v>
      </c>
      <c r="P74" s="86">
        <f>'7. Nominale afschrijvingen'!AA63</f>
        <v>0</v>
      </c>
      <c r="Q74" s="86">
        <f>'7. Nominale afschrijvingen'!AB63</f>
        <v>0</v>
      </c>
      <c r="R74" s="86">
        <f>'7. Nominale afschrijvingen'!AC63</f>
        <v>0</v>
      </c>
      <c r="S74" s="86">
        <f>'7. Nominale afschrijvingen'!AD63</f>
        <v>0</v>
      </c>
      <c r="T74" s="86">
        <f>'7. Nominale afschrijvingen'!AE63</f>
        <v>0</v>
      </c>
      <c r="U74" s="86">
        <f>'7. Nominale afschrijvingen'!AF63</f>
        <v>0</v>
      </c>
      <c r="V74" s="86">
        <f>'7. Nominale afschrijvingen'!AG63</f>
        <v>0</v>
      </c>
      <c r="W74" s="40"/>
      <c r="X74" s="118">
        <f>IF($C74="TD",INDEX('4. CPI-tabel'!$D$20:$Z$42,$E74-2003,X$28-2003),
IF(X$28&gt;=$E74,MAX(1,INDEX('4. CPI-tabel'!$D$20:$Z$42,MAX($E74,2010)-2003,X$28-2003)),0))</f>
        <v>0</v>
      </c>
      <c r="Y74" s="118">
        <f>IF($C74="TD",INDEX('4. CPI-tabel'!$D$20:$Z$42,$E74-2003,Y$28-2003),
IF(Y$28&gt;=$E74,MAX(1,INDEX('4. CPI-tabel'!$D$20:$Z$42,MAX($E74,2010)-2003,Y$28-2003)),0))</f>
        <v>0</v>
      </c>
      <c r="Z74" s="118">
        <f>IF($C74="TD",INDEX('4. CPI-tabel'!$D$20:$Z$42,$E74-2003,Z$28-2003),
IF(Z$28&gt;=$E74,MAX(1,INDEX('4. CPI-tabel'!$D$20:$Z$42,MAX($E74,2010)-2003,Z$28-2003)),0))</f>
        <v>0</v>
      </c>
      <c r="AA74" s="118">
        <f>IF($C74="TD",INDEX('4. CPI-tabel'!$D$20:$Z$42,$E74-2003,AA$28-2003),
IF(AA$28&gt;=$E74,MAX(1,INDEX('4. CPI-tabel'!$D$20:$Z$42,MAX($E74,2010)-2003,AA$28-2003)),0))</f>
        <v>1</v>
      </c>
      <c r="AB74" s="118">
        <f>IF($C74="TD",INDEX('4. CPI-tabel'!$D$20:$Z$42,$E74-2003,AB$28-2003),
IF(AB$28&gt;=$E74,MAX(1,INDEX('4. CPI-tabel'!$D$20:$Z$42,MAX($E74,2010)-2003,AB$28-2003)),0))</f>
        <v>1.01</v>
      </c>
      <c r="AC74" s="118">
        <f>IF($C74="TD",INDEX('4. CPI-tabel'!$D$20:$Z$42,$E74-2003,AC$28-2003),
IF(AC$28&gt;=$E74,MAX(1,INDEX('4. CPI-tabel'!$D$20:$Z$42,MAX($E74,2010)-2003,AC$28-2003)),0))</f>
        <v>1.0180800000000001</v>
      </c>
      <c r="AD74" s="118">
        <f>IF($C74="TD",INDEX('4. CPI-tabel'!$D$20:$Z$42,$E74-2003,AD$28-2003),
IF(AD$28&gt;=$E74,MAX(1,INDEX('4. CPI-tabel'!$D$20:$Z$42,MAX($E74,2010)-2003,AD$28-2003)),0))</f>
        <v>1.0201161600000002</v>
      </c>
      <c r="AE74" s="118">
        <f>IF($C74="TD",INDEX('4. CPI-tabel'!$D$20:$Z$42,$E74-2003,AE$28-2003),
IF(AE$28&gt;=$E74,MAX(1,INDEX('4. CPI-tabel'!$D$20:$Z$42,MAX($E74,2010)-2003,AE$28-2003)),0))</f>
        <v>1.0343977862400002</v>
      </c>
      <c r="AF74" s="118">
        <f>IF($C74="TD",INDEX('4. CPI-tabel'!$D$20:$Z$42,$E74-2003,AF$28-2003),
IF(AF$28&gt;=$E74,MAX(1,INDEX('4. CPI-tabel'!$D$20:$Z$42,MAX($E74,2010)-2003,AF$28-2003)),0))</f>
        <v>1.0561201397510402</v>
      </c>
      <c r="AG74" s="118">
        <f>IF($C74="TD",INDEX('4. CPI-tabel'!$D$20:$Z$42,$E74-2003,AG$28-2003),
IF(AG$28&gt;=$E74,MAX(1,INDEX('4. CPI-tabel'!$D$20:$Z$42,MAX($E74,2010)-2003,AG$28-2003)),0))</f>
        <v>1.0856915036640693</v>
      </c>
      <c r="AH74" s="118">
        <f>IF($C74="TD",INDEX('4. CPI-tabel'!$D$20:$Z$42,$E74-2003,AH$28-2003),
IF(AH$28&gt;=$E74,MAX(1,INDEX('4. CPI-tabel'!$D$20:$Z$42,MAX($E74,2010)-2003,AH$28-2003)),0))</f>
        <v>1.0932913441897176</v>
      </c>
      <c r="AI74" s="118">
        <f>IF($C74="TD",INDEX('4. CPI-tabel'!$D$20:$Z$42,$E74-2003,AI$28-2003),
IF(AI$28&gt;=$E74,MAX(1,INDEX('4. CPI-tabel'!$D$20:$Z$42,MAX($E74,2010)-2003,AI$28-2003)),0))</f>
        <v>1.0932913441897176</v>
      </c>
      <c r="AJ74" s="118">
        <f>IF($C74="TD",INDEX('4. CPI-tabel'!$D$20:$Z$42,$E74-2003,AJ$28-2003),
IF(AJ$28&gt;=$E74,MAX(1,INDEX('4. CPI-tabel'!$D$20:$Z$42,MAX($E74,2010)-2003,AJ$28-2003)),0))</f>
        <v>1.0932913441897176</v>
      </c>
      <c r="AK74" s="118">
        <f>IF($C74="TD",INDEX('4. CPI-tabel'!$D$20:$Z$42,$E74-2003,AK$28-2003),
IF(AK$28&gt;=$E74,MAX(1,INDEX('4. CPI-tabel'!$D$20:$Z$42,MAX($E74,2010)-2003,AK$28-2003)),0))</f>
        <v>1.0932913441897176</v>
      </c>
      <c r="AL74" s="118">
        <f>IF($C74="TD",INDEX('4. CPI-tabel'!$D$20:$Z$42,$E74-2003,AL$28-2003),
IF(AL$28&gt;=$E74,MAX(1,INDEX('4. CPI-tabel'!$D$20:$Z$42,MAX($E74,2010)-2003,AL$28-2003)),0))</f>
        <v>1.0932913441897176</v>
      </c>
      <c r="AM74" s="118">
        <f>IF($C74="TD",INDEX('4. CPI-tabel'!$D$20:$Z$42,$E74-2003,AM$28-2003),
IF(AM$28&gt;=$E74,MAX(1,INDEX('4. CPI-tabel'!$D$20:$Z$42,MAX($E74,2010)-2003,AM$28-2003)),0))</f>
        <v>1.0932913441897176</v>
      </c>
      <c r="AO74" s="87">
        <f t="shared" si="5"/>
        <v>0</v>
      </c>
      <c r="AP74" s="87">
        <f t="shared" si="6"/>
        <v>0</v>
      </c>
      <c r="AQ74" s="87">
        <f t="shared" si="7"/>
        <v>0</v>
      </c>
      <c r="AR74" s="87">
        <f t="shared" si="8"/>
        <v>0</v>
      </c>
      <c r="AS74" s="87">
        <f t="shared" si="9"/>
        <v>0</v>
      </c>
      <c r="AT74" s="87">
        <f t="shared" si="10"/>
        <v>0</v>
      </c>
      <c r="AU74" s="87">
        <f t="shared" si="11"/>
        <v>0</v>
      </c>
      <c r="AV74" s="87">
        <f t="shared" si="12"/>
        <v>0</v>
      </c>
      <c r="AW74" s="87">
        <f t="shared" si="13"/>
        <v>0</v>
      </c>
      <c r="AX74" s="87">
        <f t="shared" si="14"/>
        <v>0</v>
      </c>
      <c r="AY74" s="87">
        <f t="shared" si="15"/>
        <v>0</v>
      </c>
      <c r="AZ74" s="87">
        <f t="shared" si="16"/>
        <v>0</v>
      </c>
      <c r="BA74" s="87">
        <f t="shared" si="17"/>
        <v>0</v>
      </c>
      <c r="BB74" s="87">
        <f t="shared" si="18"/>
        <v>0</v>
      </c>
      <c r="BC74" s="87">
        <f t="shared" si="19"/>
        <v>0</v>
      </c>
      <c r="BD74" s="87">
        <f t="shared" si="20"/>
        <v>0</v>
      </c>
    </row>
    <row r="75" spans="1:56" s="20" customFormat="1" x14ac:dyDescent="0.2">
      <c r="A75" s="41"/>
      <c r="B75" s="86">
        <f>'3. Investeringen'!B61</f>
        <v>47</v>
      </c>
      <c r="C75" s="86" t="str">
        <f>'3. Investeringen'!F61</f>
        <v>TD</v>
      </c>
      <c r="D75" s="86" t="str">
        <f>'3. Investeringen'!G61</f>
        <v>Nieuwe investeringen TD</v>
      </c>
      <c r="E75" s="121">
        <f>'3. Investeringen'!K61</f>
        <v>2015</v>
      </c>
      <c r="G75" s="86">
        <f>'7. Nominale afschrijvingen'!R64</f>
        <v>0</v>
      </c>
      <c r="H75" s="86">
        <f>'7. Nominale afschrijvingen'!S64</f>
        <v>0</v>
      </c>
      <c r="I75" s="86">
        <f>'7. Nominale afschrijvingen'!T64</f>
        <v>0</v>
      </c>
      <c r="J75" s="86">
        <f>'7. Nominale afschrijvingen'!U64</f>
        <v>0</v>
      </c>
      <c r="K75" s="86">
        <f>'7. Nominale afschrijvingen'!V64</f>
        <v>9868.3684575191364</v>
      </c>
      <c r="L75" s="86">
        <f>'7. Nominale afschrijvingen'!W64</f>
        <v>19736.736915038269</v>
      </c>
      <c r="M75" s="86">
        <f>'7. Nominale afschrijvingen'!X64</f>
        <v>19736.736915038269</v>
      </c>
      <c r="N75" s="86">
        <f>'7. Nominale afschrijvingen'!Y64</f>
        <v>19736.736915038269</v>
      </c>
      <c r="O75" s="86">
        <f>'7. Nominale afschrijvingen'!Z64</f>
        <v>19736.736915038269</v>
      </c>
      <c r="P75" s="86">
        <f>'7. Nominale afschrijvingen'!AA64</f>
        <v>19736.736915038269</v>
      </c>
      <c r="Q75" s="86">
        <f>'7. Nominale afschrijvingen'!AB64</f>
        <v>19736.736915038269</v>
      </c>
      <c r="R75" s="86">
        <f>'7. Nominale afschrijvingen'!AC64</f>
        <v>23684.084298045924</v>
      </c>
      <c r="S75" s="86">
        <f>'7. Nominale afschrijvingen'!AD64</f>
        <v>23098.086336032418</v>
      </c>
      <c r="T75" s="86">
        <f>'7. Nominale afschrijvingen'!AE64</f>
        <v>22526.587292666667</v>
      </c>
      <c r="U75" s="86">
        <f>'7. Nominale afschrijvingen'!AF64</f>
        <v>21969.228431817184</v>
      </c>
      <c r="V75" s="86">
        <f>'7. Nominale afschrijvingen'!AG64</f>
        <v>21425.659893297998</v>
      </c>
      <c r="W75" s="40"/>
      <c r="X75" s="118">
        <f>IF($C75="TD",INDEX('4. CPI-tabel'!$D$20:$Z$42,$E75-2003,X$28-2003),
IF(X$28&gt;=$E75,MAX(1,INDEX('4. CPI-tabel'!$D$20:$Z$42,MAX($E75,2010)-2003,X$28-2003)),0))</f>
        <v>0</v>
      </c>
      <c r="Y75" s="118">
        <f>IF($C75="TD",INDEX('4. CPI-tabel'!$D$20:$Z$42,$E75-2003,Y$28-2003),
IF(Y$28&gt;=$E75,MAX(1,INDEX('4. CPI-tabel'!$D$20:$Z$42,MAX($E75,2010)-2003,Y$28-2003)),0))</f>
        <v>0</v>
      </c>
      <c r="Z75" s="118">
        <f>IF($C75="TD",INDEX('4. CPI-tabel'!$D$20:$Z$42,$E75-2003,Z$28-2003),
IF(Z$28&gt;=$E75,MAX(1,INDEX('4. CPI-tabel'!$D$20:$Z$42,MAX($E75,2010)-2003,Z$28-2003)),0))</f>
        <v>0</v>
      </c>
      <c r="AA75" s="118">
        <f>IF($C75="TD",INDEX('4. CPI-tabel'!$D$20:$Z$42,$E75-2003,AA$28-2003),
IF(AA$28&gt;=$E75,MAX(1,INDEX('4. CPI-tabel'!$D$20:$Z$42,MAX($E75,2010)-2003,AA$28-2003)),0))</f>
        <v>0</v>
      </c>
      <c r="AB75" s="118">
        <f>IF($C75="TD",INDEX('4. CPI-tabel'!$D$20:$Z$42,$E75-2003,AB$28-2003),
IF(AB$28&gt;=$E75,MAX(1,INDEX('4. CPI-tabel'!$D$20:$Z$42,MAX($E75,2010)-2003,AB$28-2003)),0))</f>
        <v>1</v>
      </c>
      <c r="AC75" s="118">
        <f>IF($C75="TD",INDEX('4. CPI-tabel'!$D$20:$Z$42,$E75-2003,AC$28-2003),
IF(AC$28&gt;=$E75,MAX(1,INDEX('4. CPI-tabel'!$D$20:$Z$42,MAX($E75,2010)-2003,AC$28-2003)),0))</f>
        <v>1.008</v>
      </c>
      <c r="AD75" s="118">
        <f>IF($C75="TD",INDEX('4. CPI-tabel'!$D$20:$Z$42,$E75-2003,AD$28-2003),
IF(AD$28&gt;=$E75,MAX(1,INDEX('4. CPI-tabel'!$D$20:$Z$42,MAX($E75,2010)-2003,AD$28-2003)),0))</f>
        <v>1.010016</v>
      </c>
      <c r="AE75" s="118">
        <f>IF($C75="TD",INDEX('4. CPI-tabel'!$D$20:$Z$42,$E75-2003,AE$28-2003),
IF(AE$28&gt;=$E75,MAX(1,INDEX('4. CPI-tabel'!$D$20:$Z$42,MAX($E75,2010)-2003,AE$28-2003)),0))</f>
        <v>1.0241562239999999</v>
      </c>
      <c r="AF75" s="118">
        <f>IF($C75="TD",INDEX('4. CPI-tabel'!$D$20:$Z$42,$E75-2003,AF$28-2003),
IF(AF$28&gt;=$E75,MAX(1,INDEX('4. CPI-tabel'!$D$20:$Z$42,MAX($E75,2010)-2003,AF$28-2003)),0))</f>
        <v>1.0456635047039999</v>
      </c>
      <c r="AG75" s="118">
        <f>IF($C75="TD",INDEX('4. CPI-tabel'!$D$20:$Z$42,$E75-2003,AG$28-2003),
IF(AG$28&gt;=$E75,MAX(1,INDEX('4. CPI-tabel'!$D$20:$Z$42,MAX($E75,2010)-2003,AG$28-2003)),0))</f>
        <v>1.0749420828357119</v>
      </c>
      <c r="AH75" s="118">
        <f>IF($C75="TD",INDEX('4. CPI-tabel'!$D$20:$Z$42,$E75-2003,AH$28-2003),
IF(AH$28&gt;=$E75,MAX(1,INDEX('4. CPI-tabel'!$D$20:$Z$42,MAX($E75,2010)-2003,AH$28-2003)),0))</f>
        <v>1.0824666774155618</v>
      </c>
      <c r="AI75" s="118">
        <f>IF($C75="TD",INDEX('4. CPI-tabel'!$D$20:$Z$42,$E75-2003,AI$28-2003),
IF(AI$28&gt;=$E75,MAX(1,INDEX('4. CPI-tabel'!$D$20:$Z$42,MAX($E75,2010)-2003,AI$28-2003)),0))</f>
        <v>1.0824666774155618</v>
      </c>
      <c r="AJ75" s="118">
        <f>IF($C75="TD",INDEX('4. CPI-tabel'!$D$20:$Z$42,$E75-2003,AJ$28-2003),
IF(AJ$28&gt;=$E75,MAX(1,INDEX('4. CPI-tabel'!$D$20:$Z$42,MAX($E75,2010)-2003,AJ$28-2003)),0))</f>
        <v>1.0824666774155618</v>
      </c>
      <c r="AK75" s="118">
        <f>IF($C75="TD",INDEX('4. CPI-tabel'!$D$20:$Z$42,$E75-2003,AK$28-2003),
IF(AK$28&gt;=$E75,MAX(1,INDEX('4. CPI-tabel'!$D$20:$Z$42,MAX($E75,2010)-2003,AK$28-2003)),0))</f>
        <v>1.0824666774155618</v>
      </c>
      <c r="AL75" s="118">
        <f>IF($C75="TD",INDEX('4. CPI-tabel'!$D$20:$Z$42,$E75-2003,AL$28-2003),
IF(AL$28&gt;=$E75,MAX(1,INDEX('4. CPI-tabel'!$D$20:$Z$42,MAX($E75,2010)-2003,AL$28-2003)),0))</f>
        <v>1.0824666774155618</v>
      </c>
      <c r="AM75" s="118">
        <f>IF($C75="TD",INDEX('4. CPI-tabel'!$D$20:$Z$42,$E75-2003,AM$28-2003),
IF(AM$28&gt;=$E75,MAX(1,INDEX('4. CPI-tabel'!$D$20:$Z$42,MAX($E75,2010)-2003,AM$28-2003)),0))</f>
        <v>1.0824666774155618</v>
      </c>
      <c r="AO75" s="87">
        <f t="shared" si="5"/>
        <v>0</v>
      </c>
      <c r="AP75" s="87">
        <f t="shared" si="6"/>
        <v>0</v>
      </c>
      <c r="AQ75" s="87">
        <f t="shared" si="7"/>
        <v>0</v>
      </c>
      <c r="AR75" s="87">
        <f t="shared" si="8"/>
        <v>0</v>
      </c>
      <c r="AS75" s="87">
        <f t="shared" si="9"/>
        <v>9868.3684575191364</v>
      </c>
      <c r="AT75" s="87">
        <f t="shared" si="10"/>
        <v>19894.630810358576</v>
      </c>
      <c r="AU75" s="87">
        <f t="shared" si="11"/>
        <v>19934.420071979293</v>
      </c>
      <c r="AV75" s="87">
        <f t="shared" si="12"/>
        <v>20213.501952987001</v>
      </c>
      <c r="AW75" s="87">
        <f t="shared" si="13"/>
        <v>20637.985493999728</v>
      </c>
      <c r="AX75" s="87">
        <f t="shared" si="14"/>
        <v>21215.849087831721</v>
      </c>
      <c r="AY75" s="87">
        <f t="shared" si="15"/>
        <v>21364.36003144654</v>
      </c>
      <c r="AZ75" s="87">
        <f t="shared" si="16"/>
        <v>25637.232037735848</v>
      </c>
      <c r="BA75" s="87">
        <f t="shared" si="17"/>
        <v>25002.9087708228</v>
      </c>
      <c r="BB75" s="87">
        <f t="shared" si="18"/>
        <v>24384.280100204502</v>
      </c>
      <c r="BC75" s="87">
        <f t="shared" si="19"/>
        <v>23780.95770597264</v>
      </c>
      <c r="BD75" s="87">
        <f t="shared" si="20"/>
        <v>23192.562876134143</v>
      </c>
    </row>
    <row r="76" spans="1:56" s="20" customFormat="1" x14ac:dyDescent="0.2">
      <c r="A76" s="41"/>
      <c r="B76" s="86">
        <f>'3. Investeringen'!B62</f>
        <v>48</v>
      </c>
      <c r="C76" s="86" t="str">
        <f>'3. Investeringen'!F62</f>
        <v>TD</v>
      </c>
      <c r="D76" s="86" t="str">
        <f>'3. Investeringen'!G62</f>
        <v>Nieuwe investeringen TD</v>
      </c>
      <c r="E76" s="121">
        <f>'3. Investeringen'!K62</f>
        <v>2015</v>
      </c>
      <c r="G76" s="86">
        <f>'7. Nominale afschrijvingen'!R65</f>
        <v>0</v>
      </c>
      <c r="H76" s="86">
        <f>'7. Nominale afschrijvingen'!S65</f>
        <v>0</v>
      </c>
      <c r="I76" s="86">
        <f>'7. Nominale afschrijvingen'!T65</f>
        <v>0</v>
      </c>
      <c r="J76" s="86">
        <f>'7. Nominale afschrijvingen'!U65</f>
        <v>0</v>
      </c>
      <c r="K76" s="86">
        <f>'7. Nominale afschrijvingen'!V65</f>
        <v>35079.604395707742</v>
      </c>
      <c r="L76" s="86">
        <f>'7. Nominale afschrijvingen'!W65</f>
        <v>70159.208791415484</v>
      </c>
      <c r="M76" s="86">
        <f>'7. Nominale afschrijvingen'!X65</f>
        <v>70159.208791415484</v>
      </c>
      <c r="N76" s="86">
        <f>'7. Nominale afschrijvingen'!Y65</f>
        <v>70159.208791415484</v>
      </c>
      <c r="O76" s="86">
        <f>'7. Nominale afschrijvingen'!Z65</f>
        <v>70159.208791415484</v>
      </c>
      <c r="P76" s="86">
        <f>'7. Nominale afschrijvingen'!AA65</f>
        <v>70159.208791415484</v>
      </c>
      <c r="Q76" s="86">
        <f>'7. Nominale afschrijvingen'!AB65</f>
        <v>70159.208791415484</v>
      </c>
      <c r="R76" s="86">
        <f>'7. Nominale afschrijvingen'!AC65</f>
        <v>84191.050549698586</v>
      </c>
      <c r="S76" s="86">
        <f>'7. Nominale afschrijvingen'!AD65</f>
        <v>81566.913909188501</v>
      </c>
      <c r="T76" s="86">
        <f>'7. Nominale afschrijvingen'!AE65</f>
        <v>79024.568540590422</v>
      </c>
      <c r="U76" s="86">
        <f>'7. Nominale afschrijvingen'!AF65</f>
        <v>76561.465105559022</v>
      </c>
      <c r="V76" s="86">
        <f>'7. Nominale afschrijvingen'!AG65</f>
        <v>74175.133725645501</v>
      </c>
      <c r="W76" s="40"/>
      <c r="X76" s="118">
        <f>IF($C76="TD",INDEX('4. CPI-tabel'!$D$20:$Z$42,$E76-2003,X$28-2003),
IF(X$28&gt;=$E76,MAX(1,INDEX('4. CPI-tabel'!$D$20:$Z$42,MAX($E76,2010)-2003,X$28-2003)),0))</f>
        <v>0</v>
      </c>
      <c r="Y76" s="118">
        <f>IF($C76="TD",INDEX('4. CPI-tabel'!$D$20:$Z$42,$E76-2003,Y$28-2003),
IF(Y$28&gt;=$E76,MAX(1,INDEX('4. CPI-tabel'!$D$20:$Z$42,MAX($E76,2010)-2003,Y$28-2003)),0))</f>
        <v>0</v>
      </c>
      <c r="Z76" s="118">
        <f>IF($C76="TD",INDEX('4. CPI-tabel'!$D$20:$Z$42,$E76-2003,Z$28-2003),
IF(Z$28&gt;=$E76,MAX(1,INDEX('4. CPI-tabel'!$D$20:$Z$42,MAX($E76,2010)-2003,Z$28-2003)),0))</f>
        <v>0</v>
      </c>
      <c r="AA76" s="118">
        <f>IF($C76="TD",INDEX('4. CPI-tabel'!$D$20:$Z$42,$E76-2003,AA$28-2003),
IF(AA$28&gt;=$E76,MAX(1,INDEX('4. CPI-tabel'!$D$20:$Z$42,MAX($E76,2010)-2003,AA$28-2003)),0))</f>
        <v>0</v>
      </c>
      <c r="AB76" s="118">
        <f>IF($C76="TD",INDEX('4. CPI-tabel'!$D$20:$Z$42,$E76-2003,AB$28-2003),
IF(AB$28&gt;=$E76,MAX(1,INDEX('4. CPI-tabel'!$D$20:$Z$42,MAX($E76,2010)-2003,AB$28-2003)),0))</f>
        <v>1</v>
      </c>
      <c r="AC76" s="118">
        <f>IF($C76="TD",INDEX('4. CPI-tabel'!$D$20:$Z$42,$E76-2003,AC$28-2003),
IF(AC$28&gt;=$E76,MAX(1,INDEX('4. CPI-tabel'!$D$20:$Z$42,MAX($E76,2010)-2003,AC$28-2003)),0))</f>
        <v>1.008</v>
      </c>
      <c r="AD76" s="118">
        <f>IF($C76="TD",INDEX('4. CPI-tabel'!$D$20:$Z$42,$E76-2003,AD$28-2003),
IF(AD$28&gt;=$E76,MAX(1,INDEX('4. CPI-tabel'!$D$20:$Z$42,MAX($E76,2010)-2003,AD$28-2003)),0))</f>
        <v>1.010016</v>
      </c>
      <c r="AE76" s="118">
        <f>IF($C76="TD",INDEX('4. CPI-tabel'!$D$20:$Z$42,$E76-2003,AE$28-2003),
IF(AE$28&gt;=$E76,MAX(1,INDEX('4. CPI-tabel'!$D$20:$Z$42,MAX($E76,2010)-2003,AE$28-2003)),0))</f>
        <v>1.0241562239999999</v>
      </c>
      <c r="AF76" s="118">
        <f>IF($C76="TD",INDEX('4. CPI-tabel'!$D$20:$Z$42,$E76-2003,AF$28-2003),
IF(AF$28&gt;=$E76,MAX(1,INDEX('4. CPI-tabel'!$D$20:$Z$42,MAX($E76,2010)-2003,AF$28-2003)),0))</f>
        <v>1.0456635047039999</v>
      </c>
      <c r="AG76" s="118">
        <f>IF($C76="TD",INDEX('4. CPI-tabel'!$D$20:$Z$42,$E76-2003,AG$28-2003),
IF(AG$28&gt;=$E76,MAX(1,INDEX('4. CPI-tabel'!$D$20:$Z$42,MAX($E76,2010)-2003,AG$28-2003)),0))</f>
        <v>1.0749420828357119</v>
      </c>
      <c r="AH76" s="118">
        <f>IF($C76="TD",INDEX('4. CPI-tabel'!$D$20:$Z$42,$E76-2003,AH$28-2003),
IF(AH$28&gt;=$E76,MAX(1,INDEX('4. CPI-tabel'!$D$20:$Z$42,MAX($E76,2010)-2003,AH$28-2003)),0))</f>
        <v>1.0824666774155618</v>
      </c>
      <c r="AI76" s="118">
        <f>IF($C76="TD",INDEX('4. CPI-tabel'!$D$20:$Z$42,$E76-2003,AI$28-2003),
IF(AI$28&gt;=$E76,MAX(1,INDEX('4. CPI-tabel'!$D$20:$Z$42,MAX($E76,2010)-2003,AI$28-2003)),0))</f>
        <v>1.0824666774155618</v>
      </c>
      <c r="AJ76" s="118">
        <f>IF($C76="TD",INDEX('4. CPI-tabel'!$D$20:$Z$42,$E76-2003,AJ$28-2003),
IF(AJ$28&gt;=$E76,MAX(1,INDEX('4. CPI-tabel'!$D$20:$Z$42,MAX($E76,2010)-2003,AJ$28-2003)),0))</f>
        <v>1.0824666774155618</v>
      </c>
      <c r="AK76" s="118">
        <f>IF($C76="TD",INDEX('4. CPI-tabel'!$D$20:$Z$42,$E76-2003,AK$28-2003),
IF(AK$28&gt;=$E76,MAX(1,INDEX('4. CPI-tabel'!$D$20:$Z$42,MAX($E76,2010)-2003,AK$28-2003)),0))</f>
        <v>1.0824666774155618</v>
      </c>
      <c r="AL76" s="118">
        <f>IF($C76="TD",INDEX('4. CPI-tabel'!$D$20:$Z$42,$E76-2003,AL$28-2003),
IF(AL$28&gt;=$E76,MAX(1,INDEX('4. CPI-tabel'!$D$20:$Z$42,MAX($E76,2010)-2003,AL$28-2003)),0))</f>
        <v>1.0824666774155618</v>
      </c>
      <c r="AM76" s="118">
        <f>IF($C76="TD",INDEX('4. CPI-tabel'!$D$20:$Z$42,$E76-2003,AM$28-2003),
IF(AM$28&gt;=$E76,MAX(1,INDEX('4. CPI-tabel'!$D$20:$Z$42,MAX($E76,2010)-2003,AM$28-2003)),0))</f>
        <v>1.0824666774155618</v>
      </c>
      <c r="AO76" s="87">
        <f t="shared" si="5"/>
        <v>0</v>
      </c>
      <c r="AP76" s="87">
        <f t="shared" si="6"/>
        <v>0</v>
      </c>
      <c r="AQ76" s="87">
        <f t="shared" si="7"/>
        <v>0</v>
      </c>
      <c r="AR76" s="87">
        <f t="shared" si="8"/>
        <v>0</v>
      </c>
      <c r="AS76" s="87">
        <f t="shared" si="9"/>
        <v>35079.604395707742</v>
      </c>
      <c r="AT76" s="87">
        <f t="shared" si="10"/>
        <v>70720.482461746811</v>
      </c>
      <c r="AU76" s="87">
        <f t="shared" si="11"/>
        <v>70861.923426670299</v>
      </c>
      <c r="AV76" s="87">
        <f t="shared" si="12"/>
        <v>71853.990354643684</v>
      </c>
      <c r="AW76" s="87">
        <f t="shared" si="13"/>
        <v>73362.924152091204</v>
      </c>
      <c r="AX76" s="87">
        <f t="shared" si="14"/>
        <v>75417.086028349746</v>
      </c>
      <c r="AY76" s="87">
        <f t="shared" si="15"/>
        <v>75945.005630548185</v>
      </c>
      <c r="AZ76" s="87">
        <f t="shared" si="16"/>
        <v>91134.006756657836</v>
      </c>
      <c r="BA76" s="87">
        <f t="shared" si="17"/>
        <v>88293.466286320443</v>
      </c>
      <c r="BB76" s="87">
        <f t="shared" si="18"/>
        <v>85541.462142331249</v>
      </c>
      <c r="BC76" s="87">
        <f t="shared" si="19"/>
        <v>82875.234750881951</v>
      </c>
      <c r="BD76" s="87">
        <f t="shared" si="20"/>
        <v>80292.110550854472</v>
      </c>
    </row>
    <row r="77" spans="1:56" s="20" customFormat="1" x14ac:dyDescent="0.2">
      <c r="A77" s="41"/>
      <c r="B77" s="86">
        <f>'3. Investeringen'!B63</f>
        <v>49</v>
      </c>
      <c r="C77" s="86" t="str">
        <f>'3. Investeringen'!F63</f>
        <v>TD</v>
      </c>
      <c r="D77" s="86" t="str">
        <f>'3. Investeringen'!G63</f>
        <v>Nieuwe investeringen TD</v>
      </c>
      <c r="E77" s="121">
        <f>'3. Investeringen'!K63</f>
        <v>2015</v>
      </c>
      <c r="G77" s="86">
        <f>'7. Nominale afschrijvingen'!R66</f>
        <v>0</v>
      </c>
      <c r="H77" s="86">
        <f>'7. Nominale afschrijvingen'!S66</f>
        <v>0</v>
      </c>
      <c r="I77" s="86">
        <f>'7. Nominale afschrijvingen'!T66</f>
        <v>0</v>
      </c>
      <c r="J77" s="86">
        <f>'7. Nominale afschrijvingen'!U66</f>
        <v>0</v>
      </c>
      <c r="K77" s="86">
        <f>'7. Nominale afschrijvingen'!V66</f>
        <v>18388.93523946287</v>
      </c>
      <c r="L77" s="86">
        <f>'7. Nominale afschrijvingen'!W66</f>
        <v>36777.870478925739</v>
      </c>
      <c r="M77" s="86">
        <f>'7. Nominale afschrijvingen'!X66</f>
        <v>36777.870478925739</v>
      </c>
      <c r="N77" s="86">
        <f>'7. Nominale afschrijvingen'!Y66</f>
        <v>36777.870478925739</v>
      </c>
      <c r="O77" s="86">
        <f>'7. Nominale afschrijvingen'!Z66</f>
        <v>36777.870478925739</v>
      </c>
      <c r="P77" s="86">
        <f>'7. Nominale afschrijvingen'!AA66</f>
        <v>36777.870478925739</v>
      </c>
      <c r="Q77" s="86">
        <f>'7. Nominale afschrijvingen'!AB66</f>
        <v>36777.870478925739</v>
      </c>
      <c r="R77" s="86">
        <f>'7. Nominale afschrijvingen'!AC66</f>
        <v>44133.444574710884</v>
      </c>
      <c r="S77" s="86">
        <f>'7. Nominale afschrijvingen'!AD66</f>
        <v>41879.821873023524</v>
      </c>
      <c r="T77" s="86">
        <f>'7. Nominale afschrijvingen'!AE66</f>
        <v>39741.277777379764</v>
      </c>
      <c r="U77" s="86">
        <f>'7. Nominale afschrijvingen'!AF66</f>
        <v>37711.93593342846</v>
      </c>
      <c r="V77" s="86">
        <f>'7. Nominale afschrijvingen'!AG66</f>
        <v>35939.152620318579</v>
      </c>
      <c r="W77" s="40"/>
      <c r="X77" s="118">
        <f>IF($C77="TD",INDEX('4. CPI-tabel'!$D$20:$Z$42,$E77-2003,X$28-2003),
IF(X$28&gt;=$E77,MAX(1,INDEX('4. CPI-tabel'!$D$20:$Z$42,MAX($E77,2010)-2003,X$28-2003)),0))</f>
        <v>0</v>
      </c>
      <c r="Y77" s="118">
        <f>IF($C77="TD",INDEX('4. CPI-tabel'!$D$20:$Z$42,$E77-2003,Y$28-2003),
IF(Y$28&gt;=$E77,MAX(1,INDEX('4. CPI-tabel'!$D$20:$Z$42,MAX($E77,2010)-2003,Y$28-2003)),0))</f>
        <v>0</v>
      </c>
      <c r="Z77" s="118">
        <f>IF($C77="TD",INDEX('4. CPI-tabel'!$D$20:$Z$42,$E77-2003,Z$28-2003),
IF(Z$28&gt;=$E77,MAX(1,INDEX('4. CPI-tabel'!$D$20:$Z$42,MAX($E77,2010)-2003,Z$28-2003)),0))</f>
        <v>0</v>
      </c>
      <c r="AA77" s="118">
        <f>IF($C77="TD",INDEX('4. CPI-tabel'!$D$20:$Z$42,$E77-2003,AA$28-2003),
IF(AA$28&gt;=$E77,MAX(1,INDEX('4. CPI-tabel'!$D$20:$Z$42,MAX($E77,2010)-2003,AA$28-2003)),0))</f>
        <v>0</v>
      </c>
      <c r="AB77" s="118">
        <f>IF($C77="TD",INDEX('4. CPI-tabel'!$D$20:$Z$42,$E77-2003,AB$28-2003),
IF(AB$28&gt;=$E77,MAX(1,INDEX('4. CPI-tabel'!$D$20:$Z$42,MAX($E77,2010)-2003,AB$28-2003)),0))</f>
        <v>1</v>
      </c>
      <c r="AC77" s="118">
        <f>IF($C77="TD",INDEX('4. CPI-tabel'!$D$20:$Z$42,$E77-2003,AC$28-2003),
IF(AC$28&gt;=$E77,MAX(1,INDEX('4. CPI-tabel'!$D$20:$Z$42,MAX($E77,2010)-2003,AC$28-2003)),0))</f>
        <v>1.008</v>
      </c>
      <c r="AD77" s="118">
        <f>IF($C77="TD",INDEX('4. CPI-tabel'!$D$20:$Z$42,$E77-2003,AD$28-2003),
IF(AD$28&gt;=$E77,MAX(1,INDEX('4. CPI-tabel'!$D$20:$Z$42,MAX($E77,2010)-2003,AD$28-2003)),0))</f>
        <v>1.010016</v>
      </c>
      <c r="AE77" s="118">
        <f>IF($C77="TD",INDEX('4. CPI-tabel'!$D$20:$Z$42,$E77-2003,AE$28-2003),
IF(AE$28&gt;=$E77,MAX(1,INDEX('4. CPI-tabel'!$D$20:$Z$42,MAX($E77,2010)-2003,AE$28-2003)),0))</f>
        <v>1.0241562239999999</v>
      </c>
      <c r="AF77" s="118">
        <f>IF($C77="TD",INDEX('4. CPI-tabel'!$D$20:$Z$42,$E77-2003,AF$28-2003),
IF(AF$28&gt;=$E77,MAX(1,INDEX('4. CPI-tabel'!$D$20:$Z$42,MAX($E77,2010)-2003,AF$28-2003)),0))</f>
        <v>1.0456635047039999</v>
      </c>
      <c r="AG77" s="118">
        <f>IF($C77="TD",INDEX('4. CPI-tabel'!$D$20:$Z$42,$E77-2003,AG$28-2003),
IF(AG$28&gt;=$E77,MAX(1,INDEX('4. CPI-tabel'!$D$20:$Z$42,MAX($E77,2010)-2003,AG$28-2003)),0))</f>
        <v>1.0749420828357119</v>
      </c>
      <c r="AH77" s="118">
        <f>IF($C77="TD",INDEX('4. CPI-tabel'!$D$20:$Z$42,$E77-2003,AH$28-2003),
IF(AH$28&gt;=$E77,MAX(1,INDEX('4. CPI-tabel'!$D$20:$Z$42,MAX($E77,2010)-2003,AH$28-2003)),0))</f>
        <v>1.0824666774155618</v>
      </c>
      <c r="AI77" s="118">
        <f>IF($C77="TD",INDEX('4. CPI-tabel'!$D$20:$Z$42,$E77-2003,AI$28-2003),
IF(AI$28&gt;=$E77,MAX(1,INDEX('4. CPI-tabel'!$D$20:$Z$42,MAX($E77,2010)-2003,AI$28-2003)),0))</f>
        <v>1.0824666774155618</v>
      </c>
      <c r="AJ77" s="118">
        <f>IF($C77="TD",INDEX('4. CPI-tabel'!$D$20:$Z$42,$E77-2003,AJ$28-2003),
IF(AJ$28&gt;=$E77,MAX(1,INDEX('4. CPI-tabel'!$D$20:$Z$42,MAX($E77,2010)-2003,AJ$28-2003)),0))</f>
        <v>1.0824666774155618</v>
      </c>
      <c r="AK77" s="118">
        <f>IF($C77="TD",INDEX('4. CPI-tabel'!$D$20:$Z$42,$E77-2003,AK$28-2003),
IF(AK$28&gt;=$E77,MAX(1,INDEX('4. CPI-tabel'!$D$20:$Z$42,MAX($E77,2010)-2003,AK$28-2003)),0))</f>
        <v>1.0824666774155618</v>
      </c>
      <c r="AL77" s="118">
        <f>IF($C77="TD",INDEX('4. CPI-tabel'!$D$20:$Z$42,$E77-2003,AL$28-2003),
IF(AL$28&gt;=$E77,MAX(1,INDEX('4. CPI-tabel'!$D$20:$Z$42,MAX($E77,2010)-2003,AL$28-2003)),0))</f>
        <v>1.0824666774155618</v>
      </c>
      <c r="AM77" s="118">
        <f>IF($C77="TD",INDEX('4. CPI-tabel'!$D$20:$Z$42,$E77-2003,AM$28-2003),
IF(AM$28&gt;=$E77,MAX(1,INDEX('4. CPI-tabel'!$D$20:$Z$42,MAX($E77,2010)-2003,AM$28-2003)),0))</f>
        <v>1.0824666774155618</v>
      </c>
      <c r="AO77" s="87">
        <f t="shared" si="5"/>
        <v>0</v>
      </c>
      <c r="AP77" s="87">
        <f t="shared" si="6"/>
        <v>0</v>
      </c>
      <c r="AQ77" s="87">
        <f t="shared" si="7"/>
        <v>0</v>
      </c>
      <c r="AR77" s="87">
        <f t="shared" si="8"/>
        <v>0</v>
      </c>
      <c r="AS77" s="87">
        <f t="shared" si="9"/>
        <v>18388.93523946287</v>
      </c>
      <c r="AT77" s="87">
        <f t="shared" si="10"/>
        <v>37072.093442757148</v>
      </c>
      <c r="AU77" s="87">
        <f t="shared" si="11"/>
        <v>37146.237629642659</v>
      </c>
      <c r="AV77" s="87">
        <f t="shared" si="12"/>
        <v>37666.284956457654</v>
      </c>
      <c r="AW77" s="87">
        <f t="shared" si="13"/>
        <v>38457.276940543263</v>
      </c>
      <c r="AX77" s="87">
        <f t="shared" si="14"/>
        <v>39534.080694878474</v>
      </c>
      <c r="AY77" s="87">
        <f t="shared" si="15"/>
        <v>39810.819259742624</v>
      </c>
      <c r="AZ77" s="87">
        <f t="shared" si="16"/>
        <v>47772.983111691145</v>
      </c>
      <c r="BA77" s="87">
        <f t="shared" si="17"/>
        <v>45333.511633647344</v>
      </c>
      <c r="BB77" s="87">
        <f t="shared" si="18"/>
        <v>43018.608911929179</v>
      </c>
      <c r="BC77" s="87">
        <f t="shared" si="19"/>
        <v>40821.913988766835</v>
      </c>
      <c r="BD77" s="87">
        <f t="shared" si="20"/>
        <v>38902.935126047036</v>
      </c>
    </row>
    <row r="78" spans="1:56" s="20" customFormat="1" x14ac:dyDescent="0.2">
      <c r="A78" s="41"/>
      <c r="B78" s="86">
        <f>'3. Investeringen'!B64</f>
        <v>50</v>
      </c>
      <c r="C78" s="86" t="str">
        <f>'3. Investeringen'!F64</f>
        <v>TD</v>
      </c>
      <c r="D78" s="86" t="str">
        <f>'3. Investeringen'!G64</f>
        <v>Nieuwe investeringen TD</v>
      </c>
      <c r="E78" s="121">
        <f>'3. Investeringen'!K64</f>
        <v>2015</v>
      </c>
      <c r="G78" s="86">
        <f>'7. Nominale afschrijvingen'!R67</f>
        <v>0</v>
      </c>
      <c r="H78" s="86">
        <f>'7. Nominale afschrijvingen'!S67</f>
        <v>0</v>
      </c>
      <c r="I78" s="86">
        <f>'7. Nominale afschrijvingen'!T67</f>
        <v>0</v>
      </c>
      <c r="J78" s="86">
        <f>'7. Nominale afschrijvingen'!U67</f>
        <v>0</v>
      </c>
      <c r="K78" s="86">
        <f>'7. Nominale afschrijvingen'!V67</f>
        <v>106355.66846020869</v>
      </c>
      <c r="L78" s="86">
        <f>'7. Nominale afschrijvingen'!W67</f>
        <v>212711.33692041738</v>
      </c>
      <c r="M78" s="86">
        <f>'7. Nominale afschrijvingen'!X67</f>
        <v>212711.33692041738</v>
      </c>
      <c r="N78" s="86">
        <f>'7. Nominale afschrijvingen'!Y67</f>
        <v>212711.33692041738</v>
      </c>
      <c r="O78" s="86">
        <f>'7. Nominale afschrijvingen'!Z67</f>
        <v>212711.33692041738</v>
      </c>
      <c r="P78" s="86">
        <f>'7. Nominale afschrijvingen'!AA67</f>
        <v>106355.66846020869</v>
      </c>
      <c r="Q78" s="86">
        <f>'7. Nominale afschrijvingen'!AB67</f>
        <v>0</v>
      </c>
      <c r="R78" s="86">
        <f>'7. Nominale afschrijvingen'!AC67</f>
        <v>0</v>
      </c>
      <c r="S78" s="86">
        <f>'7. Nominale afschrijvingen'!AD67</f>
        <v>0</v>
      </c>
      <c r="T78" s="86">
        <f>'7. Nominale afschrijvingen'!AE67</f>
        <v>0</v>
      </c>
      <c r="U78" s="86">
        <f>'7. Nominale afschrijvingen'!AF67</f>
        <v>0</v>
      </c>
      <c r="V78" s="86">
        <f>'7. Nominale afschrijvingen'!AG67</f>
        <v>0</v>
      </c>
      <c r="W78" s="40"/>
      <c r="X78" s="118">
        <f>IF($C78="TD",INDEX('4. CPI-tabel'!$D$20:$Z$42,$E78-2003,X$28-2003),
IF(X$28&gt;=$E78,MAX(1,INDEX('4. CPI-tabel'!$D$20:$Z$42,MAX($E78,2010)-2003,X$28-2003)),0))</f>
        <v>0</v>
      </c>
      <c r="Y78" s="118">
        <f>IF($C78="TD",INDEX('4. CPI-tabel'!$D$20:$Z$42,$E78-2003,Y$28-2003),
IF(Y$28&gt;=$E78,MAX(1,INDEX('4. CPI-tabel'!$D$20:$Z$42,MAX($E78,2010)-2003,Y$28-2003)),0))</f>
        <v>0</v>
      </c>
      <c r="Z78" s="118">
        <f>IF($C78="TD",INDEX('4. CPI-tabel'!$D$20:$Z$42,$E78-2003,Z$28-2003),
IF(Z$28&gt;=$E78,MAX(1,INDEX('4. CPI-tabel'!$D$20:$Z$42,MAX($E78,2010)-2003,Z$28-2003)),0))</f>
        <v>0</v>
      </c>
      <c r="AA78" s="118">
        <f>IF($C78="TD",INDEX('4. CPI-tabel'!$D$20:$Z$42,$E78-2003,AA$28-2003),
IF(AA$28&gt;=$E78,MAX(1,INDEX('4. CPI-tabel'!$D$20:$Z$42,MAX($E78,2010)-2003,AA$28-2003)),0))</f>
        <v>0</v>
      </c>
      <c r="AB78" s="118">
        <f>IF($C78="TD",INDEX('4. CPI-tabel'!$D$20:$Z$42,$E78-2003,AB$28-2003),
IF(AB$28&gt;=$E78,MAX(1,INDEX('4. CPI-tabel'!$D$20:$Z$42,MAX($E78,2010)-2003,AB$28-2003)),0))</f>
        <v>1</v>
      </c>
      <c r="AC78" s="118">
        <f>IF($C78="TD",INDEX('4. CPI-tabel'!$D$20:$Z$42,$E78-2003,AC$28-2003),
IF(AC$28&gt;=$E78,MAX(1,INDEX('4. CPI-tabel'!$D$20:$Z$42,MAX($E78,2010)-2003,AC$28-2003)),0))</f>
        <v>1.008</v>
      </c>
      <c r="AD78" s="118">
        <f>IF($C78="TD",INDEX('4. CPI-tabel'!$D$20:$Z$42,$E78-2003,AD$28-2003),
IF(AD$28&gt;=$E78,MAX(1,INDEX('4. CPI-tabel'!$D$20:$Z$42,MAX($E78,2010)-2003,AD$28-2003)),0))</f>
        <v>1.010016</v>
      </c>
      <c r="AE78" s="118">
        <f>IF($C78="TD",INDEX('4. CPI-tabel'!$D$20:$Z$42,$E78-2003,AE$28-2003),
IF(AE$28&gt;=$E78,MAX(1,INDEX('4. CPI-tabel'!$D$20:$Z$42,MAX($E78,2010)-2003,AE$28-2003)),0))</f>
        <v>1.0241562239999999</v>
      </c>
      <c r="AF78" s="118">
        <f>IF($C78="TD",INDEX('4. CPI-tabel'!$D$20:$Z$42,$E78-2003,AF$28-2003),
IF(AF$28&gt;=$E78,MAX(1,INDEX('4. CPI-tabel'!$D$20:$Z$42,MAX($E78,2010)-2003,AF$28-2003)),0))</f>
        <v>1.0456635047039999</v>
      </c>
      <c r="AG78" s="118">
        <f>IF($C78="TD",INDEX('4. CPI-tabel'!$D$20:$Z$42,$E78-2003,AG$28-2003),
IF(AG$28&gt;=$E78,MAX(1,INDEX('4. CPI-tabel'!$D$20:$Z$42,MAX($E78,2010)-2003,AG$28-2003)),0))</f>
        <v>1.0749420828357119</v>
      </c>
      <c r="AH78" s="118">
        <f>IF($C78="TD",INDEX('4. CPI-tabel'!$D$20:$Z$42,$E78-2003,AH$28-2003),
IF(AH$28&gt;=$E78,MAX(1,INDEX('4. CPI-tabel'!$D$20:$Z$42,MAX($E78,2010)-2003,AH$28-2003)),0))</f>
        <v>1.0824666774155618</v>
      </c>
      <c r="AI78" s="118">
        <f>IF($C78="TD",INDEX('4. CPI-tabel'!$D$20:$Z$42,$E78-2003,AI$28-2003),
IF(AI$28&gt;=$E78,MAX(1,INDEX('4. CPI-tabel'!$D$20:$Z$42,MAX($E78,2010)-2003,AI$28-2003)),0))</f>
        <v>1.0824666774155618</v>
      </c>
      <c r="AJ78" s="118">
        <f>IF($C78="TD",INDEX('4. CPI-tabel'!$D$20:$Z$42,$E78-2003,AJ$28-2003),
IF(AJ$28&gt;=$E78,MAX(1,INDEX('4. CPI-tabel'!$D$20:$Z$42,MAX($E78,2010)-2003,AJ$28-2003)),0))</f>
        <v>1.0824666774155618</v>
      </c>
      <c r="AK78" s="118">
        <f>IF($C78="TD",INDEX('4. CPI-tabel'!$D$20:$Z$42,$E78-2003,AK$28-2003),
IF(AK$28&gt;=$E78,MAX(1,INDEX('4. CPI-tabel'!$D$20:$Z$42,MAX($E78,2010)-2003,AK$28-2003)),0))</f>
        <v>1.0824666774155618</v>
      </c>
      <c r="AL78" s="118">
        <f>IF($C78="TD",INDEX('4. CPI-tabel'!$D$20:$Z$42,$E78-2003,AL$28-2003),
IF(AL$28&gt;=$E78,MAX(1,INDEX('4. CPI-tabel'!$D$20:$Z$42,MAX($E78,2010)-2003,AL$28-2003)),0))</f>
        <v>1.0824666774155618</v>
      </c>
      <c r="AM78" s="118">
        <f>IF($C78="TD",INDEX('4. CPI-tabel'!$D$20:$Z$42,$E78-2003,AM$28-2003),
IF(AM$28&gt;=$E78,MAX(1,INDEX('4. CPI-tabel'!$D$20:$Z$42,MAX($E78,2010)-2003,AM$28-2003)),0))</f>
        <v>1.0824666774155618</v>
      </c>
      <c r="AO78" s="87">
        <f t="shared" si="5"/>
        <v>0</v>
      </c>
      <c r="AP78" s="87">
        <f t="shared" si="6"/>
        <v>0</v>
      </c>
      <c r="AQ78" s="87">
        <f t="shared" si="7"/>
        <v>0</v>
      </c>
      <c r="AR78" s="87">
        <f t="shared" si="8"/>
        <v>0</v>
      </c>
      <c r="AS78" s="87">
        <f t="shared" si="9"/>
        <v>106355.66846020869</v>
      </c>
      <c r="AT78" s="87">
        <f t="shared" si="10"/>
        <v>214413.02761578071</v>
      </c>
      <c r="AU78" s="87">
        <f t="shared" si="11"/>
        <v>214841.85367101227</v>
      </c>
      <c r="AV78" s="87">
        <f t="shared" si="12"/>
        <v>217849.63962240645</v>
      </c>
      <c r="AW78" s="87">
        <f t="shared" si="13"/>
        <v>222424.48205447698</v>
      </c>
      <c r="AX78" s="87">
        <f t="shared" si="14"/>
        <v>114326.18377600115</v>
      </c>
      <c r="AY78" s="87">
        <f t="shared" si="15"/>
        <v>0</v>
      </c>
      <c r="AZ78" s="87">
        <f t="shared" si="16"/>
        <v>0</v>
      </c>
      <c r="BA78" s="87">
        <f t="shared" si="17"/>
        <v>0</v>
      </c>
      <c r="BB78" s="87">
        <f t="shared" si="18"/>
        <v>0</v>
      </c>
      <c r="BC78" s="87">
        <f t="shared" si="19"/>
        <v>0</v>
      </c>
      <c r="BD78" s="87">
        <f t="shared" si="20"/>
        <v>0</v>
      </c>
    </row>
    <row r="79" spans="1:56" s="20" customFormat="1" x14ac:dyDescent="0.2">
      <c r="A79" s="41"/>
      <c r="B79" s="86">
        <f>'3. Investeringen'!B65</f>
        <v>51</v>
      </c>
      <c r="C79" s="86" t="str">
        <f>'3. Investeringen'!F65</f>
        <v>TD</v>
      </c>
      <c r="D79" s="86" t="str">
        <f>'3. Investeringen'!G65</f>
        <v>Nieuwe investeringen TD</v>
      </c>
      <c r="E79" s="121">
        <f>'3. Investeringen'!K65</f>
        <v>2015</v>
      </c>
      <c r="G79" s="86">
        <f>'7. Nominale afschrijvingen'!R68</f>
        <v>0</v>
      </c>
      <c r="H79" s="86">
        <f>'7. Nominale afschrijvingen'!S68</f>
        <v>0</v>
      </c>
      <c r="I79" s="86">
        <f>'7. Nominale afschrijvingen'!T68</f>
        <v>0</v>
      </c>
      <c r="J79" s="86">
        <f>'7. Nominale afschrijvingen'!U68</f>
        <v>0</v>
      </c>
      <c r="K79" s="86">
        <f>'7. Nominale afschrijvingen'!V68</f>
        <v>0</v>
      </c>
      <c r="L79" s="86">
        <f>'7. Nominale afschrijvingen'!W68</f>
        <v>0</v>
      </c>
      <c r="M79" s="86">
        <f>'7. Nominale afschrijvingen'!X68</f>
        <v>0</v>
      </c>
      <c r="N79" s="86">
        <f>'7. Nominale afschrijvingen'!Y68</f>
        <v>0</v>
      </c>
      <c r="O79" s="86">
        <f>'7. Nominale afschrijvingen'!Z68</f>
        <v>0</v>
      </c>
      <c r="P79" s="86">
        <f>'7. Nominale afschrijvingen'!AA68</f>
        <v>0</v>
      </c>
      <c r="Q79" s="86">
        <f>'7. Nominale afschrijvingen'!AB68</f>
        <v>0</v>
      </c>
      <c r="R79" s="86">
        <f>'7. Nominale afschrijvingen'!AC68</f>
        <v>0</v>
      </c>
      <c r="S79" s="86">
        <f>'7. Nominale afschrijvingen'!AD68</f>
        <v>0</v>
      </c>
      <c r="T79" s="86">
        <f>'7. Nominale afschrijvingen'!AE68</f>
        <v>0</v>
      </c>
      <c r="U79" s="86">
        <f>'7. Nominale afschrijvingen'!AF68</f>
        <v>0</v>
      </c>
      <c r="V79" s="86">
        <f>'7. Nominale afschrijvingen'!AG68</f>
        <v>0</v>
      </c>
      <c r="W79" s="40"/>
      <c r="X79" s="118">
        <f>IF($C79="TD",INDEX('4. CPI-tabel'!$D$20:$Z$42,$E79-2003,X$28-2003),
IF(X$28&gt;=$E79,MAX(1,INDEX('4. CPI-tabel'!$D$20:$Z$42,MAX($E79,2010)-2003,X$28-2003)),0))</f>
        <v>0</v>
      </c>
      <c r="Y79" s="118">
        <f>IF($C79="TD",INDEX('4. CPI-tabel'!$D$20:$Z$42,$E79-2003,Y$28-2003),
IF(Y$28&gt;=$E79,MAX(1,INDEX('4. CPI-tabel'!$D$20:$Z$42,MAX($E79,2010)-2003,Y$28-2003)),0))</f>
        <v>0</v>
      </c>
      <c r="Z79" s="118">
        <f>IF($C79="TD",INDEX('4. CPI-tabel'!$D$20:$Z$42,$E79-2003,Z$28-2003),
IF(Z$28&gt;=$E79,MAX(1,INDEX('4. CPI-tabel'!$D$20:$Z$42,MAX($E79,2010)-2003,Z$28-2003)),0))</f>
        <v>0</v>
      </c>
      <c r="AA79" s="118">
        <f>IF($C79="TD",INDEX('4. CPI-tabel'!$D$20:$Z$42,$E79-2003,AA$28-2003),
IF(AA$28&gt;=$E79,MAX(1,INDEX('4. CPI-tabel'!$D$20:$Z$42,MAX($E79,2010)-2003,AA$28-2003)),0))</f>
        <v>0</v>
      </c>
      <c r="AB79" s="118">
        <f>IF($C79="TD",INDEX('4. CPI-tabel'!$D$20:$Z$42,$E79-2003,AB$28-2003),
IF(AB$28&gt;=$E79,MAX(1,INDEX('4. CPI-tabel'!$D$20:$Z$42,MAX($E79,2010)-2003,AB$28-2003)),0))</f>
        <v>1</v>
      </c>
      <c r="AC79" s="118">
        <f>IF($C79="TD",INDEX('4. CPI-tabel'!$D$20:$Z$42,$E79-2003,AC$28-2003),
IF(AC$28&gt;=$E79,MAX(1,INDEX('4. CPI-tabel'!$D$20:$Z$42,MAX($E79,2010)-2003,AC$28-2003)),0))</f>
        <v>1.008</v>
      </c>
      <c r="AD79" s="118">
        <f>IF($C79="TD",INDEX('4. CPI-tabel'!$D$20:$Z$42,$E79-2003,AD$28-2003),
IF(AD$28&gt;=$E79,MAX(1,INDEX('4. CPI-tabel'!$D$20:$Z$42,MAX($E79,2010)-2003,AD$28-2003)),0))</f>
        <v>1.010016</v>
      </c>
      <c r="AE79" s="118">
        <f>IF($C79="TD",INDEX('4. CPI-tabel'!$D$20:$Z$42,$E79-2003,AE$28-2003),
IF(AE$28&gt;=$E79,MAX(1,INDEX('4. CPI-tabel'!$D$20:$Z$42,MAX($E79,2010)-2003,AE$28-2003)),0))</f>
        <v>1.0241562239999999</v>
      </c>
      <c r="AF79" s="118">
        <f>IF($C79="TD",INDEX('4. CPI-tabel'!$D$20:$Z$42,$E79-2003,AF$28-2003),
IF(AF$28&gt;=$E79,MAX(1,INDEX('4. CPI-tabel'!$D$20:$Z$42,MAX($E79,2010)-2003,AF$28-2003)),0))</f>
        <v>1.0456635047039999</v>
      </c>
      <c r="AG79" s="118">
        <f>IF($C79="TD",INDEX('4. CPI-tabel'!$D$20:$Z$42,$E79-2003,AG$28-2003),
IF(AG$28&gt;=$E79,MAX(1,INDEX('4. CPI-tabel'!$D$20:$Z$42,MAX($E79,2010)-2003,AG$28-2003)),0))</f>
        <v>1.0749420828357119</v>
      </c>
      <c r="AH79" s="118">
        <f>IF($C79="TD",INDEX('4. CPI-tabel'!$D$20:$Z$42,$E79-2003,AH$28-2003),
IF(AH$28&gt;=$E79,MAX(1,INDEX('4. CPI-tabel'!$D$20:$Z$42,MAX($E79,2010)-2003,AH$28-2003)),0))</f>
        <v>1.0824666774155618</v>
      </c>
      <c r="AI79" s="118">
        <f>IF($C79="TD",INDEX('4. CPI-tabel'!$D$20:$Z$42,$E79-2003,AI$28-2003),
IF(AI$28&gt;=$E79,MAX(1,INDEX('4. CPI-tabel'!$D$20:$Z$42,MAX($E79,2010)-2003,AI$28-2003)),0))</f>
        <v>1.0824666774155618</v>
      </c>
      <c r="AJ79" s="118">
        <f>IF($C79="TD",INDEX('4. CPI-tabel'!$D$20:$Z$42,$E79-2003,AJ$28-2003),
IF(AJ$28&gt;=$E79,MAX(1,INDEX('4. CPI-tabel'!$D$20:$Z$42,MAX($E79,2010)-2003,AJ$28-2003)),0))</f>
        <v>1.0824666774155618</v>
      </c>
      <c r="AK79" s="118">
        <f>IF($C79="TD",INDEX('4. CPI-tabel'!$D$20:$Z$42,$E79-2003,AK$28-2003),
IF(AK$28&gt;=$E79,MAX(1,INDEX('4. CPI-tabel'!$D$20:$Z$42,MAX($E79,2010)-2003,AK$28-2003)),0))</f>
        <v>1.0824666774155618</v>
      </c>
      <c r="AL79" s="118">
        <f>IF($C79="TD",INDEX('4. CPI-tabel'!$D$20:$Z$42,$E79-2003,AL$28-2003),
IF(AL$28&gt;=$E79,MAX(1,INDEX('4. CPI-tabel'!$D$20:$Z$42,MAX($E79,2010)-2003,AL$28-2003)),0))</f>
        <v>1.0824666774155618</v>
      </c>
      <c r="AM79" s="118">
        <f>IF($C79="TD",INDEX('4. CPI-tabel'!$D$20:$Z$42,$E79-2003,AM$28-2003),
IF(AM$28&gt;=$E79,MAX(1,INDEX('4. CPI-tabel'!$D$20:$Z$42,MAX($E79,2010)-2003,AM$28-2003)),0))</f>
        <v>1.0824666774155618</v>
      </c>
      <c r="AO79" s="87">
        <f t="shared" si="5"/>
        <v>0</v>
      </c>
      <c r="AP79" s="87">
        <f t="shared" si="6"/>
        <v>0</v>
      </c>
      <c r="AQ79" s="87">
        <f t="shared" si="7"/>
        <v>0</v>
      </c>
      <c r="AR79" s="87">
        <f t="shared" si="8"/>
        <v>0</v>
      </c>
      <c r="AS79" s="87">
        <f t="shared" si="9"/>
        <v>0</v>
      </c>
      <c r="AT79" s="87">
        <f t="shared" si="10"/>
        <v>0</v>
      </c>
      <c r="AU79" s="87">
        <f t="shared" si="11"/>
        <v>0</v>
      </c>
      <c r="AV79" s="87">
        <f t="shared" si="12"/>
        <v>0</v>
      </c>
      <c r="AW79" s="87">
        <f t="shared" si="13"/>
        <v>0</v>
      </c>
      <c r="AX79" s="87">
        <f t="shared" si="14"/>
        <v>0</v>
      </c>
      <c r="AY79" s="87">
        <f t="shared" si="15"/>
        <v>0</v>
      </c>
      <c r="AZ79" s="87">
        <f t="shared" si="16"/>
        <v>0</v>
      </c>
      <c r="BA79" s="87">
        <f t="shared" si="17"/>
        <v>0</v>
      </c>
      <c r="BB79" s="87">
        <f t="shared" si="18"/>
        <v>0</v>
      </c>
      <c r="BC79" s="87">
        <f t="shared" si="19"/>
        <v>0</v>
      </c>
      <c r="BD79" s="87">
        <f t="shared" si="20"/>
        <v>0</v>
      </c>
    </row>
    <row r="80" spans="1:56" s="20" customFormat="1" x14ac:dyDescent="0.2">
      <c r="A80" s="41"/>
      <c r="B80" s="86">
        <f>'3. Investeringen'!B66</f>
        <v>52</v>
      </c>
      <c r="C80" s="86" t="str">
        <f>'3. Investeringen'!F66</f>
        <v>TD</v>
      </c>
      <c r="D80" s="86" t="str">
        <f>'3. Investeringen'!G66</f>
        <v>Nieuwe investeringen TD</v>
      </c>
      <c r="E80" s="121">
        <f>'3. Investeringen'!K66</f>
        <v>2016</v>
      </c>
      <c r="G80" s="86">
        <f>'7. Nominale afschrijvingen'!R69</f>
        <v>0</v>
      </c>
      <c r="H80" s="86">
        <f>'7. Nominale afschrijvingen'!S69</f>
        <v>0</v>
      </c>
      <c r="I80" s="86">
        <f>'7. Nominale afschrijvingen'!T69</f>
        <v>0</v>
      </c>
      <c r="J80" s="86">
        <f>'7. Nominale afschrijvingen'!U69</f>
        <v>0</v>
      </c>
      <c r="K80" s="86">
        <f>'7. Nominale afschrijvingen'!V69</f>
        <v>0</v>
      </c>
      <c r="L80" s="86">
        <f>'7. Nominale afschrijvingen'!W69</f>
        <v>29680.713782377403</v>
      </c>
      <c r="M80" s="86">
        <f>'7. Nominale afschrijvingen'!X69</f>
        <v>59361.427564754806</v>
      </c>
      <c r="N80" s="86">
        <f>'7. Nominale afschrijvingen'!Y69</f>
        <v>59361.427564754806</v>
      </c>
      <c r="O80" s="86">
        <f>'7. Nominale afschrijvingen'!Z69</f>
        <v>59361.427564754806</v>
      </c>
      <c r="P80" s="86">
        <f>'7. Nominale afschrijvingen'!AA69</f>
        <v>59361.427564754806</v>
      </c>
      <c r="Q80" s="86">
        <f>'7. Nominale afschrijvingen'!AB69</f>
        <v>59361.427564754806</v>
      </c>
      <c r="R80" s="86">
        <f>'7. Nominale afschrijvingen'!AC69</f>
        <v>71233.713077705761</v>
      </c>
      <c r="S80" s="86">
        <f>'7. Nominale afschrijvingen'!AD69</f>
        <v>69506.835184912896</v>
      </c>
      <c r="T80" s="86">
        <f>'7. Nominale afschrijvingen'!AE69</f>
        <v>67821.820998611976</v>
      </c>
      <c r="U80" s="86">
        <f>'7. Nominale afschrijvingen'!AF69</f>
        <v>66177.655641069869</v>
      </c>
      <c r="V80" s="86">
        <f>'7. Nominale afschrijvingen'!AG69</f>
        <v>64573.348837650003</v>
      </c>
      <c r="W80" s="40"/>
      <c r="X80" s="118">
        <f>IF($C80="TD",INDEX('4. CPI-tabel'!$D$20:$Z$42,$E80-2003,X$28-2003),
IF(X$28&gt;=$E80,MAX(1,INDEX('4. CPI-tabel'!$D$20:$Z$42,MAX($E80,2010)-2003,X$28-2003)),0))</f>
        <v>0</v>
      </c>
      <c r="Y80" s="118">
        <f>IF($C80="TD",INDEX('4. CPI-tabel'!$D$20:$Z$42,$E80-2003,Y$28-2003),
IF(Y$28&gt;=$E80,MAX(1,INDEX('4. CPI-tabel'!$D$20:$Z$42,MAX($E80,2010)-2003,Y$28-2003)),0))</f>
        <v>0</v>
      </c>
      <c r="Z80" s="118">
        <f>IF($C80="TD",INDEX('4. CPI-tabel'!$D$20:$Z$42,$E80-2003,Z$28-2003),
IF(Z$28&gt;=$E80,MAX(1,INDEX('4. CPI-tabel'!$D$20:$Z$42,MAX($E80,2010)-2003,Z$28-2003)),0))</f>
        <v>0</v>
      </c>
      <c r="AA80" s="118">
        <f>IF($C80="TD",INDEX('4. CPI-tabel'!$D$20:$Z$42,$E80-2003,AA$28-2003),
IF(AA$28&gt;=$E80,MAX(1,INDEX('4. CPI-tabel'!$D$20:$Z$42,MAX($E80,2010)-2003,AA$28-2003)),0))</f>
        <v>0</v>
      </c>
      <c r="AB80" s="118">
        <f>IF($C80="TD",INDEX('4. CPI-tabel'!$D$20:$Z$42,$E80-2003,AB$28-2003),
IF(AB$28&gt;=$E80,MAX(1,INDEX('4. CPI-tabel'!$D$20:$Z$42,MAX($E80,2010)-2003,AB$28-2003)),0))</f>
        <v>0</v>
      </c>
      <c r="AC80" s="118">
        <f>IF($C80="TD",INDEX('4. CPI-tabel'!$D$20:$Z$42,$E80-2003,AC$28-2003),
IF(AC$28&gt;=$E80,MAX(1,INDEX('4. CPI-tabel'!$D$20:$Z$42,MAX($E80,2010)-2003,AC$28-2003)),0))</f>
        <v>1</v>
      </c>
      <c r="AD80" s="118">
        <f>IF($C80="TD",INDEX('4. CPI-tabel'!$D$20:$Z$42,$E80-2003,AD$28-2003),
IF(AD$28&gt;=$E80,MAX(1,INDEX('4. CPI-tabel'!$D$20:$Z$42,MAX($E80,2010)-2003,AD$28-2003)),0))</f>
        <v>1.002</v>
      </c>
      <c r="AE80" s="118">
        <f>IF($C80="TD",INDEX('4. CPI-tabel'!$D$20:$Z$42,$E80-2003,AE$28-2003),
IF(AE$28&gt;=$E80,MAX(1,INDEX('4. CPI-tabel'!$D$20:$Z$42,MAX($E80,2010)-2003,AE$28-2003)),0))</f>
        <v>1.0160279999999999</v>
      </c>
      <c r="AF80" s="118">
        <f>IF($C80="TD",INDEX('4. CPI-tabel'!$D$20:$Z$42,$E80-2003,AF$28-2003),
IF(AF$28&gt;=$E80,MAX(1,INDEX('4. CPI-tabel'!$D$20:$Z$42,MAX($E80,2010)-2003,AF$28-2003)),0))</f>
        <v>1.0373645879999998</v>
      </c>
      <c r="AG80" s="118">
        <f>IF($C80="TD",INDEX('4. CPI-tabel'!$D$20:$Z$42,$E80-2003,AG$28-2003),
IF(AG$28&gt;=$E80,MAX(1,INDEX('4. CPI-tabel'!$D$20:$Z$42,MAX($E80,2010)-2003,AG$28-2003)),0))</f>
        <v>1.0664107964639997</v>
      </c>
      <c r="AH80" s="118">
        <f>IF($C80="TD",INDEX('4. CPI-tabel'!$D$20:$Z$42,$E80-2003,AH$28-2003),
IF(AH$28&gt;=$E80,MAX(1,INDEX('4. CPI-tabel'!$D$20:$Z$42,MAX($E80,2010)-2003,AH$28-2003)),0))</f>
        <v>1.0738756720392475</v>
      </c>
      <c r="AI80" s="118">
        <f>IF($C80="TD",INDEX('4. CPI-tabel'!$D$20:$Z$42,$E80-2003,AI$28-2003),
IF(AI$28&gt;=$E80,MAX(1,INDEX('4. CPI-tabel'!$D$20:$Z$42,MAX($E80,2010)-2003,AI$28-2003)),0))</f>
        <v>1.0738756720392475</v>
      </c>
      <c r="AJ80" s="118">
        <f>IF($C80="TD",INDEX('4. CPI-tabel'!$D$20:$Z$42,$E80-2003,AJ$28-2003),
IF(AJ$28&gt;=$E80,MAX(1,INDEX('4. CPI-tabel'!$D$20:$Z$42,MAX($E80,2010)-2003,AJ$28-2003)),0))</f>
        <v>1.0738756720392475</v>
      </c>
      <c r="AK80" s="118">
        <f>IF($C80="TD",INDEX('4. CPI-tabel'!$D$20:$Z$42,$E80-2003,AK$28-2003),
IF(AK$28&gt;=$E80,MAX(1,INDEX('4. CPI-tabel'!$D$20:$Z$42,MAX($E80,2010)-2003,AK$28-2003)),0))</f>
        <v>1.0738756720392475</v>
      </c>
      <c r="AL80" s="118">
        <f>IF($C80="TD",INDEX('4. CPI-tabel'!$D$20:$Z$42,$E80-2003,AL$28-2003),
IF(AL$28&gt;=$E80,MAX(1,INDEX('4. CPI-tabel'!$D$20:$Z$42,MAX($E80,2010)-2003,AL$28-2003)),0))</f>
        <v>1.0738756720392475</v>
      </c>
      <c r="AM80" s="118">
        <f>IF($C80="TD",INDEX('4. CPI-tabel'!$D$20:$Z$42,$E80-2003,AM$28-2003),
IF(AM$28&gt;=$E80,MAX(1,INDEX('4. CPI-tabel'!$D$20:$Z$42,MAX($E80,2010)-2003,AM$28-2003)),0))</f>
        <v>1.0738756720392475</v>
      </c>
      <c r="AO80" s="87">
        <f t="shared" si="5"/>
        <v>0</v>
      </c>
      <c r="AP80" s="87">
        <f t="shared" si="6"/>
        <v>0</v>
      </c>
      <c r="AQ80" s="87">
        <f t="shared" si="7"/>
        <v>0</v>
      </c>
      <c r="AR80" s="87">
        <f t="shared" si="8"/>
        <v>0</v>
      </c>
      <c r="AS80" s="87">
        <f t="shared" si="9"/>
        <v>0</v>
      </c>
      <c r="AT80" s="87">
        <f t="shared" si="10"/>
        <v>29680.713782377403</v>
      </c>
      <c r="AU80" s="87">
        <f t="shared" si="11"/>
        <v>59480.150419884318</v>
      </c>
      <c r="AV80" s="87">
        <f t="shared" si="12"/>
        <v>60312.872525762694</v>
      </c>
      <c r="AW80" s="87">
        <f t="shared" si="13"/>
        <v>61579.442848803701</v>
      </c>
      <c r="AX80" s="87">
        <f t="shared" si="14"/>
        <v>63303.6672485702</v>
      </c>
      <c r="AY80" s="87">
        <f t="shared" si="15"/>
        <v>63746.792919310181</v>
      </c>
      <c r="AZ80" s="87">
        <f t="shared" si="16"/>
        <v>76496.151503172208</v>
      </c>
      <c r="BA80" s="87">
        <f t="shared" si="17"/>
        <v>74641.699345519548</v>
      </c>
      <c r="BB80" s="87">
        <f t="shared" si="18"/>
        <v>72832.20360380999</v>
      </c>
      <c r="BC80" s="87">
        <f t="shared" si="19"/>
        <v>71066.5744255358</v>
      </c>
      <c r="BD80" s="87">
        <f t="shared" si="20"/>
        <v>69343.748378856151</v>
      </c>
    </row>
    <row r="81" spans="1:56" s="20" customFormat="1" x14ac:dyDescent="0.2">
      <c r="A81" s="41"/>
      <c r="B81" s="86">
        <f>'3. Investeringen'!B67</f>
        <v>53</v>
      </c>
      <c r="C81" s="86" t="str">
        <f>'3. Investeringen'!F67</f>
        <v>TD</v>
      </c>
      <c r="D81" s="86" t="str">
        <f>'3. Investeringen'!G67</f>
        <v>Nieuwe investeringen TD</v>
      </c>
      <c r="E81" s="121">
        <f>'3. Investeringen'!K67</f>
        <v>2016</v>
      </c>
      <c r="G81" s="86">
        <f>'7. Nominale afschrijvingen'!R70</f>
        <v>0</v>
      </c>
      <c r="H81" s="86">
        <f>'7. Nominale afschrijvingen'!S70</f>
        <v>0</v>
      </c>
      <c r="I81" s="86">
        <f>'7. Nominale afschrijvingen'!T70</f>
        <v>0</v>
      </c>
      <c r="J81" s="86">
        <f>'7. Nominale afschrijvingen'!U70</f>
        <v>0</v>
      </c>
      <c r="K81" s="86">
        <f>'7. Nominale afschrijvingen'!V70</f>
        <v>0</v>
      </c>
      <c r="L81" s="86">
        <f>'7. Nominale afschrijvingen'!W70</f>
        <v>36216.764544752441</v>
      </c>
      <c r="M81" s="86">
        <f>'7. Nominale afschrijvingen'!X70</f>
        <v>72433.529089504882</v>
      </c>
      <c r="N81" s="86">
        <f>'7. Nominale afschrijvingen'!Y70</f>
        <v>72433.529089504882</v>
      </c>
      <c r="O81" s="86">
        <f>'7. Nominale afschrijvingen'!Z70</f>
        <v>72433.529089504882</v>
      </c>
      <c r="P81" s="86">
        <f>'7. Nominale afschrijvingen'!AA70</f>
        <v>72433.529089504882</v>
      </c>
      <c r="Q81" s="86">
        <f>'7. Nominale afschrijvingen'!AB70</f>
        <v>72433.529089504882</v>
      </c>
      <c r="R81" s="86">
        <f>'7. Nominale afschrijvingen'!AC70</f>
        <v>86920.234907405858</v>
      </c>
      <c r="S81" s="86">
        <f>'7. Nominale afschrijvingen'!AD70</f>
        <v>84279.62017604163</v>
      </c>
      <c r="T81" s="86">
        <f>'7. Nominale afschrijvingen'!AE70</f>
        <v>81719.226651706194</v>
      </c>
      <c r="U81" s="86">
        <f>'7. Nominale afschrijvingen'!AF70</f>
        <v>79236.617234439167</v>
      </c>
      <c r="V81" s="86">
        <f>'7. Nominale afschrijvingen'!AG70</f>
        <v>76829.428862760004</v>
      </c>
      <c r="W81" s="40"/>
      <c r="X81" s="118">
        <f>IF($C81="TD",INDEX('4. CPI-tabel'!$D$20:$Z$42,$E81-2003,X$28-2003),
IF(X$28&gt;=$E81,MAX(1,INDEX('4. CPI-tabel'!$D$20:$Z$42,MAX($E81,2010)-2003,X$28-2003)),0))</f>
        <v>0</v>
      </c>
      <c r="Y81" s="118">
        <f>IF($C81="TD",INDEX('4. CPI-tabel'!$D$20:$Z$42,$E81-2003,Y$28-2003),
IF(Y$28&gt;=$E81,MAX(1,INDEX('4. CPI-tabel'!$D$20:$Z$42,MAX($E81,2010)-2003,Y$28-2003)),0))</f>
        <v>0</v>
      </c>
      <c r="Z81" s="118">
        <f>IF($C81="TD",INDEX('4. CPI-tabel'!$D$20:$Z$42,$E81-2003,Z$28-2003),
IF(Z$28&gt;=$E81,MAX(1,INDEX('4. CPI-tabel'!$D$20:$Z$42,MAX($E81,2010)-2003,Z$28-2003)),0))</f>
        <v>0</v>
      </c>
      <c r="AA81" s="118">
        <f>IF($C81="TD",INDEX('4. CPI-tabel'!$D$20:$Z$42,$E81-2003,AA$28-2003),
IF(AA$28&gt;=$E81,MAX(1,INDEX('4. CPI-tabel'!$D$20:$Z$42,MAX($E81,2010)-2003,AA$28-2003)),0))</f>
        <v>0</v>
      </c>
      <c r="AB81" s="118">
        <f>IF($C81="TD",INDEX('4. CPI-tabel'!$D$20:$Z$42,$E81-2003,AB$28-2003),
IF(AB$28&gt;=$E81,MAX(1,INDEX('4. CPI-tabel'!$D$20:$Z$42,MAX($E81,2010)-2003,AB$28-2003)),0))</f>
        <v>0</v>
      </c>
      <c r="AC81" s="118">
        <f>IF($C81="TD",INDEX('4. CPI-tabel'!$D$20:$Z$42,$E81-2003,AC$28-2003),
IF(AC$28&gt;=$E81,MAX(1,INDEX('4. CPI-tabel'!$D$20:$Z$42,MAX($E81,2010)-2003,AC$28-2003)),0))</f>
        <v>1</v>
      </c>
      <c r="AD81" s="118">
        <f>IF($C81="TD",INDEX('4. CPI-tabel'!$D$20:$Z$42,$E81-2003,AD$28-2003),
IF(AD$28&gt;=$E81,MAX(1,INDEX('4. CPI-tabel'!$D$20:$Z$42,MAX($E81,2010)-2003,AD$28-2003)),0))</f>
        <v>1.002</v>
      </c>
      <c r="AE81" s="118">
        <f>IF($C81="TD",INDEX('4. CPI-tabel'!$D$20:$Z$42,$E81-2003,AE$28-2003),
IF(AE$28&gt;=$E81,MAX(1,INDEX('4. CPI-tabel'!$D$20:$Z$42,MAX($E81,2010)-2003,AE$28-2003)),0))</f>
        <v>1.0160279999999999</v>
      </c>
      <c r="AF81" s="118">
        <f>IF($C81="TD",INDEX('4. CPI-tabel'!$D$20:$Z$42,$E81-2003,AF$28-2003),
IF(AF$28&gt;=$E81,MAX(1,INDEX('4. CPI-tabel'!$D$20:$Z$42,MAX($E81,2010)-2003,AF$28-2003)),0))</f>
        <v>1.0373645879999998</v>
      </c>
      <c r="AG81" s="118">
        <f>IF($C81="TD",INDEX('4. CPI-tabel'!$D$20:$Z$42,$E81-2003,AG$28-2003),
IF(AG$28&gt;=$E81,MAX(1,INDEX('4. CPI-tabel'!$D$20:$Z$42,MAX($E81,2010)-2003,AG$28-2003)),0))</f>
        <v>1.0664107964639997</v>
      </c>
      <c r="AH81" s="118">
        <f>IF($C81="TD",INDEX('4. CPI-tabel'!$D$20:$Z$42,$E81-2003,AH$28-2003),
IF(AH$28&gt;=$E81,MAX(1,INDEX('4. CPI-tabel'!$D$20:$Z$42,MAX($E81,2010)-2003,AH$28-2003)),0))</f>
        <v>1.0738756720392475</v>
      </c>
      <c r="AI81" s="118">
        <f>IF($C81="TD",INDEX('4. CPI-tabel'!$D$20:$Z$42,$E81-2003,AI$28-2003),
IF(AI$28&gt;=$E81,MAX(1,INDEX('4. CPI-tabel'!$D$20:$Z$42,MAX($E81,2010)-2003,AI$28-2003)),0))</f>
        <v>1.0738756720392475</v>
      </c>
      <c r="AJ81" s="118">
        <f>IF($C81="TD",INDEX('4. CPI-tabel'!$D$20:$Z$42,$E81-2003,AJ$28-2003),
IF(AJ$28&gt;=$E81,MAX(1,INDEX('4. CPI-tabel'!$D$20:$Z$42,MAX($E81,2010)-2003,AJ$28-2003)),0))</f>
        <v>1.0738756720392475</v>
      </c>
      <c r="AK81" s="118">
        <f>IF($C81="TD",INDEX('4. CPI-tabel'!$D$20:$Z$42,$E81-2003,AK$28-2003),
IF(AK$28&gt;=$E81,MAX(1,INDEX('4. CPI-tabel'!$D$20:$Z$42,MAX($E81,2010)-2003,AK$28-2003)),0))</f>
        <v>1.0738756720392475</v>
      </c>
      <c r="AL81" s="118">
        <f>IF($C81="TD",INDEX('4. CPI-tabel'!$D$20:$Z$42,$E81-2003,AL$28-2003),
IF(AL$28&gt;=$E81,MAX(1,INDEX('4. CPI-tabel'!$D$20:$Z$42,MAX($E81,2010)-2003,AL$28-2003)),0))</f>
        <v>1.0738756720392475</v>
      </c>
      <c r="AM81" s="118">
        <f>IF($C81="TD",INDEX('4. CPI-tabel'!$D$20:$Z$42,$E81-2003,AM$28-2003),
IF(AM$28&gt;=$E81,MAX(1,INDEX('4. CPI-tabel'!$D$20:$Z$42,MAX($E81,2010)-2003,AM$28-2003)),0))</f>
        <v>1.0738756720392475</v>
      </c>
      <c r="AO81" s="87">
        <f t="shared" si="5"/>
        <v>0</v>
      </c>
      <c r="AP81" s="87">
        <f t="shared" si="6"/>
        <v>0</v>
      </c>
      <c r="AQ81" s="87">
        <f t="shared" si="7"/>
        <v>0</v>
      </c>
      <c r="AR81" s="87">
        <f t="shared" si="8"/>
        <v>0</v>
      </c>
      <c r="AS81" s="87">
        <f t="shared" si="9"/>
        <v>0</v>
      </c>
      <c r="AT81" s="87">
        <f t="shared" si="10"/>
        <v>36216.764544752441</v>
      </c>
      <c r="AU81" s="87">
        <f t="shared" si="11"/>
        <v>72578.396147683889</v>
      </c>
      <c r="AV81" s="87">
        <f t="shared" si="12"/>
        <v>73594.493693751458</v>
      </c>
      <c r="AW81" s="87">
        <f t="shared" si="13"/>
        <v>75139.978061320231</v>
      </c>
      <c r="AX81" s="87">
        <f t="shared" si="14"/>
        <v>77243.89744703719</v>
      </c>
      <c r="AY81" s="87">
        <f t="shared" si="15"/>
        <v>77784.604729166444</v>
      </c>
      <c r="AZ81" s="87">
        <f t="shared" si="16"/>
        <v>93341.525674999721</v>
      </c>
      <c r="BA81" s="87">
        <f t="shared" si="17"/>
        <v>90505.833755759231</v>
      </c>
      <c r="BB81" s="87">
        <f t="shared" si="18"/>
        <v>87756.289439128581</v>
      </c>
      <c r="BC81" s="87">
        <f t="shared" si="19"/>
        <v>85090.275582749979</v>
      </c>
      <c r="BD81" s="87">
        <f t="shared" si="20"/>
        <v>82505.254552387953</v>
      </c>
    </row>
    <row r="82" spans="1:56" s="20" customFormat="1" x14ac:dyDescent="0.2">
      <c r="A82" s="41"/>
      <c r="B82" s="86">
        <f>'3. Investeringen'!B68</f>
        <v>54</v>
      </c>
      <c r="C82" s="86" t="str">
        <f>'3. Investeringen'!F68</f>
        <v>TD</v>
      </c>
      <c r="D82" s="86" t="str">
        <f>'3. Investeringen'!G68</f>
        <v>Nieuwe investeringen TD</v>
      </c>
      <c r="E82" s="121">
        <f>'3. Investeringen'!K68</f>
        <v>2016</v>
      </c>
      <c r="G82" s="86">
        <f>'7. Nominale afschrijvingen'!R71</f>
        <v>0</v>
      </c>
      <c r="H82" s="86">
        <f>'7. Nominale afschrijvingen'!S71</f>
        <v>0</v>
      </c>
      <c r="I82" s="86">
        <f>'7. Nominale afschrijvingen'!T71</f>
        <v>0</v>
      </c>
      <c r="J82" s="86">
        <f>'7. Nominale afschrijvingen'!U71</f>
        <v>0</v>
      </c>
      <c r="K82" s="86">
        <f>'7. Nominale afschrijvingen'!V71</f>
        <v>0</v>
      </c>
      <c r="L82" s="86">
        <f>'7. Nominale afschrijvingen'!W71</f>
        <v>11377.64136701558</v>
      </c>
      <c r="M82" s="86">
        <f>'7. Nominale afschrijvingen'!X71</f>
        <v>22755.282734031163</v>
      </c>
      <c r="N82" s="86">
        <f>'7. Nominale afschrijvingen'!Y71</f>
        <v>22755.282734031163</v>
      </c>
      <c r="O82" s="86">
        <f>'7. Nominale afschrijvingen'!Z71</f>
        <v>22755.282734031163</v>
      </c>
      <c r="P82" s="86">
        <f>'7. Nominale afschrijvingen'!AA71</f>
        <v>22755.282734031163</v>
      </c>
      <c r="Q82" s="86">
        <f>'7. Nominale afschrijvingen'!AB71</f>
        <v>22755.282734031163</v>
      </c>
      <c r="R82" s="86">
        <f>'7. Nominale afschrijvingen'!AC71</f>
        <v>27306.339280837394</v>
      </c>
      <c r="S82" s="86">
        <f>'7. Nominale afschrijvingen'!AD71</f>
        <v>25968.885928306579</v>
      </c>
      <c r="T82" s="86">
        <f>'7. Nominale afschrijvingen'!AE71</f>
        <v>24696.9404950834</v>
      </c>
      <c r="U82" s="86">
        <f>'7. Nominale afschrijvingen'!AF71</f>
        <v>23487.294430018093</v>
      </c>
      <c r="V82" s="86">
        <f>'7. Nominale afschrijvingen'!AG71</f>
        <v>22336.896335486592</v>
      </c>
      <c r="W82" s="40"/>
      <c r="X82" s="118">
        <f>IF($C82="TD",INDEX('4. CPI-tabel'!$D$20:$Z$42,$E82-2003,X$28-2003),
IF(X$28&gt;=$E82,MAX(1,INDEX('4. CPI-tabel'!$D$20:$Z$42,MAX($E82,2010)-2003,X$28-2003)),0))</f>
        <v>0</v>
      </c>
      <c r="Y82" s="118">
        <f>IF($C82="TD",INDEX('4. CPI-tabel'!$D$20:$Z$42,$E82-2003,Y$28-2003),
IF(Y$28&gt;=$E82,MAX(1,INDEX('4. CPI-tabel'!$D$20:$Z$42,MAX($E82,2010)-2003,Y$28-2003)),0))</f>
        <v>0</v>
      </c>
      <c r="Z82" s="118">
        <f>IF($C82="TD",INDEX('4. CPI-tabel'!$D$20:$Z$42,$E82-2003,Z$28-2003),
IF(Z$28&gt;=$E82,MAX(1,INDEX('4. CPI-tabel'!$D$20:$Z$42,MAX($E82,2010)-2003,Z$28-2003)),0))</f>
        <v>0</v>
      </c>
      <c r="AA82" s="118">
        <f>IF($C82="TD",INDEX('4. CPI-tabel'!$D$20:$Z$42,$E82-2003,AA$28-2003),
IF(AA$28&gt;=$E82,MAX(1,INDEX('4. CPI-tabel'!$D$20:$Z$42,MAX($E82,2010)-2003,AA$28-2003)),0))</f>
        <v>0</v>
      </c>
      <c r="AB82" s="118">
        <f>IF($C82="TD",INDEX('4. CPI-tabel'!$D$20:$Z$42,$E82-2003,AB$28-2003),
IF(AB$28&gt;=$E82,MAX(1,INDEX('4. CPI-tabel'!$D$20:$Z$42,MAX($E82,2010)-2003,AB$28-2003)),0))</f>
        <v>0</v>
      </c>
      <c r="AC82" s="118">
        <f>IF($C82="TD",INDEX('4. CPI-tabel'!$D$20:$Z$42,$E82-2003,AC$28-2003),
IF(AC$28&gt;=$E82,MAX(1,INDEX('4. CPI-tabel'!$D$20:$Z$42,MAX($E82,2010)-2003,AC$28-2003)),0))</f>
        <v>1</v>
      </c>
      <c r="AD82" s="118">
        <f>IF($C82="TD",INDEX('4. CPI-tabel'!$D$20:$Z$42,$E82-2003,AD$28-2003),
IF(AD$28&gt;=$E82,MAX(1,INDEX('4. CPI-tabel'!$D$20:$Z$42,MAX($E82,2010)-2003,AD$28-2003)),0))</f>
        <v>1.002</v>
      </c>
      <c r="AE82" s="118">
        <f>IF($C82="TD",INDEX('4. CPI-tabel'!$D$20:$Z$42,$E82-2003,AE$28-2003),
IF(AE$28&gt;=$E82,MAX(1,INDEX('4. CPI-tabel'!$D$20:$Z$42,MAX($E82,2010)-2003,AE$28-2003)),0))</f>
        <v>1.0160279999999999</v>
      </c>
      <c r="AF82" s="118">
        <f>IF($C82="TD",INDEX('4. CPI-tabel'!$D$20:$Z$42,$E82-2003,AF$28-2003),
IF(AF$28&gt;=$E82,MAX(1,INDEX('4. CPI-tabel'!$D$20:$Z$42,MAX($E82,2010)-2003,AF$28-2003)),0))</f>
        <v>1.0373645879999998</v>
      </c>
      <c r="AG82" s="118">
        <f>IF($C82="TD",INDEX('4. CPI-tabel'!$D$20:$Z$42,$E82-2003,AG$28-2003),
IF(AG$28&gt;=$E82,MAX(1,INDEX('4. CPI-tabel'!$D$20:$Z$42,MAX($E82,2010)-2003,AG$28-2003)),0))</f>
        <v>1.0664107964639997</v>
      </c>
      <c r="AH82" s="118">
        <f>IF($C82="TD",INDEX('4. CPI-tabel'!$D$20:$Z$42,$E82-2003,AH$28-2003),
IF(AH$28&gt;=$E82,MAX(1,INDEX('4. CPI-tabel'!$D$20:$Z$42,MAX($E82,2010)-2003,AH$28-2003)),0))</f>
        <v>1.0738756720392475</v>
      </c>
      <c r="AI82" s="118">
        <f>IF($C82="TD",INDEX('4. CPI-tabel'!$D$20:$Z$42,$E82-2003,AI$28-2003),
IF(AI$28&gt;=$E82,MAX(1,INDEX('4. CPI-tabel'!$D$20:$Z$42,MAX($E82,2010)-2003,AI$28-2003)),0))</f>
        <v>1.0738756720392475</v>
      </c>
      <c r="AJ82" s="118">
        <f>IF($C82="TD",INDEX('4. CPI-tabel'!$D$20:$Z$42,$E82-2003,AJ$28-2003),
IF(AJ$28&gt;=$E82,MAX(1,INDEX('4. CPI-tabel'!$D$20:$Z$42,MAX($E82,2010)-2003,AJ$28-2003)),0))</f>
        <v>1.0738756720392475</v>
      </c>
      <c r="AK82" s="118">
        <f>IF($C82="TD",INDEX('4. CPI-tabel'!$D$20:$Z$42,$E82-2003,AK$28-2003),
IF(AK$28&gt;=$E82,MAX(1,INDEX('4. CPI-tabel'!$D$20:$Z$42,MAX($E82,2010)-2003,AK$28-2003)),0))</f>
        <v>1.0738756720392475</v>
      </c>
      <c r="AL82" s="118">
        <f>IF($C82="TD",INDEX('4. CPI-tabel'!$D$20:$Z$42,$E82-2003,AL$28-2003),
IF(AL$28&gt;=$E82,MAX(1,INDEX('4. CPI-tabel'!$D$20:$Z$42,MAX($E82,2010)-2003,AL$28-2003)),0))</f>
        <v>1.0738756720392475</v>
      </c>
      <c r="AM82" s="118">
        <f>IF($C82="TD",INDEX('4. CPI-tabel'!$D$20:$Z$42,$E82-2003,AM$28-2003),
IF(AM$28&gt;=$E82,MAX(1,INDEX('4. CPI-tabel'!$D$20:$Z$42,MAX($E82,2010)-2003,AM$28-2003)),0))</f>
        <v>1.0738756720392475</v>
      </c>
      <c r="AO82" s="87">
        <f t="shared" si="5"/>
        <v>0</v>
      </c>
      <c r="AP82" s="87">
        <f t="shared" si="6"/>
        <v>0</v>
      </c>
      <c r="AQ82" s="87">
        <f t="shared" si="7"/>
        <v>0</v>
      </c>
      <c r="AR82" s="87">
        <f t="shared" si="8"/>
        <v>0</v>
      </c>
      <c r="AS82" s="87">
        <f t="shared" si="9"/>
        <v>0</v>
      </c>
      <c r="AT82" s="87">
        <f t="shared" si="10"/>
        <v>11377.64136701558</v>
      </c>
      <c r="AU82" s="87">
        <f t="shared" si="11"/>
        <v>22800.793299499226</v>
      </c>
      <c r="AV82" s="87">
        <f t="shared" si="12"/>
        <v>23120.004405692212</v>
      </c>
      <c r="AW82" s="87">
        <f t="shared" si="13"/>
        <v>23605.524498211747</v>
      </c>
      <c r="AX82" s="87">
        <f t="shared" si="14"/>
        <v>24266.479184161675</v>
      </c>
      <c r="AY82" s="87">
        <f t="shared" si="15"/>
        <v>24436.344538450801</v>
      </c>
      <c r="AZ82" s="87">
        <f t="shared" si="16"/>
        <v>29323.61344614096</v>
      </c>
      <c r="BA82" s="87">
        <f t="shared" si="17"/>
        <v>27887.354828370786</v>
      </c>
      <c r="BB82" s="87">
        <f t="shared" si="18"/>
        <v>26521.443571470991</v>
      </c>
      <c r="BC82" s="87">
        <f t="shared" si="19"/>
        <v>25222.434090419356</v>
      </c>
      <c r="BD82" s="87">
        <f t="shared" si="20"/>
        <v>23987.04956354167</v>
      </c>
    </row>
    <row r="83" spans="1:56" s="20" customFormat="1" x14ac:dyDescent="0.2">
      <c r="A83" s="41"/>
      <c r="B83" s="86">
        <f>'3. Investeringen'!B69</f>
        <v>55</v>
      </c>
      <c r="C83" s="86" t="str">
        <f>'3. Investeringen'!F69</f>
        <v>TD</v>
      </c>
      <c r="D83" s="86" t="str">
        <f>'3. Investeringen'!G69</f>
        <v>Nieuwe investeringen TD</v>
      </c>
      <c r="E83" s="121">
        <f>'3. Investeringen'!K69</f>
        <v>2016</v>
      </c>
      <c r="G83" s="86">
        <f>'7. Nominale afschrijvingen'!R72</f>
        <v>0</v>
      </c>
      <c r="H83" s="86">
        <f>'7. Nominale afschrijvingen'!S72</f>
        <v>0</v>
      </c>
      <c r="I83" s="86">
        <f>'7. Nominale afschrijvingen'!T72</f>
        <v>0</v>
      </c>
      <c r="J83" s="86">
        <f>'7. Nominale afschrijvingen'!U72</f>
        <v>0</v>
      </c>
      <c r="K83" s="86">
        <f>'7. Nominale afschrijvingen'!V72</f>
        <v>0</v>
      </c>
      <c r="L83" s="86">
        <f>'7. Nominale afschrijvingen'!W72</f>
        <v>141250.46878684949</v>
      </c>
      <c r="M83" s="86">
        <f>'7. Nominale afschrijvingen'!X72</f>
        <v>282500.93757369899</v>
      </c>
      <c r="N83" s="86">
        <f>'7. Nominale afschrijvingen'!Y72</f>
        <v>282500.93757369899</v>
      </c>
      <c r="O83" s="86">
        <f>'7. Nominale afschrijvingen'!Z72</f>
        <v>282500.93757369899</v>
      </c>
      <c r="P83" s="86">
        <f>'7. Nominale afschrijvingen'!AA72</f>
        <v>282500.93757369899</v>
      </c>
      <c r="Q83" s="86">
        <f>'7. Nominale afschrijvingen'!AB72</f>
        <v>141250.46878684949</v>
      </c>
      <c r="R83" s="86">
        <f>'7. Nominale afschrijvingen'!AC72</f>
        <v>0</v>
      </c>
      <c r="S83" s="86">
        <f>'7. Nominale afschrijvingen'!AD72</f>
        <v>0</v>
      </c>
      <c r="T83" s="86">
        <f>'7. Nominale afschrijvingen'!AE72</f>
        <v>0</v>
      </c>
      <c r="U83" s="86">
        <f>'7. Nominale afschrijvingen'!AF72</f>
        <v>0</v>
      </c>
      <c r="V83" s="86">
        <f>'7. Nominale afschrijvingen'!AG72</f>
        <v>0</v>
      </c>
      <c r="W83" s="40"/>
      <c r="X83" s="118">
        <f>IF($C83="TD",INDEX('4. CPI-tabel'!$D$20:$Z$42,$E83-2003,X$28-2003),
IF(X$28&gt;=$E83,MAX(1,INDEX('4. CPI-tabel'!$D$20:$Z$42,MAX($E83,2010)-2003,X$28-2003)),0))</f>
        <v>0</v>
      </c>
      <c r="Y83" s="118">
        <f>IF($C83="TD",INDEX('4. CPI-tabel'!$D$20:$Z$42,$E83-2003,Y$28-2003),
IF(Y$28&gt;=$E83,MAX(1,INDEX('4. CPI-tabel'!$D$20:$Z$42,MAX($E83,2010)-2003,Y$28-2003)),0))</f>
        <v>0</v>
      </c>
      <c r="Z83" s="118">
        <f>IF($C83="TD",INDEX('4. CPI-tabel'!$D$20:$Z$42,$E83-2003,Z$28-2003),
IF(Z$28&gt;=$E83,MAX(1,INDEX('4. CPI-tabel'!$D$20:$Z$42,MAX($E83,2010)-2003,Z$28-2003)),0))</f>
        <v>0</v>
      </c>
      <c r="AA83" s="118">
        <f>IF($C83="TD",INDEX('4. CPI-tabel'!$D$20:$Z$42,$E83-2003,AA$28-2003),
IF(AA$28&gt;=$E83,MAX(1,INDEX('4. CPI-tabel'!$D$20:$Z$42,MAX($E83,2010)-2003,AA$28-2003)),0))</f>
        <v>0</v>
      </c>
      <c r="AB83" s="118">
        <f>IF($C83="TD",INDEX('4. CPI-tabel'!$D$20:$Z$42,$E83-2003,AB$28-2003),
IF(AB$28&gt;=$E83,MAX(1,INDEX('4. CPI-tabel'!$D$20:$Z$42,MAX($E83,2010)-2003,AB$28-2003)),0))</f>
        <v>0</v>
      </c>
      <c r="AC83" s="118">
        <f>IF($C83="TD",INDEX('4. CPI-tabel'!$D$20:$Z$42,$E83-2003,AC$28-2003),
IF(AC$28&gt;=$E83,MAX(1,INDEX('4. CPI-tabel'!$D$20:$Z$42,MAX($E83,2010)-2003,AC$28-2003)),0))</f>
        <v>1</v>
      </c>
      <c r="AD83" s="118">
        <f>IF($C83="TD",INDEX('4. CPI-tabel'!$D$20:$Z$42,$E83-2003,AD$28-2003),
IF(AD$28&gt;=$E83,MAX(1,INDEX('4. CPI-tabel'!$D$20:$Z$42,MAX($E83,2010)-2003,AD$28-2003)),0))</f>
        <v>1.002</v>
      </c>
      <c r="AE83" s="118">
        <f>IF($C83="TD",INDEX('4. CPI-tabel'!$D$20:$Z$42,$E83-2003,AE$28-2003),
IF(AE$28&gt;=$E83,MAX(1,INDEX('4. CPI-tabel'!$D$20:$Z$42,MAX($E83,2010)-2003,AE$28-2003)),0))</f>
        <v>1.0160279999999999</v>
      </c>
      <c r="AF83" s="118">
        <f>IF($C83="TD",INDEX('4. CPI-tabel'!$D$20:$Z$42,$E83-2003,AF$28-2003),
IF(AF$28&gt;=$E83,MAX(1,INDEX('4. CPI-tabel'!$D$20:$Z$42,MAX($E83,2010)-2003,AF$28-2003)),0))</f>
        <v>1.0373645879999998</v>
      </c>
      <c r="AG83" s="118">
        <f>IF($C83="TD",INDEX('4. CPI-tabel'!$D$20:$Z$42,$E83-2003,AG$28-2003),
IF(AG$28&gt;=$E83,MAX(1,INDEX('4. CPI-tabel'!$D$20:$Z$42,MAX($E83,2010)-2003,AG$28-2003)),0))</f>
        <v>1.0664107964639997</v>
      </c>
      <c r="AH83" s="118">
        <f>IF($C83="TD",INDEX('4. CPI-tabel'!$D$20:$Z$42,$E83-2003,AH$28-2003),
IF(AH$28&gt;=$E83,MAX(1,INDEX('4. CPI-tabel'!$D$20:$Z$42,MAX($E83,2010)-2003,AH$28-2003)),0))</f>
        <v>1.0738756720392475</v>
      </c>
      <c r="AI83" s="118">
        <f>IF($C83="TD",INDEX('4. CPI-tabel'!$D$20:$Z$42,$E83-2003,AI$28-2003),
IF(AI$28&gt;=$E83,MAX(1,INDEX('4. CPI-tabel'!$D$20:$Z$42,MAX($E83,2010)-2003,AI$28-2003)),0))</f>
        <v>1.0738756720392475</v>
      </c>
      <c r="AJ83" s="118">
        <f>IF($C83="TD",INDEX('4. CPI-tabel'!$D$20:$Z$42,$E83-2003,AJ$28-2003),
IF(AJ$28&gt;=$E83,MAX(1,INDEX('4. CPI-tabel'!$D$20:$Z$42,MAX($E83,2010)-2003,AJ$28-2003)),0))</f>
        <v>1.0738756720392475</v>
      </c>
      <c r="AK83" s="118">
        <f>IF($C83="TD",INDEX('4. CPI-tabel'!$D$20:$Z$42,$E83-2003,AK$28-2003),
IF(AK$28&gt;=$E83,MAX(1,INDEX('4. CPI-tabel'!$D$20:$Z$42,MAX($E83,2010)-2003,AK$28-2003)),0))</f>
        <v>1.0738756720392475</v>
      </c>
      <c r="AL83" s="118">
        <f>IF($C83="TD",INDEX('4. CPI-tabel'!$D$20:$Z$42,$E83-2003,AL$28-2003),
IF(AL$28&gt;=$E83,MAX(1,INDEX('4. CPI-tabel'!$D$20:$Z$42,MAX($E83,2010)-2003,AL$28-2003)),0))</f>
        <v>1.0738756720392475</v>
      </c>
      <c r="AM83" s="118">
        <f>IF($C83="TD",INDEX('4. CPI-tabel'!$D$20:$Z$42,$E83-2003,AM$28-2003),
IF(AM$28&gt;=$E83,MAX(1,INDEX('4. CPI-tabel'!$D$20:$Z$42,MAX($E83,2010)-2003,AM$28-2003)),0))</f>
        <v>1.0738756720392475</v>
      </c>
      <c r="AO83" s="87">
        <f t="shared" si="5"/>
        <v>0</v>
      </c>
      <c r="AP83" s="87">
        <f t="shared" si="6"/>
        <v>0</v>
      </c>
      <c r="AQ83" s="87">
        <f t="shared" si="7"/>
        <v>0</v>
      </c>
      <c r="AR83" s="87">
        <f t="shared" si="8"/>
        <v>0</v>
      </c>
      <c r="AS83" s="87">
        <f t="shared" si="9"/>
        <v>0</v>
      </c>
      <c r="AT83" s="87">
        <f t="shared" si="10"/>
        <v>141250.46878684949</v>
      </c>
      <c r="AU83" s="87">
        <f t="shared" si="11"/>
        <v>283065.93944884639</v>
      </c>
      <c r="AV83" s="87">
        <f t="shared" si="12"/>
        <v>287028.86260113021</v>
      </c>
      <c r="AW83" s="87">
        <f t="shared" si="13"/>
        <v>293056.46871575393</v>
      </c>
      <c r="AX83" s="87">
        <f t="shared" si="14"/>
        <v>301262.04983979499</v>
      </c>
      <c r="AY83" s="87">
        <f t="shared" si="15"/>
        <v>151685.44209433676</v>
      </c>
      <c r="AZ83" s="87">
        <f t="shared" si="16"/>
        <v>0</v>
      </c>
      <c r="BA83" s="87">
        <f t="shared" si="17"/>
        <v>0</v>
      </c>
      <c r="BB83" s="87">
        <f t="shared" si="18"/>
        <v>0</v>
      </c>
      <c r="BC83" s="87">
        <f t="shared" si="19"/>
        <v>0</v>
      </c>
      <c r="BD83" s="87">
        <f t="shared" si="20"/>
        <v>0</v>
      </c>
    </row>
    <row r="84" spans="1:56" s="20" customFormat="1" x14ac:dyDescent="0.2">
      <c r="A84" s="41"/>
      <c r="B84" s="86">
        <f>'3. Investeringen'!B70</f>
        <v>56</v>
      </c>
      <c r="C84" s="86" t="str">
        <f>'3. Investeringen'!F70</f>
        <v>TD</v>
      </c>
      <c r="D84" s="86" t="str">
        <f>'3. Investeringen'!G70</f>
        <v>Nieuwe investeringen TD</v>
      </c>
      <c r="E84" s="121">
        <f>'3. Investeringen'!K70</f>
        <v>2016</v>
      </c>
      <c r="G84" s="86">
        <f>'7. Nominale afschrijvingen'!R73</f>
        <v>0</v>
      </c>
      <c r="H84" s="86">
        <f>'7. Nominale afschrijvingen'!S73</f>
        <v>0</v>
      </c>
      <c r="I84" s="86">
        <f>'7. Nominale afschrijvingen'!T73</f>
        <v>0</v>
      </c>
      <c r="J84" s="86">
        <f>'7. Nominale afschrijvingen'!U73</f>
        <v>0</v>
      </c>
      <c r="K84" s="86">
        <f>'7. Nominale afschrijvingen'!V73</f>
        <v>0</v>
      </c>
      <c r="L84" s="86">
        <f>'7. Nominale afschrijvingen'!W73</f>
        <v>0</v>
      </c>
      <c r="M84" s="86">
        <f>'7. Nominale afschrijvingen'!X73</f>
        <v>0</v>
      </c>
      <c r="N84" s="86">
        <f>'7. Nominale afschrijvingen'!Y73</f>
        <v>0</v>
      </c>
      <c r="O84" s="86">
        <f>'7. Nominale afschrijvingen'!Z73</f>
        <v>0</v>
      </c>
      <c r="P84" s="86">
        <f>'7. Nominale afschrijvingen'!AA73</f>
        <v>0</v>
      </c>
      <c r="Q84" s="86">
        <f>'7. Nominale afschrijvingen'!AB73</f>
        <v>0</v>
      </c>
      <c r="R84" s="86">
        <f>'7. Nominale afschrijvingen'!AC73</f>
        <v>0</v>
      </c>
      <c r="S84" s="86">
        <f>'7. Nominale afschrijvingen'!AD73</f>
        <v>0</v>
      </c>
      <c r="T84" s="86">
        <f>'7. Nominale afschrijvingen'!AE73</f>
        <v>0</v>
      </c>
      <c r="U84" s="86">
        <f>'7. Nominale afschrijvingen'!AF73</f>
        <v>0</v>
      </c>
      <c r="V84" s="86">
        <f>'7. Nominale afschrijvingen'!AG73</f>
        <v>0</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0</v>
      </c>
      <c r="AA84" s="118">
        <f>IF($C84="TD",INDEX('4. CPI-tabel'!$D$20:$Z$42,$E84-2003,AA$28-2003),
IF(AA$28&gt;=$E84,MAX(1,INDEX('4. CPI-tabel'!$D$20:$Z$42,MAX($E84,2010)-2003,AA$28-2003)),0))</f>
        <v>0</v>
      </c>
      <c r="AB84" s="118">
        <f>IF($C84="TD",INDEX('4. CPI-tabel'!$D$20:$Z$42,$E84-2003,AB$28-2003),
IF(AB$28&gt;=$E84,MAX(1,INDEX('4. CPI-tabel'!$D$20:$Z$42,MAX($E84,2010)-2003,AB$28-2003)),0))</f>
        <v>0</v>
      </c>
      <c r="AC84" s="118">
        <f>IF($C84="TD",INDEX('4. CPI-tabel'!$D$20:$Z$42,$E84-2003,AC$28-2003),
IF(AC$28&gt;=$E84,MAX(1,INDEX('4. CPI-tabel'!$D$20:$Z$42,MAX($E84,2010)-2003,AC$28-2003)),0))</f>
        <v>1</v>
      </c>
      <c r="AD84" s="118">
        <f>IF($C84="TD",INDEX('4. CPI-tabel'!$D$20:$Z$42,$E84-2003,AD$28-2003),
IF(AD$28&gt;=$E84,MAX(1,INDEX('4. CPI-tabel'!$D$20:$Z$42,MAX($E84,2010)-2003,AD$28-2003)),0))</f>
        <v>1.002</v>
      </c>
      <c r="AE84" s="118">
        <f>IF($C84="TD",INDEX('4. CPI-tabel'!$D$20:$Z$42,$E84-2003,AE$28-2003),
IF(AE$28&gt;=$E84,MAX(1,INDEX('4. CPI-tabel'!$D$20:$Z$42,MAX($E84,2010)-2003,AE$28-2003)),0))</f>
        <v>1.0160279999999999</v>
      </c>
      <c r="AF84" s="118">
        <f>IF($C84="TD",INDEX('4. CPI-tabel'!$D$20:$Z$42,$E84-2003,AF$28-2003),
IF(AF$28&gt;=$E84,MAX(1,INDEX('4. CPI-tabel'!$D$20:$Z$42,MAX($E84,2010)-2003,AF$28-2003)),0))</f>
        <v>1.0373645879999998</v>
      </c>
      <c r="AG84" s="118">
        <f>IF($C84="TD",INDEX('4. CPI-tabel'!$D$20:$Z$42,$E84-2003,AG$28-2003),
IF(AG$28&gt;=$E84,MAX(1,INDEX('4. CPI-tabel'!$D$20:$Z$42,MAX($E84,2010)-2003,AG$28-2003)),0))</f>
        <v>1.0664107964639997</v>
      </c>
      <c r="AH84" s="118">
        <f>IF($C84="TD",INDEX('4. CPI-tabel'!$D$20:$Z$42,$E84-2003,AH$28-2003),
IF(AH$28&gt;=$E84,MAX(1,INDEX('4. CPI-tabel'!$D$20:$Z$42,MAX($E84,2010)-2003,AH$28-2003)),0))</f>
        <v>1.0738756720392475</v>
      </c>
      <c r="AI84" s="118">
        <f>IF($C84="TD",INDEX('4. CPI-tabel'!$D$20:$Z$42,$E84-2003,AI$28-2003),
IF(AI$28&gt;=$E84,MAX(1,INDEX('4. CPI-tabel'!$D$20:$Z$42,MAX($E84,2010)-2003,AI$28-2003)),0))</f>
        <v>1.0738756720392475</v>
      </c>
      <c r="AJ84" s="118">
        <f>IF($C84="TD",INDEX('4. CPI-tabel'!$D$20:$Z$42,$E84-2003,AJ$28-2003),
IF(AJ$28&gt;=$E84,MAX(1,INDEX('4. CPI-tabel'!$D$20:$Z$42,MAX($E84,2010)-2003,AJ$28-2003)),0))</f>
        <v>1.0738756720392475</v>
      </c>
      <c r="AK84" s="118">
        <f>IF($C84="TD",INDEX('4. CPI-tabel'!$D$20:$Z$42,$E84-2003,AK$28-2003),
IF(AK$28&gt;=$E84,MAX(1,INDEX('4. CPI-tabel'!$D$20:$Z$42,MAX($E84,2010)-2003,AK$28-2003)),0))</f>
        <v>1.0738756720392475</v>
      </c>
      <c r="AL84" s="118">
        <f>IF($C84="TD",INDEX('4. CPI-tabel'!$D$20:$Z$42,$E84-2003,AL$28-2003),
IF(AL$28&gt;=$E84,MAX(1,INDEX('4. CPI-tabel'!$D$20:$Z$42,MAX($E84,2010)-2003,AL$28-2003)),0))</f>
        <v>1.0738756720392475</v>
      </c>
      <c r="AM84" s="118">
        <f>IF($C84="TD",INDEX('4. CPI-tabel'!$D$20:$Z$42,$E84-2003,AM$28-2003),
IF(AM$28&gt;=$E84,MAX(1,INDEX('4. CPI-tabel'!$D$20:$Z$42,MAX($E84,2010)-2003,AM$28-2003)),0))</f>
        <v>1.0738756720392475</v>
      </c>
      <c r="AO84" s="87">
        <f t="shared" si="5"/>
        <v>0</v>
      </c>
      <c r="AP84" s="87">
        <f t="shared" si="6"/>
        <v>0</v>
      </c>
      <c r="AQ84" s="87">
        <f t="shared" si="7"/>
        <v>0</v>
      </c>
      <c r="AR84" s="87">
        <f t="shared" si="8"/>
        <v>0</v>
      </c>
      <c r="AS84" s="87">
        <f t="shared" si="9"/>
        <v>0</v>
      </c>
      <c r="AT84" s="87">
        <f t="shared" si="10"/>
        <v>0</v>
      </c>
      <c r="AU84" s="87">
        <f t="shared" si="11"/>
        <v>0</v>
      </c>
      <c r="AV84" s="87">
        <f t="shared" si="12"/>
        <v>0</v>
      </c>
      <c r="AW84" s="87">
        <f t="shared" si="13"/>
        <v>0</v>
      </c>
      <c r="AX84" s="87">
        <f t="shared" si="14"/>
        <v>0</v>
      </c>
      <c r="AY84" s="87">
        <f t="shared" si="15"/>
        <v>0</v>
      </c>
      <c r="AZ84" s="87">
        <f t="shared" si="16"/>
        <v>0</v>
      </c>
      <c r="BA84" s="87">
        <f t="shared" si="17"/>
        <v>0</v>
      </c>
      <c r="BB84" s="87">
        <f t="shared" si="18"/>
        <v>0</v>
      </c>
      <c r="BC84" s="87">
        <f t="shared" si="19"/>
        <v>0</v>
      </c>
      <c r="BD84" s="87">
        <f t="shared" si="20"/>
        <v>0</v>
      </c>
    </row>
    <row r="85" spans="1:56" s="20" customFormat="1" x14ac:dyDescent="0.2">
      <c r="A85" s="41"/>
      <c r="B85" s="86">
        <f>'3. Investeringen'!B71</f>
        <v>57</v>
      </c>
      <c r="C85" s="86" t="str">
        <f>'3. Investeringen'!F71</f>
        <v>TD</v>
      </c>
      <c r="D85" s="86" t="str">
        <f>'3. Investeringen'!G71</f>
        <v>Nieuwe investeringen TD</v>
      </c>
      <c r="E85" s="121">
        <f>'3. Investeringen'!K71</f>
        <v>2017</v>
      </c>
      <c r="G85" s="86">
        <f>'7. Nominale afschrijvingen'!R74</f>
        <v>0</v>
      </c>
      <c r="H85" s="86">
        <f>'7. Nominale afschrijvingen'!S74</f>
        <v>0</v>
      </c>
      <c r="I85" s="86">
        <f>'7. Nominale afschrijvingen'!T74</f>
        <v>0</v>
      </c>
      <c r="J85" s="86">
        <f>'7. Nominale afschrijvingen'!U74</f>
        <v>0</v>
      </c>
      <c r="K85" s="86">
        <f>'7. Nominale afschrijvingen'!V74</f>
        <v>0</v>
      </c>
      <c r="L85" s="86">
        <f>'7. Nominale afschrijvingen'!W74</f>
        <v>0</v>
      </c>
      <c r="M85" s="86">
        <f>'7. Nominale afschrijvingen'!X74</f>
        <v>18799.09105889326</v>
      </c>
      <c r="N85" s="86">
        <f>'7. Nominale afschrijvingen'!Y74</f>
        <v>37598.18211778652</v>
      </c>
      <c r="O85" s="86">
        <f>'7. Nominale afschrijvingen'!Z74</f>
        <v>37598.18211778652</v>
      </c>
      <c r="P85" s="86">
        <f>'7. Nominale afschrijvingen'!AA74</f>
        <v>37598.18211778652</v>
      </c>
      <c r="Q85" s="86">
        <f>'7. Nominale afschrijvingen'!AB74</f>
        <v>37598.18211778652</v>
      </c>
      <c r="R85" s="86">
        <f>'7. Nominale afschrijvingen'!AC74</f>
        <v>45117.818541343826</v>
      </c>
      <c r="S85" s="86">
        <f>'7. Nominale afschrijvingen'!AD74</f>
        <v>44045.711962143578</v>
      </c>
      <c r="T85" s="86">
        <f>'7. Nominale afschrijvingen'!AE74</f>
        <v>42999.081182845111</v>
      </c>
      <c r="U85" s="86">
        <f>'7. Nominale afschrijvingen'!AF74</f>
        <v>41977.32083790622</v>
      </c>
      <c r="V85" s="86">
        <f>'7. Nominale afschrijvingen'!AG74</f>
        <v>40979.839946708445</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0</v>
      </c>
      <c r="AA85" s="118">
        <f>IF($C85="TD",INDEX('4. CPI-tabel'!$D$20:$Z$42,$E85-2003,AA$28-2003),
IF(AA$28&gt;=$E85,MAX(1,INDEX('4. CPI-tabel'!$D$20:$Z$42,MAX($E85,2010)-2003,AA$28-2003)),0))</f>
        <v>0</v>
      </c>
      <c r="AB85" s="118">
        <f>IF($C85="TD",INDEX('4. CPI-tabel'!$D$20:$Z$42,$E85-2003,AB$28-2003),
IF(AB$28&gt;=$E85,MAX(1,INDEX('4. CPI-tabel'!$D$20:$Z$42,MAX($E85,2010)-2003,AB$28-2003)),0))</f>
        <v>0</v>
      </c>
      <c r="AC85" s="118">
        <f>IF($C85="TD",INDEX('4. CPI-tabel'!$D$20:$Z$42,$E85-2003,AC$28-2003),
IF(AC$28&gt;=$E85,MAX(1,INDEX('4. CPI-tabel'!$D$20:$Z$42,MAX($E85,2010)-2003,AC$28-2003)),0))</f>
        <v>0</v>
      </c>
      <c r="AD85" s="118">
        <f>IF($C85="TD",INDEX('4. CPI-tabel'!$D$20:$Z$42,$E85-2003,AD$28-2003),
IF(AD$28&gt;=$E85,MAX(1,INDEX('4. CPI-tabel'!$D$20:$Z$42,MAX($E85,2010)-2003,AD$28-2003)),0))</f>
        <v>1</v>
      </c>
      <c r="AE85" s="118">
        <f>IF($C85="TD",INDEX('4. CPI-tabel'!$D$20:$Z$42,$E85-2003,AE$28-2003),
IF(AE$28&gt;=$E85,MAX(1,INDEX('4. CPI-tabel'!$D$20:$Z$42,MAX($E85,2010)-2003,AE$28-2003)),0))</f>
        <v>1.014</v>
      </c>
      <c r="AF85" s="118">
        <f>IF($C85="TD",INDEX('4. CPI-tabel'!$D$20:$Z$42,$E85-2003,AF$28-2003),
IF(AF$28&gt;=$E85,MAX(1,INDEX('4. CPI-tabel'!$D$20:$Z$42,MAX($E85,2010)-2003,AF$28-2003)),0))</f>
        <v>1.0352939999999999</v>
      </c>
      <c r="AG85" s="118">
        <f>IF($C85="TD",INDEX('4. CPI-tabel'!$D$20:$Z$42,$E85-2003,AG$28-2003),
IF(AG$28&gt;=$E85,MAX(1,INDEX('4. CPI-tabel'!$D$20:$Z$42,MAX($E85,2010)-2003,AG$28-2003)),0))</f>
        <v>1.0642822320000001</v>
      </c>
      <c r="AH85" s="118">
        <f>IF($C85="TD",INDEX('4. CPI-tabel'!$D$20:$Z$42,$E85-2003,AH$28-2003),
IF(AH$28&gt;=$E85,MAX(1,INDEX('4. CPI-tabel'!$D$20:$Z$42,MAX($E85,2010)-2003,AH$28-2003)),0))</f>
        <v>1.0717322076239999</v>
      </c>
      <c r="AI85" s="118">
        <f>IF($C85="TD",INDEX('4. CPI-tabel'!$D$20:$Z$42,$E85-2003,AI$28-2003),
IF(AI$28&gt;=$E85,MAX(1,INDEX('4. CPI-tabel'!$D$20:$Z$42,MAX($E85,2010)-2003,AI$28-2003)),0))</f>
        <v>1.0717322076239999</v>
      </c>
      <c r="AJ85" s="118">
        <f>IF($C85="TD",INDEX('4. CPI-tabel'!$D$20:$Z$42,$E85-2003,AJ$28-2003),
IF(AJ$28&gt;=$E85,MAX(1,INDEX('4. CPI-tabel'!$D$20:$Z$42,MAX($E85,2010)-2003,AJ$28-2003)),0))</f>
        <v>1.0717322076239999</v>
      </c>
      <c r="AK85" s="118">
        <f>IF($C85="TD",INDEX('4. CPI-tabel'!$D$20:$Z$42,$E85-2003,AK$28-2003),
IF(AK$28&gt;=$E85,MAX(1,INDEX('4. CPI-tabel'!$D$20:$Z$42,MAX($E85,2010)-2003,AK$28-2003)),0))</f>
        <v>1.0717322076239999</v>
      </c>
      <c r="AL85" s="118">
        <f>IF($C85="TD",INDEX('4. CPI-tabel'!$D$20:$Z$42,$E85-2003,AL$28-2003),
IF(AL$28&gt;=$E85,MAX(1,INDEX('4. CPI-tabel'!$D$20:$Z$42,MAX($E85,2010)-2003,AL$28-2003)),0))</f>
        <v>1.0717322076239999</v>
      </c>
      <c r="AM85" s="118">
        <f>IF($C85="TD",INDEX('4. CPI-tabel'!$D$20:$Z$42,$E85-2003,AM$28-2003),
IF(AM$28&gt;=$E85,MAX(1,INDEX('4. CPI-tabel'!$D$20:$Z$42,MAX($E85,2010)-2003,AM$28-2003)),0))</f>
        <v>1.0717322076239999</v>
      </c>
      <c r="AO85" s="87">
        <f t="shared" si="5"/>
        <v>0</v>
      </c>
      <c r="AP85" s="87">
        <f t="shared" si="6"/>
        <v>0</v>
      </c>
      <c r="AQ85" s="87">
        <f t="shared" si="7"/>
        <v>0</v>
      </c>
      <c r="AR85" s="87">
        <f t="shared" si="8"/>
        <v>0</v>
      </c>
      <c r="AS85" s="87">
        <f t="shared" si="9"/>
        <v>0</v>
      </c>
      <c r="AT85" s="87">
        <f t="shared" si="10"/>
        <v>0</v>
      </c>
      <c r="AU85" s="87">
        <f t="shared" si="11"/>
        <v>18799.09105889326</v>
      </c>
      <c r="AV85" s="87">
        <f t="shared" si="12"/>
        <v>38124.556667435529</v>
      </c>
      <c r="AW85" s="87">
        <f t="shared" si="13"/>
        <v>38925.172357451673</v>
      </c>
      <c r="AX85" s="87">
        <f t="shared" si="14"/>
        <v>40015.077183460329</v>
      </c>
      <c r="AY85" s="87">
        <f t="shared" si="15"/>
        <v>40295.182723744547</v>
      </c>
      <c r="AZ85" s="87">
        <f t="shared" si="16"/>
        <v>48354.219268493456</v>
      </c>
      <c r="BA85" s="87">
        <f t="shared" si="17"/>
        <v>47205.208117558956</v>
      </c>
      <c r="BB85" s="87">
        <f t="shared" si="18"/>
        <v>46083.500201894181</v>
      </c>
      <c r="BC85" s="87">
        <f t="shared" si="19"/>
        <v>44988.446731750169</v>
      </c>
      <c r="BD85" s="87">
        <f t="shared" si="20"/>
        <v>43919.414334164023</v>
      </c>
    </row>
    <row r="86" spans="1:56" s="20" customFormat="1" x14ac:dyDescent="0.2">
      <c r="A86" s="41"/>
      <c r="B86" s="86">
        <f>'3. Investeringen'!B72</f>
        <v>58</v>
      </c>
      <c r="C86" s="86" t="str">
        <f>'3. Investeringen'!F72</f>
        <v>TD</v>
      </c>
      <c r="D86" s="86" t="str">
        <f>'3. Investeringen'!G72</f>
        <v>Nieuwe investeringen TD</v>
      </c>
      <c r="E86" s="121">
        <f>'3. Investeringen'!K72</f>
        <v>2017</v>
      </c>
      <c r="G86" s="86">
        <f>'7. Nominale afschrijvingen'!R75</f>
        <v>0</v>
      </c>
      <c r="H86" s="86">
        <f>'7. Nominale afschrijvingen'!S75</f>
        <v>0</v>
      </c>
      <c r="I86" s="86">
        <f>'7. Nominale afschrijvingen'!T75</f>
        <v>0</v>
      </c>
      <c r="J86" s="86">
        <f>'7. Nominale afschrijvingen'!U75</f>
        <v>0</v>
      </c>
      <c r="K86" s="86">
        <f>'7. Nominale afschrijvingen'!V75</f>
        <v>0</v>
      </c>
      <c r="L86" s="86">
        <f>'7. Nominale afschrijvingen'!W75</f>
        <v>0</v>
      </c>
      <c r="M86" s="86">
        <f>'7. Nominale afschrijvingen'!X75</f>
        <v>55293.112775338224</v>
      </c>
      <c r="N86" s="86">
        <f>'7. Nominale afschrijvingen'!Y75</f>
        <v>110586.22555067645</v>
      </c>
      <c r="O86" s="86">
        <f>'7. Nominale afschrijvingen'!Z75</f>
        <v>110586.22555067645</v>
      </c>
      <c r="P86" s="86">
        <f>'7. Nominale afschrijvingen'!AA75</f>
        <v>110586.22555067645</v>
      </c>
      <c r="Q86" s="86">
        <f>'7. Nominale afschrijvingen'!AB75</f>
        <v>110586.22555067645</v>
      </c>
      <c r="R86" s="86">
        <f>'7. Nominale afschrijvingen'!AC75</f>
        <v>132703.47066081173</v>
      </c>
      <c r="S86" s="86">
        <f>'7. Nominale afschrijvingen'!AD75</f>
        <v>128771.51597456548</v>
      </c>
      <c r="T86" s="86">
        <f>'7. Nominale afschrijvingen'!AE75</f>
        <v>124956.06364939317</v>
      </c>
      <c r="U86" s="86">
        <f>'7. Nominale afschrijvingen'!AF75</f>
        <v>121253.66176348522</v>
      </c>
      <c r="V86" s="86">
        <f>'7. Nominale afschrijvingen'!AG75</f>
        <v>117660.96067419677</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0</v>
      </c>
      <c r="AA86" s="118">
        <f>IF($C86="TD",INDEX('4. CPI-tabel'!$D$20:$Z$42,$E86-2003,AA$28-2003),
IF(AA$28&gt;=$E86,MAX(1,INDEX('4. CPI-tabel'!$D$20:$Z$42,MAX($E86,2010)-2003,AA$28-2003)),0))</f>
        <v>0</v>
      </c>
      <c r="AB86" s="118">
        <f>IF($C86="TD",INDEX('4. CPI-tabel'!$D$20:$Z$42,$E86-2003,AB$28-2003),
IF(AB$28&gt;=$E86,MAX(1,INDEX('4. CPI-tabel'!$D$20:$Z$42,MAX($E86,2010)-2003,AB$28-2003)),0))</f>
        <v>0</v>
      </c>
      <c r="AC86" s="118">
        <f>IF($C86="TD",INDEX('4. CPI-tabel'!$D$20:$Z$42,$E86-2003,AC$28-2003),
IF(AC$28&gt;=$E86,MAX(1,INDEX('4. CPI-tabel'!$D$20:$Z$42,MAX($E86,2010)-2003,AC$28-2003)),0))</f>
        <v>0</v>
      </c>
      <c r="AD86" s="118">
        <f>IF($C86="TD",INDEX('4. CPI-tabel'!$D$20:$Z$42,$E86-2003,AD$28-2003),
IF(AD$28&gt;=$E86,MAX(1,INDEX('4. CPI-tabel'!$D$20:$Z$42,MAX($E86,2010)-2003,AD$28-2003)),0))</f>
        <v>1</v>
      </c>
      <c r="AE86" s="118">
        <f>IF($C86="TD",INDEX('4. CPI-tabel'!$D$20:$Z$42,$E86-2003,AE$28-2003),
IF(AE$28&gt;=$E86,MAX(1,INDEX('4. CPI-tabel'!$D$20:$Z$42,MAX($E86,2010)-2003,AE$28-2003)),0))</f>
        <v>1.014</v>
      </c>
      <c r="AF86" s="118">
        <f>IF($C86="TD",INDEX('4. CPI-tabel'!$D$20:$Z$42,$E86-2003,AF$28-2003),
IF(AF$28&gt;=$E86,MAX(1,INDEX('4. CPI-tabel'!$D$20:$Z$42,MAX($E86,2010)-2003,AF$28-2003)),0))</f>
        <v>1.0352939999999999</v>
      </c>
      <c r="AG86" s="118">
        <f>IF($C86="TD",INDEX('4. CPI-tabel'!$D$20:$Z$42,$E86-2003,AG$28-2003),
IF(AG$28&gt;=$E86,MAX(1,INDEX('4. CPI-tabel'!$D$20:$Z$42,MAX($E86,2010)-2003,AG$28-2003)),0))</f>
        <v>1.0642822320000001</v>
      </c>
      <c r="AH86" s="118">
        <f>IF($C86="TD",INDEX('4. CPI-tabel'!$D$20:$Z$42,$E86-2003,AH$28-2003),
IF(AH$28&gt;=$E86,MAX(1,INDEX('4. CPI-tabel'!$D$20:$Z$42,MAX($E86,2010)-2003,AH$28-2003)),0))</f>
        <v>1.0717322076239999</v>
      </c>
      <c r="AI86" s="118">
        <f>IF($C86="TD",INDEX('4. CPI-tabel'!$D$20:$Z$42,$E86-2003,AI$28-2003),
IF(AI$28&gt;=$E86,MAX(1,INDEX('4. CPI-tabel'!$D$20:$Z$42,MAX($E86,2010)-2003,AI$28-2003)),0))</f>
        <v>1.0717322076239999</v>
      </c>
      <c r="AJ86" s="118">
        <f>IF($C86="TD",INDEX('4. CPI-tabel'!$D$20:$Z$42,$E86-2003,AJ$28-2003),
IF(AJ$28&gt;=$E86,MAX(1,INDEX('4. CPI-tabel'!$D$20:$Z$42,MAX($E86,2010)-2003,AJ$28-2003)),0))</f>
        <v>1.0717322076239999</v>
      </c>
      <c r="AK86" s="118">
        <f>IF($C86="TD",INDEX('4. CPI-tabel'!$D$20:$Z$42,$E86-2003,AK$28-2003),
IF(AK$28&gt;=$E86,MAX(1,INDEX('4. CPI-tabel'!$D$20:$Z$42,MAX($E86,2010)-2003,AK$28-2003)),0))</f>
        <v>1.0717322076239999</v>
      </c>
      <c r="AL86" s="118">
        <f>IF($C86="TD",INDEX('4. CPI-tabel'!$D$20:$Z$42,$E86-2003,AL$28-2003),
IF(AL$28&gt;=$E86,MAX(1,INDEX('4. CPI-tabel'!$D$20:$Z$42,MAX($E86,2010)-2003,AL$28-2003)),0))</f>
        <v>1.0717322076239999</v>
      </c>
      <c r="AM86" s="118">
        <f>IF($C86="TD",INDEX('4. CPI-tabel'!$D$20:$Z$42,$E86-2003,AM$28-2003),
IF(AM$28&gt;=$E86,MAX(1,INDEX('4. CPI-tabel'!$D$20:$Z$42,MAX($E86,2010)-2003,AM$28-2003)),0))</f>
        <v>1.0717322076239999</v>
      </c>
      <c r="AO86" s="87">
        <f t="shared" si="5"/>
        <v>0</v>
      </c>
      <c r="AP86" s="87">
        <f t="shared" si="6"/>
        <v>0</v>
      </c>
      <c r="AQ86" s="87">
        <f t="shared" si="7"/>
        <v>0</v>
      </c>
      <c r="AR86" s="87">
        <f t="shared" si="8"/>
        <v>0</v>
      </c>
      <c r="AS86" s="87">
        <f t="shared" si="9"/>
        <v>0</v>
      </c>
      <c r="AT86" s="87">
        <f t="shared" si="10"/>
        <v>0</v>
      </c>
      <c r="AU86" s="87">
        <f t="shared" si="11"/>
        <v>55293.112775338224</v>
      </c>
      <c r="AV86" s="87">
        <f t="shared" si="12"/>
        <v>112134.43270838592</v>
      </c>
      <c r="AW86" s="87">
        <f t="shared" si="13"/>
        <v>114489.25579526201</v>
      </c>
      <c r="AX86" s="87">
        <f t="shared" si="14"/>
        <v>117694.95495752936</v>
      </c>
      <c r="AY86" s="87">
        <f t="shared" si="15"/>
        <v>118518.81964223205</v>
      </c>
      <c r="AZ86" s="87">
        <f t="shared" si="16"/>
        <v>142222.58357067846</v>
      </c>
      <c r="BA86" s="87">
        <f t="shared" si="17"/>
        <v>138008.58109451024</v>
      </c>
      <c r="BB86" s="87">
        <f t="shared" si="18"/>
        <v>133919.43795096918</v>
      </c>
      <c r="BC86" s="87">
        <f t="shared" si="19"/>
        <v>129951.45460427379</v>
      </c>
      <c r="BD86" s="87">
        <f t="shared" si="20"/>
        <v>126101.04113451754</v>
      </c>
    </row>
    <row r="87" spans="1:56" s="20" customFormat="1" x14ac:dyDescent="0.2">
      <c r="A87" s="41"/>
      <c r="B87" s="86">
        <f>'3. Investeringen'!B73</f>
        <v>59</v>
      </c>
      <c r="C87" s="86" t="str">
        <f>'3. Investeringen'!F73</f>
        <v>TD</v>
      </c>
      <c r="D87" s="86" t="str">
        <f>'3. Investeringen'!G73</f>
        <v>Nieuwe investeringen TD</v>
      </c>
      <c r="E87" s="121">
        <f>'3. Investeringen'!K73</f>
        <v>2017</v>
      </c>
      <c r="G87" s="86">
        <f>'7. Nominale afschrijvingen'!R76</f>
        <v>0</v>
      </c>
      <c r="H87" s="86">
        <f>'7. Nominale afschrijvingen'!S76</f>
        <v>0</v>
      </c>
      <c r="I87" s="86">
        <f>'7. Nominale afschrijvingen'!T76</f>
        <v>0</v>
      </c>
      <c r="J87" s="86">
        <f>'7. Nominale afschrijvingen'!U76</f>
        <v>0</v>
      </c>
      <c r="K87" s="86">
        <f>'7. Nominale afschrijvingen'!V76</f>
        <v>0</v>
      </c>
      <c r="L87" s="86">
        <f>'7. Nominale afschrijvingen'!W76</f>
        <v>0</v>
      </c>
      <c r="M87" s="86">
        <f>'7. Nominale afschrijvingen'!X76</f>
        <v>18330.103280423093</v>
      </c>
      <c r="N87" s="86">
        <f>'7. Nominale afschrijvingen'!Y76</f>
        <v>36660.206560846178</v>
      </c>
      <c r="O87" s="86">
        <f>'7. Nominale afschrijvingen'!Z76</f>
        <v>36660.206560846178</v>
      </c>
      <c r="P87" s="86">
        <f>'7. Nominale afschrijvingen'!AA76</f>
        <v>36660.206560846178</v>
      </c>
      <c r="Q87" s="86">
        <f>'7. Nominale afschrijvingen'!AB76</f>
        <v>36660.206560846178</v>
      </c>
      <c r="R87" s="86">
        <f>'7. Nominale afschrijvingen'!AC76</f>
        <v>43992.247873015425</v>
      </c>
      <c r="S87" s="86">
        <f>'7. Nominale afschrijvingen'!AD76</f>
        <v>41922.024443697046</v>
      </c>
      <c r="T87" s="86">
        <f>'7. Nominale afschrijvingen'!AE76</f>
        <v>39949.223293405419</v>
      </c>
      <c r="U87" s="86">
        <f>'7. Nominale afschrijvingen'!AF76</f>
        <v>38069.25984430399</v>
      </c>
      <c r="V87" s="86">
        <f>'7. Nominale afschrijvingen'!AG76</f>
        <v>36277.765263395573</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0</v>
      </c>
      <c r="AA87" s="118">
        <f>IF($C87="TD",INDEX('4. CPI-tabel'!$D$20:$Z$42,$E87-2003,AA$28-2003),
IF(AA$28&gt;=$E87,MAX(1,INDEX('4. CPI-tabel'!$D$20:$Z$42,MAX($E87,2010)-2003,AA$28-2003)),0))</f>
        <v>0</v>
      </c>
      <c r="AB87" s="118">
        <f>IF($C87="TD",INDEX('4. CPI-tabel'!$D$20:$Z$42,$E87-2003,AB$28-2003),
IF(AB$28&gt;=$E87,MAX(1,INDEX('4. CPI-tabel'!$D$20:$Z$42,MAX($E87,2010)-2003,AB$28-2003)),0))</f>
        <v>0</v>
      </c>
      <c r="AC87" s="118">
        <f>IF($C87="TD",INDEX('4. CPI-tabel'!$D$20:$Z$42,$E87-2003,AC$28-2003),
IF(AC$28&gt;=$E87,MAX(1,INDEX('4. CPI-tabel'!$D$20:$Z$42,MAX($E87,2010)-2003,AC$28-2003)),0))</f>
        <v>0</v>
      </c>
      <c r="AD87" s="118">
        <f>IF($C87="TD",INDEX('4. CPI-tabel'!$D$20:$Z$42,$E87-2003,AD$28-2003),
IF(AD$28&gt;=$E87,MAX(1,INDEX('4. CPI-tabel'!$D$20:$Z$42,MAX($E87,2010)-2003,AD$28-2003)),0))</f>
        <v>1</v>
      </c>
      <c r="AE87" s="118">
        <f>IF($C87="TD",INDEX('4. CPI-tabel'!$D$20:$Z$42,$E87-2003,AE$28-2003),
IF(AE$28&gt;=$E87,MAX(1,INDEX('4. CPI-tabel'!$D$20:$Z$42,MAX($E87,2010)-2003,AE$28-2003)),0))</f>
        <v>1.014</v>
      </c>
      <c r="AF87" s="118">
        <f>IF($C87="TD",INDEX('4. CPI-tabel'!$D$20:$Z$42,$E87-2003,AF$28-2003),
IF(AF$28&gt;=$E87,MAX(1,INDEX('4. CPI-tabel'!$D$20:$Z$42,MAX($E87,2010)-2003,AF$28-2003)),0))</f>
        <v>1.0352939999999999</v>
      </c>
      <c r="AG87" s="118">
        <f>IF($C87="TD",INDEX('4. CPI-tabel'!$D$20:$Z$42,$E87-2003,AG$28-2003),
IF(AG$28&gt;=$E87,MAX(1,INDEX('4. CPI-tabel'!$D$20:$Z$42,MAX($E87,2010)-2003,AG$28-2003)),0))</f>
        <v>1.0642822320000001</v>
      </c>
      <c r="AH87" s="118">
        <f>IF($C87="TD",INDEX('4. CPI-tabel'!$D$20:$Z$42,$E87-2003,AH$28-2003),
IF(AH$28&gt;=$E87,MAX(1,INDEX('4. CPI-tabel'!$D$20:$Z$42,MAX($E87,2010)-2003,AH$28-2003)),0))</f>
        <v>1.0717322076239999</v>
      </c>
      <c r="AI87" s="118">
        <f>IF($C87="TD",INDEX('4. CPI-tabel'!$D$20:$Z$42,$E87-2003,AI$28-2003),
IF(AI$28&gt;=$E87,MAX(1,INDEX('4. CPI-tabel'!$D$20:$Z$42,MAX($E87,2010)-2003,AI$28-2003)),0))</f>
        <v>1.0717322076239999</v>
      </c>
      <c r="AJ87" s="118">
        <f>IF($C87="TD",INDEX('4. CPI-tabel'!$D$20:$Z$42,$E87-2003,AJ$28-2003),
IF(AJ$28&gt;=$E87,MAX(1,INDEX('4. CPI-tabel'!$D$20:$Z$42,MAX($E87,2010)-2003,AJ$28-2003)),0))</f>
        <v>1.0717322076239999</v>
      </c>
      <c r="AK87" s="118">
        <f>IF($C87="TD",INDEX('4. CPI-tabel'!$D$20:$Z$42,$E87-2003,AK$28-2003),
IF(AK$28&gt;=$E87,MAX(1,INDEX('4. CPI-tabel'!$D$20:$Z$42,MAX($E87,2010)-2003,AK$28-2003)),0))</f>
        <v>1.0717322076239999</v>
      </c>
      <c r="AL87" s="118">
        <f>IF($C87="TD",INDEX('4. CPI-tabel'!$D$20:$Z$42,$E87-2003,AL$28-2003),
IF(AL$28&gt;=$E87,MAX(1,INDEX('4. CPI-tabel'!$D$20:$Z$42,MAX($E87,2010)-2003,AL$28-2003)),0))</f>
        <v>1.0717322076239999</v>
      </c>
      <c r="AM87" s="118">
        <f>IF($C87="TD",INDEX('4. CPI-tabel'!$D$20:$Z$42,$E87-2003,AM$28-2003),
IF(AM$28&gt;=$E87,MAX(1,INDEX('4. CPI-tabel'!$D$20:$Z$42,MAX($E87,2010)-2003,AM$28-2003)),0))</f>
        <v>1.0717322076239999</v>
      </c>
      <c r="AO87" s="87">
        <f t="shared" si="5"/>
        <v>0</v>
      </c>
      <c r="AP87" s="87">
        <f t="shared" si="6"/>
        <v>0</v>
      </c>
      <c r="AQ87" s="87">
        <f t="shared" si="7"/>
        <v>0</v>
      </c>
      <c r="AR87" s="87">
        <f t="shared" si="8"/>
        <v>0</v>
      </c>
      <c r="AS87" s="87">
        <f t="shared" si="9"/>
        <v>0</v>
      </c>
      <c r="AT87" s="87">
        <f t="shared" si="10"/>
        <v>0</v>
      </c>
      <c r="AU87" s="87">
        <f t="shared" si="11"/>
        <v>18330.103280423093</v>
      </c>
      <c r="AV87" s="87">
        <f t="shared" si="12"/>
        <v>37173.449452698027</v>
      </c>
      <c r="AW87" s="87">
        <f t="shared" si="13"/>
        <v>37954.091891204684</v>
      </c>
      <c r="AX87" s="87">
        <f t="shared" si="14"/>
        <v>39016.806464158413</v>
      </c>
      <c r="AY87" s="87">
        <f t="shared" si="15"/>
        <v>39289.924109407519</v>
      </c>
      <c r="AZ87" s="87">
        <f t="shared" si="16"/>
        <v>47147.908931289036</v>
      </c>
      <c r="BA87" s="87">
        <f t="shared" si="17"/>
        <v>44929.183805110719</v>
      </c>
      <c r="BB87" s="87">
        <f t="shared" si="18"/>
        <v>42814.869273105513</v>
      </c>
      <c r="BC87" s="87">
        <f t="shared" si="19"/>
        <v>40800.051895547607</v>
      </c>
      <c r="BD87" s="87">
        <f t="shared" si="20"/>
        <v>38880.049453404194</v>
      </c>
    </row>
    <row r="88" spans="1:56" s="20" customFormat="1" x14ac:dyDescent="0.2">
      <c r="A88" s="41"/>
      <c r="B88" s="86">
        <f>'3. Investeringen'!B74</f>
        <v>60</v>
      </c>
      <c r="C88" s="86" t="str">
        <f>'3. Investeringen'!F74</f>
        <v>TD</v>
      </c>
      <c r="D88" s="86" t="str">
        <f>'3. Investeringen'!G74</f>
        <v>Nieuwe investeringen TD</v>
      </c>
      <c r="E88" s="121">
        <f>'3. Investeringen'!K74</f>
        <v>2017</v>
      </c>
      <c r="G88" s="86">
        <f>'7. Nominale afschrijvingen'!R77</f>
        <v>0</v>
      </c>
      <c r="H88" s="86">
        <f>'7. Nominale afschrijvingen'!S77</f>
        <v>0</v>
      </c>
      <c r="I88" s="86">
        <f>'7. Nominale afschrijvingen'!T77</f>
        <v>0</v>
      </c>
      <c r="J88" s="86">
        <f>'7. Nominale afschrijvingen'!U77</f>
        <v>0</v>
      </c>
      <c r="K88" s="86">
        <f>'7. Nominale afschrijvingen'!V77</f>
        <v>0</v>
      </c>
      <c r="L88" s="86">
        <f>'7. Nominale afschrijvingen'!W77</f>
        <v>0</v>
      </c>
      <c r="M88" s="86">
        <f>'7. Nominale afschrijvingen'!X77</f>
        <v>49139.561328876975</v>
      </c>
      <c r="N88" s="86">
        <f>'7. Nominale afschrijvingen'!Y77</f>
        <v>98279.122657753935</v>
      </c>
      <c r="O88" s="86">
        <f>'7. Nominale afschrijvingen'!Z77</f>
        <v>98279.122657753935</v>
      </c>
      <c r="P88" s="86">
        <f>'7. Nominale afschrijvingen'!AA77</f>
        <v>98279.122657753935</v>
      </c>
      <c r="Q88" s="86">
        <f>'7. Nominale afschrijvingen'!AB77</f>
        <v>98279.122657753935</v>
      </c>
      <c r="R88" s="86">
        <f>'7. Nominale afschrijvingen'!AC77</f>
        <v>49139.561328877055</v>
      </c>
      <c r="S88" s="86">
        <f>'7. Nominale afschrijvingen'!AD77</f>
        <v>0</v>
      </c>
      <c r="T88" s="86">
        <f>'7. Nominale afschrijvingen'!AE77</f>
        <v>0</v>
      </c>
      <c r="U88" s="86">
        <f>'7. Nominale afschrijvingen'!AF77</f>
        <v>0</v>
      </c>
      <c r="V88" s="86">
        <f>'7. Nominale afschrijvingen'!AG77</f>
        <v>0</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0</v>
      </c>
      <c r="AA88" s="118">
        <f>IF($C88="TD",INDEX('4. CPI-tabel'!$D$20:$Z$42,$E88-2003,AA$28-2003),
IF(AA$28&gt;=$E88,MAX(1,INDEX('4. CPI-tabel'!$D$20:$Z$42,MAX($E88,2010)-2003,AA$28-2003)),0))</f>
        <v>0</v>
      </c>
      <c r="AB88" s="118">
        <f>IF($C88="TD",INDEX('4. CPI-tabel'!$D$20:$Z$42,$E88-2003,AB$28-2003),
IF(AB$28&gt;=$E88,MAX(1,INDEX('4. CPI-tabel'!$D$20:$Z$42,MAX($E88,2010)-2003,AB$28-2003)),0))</f>
        <v>0</v>
      </c>
      <c r="AC88" s="118">
        <f>IF($C88="TD",INDEX('4. CPI-tabel'!$D$20:$Z$42,$E88-2003,AC$28-2003),
IF(AC$28&gt;=$E88,MAX(1,INDEX('4. CPI-tabel'!$D$20:$Z$42,MAX($E88,2010)-2003,AC$28-2003)),0))</f>
        <v>0</v>
      </c>
      <c r="AD88" s="118">
        <f>IF($C88="TD",INDEX('4. CPI-tabel'!$D$20:$Z$42,$E88-2003,AD$28-2003),
IF(AD$28&gt;=$E88,MAX(1,INDEX('4. CPI-tabel'!$D$20:$Z$42,MAX($E88,2010)-2003,AD$28-2003)),0))</f>
        <v>1</v>
      </c>
      <c r="AE88" s="118">
        <f>IF($C88="TD",INDEX('4. CPI-tabel'!$D$20:$Z$42,$E88-2003,AE$28-2003),
IF(AE$28&gt;=$E88,MAX(1,INDEX('4. CPI-tabel'!$D$20:$Z$42,MAX($E88,2010)-2003,AE$28-2003)),0))</f>
        <v>1.014</v>
      </c>
      <c r="AF88" s="118">
        <f>IF($C88="TD",INDEX('4. CPI-tabel'!$D$20:$Z$42,$E88-2003,AF$28-2003),
IF(AF$28&gt;=$E88,MAX(1,INDEX('4. CPI-tabel'!$D$20:$Z$42,MAX($E88,2010)-2003,AF$28-2003)),0))</f>
        <v>1.0352939999999999</v>
      </c>
      <c r="AG88" s="118">
        <f>IF($C88="TD",INDEX('4. CPI-tabel'!$D$20:$Z$42,$E88-2003,AG$28-2003),
IF(AG$28&gt;=$E88,MAX(1,INDEX('4. CPI-tabel'!$D$20:$Z$42,MAX($E88,2010)-2003,AG$28-2003)),0))</f>
        <v>1.0642822320000001</v>
      </c>
      <c r="AH88" s="118">
        <f>IF($C88="TD",INDEX('4. CPI-tabel'!$D$20:$Z$42,$E88-2003,AH$28-2003),
IF(AH$28&gt;=$E88,MAX(1,INDEX('4. CPI-tabel'!$D$20:$Z$42,MAX($E88,2010)-2003,AH$28-2003)),0))</f>
        <v>1.0717322076239999</v>
      </c>
      <c r="AI88" s="118">
        <f>IF($C88="TD",INDEX('4. CPI-tabel'!$D$20:$Z$42,$E88-2003,AI$28-2003),
IF(AI$28&gt;=$E88,MAX(1,INDEX('4. CPI-tabel'!$D$20:$Z$42,MAX($E88,2010)-2003,AI$28-2003)),0))</f>
        <v>1.0717322076239999</v>
      </c>
      <c r="AJ88" s="118">
        <f>IF($C88="TD",INDEX('4. CPI-tabel'!$D$20:$Z$42,$E88-2003,AJ$28-2003),
IF(AJ$28&gt;=$E88,MAX(1,INDEX('4. CPI-tabel'!$D$20:$Z$42,MAX($E88,2010)-2003,AJ$28-2003)),0))</f>
        <v>1.0717322076239999</v>
      </c>
      <c r="AK88" s="118">
        <f>IF($C88="TD",INDEX('4. CPI-tabel'!$D$20:$Z$42,$E88-2003,AK$28-2003),
IF(AK$28&gt;=$E88,MAX(1,INDEX('4. CPI-tabel'!$D$20:$Z$42,MAX($E88,2010)-2003,AK$28-2003)),0))</f>
        <v>1.0717322076239999</v>
      </c>
      <c r="AL88" s="118">
        <f>IF($C88="TD",INDEX('4. CPI-tabel'!$D$20:$Z$42,$E88-2003,AL$28-2003),
IF(AL$28&gt;=$E88,MAX(1,INDEX('4. CPI-tabel'!$D$20:$Z$42,MAX($E88,2010)-2003,AL$28-2003)),0))</f>
        <v>1.0717322076239999</v>
      </c>
      <c r="AM88" s="118">
        <f>IF($C88="TD",INDEX('4. CPI-tabel'!$D$20:$Z$42,$E88-2003,AM$28-2003),
IF(AM$28&gt;=$E88,MAX(1,INDEX('4. CPI-tabel'!$D$20:$Z$42,MAX($E88,2010)-2003,AM$28-2003)),0))</f>
        <v>1.0717322076239999</v>
      </c>
      <c r="AO88" s="87">
        <f t="shared" si="5"/>
        <v>0</v>
      </c>
      <c r="AP88" s="87">
        <f t="shared" si="6"/>
        <v>0</v>
      </c>
      <c r="AQ88" s="87">
        <f t="shared" si="7"/>
        <v>0</v>
      </c>
      <c r="AR88" s="87">
        <f t="shared" si="8"/>
        <v>0</v>
      </c>
      <c r="AS88" s="87">
        <f t="shared" si="9"/>
        <v>0</v>
      </c>
      <c r="AT88" s="87">
        <f t="shared" si="10"/>
        <v>0</v>
      </c>
      <c r="AU88" s="87">
        <f t="shared" si="11"/>
        <v>49139.561328876975</v>
      </c>
      <c r="AV88" s="87">
        <f t="shared" si="12"/>
        <v>99655.030374962487</v>
      </c>
      <c r="AW88" s="87">
        <f t="shared" si="13"/>
        <v>101747.7860128367</v>
      </c>
      <c r="AX88" s="87">
        <f t="shared" si="14"/>
        <v>104596.72402119613</v>
      </c>
      <c r="AY88" s="87">
        <f t="shared" si="15"/>
        <v>105328.90108934449</v>
      </c>
      <c r="AZ88" s="87">
        <f t="shared" si="16"/>
        <v>52664.450544672341</v>
      </c>
      <c r="BA88" s="87">
        <f t="shared" si="17"/>
        <v>0</v>
      </c>
      <c r="BB88" s="87">
        <f t="shared" si="18"/>
        <v>0</v>
      </c>
      <c r="BC88" s="87">
        <f t="shared" si="19"/>
        <v>0</v>
      </c>
      <c r="BD88" s="87">
        <f t="shared" si="20"/>
        <v>0</v>
      </c>
    </row>
    <row r="89" spans="1:56" s="20" customFormat="1" x14ac:dyDescent="0.2">
      <c r="A89" s="41"/>
      <c r="B89" s="86">
        <f>'3. Investeringen'!B75</f>
        <v>61</v>
      </c>
      <c r="C89" s="86" t="str">
        <f>'3. Investeringen'!F75</f>
        <v>TD</v>
      </c>
      <c r="D89" s="86" t="str">
        <f>'3. Investeringen'!G75</f>
        <v>Nieuwe investeringen TD</v>
      </c>
      <c r="E89" s="121">
        <f>'3. Investeringen'!K75</f>
        <v>2017</v>
      </c>
      <c r="G89" s="86">
        <f>'7. Nominale afschrijvingen'!R78</f>
        <v>0</v>
      </c>
      <c r="H89" s="86">
        <f>'7. Nominale afschrijvingen'!S78</f>
        <v>0</v>
      </c>
      <c r="I89" s="86">
        <f>'7. Nominale afschrijvingen'!T78</f>
        <v>0</v>
      </c>
      <c r="J89" s="86">
        <f>'7. Nominale afschrijvingen'!U78</f>
        <v>0</v>
      </c>
      <c r="K89" s="86">
        <f>'7. Nominale afschrijvingen'!V78</f>
        <v>0</v>
      </c>
      <c r="L89" s="86">
        <f>'7. Nominale afschrijvingen'!W78</f>
        <v>0</v>
      </c>
      <c r="M89" s="86">
        <f>'7. Nominale afschrijvingen'!X78</f>
        <v>0</v>
      </c>
      <c r="N89" s="86">
        <f>'7. Nominale afschrijvingen'!Y78</f>
        <v>0</v>
      </c>
      <c r="O89" s="86">
        <f>'7. Nominale afschrijvingen'!Z78</f>
        <v>0</v>
      </c>
      <c r="P89" s="86">
        <f>'7. Nominale afschrijvingen'!AA78</f>
        <v>0</v>
      </c>
      <c r="Q89" s="86">
        <f>'7. Nominale afschrijvingen'!AB78</f>
        <v>0</v>
      </c>
      <c r="R89" s="86">
        <f>'7. Nominale afschrijvingen'!AC78</f>
        <v>0</v>
      </c>
      <c r="S89" s="86">
        <f>'7. Nominale afschrijvingen'!AD78</f>
        <v>0</v>
      </c>
      <c r="T89" s="86">
        <f>'7. Nominale afschrijvingen'!AE78</f>
        <v>0</v>
      </c>
      <c r="U89" s="86">
        <f>'7. Nominale afschrijvingen'!AF78</f>
        <v>0</v>
      </c>
      <c r="V89" s="86">
        <f>'7. Nominale afschrijvingen'!AG78</f>
        <v>0</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0</v>
      </c>
      <c r="AA89" s="118">
        <f>IF($C89="TD",INDEX('4. CPI-tabel'!$D$20:$Z$42,$E89-2003,AA$28-2003),
IF(AA$28&gt;=$E89,MAX(1,INDEX('4. CPI-tabel'!$D$20:$Z$42,MAX($E89,2010)-2003,AA$28-2003)),0))</f>
        <v>0</v>
      </c>
      <c r="AB89" s="118">
        <f>IF($C89="TD",INDEX('4. CPI-tabel'!$D$20:$Z$42,$E89-2003,AB$28-2003),
IF(AB$28&gt;=$E89,MAX(1,INDEX('4. CPI-tabel'!$D$20:$Z$42,MAX($E89,2010)-2003,AB$28-2003)),0))</f>
        <v>0</v>
      </c>
      <c r="AC89" s="118">
        <f>IF($C89="TD",INDEX('4. CPI-tabel'!$D$20:$Z$42,$E89-2003,AC$28-2003),
IF(AC$28&gt;=$E89,MAX(1,INDEX('4. CPI-tabel'!$D$20:$Z$42,MAX($E89,2010)-2003,AC$28-2003)),0))</f>
        <v>0</v>
      </c>
      <c r="AD89" s="118">
        <f>IF($C89="TD",INDEX('4. CPI-tabel'!$D$20:$Z$42,$E89-2003,AD$28-2003),
IF(AD$28&gt;=$E89,MAX(1,INDEX('4. CPI-tabel'!$D$20:$Z$42,MAX($E89,2010)-2003,AD$28-2003)),0))</f>
        <v>1</v>
      </c>
      <c r="AE89" s="118">
        <f>IF($C89="TD",INDEX('4. CPI-tabel'!$D$20:$Z$42,$E89-2003,AE$28-2003),
IF(AE$28&gt;=$E89,MAX(1,INDEX('4. CPI-tabel'!$D$20:$Z$42,MAX($E89,2010)-2003,AE$28-2003)),0))</f>
        <v>1.014</v>
      </c>
      <c r="AF89" s="118">
        <f>IF($C89="TD",INDEX('4. CPI-tabel'!$D$20:$Z$42,$E89-2003,AF$28-2003),
IF(AF$28&gt;=$E89,MAX(1,INDEX('4. CPI-tabel'!$D$20:$Z$42,MAX($E89,2010)-2003,AF$28-2003)),0))</f>
        <v>1.0352939999999999</v>
      </c>
      <c r="AG89" s="118">
        <f>IF($C89="TD",INDEX('4. CPI-tabel'!$D$20:$Z$42,$E89-2003,AG$28-2003),
IF(AG$28&gt;=$E89,MAX(1,INDEX('4. CPI-tabel'!$D$20:$Z$42,MAX($E89,2010)-2003,AG$28-2003)),0))</f>
        <v>1.0642822320000001</v>
      </c>
      <c r="AH89" s="118">
        <f>IF($C89="TD",INDEX('4. CPI-tabel'!$D$20:$Z$42,$E89-2003,AH$28-2003),
IF(AH$28&gt;=$E89,MAX(1,INDEX('4. CPI-tabel'!$D$20:$Z$42,MAX($E89,2010)-2003,AH$28-2003)),0))</f>
        <v>1.0717322076239999</v>
      </c>
      <c r="AI89" s="118">
        <f>IF($C89="TD",INDEX('4. CPI-tabel'!$D$20:$Z$42,$E89-2003,AI$28-2003),
IF(AI$28&gt;=$E89,MAX(1,INDEX('4. CPI-tabel'!$D$20:$Z$42,MAX($E89,2010)-2003,AI$28-2003)),0))</f>
        <v>1.0717322076239999</v>
      </c>
      <c r="AJ89" s="118">
        <f>IF($C89="TD",INDEX('4. CPI-tabel'!$D$20:$Z$42,$E89-2003,AJ$28-2003),
IF(AJ$28&gt;=$E89,MAX(1,INDEX('4. CPI-tabel'!$D$20:$Z$42,MAX($E89,2010)-2003,AJ$28-2003)),0))</f>
        <v>1.0717322076239999</v>
      </c>
      <c r="AK89" s="118">
        <f>IF($C89="TD",INDEX('4. CPI-tabel'!$D$20:$Z$42,$E89-2003,AK$28-2003),
IF(AK$28&gt;=$E89,MAX(1,INDEX('4. CPI-tabel'!$D$20:$Z$42,MAX($E89,2010)-2003,AK$28-2003)),0))</f>
        <v>1.0717322076239999</v>
      </c>
      <c r="AL89" s="118">
        <f>IF($C89="TD",INDEX('4. CPI-tabel'!$D$20:$Z$42,$E89-2003,AL$28-2003),
IF(AL$28&gt;=$E89,MAX(1,INDEX('4. CPI-tabel'!$D$20:$Z$42,MAX($E89,2010)-2003,AL$28-2003)),0))</f>
        <v>1.0717322076239999</v>
      </c>
      <c r="AM89" s="118">
        <f>IF($C89="TD",INDEX('4. CPI-tabel'!$D$20:$Z$42,$E89-2003,AM$28-2003),
IF(AM$28&gt;=$E89,MAX(1,INDEX('4. CPI-tabel'!$D$20:$Z$42,MAX($E89,2010)-2003,AM$28-2003)),0))</f>
        <v>1.0717322076239999</v>
      </c>
      <c r="AO89" s="87">
        <f t="shared" si="5"/>
        <v>0</v>
      </c>
      <c r="AP89" s="87">
        <f t="shared" si="6"/>
        <v>0</v>
      </c>
      <c r="AQ89" s="87">
        <f t="shared" si="7"/>
        <v>0</v>
      </c>
      <c r="AR89" s="87">
        <f t="shared" si="8"/>
        <v>0</v>
      </c>
      <c r="AS89" s="87">
        <f t="shared" si="9"/>
        <v>0</v>
      </c>
      <c r="AT89" s="87">
        <f t="shared" si="10"/>
        <v>0</v>
      </c>
      <c r="AU89" s="87">
        <f t="shared" si="11"/>
        <v>0</v>
      </c>
      <c r="AV89" s="87">
        <f t="shared" si="12"/>
        <v>0</v>
      </c>
      <c r="AW89" s="87">
        <f t="shared" si="13"/>
        <v>0</v>
      </c>
      <c r="AX89" s="87">
        <f t="shared" si="14"/>
        <v>0</v>
      </c>
      <c r="AY89" s="87">
        <f t="shared" si="15"/>
        <v>0</v>
      </c>
      <c r="AZ89" s="87">
        <f t="shared" si="16"/>
        <v>0</v>
      </c>
      <c r="BA89" s="87">
        <f t="shared" si="17"/>
        <v>0</v>
      </c>
      <c r="BB89" s="87">
        <f t="shared" si="18"/>
        <v>0</v>
      </c>
      <c r="BC89" s="87">
        <f t="shared" si="19"/>
        <v>0</v>
      </c>
      <c r="BD89" s="87">
        <f t="shared" si="20"/>
        <v>0</v>
      </c>
    </row>
    <row r="90" spans="1:56" s="20" customFormat="1" x14ac:dyDescent="0.2">
      <c r="A90" s="41"/>
      <c r="B90" s="86">
        <f>'3. Investeringen'!B76</f>
        <v>62</v>
      </c>
      <c r="C90" s="86" t="str">
        <f>'3. Investeringen'!F76</f>
        <v>TD</v>
      </c>
      <c r="D90" s="86" t="str">
        <f>'3. Investeringen'!G76</f>
        <v>Nieuwe investeringen TD</v>
      </c>
      <c r="E90" s="121">
        <f>'3. Investeringen'!K76</f>
        <v>2018</v>
      </c>
      <c r="G90" s="86">
        <f>'7. Nominale afschrijvingen'!R79</f>
        <v>0</v>
      </c>
      <c r="H90" s="86">
        <f>'7. Nominale afschrijvingen'!S79</f>
        <v>0</v>
      </c>
      <c r="I90" s="86">
        <f>'7. Nominale afschrijvingen'!T79</f>
        <v>0</v>
      </c>
      <c r="J90" s="86">
        <f>'7. Nominale afschrijvingen'!U79</f>
        <v>0</v>
      </c>
      <c r="K90" s="86">
        <f>'7. Nominale afschrijvingen'!V79</f>
        <v>0</v>
      </c>
      <c r="L90" s="86">
        <f>'7. Nominale afschrijvingen'!W79</f>
        <v>0</v>
      </c>
      <c r="M90" s="86">
        <f>'7. Nominale afschrijvingen'!X79</f>
        <v>0</v>
      </c>
      <c r="N90" s="86">
        <f>'7. Nominale afschrijvingen'!Y79</f>
        <v>15511.169950334393</v>
      </c>
      <c r="O90" s="86">
        <f>'7. Nominale afschrijvingen'!Z79</f>
        <v>31022.339900668787</v>
      </c>
      <c r="P90" s="86">
        <f>'7. Nominale afschrijvingen'!AA79</f>
        <v>31022.339900668787</v>
      </c>
      <c r="Q90" s="86">
        <f>'7. Nominale afschrijvingen'!AB79</f>
        <v>31022.339900668787</v>
      </c>
      <c r="R90" s="86">
        <f>'7. Nominale afschrijvingen'!AC79</f>
        <v>37226.807880802546</v>
      </c>
      <c r="S90" s="86">
        <f>'7. Nominale afschrijvingen'!AD79</f>
        <v>36359.387114647921</v>
      </c>
      <c r="T90" s="86">
        <f>'7. Nominale afschrijvingen'!AE79</f>
        <v>35512.178094500785</v>
      </c>
      <c r="U90" s="86">
        <f>'7. Nominale afschrijvingen'!AF79</f>
        <v>34684.70986705611</v>
      </c>
      <c r="V90" s="86">
        <f>'7. Nominale afschrijvingen'!AG79</f>
        <v>33876.522452678102</v>
      </c>
      <c r="W90" s="40"/>
      <c r="X90" s="118">
        <f>IF($C90="TD",INDEX('4. CPI-tabel'!$D$20:$Z$42,$E90-2003,X$28-2003),
IF(X$28&gt;=$E90,MAX(1,INDEX('4. CPI-tabel'!$D$20:$Z$42,MAX($E90,2010)-2003,X$28-2003)),0))</f>
        <v>0</v>
      </c>
      <c r="Y90" s="118">
        <f>IF($C90="TD",INDEX('4. CPI-tabel'!$D$20:$Z$42,$E90-2003,Y$28-2003),
IF(Y$28&gt;=$E90,MAX(1,INDEX('4. CPI-tabel'!$D$20:$Z$42,MAX($E90,2010)-2003,Y$28-2003)),0))</f>
        <v>0</v>
      </c>
      <c r="Z90" s="118">
        <f>IF($C90="TD",INDEX('4. CPI-tabel'!$D$20:$Z$42,$E90-2003,Z$28-2003),
IF(Z$28&gt;=$E90,MAX(1,INDEX('4. CPI-tabel'!$D$20:$Z$42,MAX($E90,2010)-2003,Z$28-2003)),0))</f>
        <v>0</v>
      </c>
      <c r="AA90" s="118">
        <f>IF($C90="TD",INDEX('4. CPI-tabel'!$D$20:$Z$42,$E90-2003,AA$28-2003),
IF(AA$28&gt;=$E90,MAX(1,INDEX('4. CPI-tabel'!$D$20:$Z$42,MAX($E90,2010)-2003,AA$28-2003)),0))</f>
        <v>0</v>
      </c>
      <c r="AB90" s="118">
        <f>IF($C90="TD",INDEX('4. CPI-tabel'!$D$20:$Z$42,$E90-2003,AB$28-2003),
IF(AB$28&gt;=$E90,MAX(1,INDEX('4. CPI-tabel'!$D$20:$Z$42,MAX($E90,2010)-2003,AB$28-2003)),0))</f>
        <v>0</v>
      </c>
      <c r="AC90" s="118">
        <f>IF($C90="TD",INDEX('4. CPI-tabel'!$D$20:$Z$42,$E90-2003,AC$28-2003),
IF(AC$28&gt;=$E90,MAX(1,INDEX('4. CPI-tabel'!$D$20:$Z$42,MAX($E90,2010)-2003,AC$28-2003)),0))</f>
        <v>0</v>
      </c>
      <c r="AD90" s="118">
        <f>IF($C90="TD",INDEX('4. CPI-tabel'!$D$20:$Z$42,$E90-2003,AD$28-2003),
IF(AD$28&gt;=$E90,MAX(1,INDEX('4. CPI-tabel'!$D$20:$Z$42,MAX($E90,2010)-2003,AD$28-2003)),0))</f>
        <v>0</v>
      </c>
      <c r="AE90" s="118">
        <f>IF($C90="TD",INDEX('4. CPI-tabel'!$D$20:$Z$42,$E90-2003,AE$28-2003),
IF(AE$28&gt;=$E90,MAX(1,INDEX('4. CPI-tabel'!$D$20:$Z$42,MAX($E90,2010)-2003,AE$28-2003)),0))</f>
        <v>1</v>
      </c>
      <c r="AF90" s="118">
        <f>IF($C90="TD",INDEX('4. CPI-tabel'!$D$20:$Z$42,$E90-2003,AF$28-2003),
IF(AF$28&gt;=$E90,MAX(1,INDEX('4. CPI-tabel'!$D$20:$Z$42,MAX($E90,2010)-2003,AF$28-2003)),0))</f>
        <v>1.0209999999999999</v>
      </c>
      <c r="AG90" s="118">
        <f>IF($C90="TD",INDEX('4. CPI-tabel'!$D$20:$Z$42,$E90-2003,AG$28-2003),
IF(AG$28&gt;=$E90,MAX(1,INDEX('4. CPI-tabel'!$D$20:$Z$42,MAX($E90,2010)-2003,AG$28-2003)),0))</f>
        <v>1.049588</v>
      </c>
      <c r="AH90" s="118">
        <f>IF($C90="TD",INDEX('4. CPI-tabel'!$D$20:$Z$42,$E90-2003,AH$28-2003),
IF(AH$28&gt;=$E90,MAX(1,INDEX('4. CPI-tabel'!$D$20:$Z$42,MAX($E90,2010)-2003,AH$28-2003)),0))</f>
        <v>1.0569351159999998</v>
      </c>
      <c r="AI90" s="118">
        <f>IF($C90="TD",INDEX('4. CPI-tabel'!$D$20:$Z$42,$E90-2003,AI$28-2003),
IF(AI$28&gt;=$E90,MAX(1,INDEX('4. CPI-tabel'!$D$20:$Z$42,MAX($E90,2010)-2003,AI$28-2003)),0))</f>
        <v>1.0569351159999998</v>
      </c>
      <c r="AJ90" s="118">
        <f>IF($C90="TD",INDEX('4. CPI-tabel'!$D$20:$Z$42,$E90-2003,AJ$28-2003),
IF(AJ$28&gt;=$E90,MAX(1,INDEX('4. CPI-tabel'!$D$20:$Z$42,MAX($E90,2010)-2003,AJ$28-2003)),0))</f>
        <v>1.0569351159999998</v>
      </c>
      <c r="AK90" s="118">
        <f>IF($C90="TD",INDEX('4. CPI-tabel'!$D$20:$Z$42,$E90-2003,AK$28-2003),
IF(AK$28&gt;=$E90,MAX(1,INDEX('4. CPI-tabel'!$D$20:$Z$42,MAX($E90,2010)-2003,AK$28-2003)),0))</f>
        <v>1.0569351159999998</v>
      </c>
      <c r="AL90" s="118">
        <f>IF($C90="TD",INDEX('4. CPI-tabel'!$D$20:$Z$42,$E90-2003,AL$28-2003),
IF(AL$28&gt;=$E90,MAX(1,INDEX('4. CPI-tabel'!$D$20:$Z$42,MAX($E90,2010)-2003,AL$28-2003)),0))</f>
        <v>1.0569351159999998</v>
      </c>
      <c r="AM90" s="118">
        <f>IF($C90="TD",INDEX('4. CPI-tabel'!$D$20:$Z$42,$E90-2003,AM$28-2003),
IF(AM$28&gt;=$E90,MAX(1,INDEX('4. CPI-tabel'!$D$20:$Z$42,MAX($E90,2010)-2003,AM$28-2003)),0))</f>
        <v>1.0569351159999998</v>
      </c>
      <c r="AO90" s="87">
        <f t="shared" si="5"/>
        <v>0</v>
      </c>
      <c r="AP90" s="87">
        <f t="shared" si="6"/>
        <v>0</v>
      </c>
      <c r="AQ90" s="87">
        <f t="shared" si="7"/>
        <v>0</v>
      </c>
      <c r="AR90" s="87">
        <f t="shared" si="8"/>
        <v>0</v>
      </c>
      <c r="AS90" s="87">
        <f t="shared" si="9"/>
        <v>0</v>
      </c>
      <c r="AT90" s="87">
        <f t="shared" si="10"/>
        <v>0</v>
      </c>
      <c r="AU90" s="87">
        <f t="shared" si="11"/>
        <v>0</v>
      </c>
      <c r="AV90" s="87">
        <f t="shared" si="12"/>
        <v>15511.169950334393</v>
      </c>
      <c r="AW90" s="87">
        <f t="shared" si="13"/>
        <v>31673.809038582829</v>
      </c>
      <c r="AX90" s="87">
        <f t="shared" si="14"/>
        <v>32560.675691663149</v>
      </c>
      <c r="AY90" s="87">
        <f t="shared" si="15"/>
        <v>32788.600421504787</v>
      </c>
      <c r="AZ90" s="87">
        <f t="shared" si="16"/>
        <v>39346.320505805743</v>
      </c>
      <c r="BA90" s="87">
        <f t="shared" si="17"/>
        <v>38429.513037709301</v>
      </c>
      <c r="BB90" s="87">
        <f t="shared" si="18"/>
        <v>37534.068073723836</v>
      </c>
      <c r="BC90" s="87">
        <f t="shared" si="19"/>
        <v>36659.487846763288</v>
      </c>
      <c r="BD90" s="87">
        <f t="shared" si="20"/>
        <v>35805.286188197926</v>
      </c>
    </row>
    <row r="91" spans="1:56" s="20" customFormat="1" x14ac:dyDescent="0.2">
      <c r="A91" s="41"/>
      <c r="B91" s="86">
        <f>'3. Investeringen'!B77</f>
        <v>63</v>
      </c>
      <c r="C91" s="86" t="str">
        <f>'3. Investeringen'!F77</f>
        <v>TD</v>
      </c>
      <c r="D91" s="86" t="str">
        <f>'3. Investeringen'!G77</f>
        <v>Nieuwe investeringen TD</v>
      </c>
      <c r="E91" s="121">
        <f>'3. Investeringen'!K77</f>
        <v>2018</v>
      </c>
      <c r="G91" s="86">
        <f>'7. Nominale afschrijvingen'!R80</f>
        <v>0</v>
      </c>
      <c r="H91" s="86">
        <f>'7. Nominale afschrijvingen'!S80</f>
        <v>0</v>
      </c>
      <c r="I91" s="86">
        <f>'7. Nominale afschrijvingen'!T80</f>
        <v>0</v>
      </c>
      <c r="J91" s="86">
        <f>'7. Nominale afschrijvingen'!U80</f>
        <v>0</v>
      </c>
      <c r="K91" s="86">
        <f>'7. Nominale afschrijvingen'!V80</f>
        <v>0</v>
      </c>
      <c r="L91" s="86">
        <f>'7. Nominale afschrijvingen'!W80</f>
        <v>0</v>
      </c>
      <c r="M91" s="86">
        <f>'7. Nominale afschrijvingen'!X80</f>
        <v>0</v>
      </c>
      <c r="N91" s="86">
        <f>'7. Nominale afschrijvingen'!Y80</f>
        <v>49033.46364825136</v>
      </c>
      <c r="O91" s="86">
        <f>'7. Nominale afschrijvingen'!Z80</f>
        <v>98066.927296502719</v>
      </c>
      <c r="P91" s="86">
        <f>'7. Nominale afschrijvingen'!AA80</f>
        <v>98066.927296502719</v>
      </c>
      <c r="Q91" s="86">
        <f>'7. Nominale afschrijvingen'!AB80</f>
        <v>98066.927296502719</v>
      </c>
      <c r="R91" s="86">
        <f>'7. Nominale afschrijvingen'!AC80</f>
        <v>117680.31275580326</v>
      </c>
      <c r="S91" s="86">
        <f>'7. Nominale afschrijvingen'!AD80</f>
        <v>114277.50853153906</v>
      </c>
      <c r="T91" s="86">
        <f>'7. Nominale afschrijvingen'!AE80</f>
        <v>110973.09864628974</v>
      </c>
      <c r="U91" s="86">
        <f>'7. Nominale afschrijvingen'!AF80</f>
        <v>107764.23796254161</v>
      </c>
      <c r="V91" s="86">
        <f>'7. Nominale afschrijvingen'!AG80</f>
        <v>104648.16361181751</v>
      </c>
      <c r="W91" s="40"/>
      <c r="X91" s="118">
        <f>IF($C91="TD",INDEX('4. CPI-tabel'!$D$20:$Z$42,$E91-2003,X$28-2003),
IF(X$28&gt;=$E91,MAX(1,INDEX('4. CPI-tabel'!$D$20:$Z$42,MAX($E91,2010)-2003,X$28-2003)),0))</f>
        <v>0</v>
      </c>
      <c r="Y91" s="118">
        <f>IF($C91="TD",INDEX('4. CPI-tabel'!$D$20:$Z$42,$E91-2003,Y$28-2003),
IF(Y$28&gt;=$E91,MAX(1,INDEX('4. CPI-tabel'!$D$20:$Z$42,MAX($E91,2010)-2003,Y$28-2003)),0))</f>
        <v>0</v>
      </c>
      <c r="Z91" s="118">
        <f>IF($C91="TD",INDEX('4. CPI-tabel'!$D$20:$Z$42,$E91-2003,Z$28-2003),
IF(Z$28&gt;=$E91,MAX(1,INDEX('4. CPI-tabel'!$D$20:$Z$42,MAX($E91,2010)-2003,Z$28-2003)),0))</f>
        <v>0</v>
      </c>
      <c r="AA91" s="118">
        <f>IF($C91="TD",INDEX('4. CPI-tabel'!$D$20:$Z$42,$E91-2003,AA$28-2003),
IF(AA$28&gt;=$E91,MAX(1,INDEX('4. CPI-tabel'!$D$20:$Z$42,MAX($E91,2010)-2003,AA$28-2003)),0))</f>
        <v>0</v>
      </c>
      <c r="AB91" s="118">
        <f>IF($C91="TD",INDEX('4. CPI-tabel'!$D$20:$Z$42,$E91-2003,AB$28-2003),
IF(AB$28&gt;=$E91,MAX(1,INDEX('4. CPI-tabel'!$D$20:$Z$42,MAX($E91,2010)-2003,AB$28-2003)),0))</f>
        <v>0</v>
      </c>
      <c r="AC91" s="118">
        <f>IF($C91="TD",INDEX('4. CPI-tabel'!$D$20:$Z$42,$E91-2003,AC$28-2003),
IF(AC$28&gt;=$E91,MAX(1,INDEX('4. CPI-tabel'!$D$20:$Z$42,MAX($E91,2010)-2003,AC$28-2003)),0))</f>
        <v>0</v>
      </c>
      <c r="AD91" s="118">
        <f>IF($C91="TD",INDEX('4. CPI-tabel'!$D$20:$Z$42,$E91-2003,AD$28-2003),
IF(AD$28&gt;=$E91,MAX(1,INDEX('4. CPI-tabel'!$D$20:$Z$42,MAX($E91,2010)-2003,AD$28-2003)),0))</f>
        <v>0</v>
      </c>
      <c r="AE91" s="118">
        <f>IF($C91="TD",INDEX('4. CPI-tabel'!$D$20:$Z$42,$E91-2003,AE$28-2003),
IF(AE$28&gt;=$E91,MAX(1,INDEX('4. CPI-tabel'!$D$20:$Z$42,MAX($E91,2010)-2003,AE$28-2003)),0))</f>
        <v>1</v>
      </c>
      <c r="AF91" s="118">
        <f>IF($C91="TD",INDEX('4. CPI-tabel'!$D$20:$Z$42,$E91-2003,AF$28-2003),
IF(AF$28&gt;=$E91,MAX(1,INDEX('4. CPI-tabel'!$D$20:$Z$42,MAX($E91,2010)-2003,AF$28-2003)),0))</f>
        <v>1.0209999999999999</v>
      </c>
      <c r="AG91" s="118">
        <f>IF($C91="TD",INDEX('4. CPI-tabel'!$D$20:$Z$42,$E91-2003,AG$28-2003),
IF(AG$28&gt;=$E91,MAX(1,INDEX('4. CPI-tabel'!$D$20:$Z$42,MAX($E91,2010)-2003,AG$28-2003)),0))</f>
        <v>1.049588</v>
      </c>
      <c r="AH91" s="118">
        <f>IF($C91="TD",INDEX('4. CPI-tabel'!$D$20:$Z$42,$E91-2003,AH$28-2003),
IF(AH$28&gt;=$E91,MAX(1,INDEX('4. CPI-tabel'!$D$20:$Z$42,MAX($E91,2010)-2003,AH$28-2003)),0))</f>
        <v>1.0569351159999998</v>
      </c>
      <c r="AI91" s="118">
        <f>IF($C91="TD",INDEX('4. CPI-tabel'!$D$20:$Z$42,$E91-2003,AI$28-2003),
IF(AI$28&gt;=$E91,MAX(1,INDEX('4. CPI-tabel'!$D$20:$Z$42,MAX($E91,2010)-2003,AI$28-2003)),0))</f>
        <v>1.0569351159999998</v>
      </c>
      <c r="AJ91" s="118">
        <f>IF($C91="TD",INDEX('4. CPI-tabel'!$D$20:$Z$42,$E91-2003,AJ$28-2003),
IF(AJ$28&gt;=$E91,MAX(1,INDEX('4. CPI-tabel'!$D$20:$Z$42,MAX($E91,2010)-2003,AJ$28-2003)),0))</f>
        <v>1.0569351159999998</v>
      </c>
      <c r="AK91" s="118">
        <f>IF($C91="TD",INDEX('4. CPI-tabel'!$D$20:$Z$42,$E91-2003,AK$28-2003),
IF(AK$28&gt;=$E91,MAX(1,INDEX('4. CPI-tabel'!$D$20:$Z$42,MAX($E91,2010)-2003,AK$28-2003)),0))</f>
        <v>1.0569351159999998</v>
      </c>
      <c r="AL91" s="118">
        <f>IF($C91="TD",INDEX('4. CPI-tabel'!$D$20:$Z$42,$E91-2003,AL$28-2003),
IF(AL$28&gt;=$E91,MAX(1,INDEX('4. CPI-tabel'!$D$20:$Z$42,MAX($E91,2010)-2003,AL$28-2003)),0))</f>
        <v>1.0569351159999998</v>
      </c>
      <c r="AM91" s="118">
        <f>IF($C91="TD",INDEX('4. CPI-tabel'!$D$20:$Z$42,$E91-2003,AM$28-2003),
IF(AM$28&gt;=$E91,MAX(1,INDEX('4. CPI-tabel'!$D$20:$Z$42,MAX($E91,2010)-2003,AM$28-2003)),0))</f>
        <v>1.0569351159999998</v>
      </c>
      <c r="AO91" s="87">
        <f t="shared" si="5"/>
        <v>0</v>
      </c>
      <c r="AP91" s="87">
        <f t="shared" si="6"/>
        <v>0</v>
      </c>
      <c r="AQ91" s="87">
        <f t="shared" si="7"/>
        <v>0</v>
      </c>
      <c r="AR91" s="87">
        <f t="shared" si="8"/>
        <v>0</v>
      </c>
      <c r="AS91" s="87">
        <f t="shared" si="9"/>
        <v>0</v>
      </c>
      <c r="AT91" s="87">
        <f t="shared" si="10"/>
        <v>0</v>
      </c>
      <c r="AU91" s="87">
        <f t="shared" si="11"/>
        <v>0</v>
      </c>
      <c r="AV91" s="87">
        <f t="shared" si="12"/>
        <v>49033.46364825136</v>
      </c>
      <c r="AW91" s="87">
        <f t="shared" si="13"/>
        <v>100126.33276972927</v>
      </c>
      <c r="AX91" s="87">
        <f t="shared" si="14"/>
        <v>102929.8700872817</v>
      </c>
      <c r="AY91" s="87">
        <f t="shared" si="15"/>
        <v>103650.37917789265</v>
      </c>
      <c r="AZ91" s="87">
        <f t="shared" si="16"/>
        <v>124380.45501347118</v>
      </c>
      <c r="BA91" s="87">
        <f t="shared" si="17"/>
        <v>120783.9117359732</v>
      </c>
      <c r="BB91" s="87">
        <f t="shared" si="18"/>
        <v>117291.36489059567</v>
      </c>
      <c r="BC91" s="87">
        <f t="shared" si="19"/>
        <v>113899.8073515905</v>
      </c>
      <c r="BD91" s="87">
        <f t="shared" si="20"/>
        <v>110606.31894624329</v>
      </c>
    </row>
    <row r="92" spans="1:56" s="20" customFormat="1" x14ac:dyDescent="0.2">
      <c r="A92" s="41"/>
      <c r="B92" s="86">
        <f>'3. Investeringen'!B78</f>
        <v>64</v>
      </c>
      <c r="C92" s="86" t="str">
        <f>'3. Investeringen'!F78</f>
        <v>TD</v>
      </c>
      <c r="D92" s="86" t="str">
        <f>'3. Investeringen'!G78</f>
        <v>Nieuwe investeringen TD</v>
      </c>
      <c r="E92" s="121">
        <f>'3. Investeringen'!K78</f>
        <v>2018</v>
      </c>
      <c r="G92" s="86">
        <f>'7. Nominale afschrijvingen'!R81</f>
        <v>0</v>
      </c>
      <c r="H92" s="86">
        <f>'7. Nominale afschrijvingen'!S81</f>
        <v>0</v>
      </c>
      <c r="I92" s="86">
        <f>'7. Nominale afschrijvingen'!T81</f>
        <v>0</v>
      </c>
      <c r="J92" s="86">
        <f>'7. Nominale afschrijvingen'!U81</f>
        <v>0</v>
      </c>
      <c r="K92" s="86">
        <f>'7. Nominale afschrijvingen'!V81</f>
        <v>0</v>
      </c>
      <c r="L92" s="86">
        <f>'7. Nominale afschrijvingen'!W81</f>
        <v>0</v>
      </c>
      <c r="M92" s="86">
        <f>'7. Nominale afschrijvingen'!X81</f>
        <v>0</v>
      </c>
      <c r="N92" s="86">
        <f>'7. Nominale afschrijvingen'!Y81</f>
        <v>15842.683912785686</v>
      </c>
      <c r="O92" s="86">
        <f>'7. Nominale afschrijvingen'!Z81</f>
        <v>31685.367825571368</v>
      </c>
      <c r="P92" s="86">
        <f>'7. Nominale afschrijvingen'!AA81</f>
        <v>31685.367825571368</v>
      </c>
      <c r="Q92" s="86">
        <f>'7. Nominale afschrijvingen'!AB81</f>
        <v>31685.367825571368</v>
      </c>
      <c r="R92" s="86">
        <f>'7. Nominale afschrijvingen'!AC81</f>
        <v>38022.441390685643</v>
      </c>
      <c r="S92" s="86">
        <f>'7. Nominale afschrijvingen'!AD81</f>
        <v>36300.67045978667</v>
      </c>
      <c r="T92" s="86">
        <f>'7. Nominale afschrijvingen'!AE81</f>
        <v>34656.866514437839</v>
      </c>
      <c r="U92" s="86">
        <f>'7. Nominale afschrijvingen'!AF81</f>
        <v>33087.498974161412</v>
      </c>
      <c r="V92" s="86">
        <f>'7. Nominale afschrijvingen'!AG81</f>
        <v>31589.197133822021</v>
      </c>
      <c r="W92" s="40"/>
      <c r="X92" s="118">
        <f>IF($C92="TD",INDEX('4. CPI-tabel'!$D$20:$Z$42,$E92-2003,X$28-2003),
IF(X$28&gt;=$E92,MAX(1,INDEX('4. CPI-tabel'!$D$20:$Z$42,MAX($E92,2010)-2003,X$28-2003)),0))</f>
        <v>0</v>
      </c>
      <c r="Y92" s="118">
        <f>IF($C92="TD",INDEX('4. CPI-tabel'!$D$20:$Z$42,$E92-2003,Y$28-2003),
IF(Y$28&gt;=$E92,MAX(1,INDEX('4. CPI-tabel'!$D$20:$Z$42,MAX($E92,2010)-2003,Y$28-2003)),0))</f>
        <v>0</v>
      </c>
      <c r="Z92" s="118">
        <f>IF($C92="TD",INDEX('4. CPI-tabel'!$D$20:$Z$42,$E92-2003,Z$28-2003),
IF(Z$28&gt;=$E92,MAX(1,INDEX('4. CPI-tabel'!$D$20:$Z$42,MAX($E92,2010)-2003,Z$28-2003)),0))</f>
        <v>0</v>
      </c>
      <c r="AA92" s="118">
        <f>IF($C92="TD",INDEX('4. CPI-tabel'!$D$20:$Z$42,$E92-2003,AA$28-2003),
IF(AA$28&gt;=$E92,MAX(1,INDEX('4. CPI-tabel'!$D$20:$Z$42,MAX($E92,2010)-2003,AA$28-2003)),0))</f>
        <v>0</v>
      </c>
      <c r="AB92" s="118">
        <f>IF($C92="TD",INDEX('4. CPI-tabel'!$D$20:$Z$42,$E92-2003,AB$28-2003),
IF(AB$28&gt;=$E92,MAX(1,INDEX('4. CPI-tabel'!$D$20:$Z$42,MAX($E92,2010)-2003,AB$28-2003)),0))</f>
        <v>0</v>
      </c>
      <c r="AC92" s="118">
        <f>IF($C92="TD",INDEX('4. CPI-tabel'!$D$20:$Z$42,$E92-2003,AC$28-2003),
IF(AC$28&gt;=$E92,MAX(1,INDEX('4. CPI-tabel'!$D$20:$Z$42,MAX($E92,2010)-2003,AC$28-2003)),0))</f>
        <v>0</v>
      </c>
      <c r="AD92" s="118">
        <f>IF($C92="TD",INDEX('4. CPI-tabel'!$D$20:$Z$42,$E92-2003,AD$28-2003),
IF(AD$28&gt;=$E92,MAX(1,INDEX('4. CPI-tabel'!$D$20:$Z$42,MAX($E92,2010)-2003,AD$28-2003)),0))</f>
        <v>0</v>
      </c>
      <c r="AE92" s="118">
        <f>IF($C92="TD",INDEX('4. CPI-tabel'!$D$20:$Z$42,$E92-2003,AE$28-2003),
IF(AE$28&gt;=$E92,MAX(1,INDEX('4. CPI-tabel'!$D$20:$Z$42,MAX($E92,2010)-2003,AE$28-2003)),0))</f>
        <v>1</v>
      </c>
      <c r="AF92" s="118">
        <f>IF($C92="TD",INDEX('4. CPI-tabel'!$D$20:$Z$42,$E92-2003,AF$28-2003),
IF(AF$28&gt;=$E92,MAX(1,INDEX('4. CPI-tabel'!$D$20:$Z$42,MAX($E92,2010)-2003,AF$28-2003)),0))</f>
        <v>1.0209999999999999</v>
      </c>
      <c r="AG92" s="118">
        <f>IF($C92="TD",INDEX('4. CPI-tabel'!$D$20:$Z$42,$E92-2003,AG$28-2003),
IF(AG$28&gt;=$E92,MAX(1,INDEX('4. CPI-tabel'!$D$20:$Z$42,MAX($E92,2010)-2003,AG$28-2003)),0))</f>
        <v>1.049588</v>
      </c>
      <c r="AH92" s="118">
        <f>IF($C92="TD",INDEX('4. CPI-tabel'!$D$20:$Z$42,$E92-2003,AH$28-2003),
IF(AH$28&gt;=$E92,MAX(1,INDEX('4. CPI-tabel'!$D$20:$Z$42,MAX($E92,2010)-2003,AH$28-2003)),0))</f>
        <v>1.0569351159999998</v>
      </c>
      <c r="AI92" s="118">
        <f>IF($C92="TD",INDEX('4. CPI-tabel'!$D$20:$Z$42,$E92-2003,AI$28-2003),
IF(AI$28&gt;=$E92,MAX(1,INDEX('4. CPI-tabel'!$D$20:$Z$42,MAX($E92,2010)-2003,AI$28-2003)),0))</f>
        <v>1.0569351159999998</v>
      </c>
      <c r="AJ92" s="118">
        <f>IF($C92="TD",INDEX('4. CPI-tabel'!$D$20:$Z$42,$E92-2003,AJ$28-2003),
IF(AJ$28&gt;=$E92,MAX(1,INDEX('4. CPI-tabel'!$D$20:$Z$42,MAX($E92,2010)-2003,AJ$28-2003)),0))</f>
        <v>1.0569351159999998</v>
      </c>
      <c r="AK92" s="118">
        <f>IF($C92="TD",INDEX('4. CPI-tabel'!$D$20:$Z$42,$E92-2003,AK$28-2003),
IF(AK$28&gt;=$E92,MAX(1,INDEX('4. CPI-tabel'!$D$20:$Z$42,MAX($E92,2010)-2003,AK$28-2003)),0))</f>
        <v>1.0569351159999998</v>
      </c>
      <c r="AL92" s="118">
        <f>IF($C92="TD",INDEX('4. CPI-tabel'!$D$20:$Z$42,$E92-2003,AL$28-2003),
IF(AL$28&gt;=$E92,MAX(1,INDEX('4. CPI-tabel'!$D$20:$Z$42,MAX($E92,2010)-2003,AL$28-2003)),0))</f>
        <v>1.0569351159999998</v>
      </c>
      <c r="AM92" s="118">
        <f>IF($C92="TD",INDEX('4. CPI-tabel'!$D$20:$Z$42,$E92-2003,AM$28-2003),
IF(AM$28&gt;=$E92,MAX(1,INDEX('4. CPI-tabel'!$D$20:$Z$42,MAX($E92,2010)-2003,AM$28-2003)),0))</f>
        <v>1.0569351159999998</v>
      </c>
      <c r="AO92" s="87">
        <f t="shared" si="5"/>
        <v>0</v>
      </c>
      <c r="AP92" s="87">
        <f t="shared" si="6"/>
        <v>0</v>
      </c>
      <c r="AQ92" s="87">
        <f t="shared" si="7"/>
        <v>0</v>
      </c>
      <c r="AR92" s="87">
        <f t="shared" si="8"/>
        <v>0</v>
      </c>
      <c r="AS92" s="87">
        <f t="shared" si="9"/>
        <v>0</v>
      </c>
      <c r="AT92" s="87">
        <f t="shared" si="10"/>
        <v>0</v>
      </c>
      <c r="AU92" s="87">
        <f t="shared" si="11"/>
        <v>0</v>
      </c>
      <c r="AV92" s="87">
        <f t="shared" si="12"/>
        <v>15842.683912785686</v>
      </c>
      <c r="AW92" s="87">
        <f t="shared" si="13"/>
        <v>32350.760549908362</v>
      </c>
      <c r="AX92" s="87">
        <f t="shared" si="14"/>
        <v>33256.581845305802</v>
      </c>
      <c r="AY92" s="87">
        <f t="shared" si="15"/>
        <v>33489.377918222934</v>
      </c>
      <c r="AZ92" s="87">
        <f t="shared" si="16"/>
        <v>40187.253501867526</v>
      </c>
      <c r="BA92" s="87">
        <f t="shared" si="17"/>
        <v>38367.453343292393</v>
      </c>
      <c r="BB92" s="87">
        <f t="shared" si="18"/>
        <v>36630.059229633865</v>
      </c>
      <c r="BC92" s="87">
        <f t="shared" si="19"/>
        <v>34971.339566405164</v>
      </c>
      <c r="BD92" s="87">
        <f t="shared" si="20"/>
        <v>33387.731736983042</v>
      </c>
    </row>
    <row r="93" spans="1:56" s="20" customFormat="1" x14ac:dyDescent="0.2">
      <c r="A93" s="41"/>
      <c r="B93" s="86">
        <f>'3. Investeringen'!B79</f>
        <v>65</v>
      </c>
      <c r="C93" s="86" t="str">
        <f>'3. Investeringen'!F79</f>
        <v>TD</v>
      </c>
      <c r="D93" s="86" t="str">
        <f>'3. Investeringen'!G79</f>
        <v>Nieuwe investeringen TD</v>
      </c>
      <c r="E93" s="121">
        <f>'3. Investeringen'!K79</f>
        <v>2018</v>
      </c>
      <c r="G93" s="86">
        <f>'7. Nominale afschrijvingen'!R82</f>
        <v>0</v>
      </c>
      <c r="H93" s="86">
        <f>'7. Nominale afschrijvingen'!S82</f>
        <v>0</v>
      </c>
      <c r="I93" s="86">
        <f>'7. Nominale afschrijvingen'!T82</f>
        <v>0</v>
      </c>
      <c r="J93" s="86">
        <f>'7. Nominale afschrijvingen'!U82</f>
        <v>0</v>
      </c>
      <c r="K93" s="86">
        <f>'7. Nominale afschrijvingen'!V82</f>
        <v>0</v>
      </c>
      <c r="L93" s="86">
        <f>'7. Nominale afschrijvingen'!W82</f>
        <v>0</v>
      </c>
      <c r="M93" s="86">
        <f>'7. Nominale afschrijvingen'!X82</f>
        <v>0</v>
      </c>
      <c r="N93" s="86">
        <f>'7. Nominale afschrijvingen'!Y82</f>
        <v>182600.25219203203</v>
      </c>
      <c r="O93" s="86">
        <f>'7. Nominale afschrijvingen'!Z82</f>
        <v>365200.504384064</v>
      </c>
      <c r="P93" s="86">
        <f>'7. Nominale afschrijvingen'!AA82</f>
        <v>365200.504384064</v>
      </c>
      <c r="Q93" s="86">
        <f>'7. Nominale afschrijvingen'!AB82</f>
        <v>365200.504384064</v>
      </c>
      <c r="R93" s="86">
        <f>'7. Nominale afschrijvingen'!AC82</f>
        <v>438240.60526087688</v>
      </c>
      <c r="S93" s="86">
        <f>'7. Nominale afschrijvingen'!AD82</f>
        <v>109560.15131521929</v>
      </c>
      <c r="T93" s="86">
        <f>'7. Nominale afschrijvingen'!AE82</f>
        <v>0</v>
      </c>
      <c r="U93" s="86">
        <f>'7. Nominale afschrijvingen'!AF82</f>
        <v>0</v>
      </c>
      <c r="V93" s="86">
        <f>'7. Nominale afschrijvingen'!AG82</f>
        <v>0</v>
      </c>
      <c r="W93" s="40"/>
      <c r="X93" s="118">
        <f>IF($C93="TD",INDEX('4. CPI-tabel'!$D$20:$Z$42,$E93-2003,X$28-2003),
IF(X$28&gt;=$E93,MAX(1,INDEX('4. CPI-tabel'!$D$20:$Z$42,MAX($E93,2010)-2003,X$28-2003)),0))</f>
        <v>0</v>
      </c>
      <c r="Y93" s="118">
        <f>IF($C93="TD",INDEX('4. CPI-tabel'!$D$20:$Z$42,$E93-2003,Y$28-2003),
IF(Y$28&gt;=$E93,MAX(1,INDEX('4. CPI-tabel'!$D$20:$Z$42,MAX($E93,2010)-2003,Y$28-2003)),0))</f>
        <v>0</v>
      </c>
      <c r="Z93" s="118">
        <f>IF($C93="TD",INDEX('4. CPI-tabel'!$D$20:$Z$42,$E93-2003,Z$28-2003),
IF(Z$28&gt;=$E93,MAX(1,INDEX('4. CPI-tabel'!$D$20:$Z$42,MAX($E93,2010)-2003,Z$28-2003)),0))</f>
        <v>0</v>
      </c>
      <c r="AA93" s="118">
        <f>IF($C93="TD",INDEX('4. CPI-tabel'!$D$20:$Z$42,$E93-2003,AA$28-2003),
IF(AA$28&gt;=$E93,MAX(1,INDEX('4. CPI-tabel'!$D$20:$Z$42,MAX($E93,2010)-2003,AA$28-2003)),0))</f>
        <v>0</v>
      </c>
      <c r="AB93" s="118">
        <f>IF($C93="TD",INDEX('4. CPI-tabel'!$D$20:$Z$42,$E93-2003,AB$28-2003),
IF(AB$28&gt;=$E93,MAX(1,INDEX('4. CPI-tabel'!$D$20:$Z$42,MAX($E93,2010)-2003,AB$28-2003)),0))</f>
        <v>0</v>
      </c>
      <c r="AC93" s="118">
        <f>IF($C93="TD",INDEX('4. CPI-tabel'!$D$20:$Z$42,$E93-2003,AC$28-2003),
IF(AC$28&gt;=$E93,MAX(1,INDEX('4. CPI-tabel'!$D$20:$Z$42,MAX($E93,2010)-2003,AC$28-2003)),0))</f>
        <v>0</v>
      </c>
      <c r="AD93" s="118">
        <f>IF($C93="TD",INDEX('4. CPI-tabel'!$D$20:$Z$42,$E93-2003,AD$28-2003),
IF(AD$28&gt;=$E93,MAX(1,INDEX('4. CPI-tabel'!$D$20:$Z$42,MAX($E93,2010)-2003,AD$28-2003)),0))</f>
        <v>0</v>
      </c>
      <c r="AE93" s="118">
        <f>IF($C93="TD",INDEX('4. CPI-tabel'!$D$20:$Z$42,$E93-2003,AE$28-2003),
IF(AE$28&gt;=$E93,MAX(1,INDEX('4. CPI-tabel'!$D$20:$Z$42,MAX($E93,2010)-2003,AE$28-2003)),0))</f>
        <v>1</v>
      </c>
      <c r="AF93" s="118">
        <f>IF($C93="TD",INDEX('4. CPI-tabel'!$D$20:$Z$42,$E93-2003,AF$28-2003),
IF(AF$28&gt;=$E93,MAX(1,INDEX('4. CPI-tabel'!$D$20:$Z$42,MAX($E93,2010)-2003,AF$28-2003)),0))</f>
        <v>1.0209999999999999</v>
      </c>
      <c r="AG93" s="118">
        <f>IF($C93="TD",INDEX('4. CPI-tabel'!$D$20:$Z$42,$E93-2003,AG$28-2003),
IF(AG$28&gt;=$E93,MAX(1,INDEX('4. CPI-tabel'!$D$20:$Z$42,MAX($E93,2010)-2003,AG$28-2003)),0))</f>
        <v>1.049588</v>
      </c>
      <c r="AH93" s="118">
        <f>IF($C93="TD",INDEX('4. CPI-tabel'!$D$20:$Z$42,$E93-2003,AH$28-2003),
IF(AH$28&gt;=$E93,MAX(1,INDEX('4. CPI-tabel'!$D$20:$Z$42,MAX($E93,2010)-2003,AH$28-2003)),0))</f>
        <v>1.0569351159999998</v>
      </c>
      <c r="AI93" s="118">
        <f>IF($C93="TD",INDEX('4. CPI-tabel'!$D$20:$Z$42,$E93-2003,AI$28-2003),
IF(AI$28&gt;=$E93,MAX(1,INDEX('4. CPI-tabel'!$D$20:$Z$42,MAX($E93,2010)-2003,AI$28-2003)),0))</f>
        <v>1.0569351159999998</v>
      </c>
      <c r="AJ93" s="118">
        <f>IF($C93="TD",INDEX('4. CPI-tabel'!$D$20:$Z$42,$E93-2003,AJ$28-2003),
IF(AJ$28&gt;=$E93,MAX(1,INDEX('4. CPI-tabel'!$D$20:$Z$42,MAX($E93,2010)-2003,AJ$28-2003)),0))</f>
        <v>1.0569351159999998</v>
      </c>
      <c r="AK93" s="118">
        <f>IF($C93="TD",INDEX('4. CPI-tabel'!$D$20:$Z$42,$E93-2003,AK$28-2003),
IF(AK$28&gt;=$E93,MAX(1,INDEX('4. CPI-tabel'!$D$20:$Z$42,MAX($E93,2010)-2003,AK$28-2003)),0))</f>
        <v>1.0569351159999998</v>
      </c>
      <c r="AL93" s="118">
        <f>IF($C93="TD",INDEX('4. CPI-tabel'!$D$20:$Z$42,$E93-2003,AL$28-2003),
IF(AL$28&gt;=$E93,MAX(1,INDEX('4. CPI-tabel'!$D$20:$Z$42,MAX($E93,2010)-2003,AL$28-2003)),0))</f>
        <v>1.0569351159999998</v>
      </c>
      <c r="AM93" s="118">
        <f>IF($C93="TD",INDEX('4. CPI-tabel'!$D$20:$Z$42,$E93-2003,AM$28-2003),
IF(AM$28&gt;=$E93,MAX(1,INDEX('4. CPI-tabel'!$D$20:$Z$42,MAX($E93,2010)-2003,AM$28-2003)),0))</f>
        <v>1.0569351159999998</v>
      </c>
      <c r="AO93" s="87">
        <f t="shared" ref="AO93:AO119" si="21">G93*X93</f>
        <v>0</v>
      </c>
      <c r="AP93" s="87">
        <f t="shared" ref="AP93:AP119" si="22">H93*Y93</f>
        <v>0</v>
      </c>
      <c r="AQ93" s="87">
        <f t="shared" ref="AQ93:AQ119" si="23">I93*Z93</f>
        <v>0</v>
      </c>
      <c r="AR93" s="87">
        <f t="shared" ref="AR93:AR119" si="24">J93*AA93</f>
        <v>0</v>
      </c>
      <c r="AS93" s="87">
        <f t="shared" ref="AS93:AS119" si="25">K93*AB93</f>
        <v>0</v>
      </c>
      <c r="AT93" s="87">
        <f t="shared" ref="AT93:AT119" si="26">L93*AC93</f>
        <v>0</v>
      </c>
      <c r="AU93" s="87">
        <f t="shared" ref="AU93:AU119" si="27">M93*AD93</f>
        <v>0</v>
      </c>
      <c r="AV93" s="87">
        <f t="shared" ref="AV93:AV119" si="28">N93*AE93</f>
        <v>182600.25219203203</v>
      </c>
      <c r="AW93" s="87">
        <f t="shared" ref="AW93:AW119" si="29">O93*AF93</f>
        <v>372869.7149761293</v>
      </c>
      <c r="AX93" s="87">
        <f t="shared" ref="AX93:AX119" si="30">P93*AG93</f>
        <v>383310.06699546095</v>
      </c>
      <c r="AY93" s="87">
        <f t="shared" ref="AY93:AY119" si="31">Q93*AH93</f>
        <v>385993.23746442911</v>
      </c>
      <c r="AZ93" s="87">
        <f t="shared" ref="AZ93:AZ119" si="32">R93*AI93</f>
        <v>463191.88495731505</v>
      </c>
      <c r="BA93" s="87">
        <f t="shared" ref="BA93:BA119" si="33">S93*AJ93</f>
        <v>115797.97123932884</v>
      </c>
      <c r="BB93" s="87">
        <f t="shared" ref="BB93:BB119" si="34">T93*AK93</f>
        <v>0</v>
      </c>
      <c r="BC93" s="87">
        <f t="shared" ref="BC93:BC119" si="35">U93*AL93</f>
        <v>0</v>
      </c>
      <c r="BD93" s="87">
        <f t="shared" ref="BD93:BD119" si="36">V93*AM93</f>
        <v>0</v>
      </c>
    </row>
    <row r="94" spans="1:56" s="20" customFormat="1" x14ac:dyDescent="0.2">
      <c r="A94" s="41"/>
      <c r="B94" s="86">
        <f>'3. Investeringen'!B80</f>
        <v>66</v>
      </c>
      <c r="C94" s="86" t="str">
        <f>'3. Investeringen'!F80</f>
        <v>TD</v>
      </c>
      <c r="D94" s="86" t="str">
        <f>'3. Investeringen'!G80</f>
        <v>Nieuwe investeringen TD</v>
      </c>
      <c r="E94" s="121">
        <f>'3. Investeringen'!K80</f>
        <v>2019</v>
      </c>
      <c r="G94" s="86">
        <f>'7. Nominale afschrijvingen'!R83</f>
        <v>0</v>
      </c>
      <c r="H94" s="86">
        <f>'7. Nominale afschrijvingen'!S83</f>
        <v>0</v>
      </c>
      <c r="I94" s="86">
        <f>'7. Nominale afschrijvingen'!T83</f>
        <v>0</v>
      </c>
      <c r="J94" s="86">
        <f>'7. Nominale afschrijvingen'!U83</f>
        <v>0</v>
      </c>
      <c r="K94" s="86">
        <f>'7. Nominale afschrijvingen'!V83</f>
        <v>0</v>
      </c>
      <c r="L94" s="86">
        <f>'7. Nominale afschrijvingen'!W83</f>
        <v>0</v>
      </c>
      <c r="M94" s="86">
        <f>'7. Nominale afschrijvingen'!X83</f>
        <v>0</v>
      </c>
      <c r="N94" s="86">
        <f>'7. Nominale afschrijvingen'!Y83</f>
        <v>0</v>
      </c>
      <c r="O94" s="86">
        <f>'7. Nominale afschrijvingen'!Z83</f>
        <v>7823.4978753170526</v>
      </c>
      <c r="P94" s="86">
        <f>'7. Nominale afschrijvingen'!AA83</f>
        <v>15646.995750634107</v>
      </c>
      <c r="Q94" s="86">
        <f>'7. Nominale afschrijvingen'!AB83</f>
        <v>15646.995750634107</v>
      </c>
      <c r="R94" s="86">
        <f>'7. Nominale afschrijvingen'!AC83</f>
        <v>18776.394900760926</v>
      </c>
      <c r="S94" s="86">
        <f>'7. Nominale afschrijvingen'!AD83</f>
        <v>18347.220160172106</v>
      </c>
      <c r="T94" s="86">
        <f>'7. Nominale afschrijvingen'!AE83</f>
        <v>17927.855127939602</v>
      </c>
      <c r="U94" s="86">
        <f>'7. Nominale afschrijvingen'!AF83</f>
        <v>17518.075582158122</v>
      </c>
      <c r="V94" s="86">
        <f>'7. Nominale afschrijvingen'!AG83</f>
        <v>17117.662425994509</v>
      </c>
      <c r="W94" s="40"/>
      <c r="X94" s="118">
        <f>IF($C94="TD",INDEX('4. CPI-tabel'!$D$20:$Z$42,$E94-2003,X$28-2003),
IF(X$28&gt;=$E94,MAX(1,INDEX('4. CPI-tabel'!$D$20:$Z$42,MAX($E94,2010)-2003,X$28-2003)),0))</f>
        <v>0</v>
      </c>
      <c r="Y94" s="118">
        <f>IF($C94="TD",INDEX('4. CPI-tabel'!$D$20:$Z$42,$E94-2003,Y$28-2003),
IF(Y$28&gt;=$E94,MAX(1,INDEX('4. CPI-tabel'!$D$20:$Z$42,MAX($E94,2010)-2003,Y$28-2003)),0))</f>
        <v>0</v>
      </c>
      <c r="Z94" s="118">
        <f>IF($C94="TD",INDEX('4. CPI-tabel'!$D$20:$Z$42,$E94-2003,Z$28-2003),
IF(Z$28&gt;=$E94,MAX(1,INDEX('4. CPI-tabel'!$D$20:$Z$42,MAX($E94,2010)-2003,Z$28-2003)),0))</f>
        <v>0</v>
      </c>
      <c r="AA94" s="118">
        <f>IF($C94="TD",INDEX('4. CPI-tabel'!$D$20:$Z$42,$E94-2003,AA$28-2003),
IF(AA$28&gt;=$E94,MAX(1,INDEX('4. CPI-tabel'!$D$20:$Z$42,MAX($E94,2010)-2003,AA$28-2003)),0))</f>
        <v>0</v>
      </c>
      <c r="AB94" s="118">
        <f>IF($C94="TD",INDEX('4. CPI-tabel'!$D$20:$Z$42,$E94-2003,AB$28-2003),
IF(AB$28&gt;=$E94,MAX(1,INDEX('4. CPI-tabel'!$D$20:$Z$42,MAX($E94,2010)-2003,AB$28-2003)),0))</f>
        <v>0</v>
      </c>
      <c r="AC94" s="118">
        <f>IF($C94="TD",INDEX('4. CPI-tabel'!$D$20:$Z$42,$E94-2003,AC$28-2003),
IF(AC$28&gt;=$E94,MAX(1,INDEX('4. CPI-tabel'!$D$20:$Z$42,MAX($E94,2010)-2003,AC$28-2003)),0))</f>
        <v>0</v>
      </c>
      <c r="AD94" s="118">
        <f>IF($C94="TD",INDEX('4. CPI-tabel'!$D$20:$Z$42,$E94-2003,AD$28-2003),
IF(AD$28&gt;=$E94,MAX(1,INDEX('4. CPI-tabel'!$D$20:$Z$42,MAX($E94,2010)-2003,AD$28-2003)),0))</f>
        <v>0</v>
      </c>
      <c r="AE94" s="118">
        <f>IF($C94="TD",INDEX('4. CPI-tabel'!$D$20:$Z$42,$E94-2003,AE$28-2003),
IF(AE$28&gt;=$E94,MAX(1,INDEX('4. CPI-tabel'!$D$20:$Z$42,MAX($E94,2010)-2003,AE$28-2003)),0))</f>
        <v>0</v>
      </c>
      <c r="AF94" s="118">
        <f>IF($C94="TD",INDEX('4. CPI-tabel'!$D$20:$Z$42,$E94-2003,AF$28-2003),
IF(AF$28&gt;=$E94,MAX(1,INDEX('4. CPI-tabel'!$D$20:$Z$42,MAX($E94,2010)-2003,AF$28-2003)),0))</f>
        <v>1</v>
      </c>
      <c r="AG94" s="118">
        <f>IF($C94="TD",INDEX('4. CPI-tabel'!$D$20:$Z$42,$E94-2003,AG$28-2003),
IF(AG$28&gt;=$E94,MAX(1,INDEX('4. CPI-tabel'!$D$20:$Z$42,MAX($E94,2010)-2003,AG$28-2003)),0))</f>
        <v>1.028</v>
      </c>
      <c r="AH94" s="118">
        <f>IF($C94="TD",INDEX('4. CPI-tabel'!$D$20:$Z$42,$E94-2003,AH$28-2003),
IF(AH$28&gt;=$E94,MAX(1,INDEX('4. CPI-tabel'!$D$20:$Z$42,MAX($E94,2010)-2003,AH$28-2003)),0))</f>
        <v>1.035196</v>
      </c>
      <c r="AI94" s="118">
        <f>IF($C94="TD",INDEX('4. CPI-tabel'!$D$20:$Z$42,$E94-2003,AI$28-2003),
IF(AI$28&gt;=$E94,MAX(1,INDEX('4. CPI-tabel'!$D$20:$Z$42,MAX($E94,2010)-2003,AI$28-2003)),0))</f>
        <v>1.035196</v>
      </c>
      <c r="AJ94" s="118">
        <f>IF($C94="TD",INDEX('4. CPI-tabel'!$D$20:$Z$42,$E94-2003,AJ$28-2003),
IF(AJ$28&gt;=$E94,MAX(1,INDEX('4. CPI-tabel'!$D$20:$Z$42,MAX($E94,2010)-2003,AJ$28-2003)),0))</f>
        <v>1.035196</v>
      </c>
      <c r="AK94" s="118">
        <f>IF($C94="TD",INDEX('4. CPI-tabel'!$D$20:$Z$42,$E94-2003,AK$28-2003),
IF(AK$28&gt;=$E94,MAX(1,INDEX('4. CPI-tabel'!$D$20:$Z$42,MAX($E94,2010)-2003,AK$28-2003)),0))</f>
        <v>1.035196</v>
      </c>
      <c r="AL94" s="118">
        <f>IF($C94="TD",INDEX('4. CPI-tabel'!$D$20:$Z$42,$E94-2003,AL$28-2003),
IF(AL$28&gt;=$E94,MAX(1,INDEX('4. CPI-tabel'!$D$20:$Z$42,MAX($E94,2010)-2003,AL$28-2003)),0))</f>
        <v>1.035196</v>
      </c>
      <c r="AM94" s="118">
        <f>IF($C94="TD",INDEX('4. CPI-tabel'!$D$20:$Z$42,$E94-2003,AM$28-2003),
IF(AM$28&gt;=$E94,MAX(1,INDEX('4. CPI-tabel'!$D$20:$Z$42,MAX($E94,2010)-2003,AM$28-2003)),0))</f>
        <v>1.035196</v>
      </c>
      <c r="AO94" s="87">
        <f t="shared" si="21"/>
        <v>0</v>
      </c>
      <c r="AP94" s="87">
        <f t="shared" si="22"/>
        <v>0</v>
      </c>
      <c r="AQ94" s="87">
        <f t="shared" si="23"/>
        <v>0</v>
      </c>
      <c r="AR94" s="87">
        <f t="shared" si="24"/>
        <v>0</v>
      </c>
      <c r="AS94" s="87">
        <f t="shared" si="25"/>
        <v>0</v>
      </c>
      <c r="AT94" s="87">
        <f t="shared" si="26"/>
        <v>0</v>
      </c>
      <c r="AU94" s="87">
        <f t="shared" si="27"/>
        <v>0</v>
      </c>
      <c r="AV94" s="87">
        <f t="shared" si="28"/>
        <v>0</v>
      </c>
      <c r="AW94" s="87">
        <f t="shared" si="29"/>
        <v>7823.4978753170526</v>
      </c>
      <c r="AX94" s="87">
        <f t="shared" si="30"/>
        <v>16085.111631651862</v>
      </c>
      <c r="AY94" s="87">
        <f t="shared" si="31"/>
        <v>16197.707413073425</v>
      </c>
      <c r="AZ94" s="87">
        <f t="shared" si="32"/>
        <v>19437.248895688106</v>
      </c>
      <c r="BA94" s="87">
        <f t="shared" si="33"/>
        <v>18992.968920929525</v>
      </c>
      <c r="BB94" s="87">
        <f t="shared" si="34"/>
        <v>18558.843917022565</v>
      </c>
      <c r="BC94" s="87">
        <f t="shared" si="35"/>
        <v>18134.64177034776</v>
      </c>
      <c r="BD94" s="87">
        <f t="shared" si="36"/>
        <v>17720.135672739812</v>
      </c>
    </row>
    <row r="95" spans="1:56" s="20" customFormat="1" x14ac:dyDescent="0.2">
      <c r="A95" s="41"/>
      <c r="B95" s="86">
        <f>'3. Investeringen'!B81</f>
        <v>67</v>
      </c>
      <c r="C95" s="86" t="str">
        <f>'3. Investeringen'!F81</f>
        <v>TD</v>
      </c>
      <c r="D95" s="86" t="str">
        <f>'3. Investeringen'!G81</f>
        <v>Nieuwe investeringen TD</v>
      </c>
      <c r="E95" s="121">
        <f>'3. Investeringen'!K81</f>
        <v>2019</v>
      </c>
      <c r="G95" s="86">
        <f>'7. Nominale afschrijvingen'!R84</f>
        <v>0</v>
      </c>
      <c r="H95" s="86">
        <f>'7. Nominale afschrijvingen'!S84</f>
        <v>0</v>
      </c>
      <c r="I95" s="86">
        <f>'7. Nominale afschrijvingen'!T84</f>
        <v>0</v>
      </c>
      <c r="J95" s="86">
        <f>'7. Nominale afschrijvingen'!U84</f>
        <v>0</v>
      </c>
      <c r="K95" s="86">
        <f>'7. Nominale afschrijvingen'!V84</f>
        <v>0</v>
      </c>
      <c r="L95" s="86">
        <f>'7. Nominale afschrijvingen'!W84</f>
        <v>0</v>
      </c>
      <c r="M95" s="86">
        <f>'7. Nominale afschrijvingen'!X84</f>
        <v>0</v>
      </c>
      <c r="N95" s="86">
        <f>'7. Nominale afschrijvingen'!Y84</f>
        <v>0</v>
      </c>
      <c r="O95" s="86">
        <f>'7. Nominale afschrijvingen'!Z84</f>
        <v>73367.815652649573</v>
      </c>
      <c r="P95" s="86">
        <f>'7. Nominale afschrijvingen'!AA84</f>
        <v>146735.63130529915</v>
      </c>
      <c r="Q95" s="86">
        <f>'7. Nominale afschrijvingen'!AB84</f>
        <v>146735.63130529915</v>
      </c>
      <c r="R95" s="86">
        <f>'7. Nominale afschrijvingen'!AC84</f>
        <v>176082.75756635895</v>
      </c>
      <c r="S95" s="86">
        <f>'7. Nominale afschrijvingen'!AD84</f>
        <v>171111.00911742647</v>
      </c>
      <c r="T95" s="86">
        <f>'7. Nominale afschrijvingen'!AE84</f>
        <v>166279.63944822852</v>
      </c>
      <c r="U95" s="86">
        <f>'7. Nominale afschrijvingen'!AF84</f>
        <v>161584.68492263151</v>
      </c>
      <c r="V95" s="86">
        <f>'7. Nominale afschrijvingen'!AG84</f>
        <v>157022.29381893366</v>
      </c>
      <c r="W95" s="40"/>
      <c r="X95" s="118">
        <f>IF($C95="TD",INDEX('4. CPI-tabel'!$D$20:$Z$42,$E95-2003,X$28-2003),
IF(X$28&gt;=$E95,MAX(1,INDEX('4. CPI-tabel'!$D$20:$Z$42,MAX($E95,2010)-2003,X$28-2003)),0))</f>
        <v>0</v>
      </c>
      <c r="Y95" s="118">
        <f>IF($C95="TD",INDEX('4. CPI-tabel'!$D$20:$Z$42,$E95-2003,Y$28-2003),
IF(Y$28&gt;=$E95,MAX(1,INDEX('4. CPI-tabel'!$D$20:$Z$42,MAX($E95,2010)-2003,Y$28-2003)),0))</f>
        <v>0</v>
      </c>
      <c r="Z95" s="118">
        <f>IF($C95="TD",INDEX('4. CPI-tabel'!$D$20:$Z$42,$E95-2003,Z$28-2003),
IF(Z$28&gt;=$E95,MAX(1,INDEX('4. CPI-tabel'!$D$20:$Z$42,MAX($E95,2010)-2003,Z$28-2003)),0))</f>
        <v>0</v>
      </c>
      <c r="AA95" s="118">
        <f>IF($C95="TD",INDEX('4. CPI-tabel'!$D$20:$Z$42,$E95-2003,AA$28-2003),
IF(AA$28&gt;=$E95,MAX(1,INDEX('4. CPI-tabel'!$D$20:$Z$42,MAX($E95,2010)-2003,AA$28-2003)),0))</f>
        <v>0</v>
      </c>
      <c r="AB95" s="118">
        <f>IF($C95="TD",INDEX('4. CPI-tabel'!$D$20:$Z$42,$E95-2003,AB$28-2003),
IF(AB$28&gt;=$E95,MAX(1,INDEX('4. CPI-tabel'!$D$20:$Z$42,MAX($E95,2010)-2003,AB$28-2003)),0))</f>
        <v>0</v>
      </c>
      <c r="AC95" s="118">
        <f>IF($C95="TD",INDEX('4. CPI-tabel'!$D$20:$Z$42,$E95-2003,AC$28-2003),
IF(AC$28&gt;=$E95,MAX(1,INDEX('4. CPI-tabel'!$D$20:$Z$42,MAX($E95,2010)-2003,AC$28-2003)),0))</f>
        <v>0</v>
      </c>
      <c r="AD95" s="118">
        <f>IF($C95="TD",INDEX('4. CPI-tabel'!$D$20:$Z$42,$E95-2003,AD$28-2003),
IF(AD$28&gt;=$E95,MAX(1,INDEX('4. CPI-tabel'!$D$20:$Z$42,MAX($E95,2010)-2003,AD$28-2003)),0))</f>
        <v>0</v>
      </c>
      <c r="AE95" s="118">
        <f>IF($C95="TD",INDEX('4. CPI-tabel'!$D$20:$Z$42,$E95-2003,AE$28-2003),
IF(AE$28&gt;=$E95,MAX(1,INDEX('4. CPI-tabel'!$D$20:$Z$42,MAX($E95,2010)-2003,AE$28-2003)),0))</f>
        <v>0</v>
      </c>
      <c r="AF95" s="118">
        <f>IF($C95="TD",INDEX('4. CPI-tabel'!$D$20:$Z$42,$E95-2003,AF$28-2003),
IF(AF$28&gt;=$E95,MAX(1,INDEX('4. CPI-tabel'!$D$20:$Z$42,MAX($E95,2010)-2003,AF$28-2003)),0))</f>
        <v>1</v>
      </c>
      <c r="AG95" s="118">
        <f>IF($C95="TD",INDEX('4. CPI-tabel'!$D$20:$Z$42,$E95-2003,AG$28-2003),
IF(AG$28&gt;=$E95,MAX(1,INDEX('4. CPI-tabel'!$D$20:$Z$42,MAX($E95,2010)-2003,AG$28-2003)),0))</f>
        <v>1.028</v>
      </c>
      <c r="AH95" s="118">
        <f>IF($C95="TD",INDEX('4. CPI-tabel'!$D$20:$Z$42,$E95-2003,AH$28-2003),
IF(AH$28&gt;=$E95,MAX(1,INDEX('4. CPI-tabel'!$D$20:$Z$42,MAX($E95,2010)-2003,AH$28-2003)),0))</f>
        <v>1.035196</v>
      </c>
      <c r="AI95" s="118">
        <f>IF($C95="TD",INDEX('4. CPI-tabel'!$D$20:$Z$42,$E95-2003,AI$28-2003),
IF(AI$28&gt;=$E95,MAX(1,INDEX('4. CPI-tabel'!$D$20:$Z$42,MAX($E95,2010)-2003,AI$28-2003)),0))</f>
        <v>1.035196</v>
      </c>
      <c r="AJ95" s="118">
        <f>IF($C95="TD",INDEX('4. CPI-tabel'!$D$20:$Z$42,$E95-2003,AJ$28-2003),
IF(AJ$28&gt;=$E95,MAX(1,INDEX('4. CPI-tabel'!$D$20:$Z$42,MAX($E95,2010)-2003,AJ$28-2003)),0))</f>
        <v>1.035196</v>
      </c>
      <c r="AK95" s="118">
        <f>IF($C95="TD",INDEX('4. CPI-tabel'!$D$20:$Z$42,$E95-2003,AK$28-2003),
IF(AK$28&gt;=$E95,MAX(1,INDEX('4. CPI-tabel'!$D$20:$Z$42,MAX($E95,2010)-2003,AK$28-2003)),0))</f>
        <v>1.035196</v>
      </c>
      <c r="AL95" s="118">
        <f>IF($C95="TD",INDEX('4. CPI-tabel'!$D$20:$Z$42,$E95-2003,AL$28-2003),
IF(AL$28&gt;=$E95,MAX(1,INDEX('4. CPI-tabel'!$D$20:$Z$42,MAX($E95,2010)-2003,AL$28-2003)),0))</f>
        <v>1.035196</v>
      </c>
      <c r="AM95" s="118">
        <f>IF($C95="TD",INDEX('4. CPI-tabel'!$D$20:$Z$42,$E95-2003,AM$28-2003),
IF(AM$28&gt;=$E95,MAX(1,INDEX('4. CPI-tabel'!$D$20:$Z$42,MAX($E95,2010)-2003,AM$28-2003)),0))</f>
        <v>1.035196</v>
      </c>
      <c r="AO95" s="87">
        <f t="shared" si="21"/>
        <v>0</v>
      </c>
      <c r="AP95" s="87">
        <f t="shared" si="22"/>
        <v>0</v>
      </c>
      <c r="AQ95" s="87">
        <f t="shared" si="23"/>
        <v>0</v>
      </c>
      <c r="AR95" s="87">
        <f t="shared" si="24"/>
        <v>0</v>
      </c>
      <c r="AS95" s="87">
        <f t="shared" si="25"/>
        <v>0</v>
      </c>
      <c r="AT95" s="87">
        <f t="shared" si="26"/>
        <v>0</v>
      </c>
      <c r="AU95" s="87">
        <f t="shared" si="27"/>
        <v>0</v>
      </c>
      <c r="AV95" s="87">
        <f t="shared" si="28"/>
        <v>0</v>
      </c>
      <c r="AW95" s="87">
        <f t="shared" si="29"/>
        <v>73367.815652649573</v>
      </c>
      <c r="AX95" s="87">
        <f t="shared" si="30"/>
        <v>150844.22898184753</v>
      </c>
      <c r="AY95" s="87">
        <f t="shared" si="31"/>
        <v>151900.13858472047</v>
      </c>
      <c r="AZ95" s="87">
        <f t="shared" si="32"/>
        <v>182280.16630166452</v>
      </c>
      <c r="BA95" s="87">
        <f t="shared" si="33"/>
        <v>177133.4321943234</v>
      </c>
      <c r="BB95" s="87">
        <f t="shared" si="34"/>
        <v>172132.01763824839</v>
      </c>
      <c r="BC95" s="87">
        <f t="shared" si="35"/>
        <v>167271.81949316844</v>
      </c>
      <c r="BD95" s="87">
        <f t="shared" si="36"/>
        <v>162548.85047218486</v>
      </c>
    </row>
    <row r="96" spans="1:56" s="20" customFormat="1" x14ac:dyDescent="0.2">
      <c r="A96" s="41"/>
      <c r="B96" s="86">
        <f>'3. Investeringen'!B82</f>
        <v>68</v>
      </c>
      <c r="C96" s="86" t="str">
        <f>'3. Investeringen'!F82</f>
        <v>TD</v>
      </c>
      <c r="D96" s="86" t="str">
        <f>'3. Investeringen'!G82</f>
        <v>Nieuwe investeringen TD</v>
      </c>
      <c r="E96" s="121">
        <f>'3. Investeringen'!K82</f>
        <v>2019</v>
      </c>
      <c r="G96" s="86">
        <f>'7. Nominale afschrijvingen'!R85</f>
        <v>0</v>
      </c>
      <c r="H96" s="86">
        <f>'7. Nominale afschrijvingen'!S85</f>
        <v>0</v>
      </c>
      <c r="I96" s="86">
        <f>'7. Nominale afschrijvingen'!T85</f>
        <v>0</v>
      </c>
      <c r="J96" s="86">
        <f>'7. Nominale afschrijvingen'!U85</f>
        <v>0</v>
      </c>
      <c r="K96" s="86">
        <f>'7. Nominale afschrijvingen'!V85</f>
        <v>0</v>
      </c>
      <c r="L96" s="86">
        <f>'7. Nominale afschrijvingen'!W85</f>
        <v>0</v>
      </c>
      <c r="M96" s="86">
        <f>'7. Nominale afschrijvingen'!X85</f>
        <v>0</v>
      </c>
      <c r="N96" s="86">
        <f>'7. Nominale afschrijvingen'!Y85</f>
        <v>0</v>
      </c>
      <c r="O96" s="86">
        <f>'7. Nominale afschrijvingen'!Z85</f>
        <v>8313.9258251910342</v>
      </c>
      <c r="P96" s="86">
        <f>'7. Nominale afschrijvingen'!AA85</f>
        <v>16627.851650382068</v>
      </c>
      <c r="Q96" s="86">
        <f>'7. Nominale afschrijvingen'!AB85</f>
        <v>16627.851650382068</v>
      </c>
      <c r="R96" s="86">
        <f>'7. Nominale afschrijvingen'!AC85</f>
        <v>19953.421980458479</v>
      </c>
      <c r="S96" s="86">
        <f>'7. Nominale afschrijvingen'!AD85</f>
        <v>19082.727203129383</v>
      </c>
      <c r="T96" s="86">
        <f>'7. Nominale afschrijvingen'!AE85</f>
        <v>18250.026379720101</v>
      </c>
      <c r="U96" s="86">
        <f>'7. Nominale afschrijvingen'!AF85</f>
        <v>17453.661592241406</v>
      </c>
      <c r="V96" s="86">
        <f>'7. Nominale afschrijvingen'!AG85</f>
        <v>16692.047268216327</v>
      </c>
      <c r="W96" s="40"/>
      <c r="X96" s="118">
        <f>IF($C96="TD",INDEX('4. CPI-tabel'!$D$20:$Z$42,$E96-2003,X$28-2003),
IF(X$28&gt;=$E96,MAX(1,INDEX('4. CPI-tabel'!$D$20:$Z$42,MAX($E96,2010)-2003,X$28-2003)),0))</f>
        <v>0</v>
      </c>
      <c r="Y96" s="118">
        <f>IF($C96="TD",INDEX('4. CPI-tabel'!$D$20:$Z$42,$E96-2003,Y$28-2003),
IF(Y$28&gt;=$E96,MAX(1,INDEX('4. CPI-tabel'!$D$20:$Z$42,MAX($E96,2010)-2003,Y$28-2003)),0))</f>
        <v>0</v>
      </c>
      <c r="Z96" s="118">
        <f>IF($C96="TD",INDEX('4. CPI-tabel'!$D$20:$Z$42,$E96-2003,Z$28-2003),
IF(Z$28&gt;=$E96,MAX(1,INDEX('4. CPI-tabel'!$D$20:$Z$42,MAX($E96,2010)-2003,Z$28-2003)),0))</f>
        <v>0</v>
      </c>
      <c r="AA96" s="118">
        <f>IF($C96="TD",INDEX('4. CPI-tabel'!$D$20:$Z$42,$E96-2003,AA$28-2003),
IF(AA$28&gt;=$E96,MAX(1,INDEX('4. CPI-tabel'!$D$20:$Z$42,MAX($E96,2010)-2003,AA$28-2003)),0))</f>
        <v>0</v>
      </c>
      <c r="AB96" s="118">
        <f>IF($C96="TD",INDEX('4. CPI-tabel'!$D$20:$Z$42,$E96-2003,AB$28-2003),
IF(AB$28&gt;=$E96,MAX(1,INDEX('4. CPI-tabel'!$D$20:$Z$42,MAX($E96,2010)-2003,AB$28-2003)),0))</f>
        <v>0</v>
      </c>
      <c r="AC96" s="118">
        <f>IF($C96="TD",INDEX('4. CPI-tabel'!$D$20:$Z$42,$E96-2003,AC$28-2003),
IF(AC$28&gt;=$E96,MAX(1,INDEX('4. CPI-tabel'!$D$20:$Z$42,MAX($E96,2010)-2003,AC$28-2003)),0))</f>
        <v>0</v>
      </c>
      <c r="AD96" s="118">
        <f>IF($C96="TD",INDEX('4. CPI-tabel'!$D$20:$Z$42,$E96-2003,AD$28-2003),
IF(AD$28&gt;=$E96,MAX(1,INDEX('4. CPI-tabel'!$D$20:$Z$42,MAX($E96,2010)-2003,AD$28-2003)),0))</f>
        <v>0</v>
      </c>
      <c r="AE96" s="118">
        <f>IF($C96="TD",INDEX('4. CPI-tabel'!$D$20:$Z$42,$E96-2003,AE$28-2003),
IF(AE$28&gt;=$E96,MAX(1,INDEX('4. CPI-tabel'!$D$20:$Z$42,MAX($E96,2010)-2003,AE$28-2003)),0))</f>
        <v>0</v>
      </c>
      <c r="AF96" s="118">
        <f>IF($C96="TD",INDEX('4. CPI-tabel'!$D$20:$Z$42,$E96-2003,AF$28-2003),
IF(AF$28&gt;=$E96,MAX(1,INDEX('4. CPI-tabel'!$D$20:$Z$42,MAX($E96,2010)-2003,AF$28-2003)),0))</f>
        <v>1</v>
      </c>
      <c r="AG96" s="118">
        <f>IF($C96="TD",INDEX('4. CPI-tabel'!$D$20:$Z$42,$E96-2003,AG$28-2003),
IF(AG$28&gt;=$E96,MAX(1,INDEX('4. CPI-tabel'!$D$20:$Z$42,MAX($E96,2010)-2003,AG$28-2003)),0))</f>
        <v>1.028</v>
      </c>
      <c r="AH96" s="118">
        <f>IF($C96="TD",INDEX('4. CPI-tabel'!$D$20:$Z$42,$E96-2003,AH$28-2003),
IF(AH$28&gt;=$E96,MAX(1,INDEX('4. CPI-tabel'!$D$20:$Z$42,MAX($E96,2010)-2003,AH$28-2003)),0))</f>
        <v>1.035196</v>
      </c>
      <c r="AI96" s="118">
        <f>IF($C96="TD",INDEX('4. CPI-tabel'!$D$20:$Z$42,$E96-2003,AI$28-2003),
IF(AI$28&gt;=$E96,MAX(1,INDEX('4. CPI-tabel'!$D$20:$Z$42,MAX($E96,2010)-2003,AI$28-2003)),0))</f>
        <v>1.035196</v>
      </c>
      <c r="AJ96" s="118">
        <f>IF($C96="TD",INDEX('4. CPI-tabel'!$D$20:$Z$42,$E96-2003,AJ$28-2003),
IF(AJ$28&gt;=$E96,MAX(1,INDEX('4. CPI-tabel'!$D$20:$Z$42,MAX($E96,2010)-2003,AJ$28-2003)),0))</f>
        <v>1.035196</v>
      </c>
      <c r="AK96" s="118">
        <f>IF($C96="TD",INDEX('4. CPI-tabel'!$D$20:$Z$42,$E96-2003,AK$28-2003),
IF(AK$28&gt;=$E96,MAX(1,INDEX('4. CPI-tabel'!$D$20:$Z$42,MAX($E96,2010)-2003,AK$28-2003)),0))</f>
        <v>1.035196</v>
      </c>
      <c r="AL96" s="118">
        <f>IF($C96="TD",INDEX('4. CPI-tabel'!$D$20:$Z$42,$E96-2003,AL$28-2003),
IF(AL$28&gt;=$E96,MAX(1,INDEX('4. CPI-tabel'!$D$20:$Z$42,MAX($E96,2010)-2003,AL$28-2003)),0))</f>
        <v>1.035196</v>
      </c>
      <c r="AM96" s="118">
        <f>IF($C96="TD",INDEX('4. CPI-tabel'!$D$20:$Z$42,$E96-2003,AM$28-2003),
IF(AM$28&gt;=$E96,MAX(1,INDEX('4. CPI-tabel'!$D$20:$Z$42,MAX($E96,2010)-2003,AM$28-2003)),0))</f>
        <v>1.035196</v>
      </c>
      <c r="AO96" s="87">
        <f t="shared" si="21"/>
        <v>0</v>
      </c>
      <c r="AP96" s="87">
        <f t="shared" si="22"/>
        <v>0</v>
      </c>
      <c r="AQ96" s="87">
        <f t="shared" si="23"/>
        <v>0</v>
      </c>
      <c r="AR96" s="87">
        <f t="shared" si="24"/>
        <v>0</v>
      </c>
      <c r="AS96" s="87">
        <f t="shared" si="25"/>
        <v>0</v>
      </c>
      <c r="AT96" s="87">
        <f t="shared" si="26"/>
        <v>0</v>
      </c>
      <c r="AU96" s="87">
        <f t="shared" si="27"/>
        <v>0</v>
      </c>
      <c r="AV96" s="87">
        <f t="shared" si="28"/>
        <v>0</v>
      </c>
      <c r="AW96" s="87">
        <f t="shared" si="29"/>
        <v>8313.9258251910342</v>
      </c>
      <c r="AX96" s="87">
        <f t="shared" si="30"/>
        <v>17093.431496592766</v>
      </c>
      <c r="AY96" s="87">
        <f t="shared" si="31"/>
        <v>17213.085517068917</v>
      </c>
      <c r="AZ96" s="87">
        <f t="shared" si="32"/>
        <v>20655.702620482694</v>
      </c>
      <c r="BA96" s="87">
        <f t="shared" si="33"/>
        <v>19754.362869770725</v>
      </c>
      <c r="BB96" s="87">
        <f t="shared" si="34"/>
        <v>18892.354308180729</v>
      </c>
      <c r="BC96" s="87">
        <f t="shared" si="35"/>
        <v>18067.960665641935</v>
      </c>
      <c r="BD96" s="87">
        <f t="shared" si="36"/>
        <v>17279.540563868468</v>
      </c>
    </row>
    <row r="97" spans="1:56" s="20" customFormat="1" x14ac:dyDescent="0.2">
      <c r="A97" s="41"/>
      <c r="B97" s="86">
        <f>'3. Investeringen'!B83</f>
        <v>69</v>
      </c>
      <c r="C97" s="86" t="str">
        <f>'3. Investeringen'!F83</f>
        <v>TD</v>
      </c>
      <c r="D97" s="86" t="str">
        <f>'3. Investeringen'!G83</f>
        <v>Nieuwe investeringen TD</v>
      </c>
      <c r="E97" s="121">
        <f>'3. Investeringen'!K83</f>
        <v>2019</v>
      </c>
      <c r="G97" s="86">
        <f>'7. Nominale afschrijvingen'!R86</f>
        <v>0</v>
      </c>
      <c r="H97" s="86">
        <f>'7. Nominale afschrijvingen'!S86</f>
        <v>0</v>
      </c>
      <c r="I97" s="86">
        <f>'7. Nominale afschrijvingen'!T86</f>
        <v>0</v>
      </c>
      <c r="J97" s="86">
        <f>'7. Nominale afschrijvingen'!U86</f>
        <v>0</v>
      </c>
      <c r="K97" s="86">
        <f>'7. Nominale afschrijvingen'!V86</f>
        <v>0</v>
      </c>
      <c r="L97" s="86">
        <f>'7. Nominale afschrijvingen'!W86</f>
        <v>0</v>
      </c>
      <c r="M97" s="86">
        <f>'7. Nominale afschrijvingen'!X86</f>
        <v>0</v>
      </c>
      <c r="N97" s="86">
        <f>'7. Nominale afschrijvingen'!Y86</f>
        <v>0</v>
      </c>
      <c r="O97" s="86">
        <f>'7. Nominale afschrijvingen'!Z86</f>
        <v>38667.30202107528</v>
      </c>
      <c r="P97" s="86">
        <f>'7. Nominale afschrijvingen'!AA86</f>
        <v>77334.60404215056</v>
      </c>
      <c r="Q97" s="86">
        <f>'7. Nominale afschrijvingen'!AB86</f>
        <v>77334.60404215056</v>
      </c>
      <c r="R97" s="86">
        <f>'7. Nominale afschrijvingen'!AC86</f>
        <v>92801.524850580652</v>
      </c>
      <c r="S97" s="86">
        <f>'7. Nominale afschrijvingen'!AD86</f>
        <v>67023.323503197142</v>
      </c>
      <c r="T97" s="86">
        <f>'7. Nominale afschrijvingen'!AE86</f>
        <v>33511.661751598571</v>
      </c>
      <c r="U97" s="86">
        <f>'7. Nominale afschrijvingen'!AF86</f>
        <v>0</v>
      </c>
      <c r="V97" s="86">
        <f>'7. Nominale afschrijvingen'!AG86</f>
        <v>0</v>
      </c>
      <c r="W97" s="40"/>
      <c r="X97" s="118">
        <f>IF($C97="TD",INDEX('4. CPI-tabel'!$D$20:$Z$42,$E97-2003,X$28-2003),
IF(X$28&gt;=$E97,MAX(1,INDEX('4. CPI-tabel'!$D$20:$Z$42,MAX($E97,2010)-2003,X$28-2003)),0))</f>
        <v>0</v>
      </c>
      <c r="Y97" s="118">
        <f>IF($C97="TD",INDEX('4. CPI-tabel'!$D$20:$Z$42,$E97-2003,Y$28-2003),
IF(Y$28&gt;=$E97,MAX(1,INDEX('4. CPI-tabel'!$D$20:$Z$42,MAX($E97,2010)-2003,Y$28-2003)),0))</f>
        <v>0</v>
      </c>
      <c r="Z97" s="118">
        <f>IF($C97="TD",INDEX('4. CPI-tabel'!$D$20:$Z$42,$E97-2003,Z$28-2003),
IF(Z$28&gt;=$E97,MAX(1,INDEX('4. CPI-tabel'!$D$20:$Z$42,MAX($E97,2010)-2003,Z$28-2003)),0))</f>
        <v>0</v>
      </c>
      <c r="AA97" s="118">
        <f>IF($C97="TD",INDEX('4. CPI-tabel'!$D$20:$Z$42,$E97-2003,AA$28-2003),
IF(AA$28&gt;=$E97,MAX(1,INDEX('4. CPI-tabel'!$D$20:$Z$42,MAX($E97,2010)-2003,AA$28-2003)),0))</f>
        <v>0</v>
      </c>
      <c r="AB97" s="118">
        <f>IF($C97="TD",INDEX('4. CPI-tabel'!$D$20:$Z$42,$E97-2003,AB$28-2003),
IF(AB$28&gt;=$E97,MAX(1,INDEX('4. CPI-tabel'!$D$20:$Z$42,MAX($E97,2010)-2003,AB$28-2003)),0))</f>
        <v>0</v>
      </c>
      <c r="AC97" s="118">
        <f>IF($C97="TD",INDEX('4. CPI-tabel'!$D$20:$Z$42,$E97-2003,AC$28-2003),
IF(AC$28&gt;=$E97,MAX(1,INDEX('4. CPI-tabel'!$D$20:$Z$42,MAX($E97,2010)-2003,AC$28-2003)),0))</f>
        <v>0</v>
      </c>
      <c r="AD97" s="118">
        <f>IF($C97="TD",INDEX('4. CPI-tabel'!$D$20:$Z$42,$E97-2003,AD$28-2003),
IF(AD$28&gt;=$E97,MAX(1,INDEX('4. CPI-tabel'!$D$20:$Z$42,MAX($E97,2010)-2003,AD$28-2003)),0))</f>
        <v>0</v>
      </c>
      <c r="AE97" s="118">
        <f>IF($C97="TD",INDEX('4. CPI-tabel'!$D$20:$Z$42,$E97-2003,AE$28-2003),
IF(AE$28&gt;=$E97,MAX(1,INDEX('4. CPI-tabel'!$D$20:$Z$42,MAX($E97,2010)-2003,AE$28-2003)),0))</f>
        <v>0</v>
      </c>
      <c r="AF97" s="118">
        <f>IF($C97="TD",INDEX('4. CPI-tabel'!$D$20:$Z$42,$E97-2003,AF$28-2003),
IF(AF$28&gt;=$E97,MAX(1,INDEX('4. CPI-tabel'!$D$20:$Z$42,MAX($E97,2010)-2003,AF$28-2003)),0))</f>
        <v>1</v>
      </c>
      <c r="AG97" s="118">
        <f>IF($C97="TD",INDEX('4. CPI-tabel'!$D$20:$Z$42,$E97-2003,AG$28-2003),
IF(AG$28&gt;=$E97,MAX(1,INDEX('4. CPI-tabel'!$D$20:$Z$42,MAX($E97,2010)-2003,AG$28-2003)),0))</f>
        <v>1.028</v>
      </c>
      <c r="AH97" s="118">
        <f>IF($C97="TD",INDEX('4. CPI-tabel'!$D$20:$Z$42,$E97-2003,AH$28-2003),
IF(AH$28&gt;=$E97,MAX(1,INDEX('4. CPI-tabel'!$D$20:$Z$42,MAX($E97,2010)-2003,AH$28-2003)),0))</f>
        <v>1.035196</v>
      </c>
      <c r="AI97" s="118">
        <f>IF($C97="TD",INDEX('4. CPI-tabel'!$D$20:$Z$42,$E97-2003,AI$28-2003),
IF(AI$28&gt;=$E97,MAX(1,INDEX('4. CPI-tabel'!$D$20:$Z$42,MAX($E97,2010)-2003,AI$28-2003)),0))</f>
        <v>1.035196</v>
      </c>
      <c r="AJ97" s="118">
        <f>IF($C97="TD",INDEX('4. CPI-tabel'!$D$20:$Z$42,$E97-2003,AJ$28-2003),
IF(AJ$28&gt;=$E97,MAX(1,INDEX('4. CPI-tabel'!$D$20:$Z$42,MAX($E97,2010)-2003,AJ$28-2003)),0))</f>
        <v>1.035196</v>
      </c>
      <c r="AK97" s="118">
        <f>IF($C97="TD",INDEX('4. CPI-tabel'!$D$20:$Z$42,$E97-2003,AK$28-2003),
IF(AK$28&gt;=$E97,MAX(1,INDEX('4. CPI-tabel'!$D$20:$Z$42,MAX($E97,2010)-2003,AK$28-2003)),0))</f>
        <v>1.035196</v>
      </c>
      <c r="AL97" s="118">
        <f>IF($C97="TD",INDEX('4. CPI-tabel'!$D$20:$Z$42,$E97-2003,AL$28-2003),
IF(AL$28&gt;=$E97,MAX(1,INDEX('4. CPI-tabel'!$D$20:$Z$42,MAX($E97,2010)-2003,AL$28-2003)),0))</f>
        <v>1.035196</v>
      </c>
      <c r="AM97" s="118">
        <f>IF($C97="TD",INDEX('4. CPI-tabel'!$D$20:$Z$42,$E97-2003,AM$28-2003),
IF(AM$28&gt;=$E97,MAX(1,INDEX('4. CPI-tabel'!$D$20:$Z$42,MAX($E97,2010)-2003,AM$28-2003)),0))</f>
        <v>1.035196</v>
      </c>
      <c r="AO97" s="87">
        <f t="shared" si="21"/>
        <v>0</v>
      </c>
      <c r="AP97" s="87">
        <f t="shared" si="22"/>
        <v>0</v>
      </c>
      <c r="AQ97" s="87">
        <f t="shared" si="23"/>
        <v>0</v>
      </c>
      <c r="AR97" s="87">
        <f t="shared" si="24"/>
        <v>0</v>
      </c>
      <c r="AS97" s="87">
        <f t="shared" si="25"/>
        <v>0</v>
      </c>
      <c r="AT97" s="87">
        <f t="shared" si="26"/>
        <v>0</v>
      </c>
      <c r="AU97" s="87">
        <f t="shared" si="27"/>
        <v>0</v>
      </c>
      <c r="AV97" s="87">
        <f t="shared" si="28"/>
        <v>0</v>
      </c>
      <c r="AW97" s="87">
        <f t="shared" si="29"/>
        <v>38667.30202107528</v>
      </c>
      <c r="AX97" s="87">
        <f t="shared" si="30"/>
        <v>79499.972955330784</v>
      </c>
      <c r="AY97" s="87">
        <f t="shared" si="31"/>
        <v>80056.472766018094</v>
      </c>
      <c r="AZ97" s="87">
        <f t="shared" si="32"/>
        <v>96067.76731922169</v>
      </c>
      <c r="BA97" s="87">
        <f t="shared" si="33"/>
        <v>69382.276397215668</v>
      </c>
      <c r="BB97" s="87">
        <f t="shared" si="34"/>
        <v>34691.138198607834</v>
      </c>
      <c r="BC97" s="87">
        <f t="shared" si="35"/>
        <v>0</v>
      </c>
      <c r="BD97" s="87">
        <f t="shared" si="36"/>
        <v>0</v>
      </c>
    </row>
    <row r="98" spans="1:56" s="20" customFormat="1" x14ac:dyDescent="0.2">
      <c r="A98" s="41"/>
      <c r="B98" s="86">
        <f>'3. Investeringen'!B84</f>
        <v>70</v>
      </c>
      <c r="C98" s="86" t="str">
        <f>'3. Investeringen'!F84</f>
        <v>TD</v>
      </c>
      <c r="D98" s="86" t="str">
        <f>'3. Investeringen'!G84</f>
        <v>Nieuwe investeringen TD</v>
      </c>
      <c r="E98" s="121">
        <f>'3. Investeringen'!K84</f>
        <v>2019</v>
      </c>
      <c r="G98" s="86">
        <f>'7. Nominale afschrijvingen'!R87</f>
        <v>0</v>
      </c>
      <c r="H98" s="86">
        <f>'7. Nominale afschrijvingen'!S87</f>
        <v>0</v>
      </c>
      <c r="I98" s="86">
        <f>'7. Nominale afschrijvingen'!T87</f>
        <v>0</v>
      </c>
      <c r="J98" s="86">
        <f>'7. Nominale afschrijvingen'!U87</f>
        <v>0</v>
      </c>
      <c r="K98" s="86">
        <f>'7. Nominale afschrijvingen'!V87</f>
        <v>0</v>
      </c>
      <c r="L98" s="86">
        <f>'7. Nominale afschrijvingen'!W87</f>
        <v>0</v>
      </c>
      <c r="M98" s="86">
        <f>'7. Nominale afschrijvingen'!X87</f>
        <v>0</v>
      </c>
      <c r="N98" s="86">
        <f>'7. Nominale afschrijvingen'!Y87</f>
        <v>0</v>
      </c>
      <c r="O98" s="86">
        <f>'7. Nominale afschrijvingen'!Z87</f>
        <v>0</v>
      </c>
      <c r="P98" s="86">
        <f>'7. Nominale afschrijvingen'!AA87</f>
        <v>0</v>
      </c>
      <c r="Q98" s="86">
        <f>'7. Nominale afschrijvingen'!AB87</f>
        <v>0</v>
      </c>
      <c r="R98" s="86">
        <f>'7. Nominale afschrijvingen'!AC87</f>
        <v>0</v>
      </c>
      <c r="S98" s="86">
        <f>'7. Nominale afschrijvingen'!AD87</f>
        <v>0</v>
      </c>
      <c r="T98" s="86">
        <f>'7. Nominale afschrijvingen'!AE87</f>
        <v>0</v>
      </c>
      <c r="U98" s="86">
        <f>'7. Nominale afschrijvingen'!AF87</f>
        <v>0</v>
      </c>
      <c r="V98" s="86">
        <f>'7. Nominale afschrijvingen'!AG87</f>
        <v>0</v>
      </c>
      <c r="W98" s="40"/>
      <c r="X98" s="118">
        <f>IF($C98="TD",INDEX('4. CPI-tabel'!$D$20:$Z$42,$E98-2003,X$28-2003),
IF(X$28&gt;=$E98,MAX(1,INDEX('4. CPI-tabel'!$D$20:$Z$42,MAX($E98,2010)-2003,X$28-2003)),0))</f>
        <v>0</v>
      </c>
      <c r="Y98" s="118">
        <f>IF($C98="TD",INDEX('4. CPI-tabel'!$D$20:$Z$42,$E98-2003,Y$28-2003),
IF(Y$28&gt;=$E98,MAX(1,INDEX('4. CPI-tabel'!$D$20:$Z$42,MAX($E98,2010)-2003,Y$28-2003)),0))</f>
        <v>0</v>
      </c>
      <c r="Z98" s="118">
        <f>IF($C98="TD",INDEX('4. CPI-tabel'!$D$20:$Z$42,$E98-2003,Z$28-2003),
IF(Z$28&gt;=$E98,MAX(1,INDEX('4. CPI-tabel'!$D$20:$Z$42,MAX($E98,2010)-2003,Z$28-2003)),0))</f>
        <v>0</v>
      </c>
      <c r="AA98" s="118">
        <f>IF($C98="TD",INDEX('4. CPI-tabel'!$D$20:$Z$42,$E98-2003,AA$28-2003),
IF(AA$28&gt;=$E98,MAX(1,INDEX('4. CPI-tabel'!$D$20:$Z$42,MAX($E98,2010)-2003,AA$28-2003)),0))</f>
        <v>0</v>
      </c>
      <c r="AB98" s="118">
        <f>IF($C98="TD",INDEX('4. CPI-tabel'!$D$20:$Z$42,$E98-2003,AB$28-2003),
IF(AB$28&gt;=$E98,MAX(1,INDEX('4. CPI-tabel'!$D$20:$Z$42,MAX($E98,2010)-2003,AB$28-2003)),0))</f>
        <v>0</v>
      </c>
      <c r="AC98" s="118">
        <f>IF($C98="TD",INDEX('4. CPI-tabel'!$D$20:$Z$42,$E98-2003,AC$28-2003),
IF(AC$28&gt;=$E98,MAX(1,INDEX('4. CPI-tabel'!$D$20:$Z$42,MAX($E98,2010)-2003,AC$28-2003)),0))</f>
        <v>0</v>
      </c>
      <c r="AD98" s="118">
        <f>IF($C98="TD",INDEX('4. CPI-tabel'!$D$20:$Z$42,$E98-2003,AD$28-2003),
IF(AD$28&gt;=$E98,MAX(1,INDEX('4. CPI-tabel'!$D$20:$Z$42,MAX($E98,2010)-2003,AD$28-2003)),0))</f>
        <v>0</v>
      </c>
      <c r="AE98" s="118">
        <f>IF($C98="TD",INDEX('4. CPI-tabel'!$D$20:$Z$42,$E98-2003,AE$28-2003),
IF(AE$28&gt;=$E98,MAX(1,INDEX('4. CPI-tabel'!$D$20:$Z$42,MAX($E98,2010)-2003,AE$28-2003)),0))</f>
        <v>0</v>
      </c>
      <c r="AF98" s="118">
        <f>IF($C98="TD",INDEX('4. CPI-tabel'!$D$20:$Z$42,$E98-2003,AF$28-2003),
IF(AF$28&gt;=$E98,MAX(1,INDEX('4. CPI-tabel'!$D$20:$Z$42,MAX($E98,2010)-2003,AF$28-2003)),0))</f>
        <v>1</v>
      </c>
      <c r="AG98" s="118">
        <f>IF($C98="TD",INDEX('4. CPI-tabel'!$D$20:$Z$42,$E98-2003,AG$28-2003),
IF(AG$28&gt;=$E98,MAX(1,INDEX('4. CPI-tabel'!$D$20:$Z$42,MAX($E98,2010)-2003,AG$28-2003)),0))</f>
        <v>1.028</v>
      </c>
      <c r="AH98" s="118">
        <f>IF($C98="TD",INDEX('4. CPI-tabel'!$D$20:$Z$42,$E98-2003,AH$28-2003),
IF(AH$28&gt;=$E98,MAX(1,INDEX('4. CPI-tabel'!$D$20:$Z$42,MAX($E98,2010)-2003,AH$28-2003)),0))</f>
        <v>1.035196</v>
      </c>
      <c r="AI98" s="118">
        <f>IF($C98="TD",INDEX('4. CPI-tabel'!$D$20:$Z$42,$E98-2003,AI$28-2003),
IF(AI$28&gt;=$E98,MAX(1,INDEX('4. CPI-tabel'!$D$20:$Z$42,MAX($E98,2010)-2003,AI$28-2003)),0))</f>
        <v>1.035196</v>
      </c>
      <c r="AJ98" s="118">
        <f>IF($C98="TD",INDEX('4. CPI-tabel'!$D$20:$Z$42,$E98-2003,AJ$28-2003),
IF(AJ$28&gt;=$E98,MAX(1,INDEX('4. CPI-tabel'!$D$20:$Z$42,MAX($E98,2010)-2003,AJ$28-2003)),0))</f>
        <v>1.035196</v>
      </c>
      <c r="AK98" s="118">
        <f>IF($C98="TD",INDEX('4. CPI-tabel'!$D$20:$Z$42,$E98-2003,AK$28-2003),
IF(AK$28&gt;=$E98,MAX(1,INDEX('4. CPI-tabel'!$D$20:$Z$42,MAX($E98,2010)-2003,AK$28-2003)),0))</f>
        <v>1.035196</v>
      </c>
      <c r="AL98" s="118">
        <f>IF($C98="TD",INDEX('4. CPI-tabel'!$D$20:$Z$42,$E98-2003,AL$28-2003),
IF(AL$28&gt;=$E98,MAX(1,INDEX('4. CPI-tabel'!$D$20:$Z$42,MAX($E98,2010)-2003,AL$28-2003)),0))</f>
        <v>1.035196</v>
      </c>
      <c r="AM98" s="118">
        <f>IF($C98="TD",INDEX('4. CPI-tabel'!$D$20:$Z$42,$E98-2003,AM$28-2003),
IF(AM$28&gt;=$E98,MAX(1,INDEX('4. CPI-tabel'!$D$20:$Z$42,MAX($E98,2010)-2003,AM$28-2003)),0))</f>
        <v>1.035196</v>
      </c>
      <c r="AO98" s="87">
        <f t="shared" si="21"/>
        <v>0</v>
      </c>
      <c r="AP98" s="87">
        <f t="shared" si="22"/>
        <v>0</v>
      </c>
      <c r="AQ98" s="87">
        <f t="shared" si="23"/>
        <v>0</v>
      </c>
      <c r="AR98" s="87">
        <f t="shared" si="24"/>
        <v>0</v>
      </c>
      <c r="AS98" s="87">
        <f t="shared" si="25"/>
        <v>0</v>
      </c>
      <c r="AT98" s="87">
        <f t="shared" si="26"/>
        <v>0</v>
      </c>
      <c r="AU98" s="87">
        <f t="shared" si="27"/>
        <v>0</v>
      </c>
      <c r="AV98" s="87">
        <f t="shared" si="28"/>
        <v>0</v>
      </c>
      <c r="AW98" s="87">
        <f t="shared" si="29"/>
        <v>0</v>
      </c>
      <c r="AX98" s="87">
        <f t="shared" si="30"/>
        <v>0</v>
      </c>
      <c r="AY98" s="87">
        <f t="shared" si="31"/>
        <v>0</v>
      </c>
      <c r="AZ98" s="87">
        <f t="shared" si="32"/>
        <v>0</v>
      </c>
      <c r="BA98" s="87">
        <f t="shared" si="33"/>
        <v>0</v>
      </c>
      <c r="BB98" s="87">
        <f t="shared" si="34"/>
        <v>0</v>
      </c>
      <c r="BC98" s="87">
        <f t="shared" si="35"/>
        <v>0</v>
      </c>
      <c r="BD98" s="87">
        <f t="shared" si="36"/>
        <v>0</v>
      </c>
    </row>
    <row r="99" spans="1:56" s="20" customFormat="1" x14ac:dyDescent="0.2">
      <c r="A99" s="41"/>
      <c r="B99" s="86">
        <f>'3. Investeringen'!B85</f>
        <v>71</v>
      </c>
      <c r="C99" s="86" t="str">
        <f>'3. Investeringen'!F85</f>
        <v>AD</v>
      </c>
      <c r="D99" s="86" t="str">
        <f>'3. Investeringen'!G85</f>
        <v>Nieuwe investeringen AD</v>
      </c>
      <c r="E99" s="121">
        <f>'3. Investeringen'!K85</f>
        <v>2009</v>
      </c>
      <c r="G99" s="86">
        <f>'7. Nominale afschrijvingen'!R88</f>
        <v>38368.76051282051</v>
      </c>
      <c r="H99" s="86">
        <f>'7. Nominale afschrijvingen'!S88</f>
        <v>38368.76051282051</v>
      </c>
      <c r="I99" s="86">
        <f>'7. Nominale afschrijvingen'!T88</f>
        <v>38368.76051282051</v>
      </c>
      <c r="J99" s="86">
        <f>'7. Nominale afschrijvingen'!U88</f>
        <v>38368.76051282051</v>
      </c>
      <c r="K99" s="86">
        <f>'7. Nominale afschrijvingen'!V88</f>
        <v>38368.76051282051</v>
      </c>
      <c r="L99" s="86">
        <f>'7. Nominale afschrijvingen'!W88</f>
        <v>38368.76051282051</v>
      </c>
      <c r="M99" s="86">
        <f>'7. Nominale afschrijvingen'!X88</f>
        <v>38368.76051282051</v>
      </c>
      <c r="N99" s="86">
        <f>'7. Nominale afschrijvingen'!Y88</f>
        <v>38368.76051282051</v>
      </c>
      <c r="O99" s="86">
        <f>'7. Nominale afschrijvingen'!Z88</f>
        <v>38368.76051282051</v>
      </c>
      <c r="P99" s="86">
        <f>'7. Nominale afschrijvingen'!AA88</f>
        <v>38368.76051282051</v>
      </c>
      <c r="Q99" s="86">
        <f>'7. Nominale afschrijvingen'!AB88</f>
        <v>38368.76051282051</v>
      </c>
      <c r="R99" s="86">
        <f>'7. Nominale afschrijvingen'!AC88</f>
        <v>46042.512615384607</v>
      </c>
      <c r="S99" s="86">
        <f>'7. Nominale afschrijvingen'!AD88</f>
        <v>43957.568647895489</v>
      </c>
      <c r="T99" s="86">
        <f>'7. Nominale afschrijvingen'!AE88</f>
        <v>41967.037237424753</v>
      </c>
      <c r="U99" s="86">
        <f>'7. Nominale afschrijvingen'!AF88</f>
        <v>40066.643098371555</v>
      </c>
      <c r="V99" s="86">
        <f>'7. Nominale afschrijvingen'!AG88</f>
        <v>38252.304542973594</v>
      </c>
      <c r="W99" s="40"/>
      <c r="X99" s="118">
        <f>IF($C99="TD",INDEX('4. CPI-tabel'!$D$20:$Z$42,$E99-2003,X$28-2003),
IF(X$28&gt;=$E99,MAX(1,INDEX('4. CPI-tabel'!$D$20:$Z$42,MAX($E99,2010)-2003,X$28-2003)),0))</f>
        <v>1.0149999999999999</v>
      </c>
      <c r="Y99" s="118">
        <f>IF($C99="TD",INDEX('4. CPI-tabel'!$D$20:$Z$42,$E99-2003,Y$28-2003),
IF(Y$28&gt;=$E99,MAX(1,INDEX('4. CPI-tabel'!$D$20:$Z$42,MAX($E99,2010)-2003,Y$28-2003)),0))</f>
        <v>1.0413899999999998</v>
      </c>
      <c r="Z99" s="118">
        <f>IF($C99="TD",INDEX('4. CPI-tabel'!$D$20:$Z$42,$E99-2003,Z$28-2003),
IF(Z$28&gt;=$E99,MAX(1,INDEX('4. CPI-tabel'!$D$20:$Z$42,MAX($E99,2010)-2003,Z$28-2003)),0))</f>
        <v>1.0653419699999997</v>
      </c>
      <c r="AA99" s="118">
        <f>IF($C99="TD",INDEX('4. CPI-tabel'!$D$20:$Z$42,$E99-2003,AA$28-2003),
IF(AA$28&gt;=$E99,MAX(1,INDEX('4. CPI-tabel'!$D$20:$Z$42,MAX($E99,2010)-2003,AA$28-2003)),0))</f>
        <v>1.0951715451599997</v>
      </c>
      <c r="AB99" s="118">
        <f>IF($C99="TD",INDEX('4. CPI-tabel'!$D$20:$Z$42,$E99-2003,AB$28-2003),
IF(AB$28&gt;=$E99,MAX(1,INDEX('4. CPI-tabel'!$D$20:$Z$42,MAX($E99,2010)-2003,AB$28-2003)),0))</f>
        <v>1.1061232606115996</v>
      </c>
      <c r="AC99" s="118">
        <f>IF($C99="TD",INDEX('4. CPI-tabel'!$D$20:$Z$42,$E99-2003,AC$28-2003),
IF(AC$28&gt;=$E99,MAX(1,INDEX('4. CPI-tabel'!$D$20:$Z$42,MAX($E99,2010)-2003,AC$28-2003)),0))</f>
        <v>1.1149722466964924</v>
      </c>
      <c r="AD99" s="118">
        <f>IF($C99="TD",INDEX('4. CPI-tabel'!$D$20:$Z$42,$E99-2003,AD$28-2003),
IF(AD$28&gt;=$E99,MAX(1,INDEX('4. CPI-tabel'!$D$20:$Z$42,MAX($E99,2010)-2003,AD$28-2003)),0))</f>
        <v>1.1172021911898855</v>
      </c>
      <c r="AE99" s="118">
        <f>IF($C99="TD",INDEX('4. CPI-tabel'!$D$20:$Z$42,$E99-2003,AE$28-2003),
IF(AE$28&gt;=$E99,MAX(1,INDEX('4. CPI-tabel'!$D$20:$Z$42,MAX($E99,2010)-2003,AE$28-2003)),0))</f>
        <v>1.132843021866544</v>
      </c>
      <c r="AF99" s="118">
        <f>IF($C99="TD",INDEX('4. CPI-tabel'!$D$20:$Z$42,$E99-2003,AF$28-2003),
IF(AF$28&gt;=$E99,MAX(1,INDEX('4. CPI-tabel'!$D$20:$Z$42,MAX($E99,2010)-2003,AF$28-2003)),0))</f>
        <v>1.1566327253257414</v>
      </c>
      <c r="AG99" s="118">
        <f>IF($C99="TD",INDEX('4. CPI-tabel'!$D$20:$Z$42,$E99-2003,AG$28-2003),
IF(AG$28&gt;=$E99,MAX(1,INDEX('4. CPI-tabel'!$D$20:$Z$42,MAX($E99,2010)-2003,AG$28-2003)),0))</f>
        <v>1.1890184416348621</v>
      </c>
      <c r="AH99" s="118">
        <f>IF($C99="TD",INDEX('4. CPI-tabel'!$D$20:$Z$42,$E99-2003,AH$28-2003),
IF(AH$28&gt;=$E99,MAX(1,INDEX('4. CPI-tabel'!$D$20:$Z$42,MAX($E99,2010)-2003,AH$28-2003)),0))</f>
        <v>1.197341570726306</v>
      </c>
      <c r="AI99" s="118">
        <f>IF($C99="TD",INDEX('4. CPI-tabel'!$D$20:$Z$42,$E99-2003,AI$28-2003),
IF(AI$28&gt;=$E99,MAX(1,INDEX('4. CPI-tabel'!$D$20:$Z$42,MAX($E99,2010)-2003,AI$28-2003)),0))</f>
        <v>1.197341570726306</v>
      </c>
      <c r="AJ99" s="118">
        <f>IF($C99="TD",INDEX('4. CPI-tabel'!$D$20:$Z$42,$E99-2003,AJ$28-2003),
IF(AJ$28&gt;=$E99,MAX(1,INDEX('4. CPI-tabel'!$D$20:$Z$42,MAX($E99,2010)-2003,AJ$28-2003)),0))</f>
        <v>1.197341570726306</v>
      </c>
      <c r="AK99" s="118">
        <f>IF($C99="TD",INDEX('4. CPI-tabel'!$D$20:$Z$42,$E99-2003,AK$28-2003),
IF(AK$28&gt;=$E99,MAX(1,INDEX('4. CPI-tabel'!$D$20:$Z$42,MAX($E99,2010)-2003,AK$28-2003)),0))</f>
        <v>1.197341570726306</v>
      </c>
      <c r="AL99" s="118">
        <f>IF($C99="TD",INDEX('4. CPI-tabel'!$D$20:$Z$42,$E99-2003,AL$28-2003),
IF(AL$28&gt;=$E99,MAX(1,INDEX('4. CPI-tabel'!$D$20:$Z$42,MAX($E99,2010)-2003,AL$28-2003)),0))</f>
        <v>1.197341570726306</v>
      </c>
      <c r="AM99" s="118">
        <f>IF($C99="TD",INDEX('4. CPI-tabel'!$D$20:$Z$42,$E99-2003,AM$28-2003),
IF(AM$28&gt;=$E99,MAX(1,INDEX('4. CPI-tabel'!$D$20:$Z$42,MAX($E99,2010)-2003,AM$28-2003)),0))</f>
        <v>1.197341570726306</v>
      </c>
      <c r="AO99" s="87">
        <f t="shared" si="21"/>
        <v>38944.291920512813</v>
      </c>
      <c r="AP99" s="87">
        <f t="shared" si="22"/>
        <v>39956.843510446146</v>
      </c>
      <c r="AQ99" s="87">
        <f t="shared" si="23"/>
        <v>40875.850911186404</v>
      </c>
      <c r="AR99" s="87">
        <f t="shared" si="24"/>
        <v>42020.374736699618</v>
      </c>
      <c r="AS99" s="87">
        <f t="shared" si="25"/>
        <v>42440.578484066617</v>
      </c>
      <c r="AT99" s="87">
        <f t="shared" si="26"/>
        <v>42780.103111939148</v>
      </c>
      <c r="AU99" s="87">
        <f t="shared" si="27"/>
        <v>42865.663318163031</v>
      </c>
      <c r="AV99" s="87">
        <f t="shared" si="28"/>
        <v>43465.782604617314</v>
      </c>
      <c r="AW99" s="87">
        <f t="shared" si="29"/>
        <v>44378.564039314275</v>
      </c>
      <c r="AX99" s="87">
        <f t="shared" si="30"/>
        <v>45621.163832415077</v>
      </c>
      <c r="AY99" s="87">
        <f t="shared" si="31"/>
        <v>45940.511979241972</v>
      </c>
      <c r="AZ99" s="87">
        <f t="shared" si="32"/>
        <v>55128.614375090365</v>
      </c>
      <c r="BA99" s="87">
        <f t="shared" si="33"/>
        <v>52632.224290180609</v>
      </c>
      <c r="BB99" s="87">
        <f t="shared" si="34"/>
        <v>50248.878284587525</v>
      </c>
      <c r="BC99" s="87">
        <f t="shared" si="35"/>
        <v>47973.457381134504</v>
      </c>
      <c r="BD99" s="87">
        <f t="shared" si="36"/>
        <v>45801.074405385014</v>
      </c>
    </row>
    <row r="100" spans="1:56" s="20" customFormat="1" x14ac:dyDescent="0.2">
      <c r="A100" s="41"/>
      <c r="B100" s="86">
        <f>'3. Investeringen'!B86</f>
        <v>72</v>
      </c>
      <c r="C100" s="86" t="str">
        <f>'3. Investeringen'!F86</f>
        <v>AD</v>
      </c>
      <c r="D100" s="86" t="str">
        <f>'3. Investeringen'!G86</f>
        <v>Nieuwe investeringen AD</v>
      </c>
      <c r="E100" s="121">
        <f>'3. Investeringen'!K86</f>
        <v>2009</v>
      </c>
      <c r="G100" s="86">
        <f>'7. Nominale afschrijvingen'!R89</f>
        <v>1386.240769230769</v>
      </c>
      <c r="H100" s="86">
        <f>'7. Nominale afschrijvingen'!S89</f>
        <v>1386.240769230769</v>
      </c>
      <c r="I100" s="86">
        <f>'7. Nominale afschrijvingen'!T89</f>
        <v>1386.240769230769</v>
      </c>
      <c r="J100" s="86">
        <f>'7. Nominale afschrijvingen'!U89</f>
        <v>1386.240769230769</v>
      </c>
      <c r="K100" s="86">
        <f>'7. Nominale afschrijvingen'!V89</f>
        <v>1386.240769230769</v>
      </c>
      <c r="L100" s="86">
        <f>'7. Nominale afschrijvingen'!W89</f>
        <v>1386.240769230769</v>
      </c>
      <c r="M100" s="86">
        <f>'7. Nominale afschrijvingen'!X89</f>
        <v>1386.240769230769</v>
      </c>
      <c r="N100" s="86">
        <f>'7. Nominale afschrijvingen'!Y89</f>
        <v>1386.240769230769</v>
      </c>
      <c r="O100" s="86">
        <f>'7. Nominale afschrijvingen'!Z89</f>
        <v>1386.240769230769</v>
      </c>
      <c r="P100" s="86">
        <f>'7. Nominale afschrijvingen'!AA89</f>
        <v>1386.240769230769</v>
      </c>
      <c r="Q100" s="86">
        <f>'7. Nominale afschrijvingen'!AB89</f>
        <v>1386.240769230769</v>
      </c>
      <c r="R100" s="86">
        <f>'7. Nominale afschrijvingen'!AC89</f>
        <v>1663.4889230769224</v>
      </c>
      <c r="S100" s="86">
        <f>'7. Nominale afschrijvingen'!AD89</f>
        <v>1588.1611227866467</v>
      </c>
      <c r="T100" s="86">
        <f>'7. Nominale afschrijvingen'!AE89</f>
        <v>1516.2443926981948</v>
      </c>
      <c r="U100" s="86">
        <f>'7. Nominale afschrijvingen'!AF89</f>
        <v>1447.5842692552578</v>
      </c>
      <c r="V100" s="86">
        <f>'7. Nominale afschrijvingen'!AG89</f>
        <v>1382.0332834776611</v>
      </c>
      <c r="W100" s="40"/>
      <c r="X100" s="118">
        <f>IF($C100="TD",INDEX('4. CPI-tabel'!$D$20:$Z$42,$E100-2003,X$28-2003),
IF(X$28&gt;=$E100,MAX(1,INDEX('4. CPI-tabel'!$D$20:$Z$42,MAX($E100,2010)-2003,X$28-2003)),0))</f>
        <v>1.0149999999999999</v>
      </c>
      <c r="Y100" s="118">
        <f>IF($C100="TD",INDEX('4. CPI-tabel'!$D$20:$Z$42,$E100-2003,Y$28-2003),
IF(Y$28&gt;=$E100,MAX(1,INDEX('4. CPI-tabel'!$D$20:$Z$42,MAX($E100,2010)-2003,Y$28-2003)),0))</f>
        <v>1.0413899999999998</v>
      </c>
      <c r="Z100" s="118">
        <f>IF($C100="TD",INDEX('4. CPI-tabel'!$D$20:$Z$42,$E100-2003,Z$28-2003),
IF(Z$28&gt;=$E100,MAX(1,INDEX('4. CPI-tabel'!$D$20:$Z$42,MAX($E100,2010)-2003,Z$28-2003)),0))</f>
        <v>1.0653419699999997</v>
      </c>
      <c r="AA100" s="118">
        <f>IF($C100="TD",INDEX('4. CPI-tabel'!$D$20:$Z$42,$E100-2003,AA$28-2003),
IF(AA$28&gt;=$E100,MAX(1,INDEX('4. CPI-tabel'!$D$20:$Z$42,MAX($E100,2010)-2003,AA$28-2003)),0))</f>
        <v>1.0951715451599997</v>
      </c>
      <c r="AB100" s="118">
        <f>IF($C100="TD",INDEX('4. CPI-tabel'!$D$20:$Z$42,$E100-2003,AB$28-2003),
IF(AB$28&gt;=$E100,MAX(1,INDEX('4. CPI-tabel'!$D$20:$Z$42,MAX($E100,2010)-2003,AB$28-2003)),0))</f>
        <v>1.1061232606115996</v>
      </c>
      <c r="AC100" s="118">
        <f>IF($C100="TD",INDEX('4. CPI-tabel'!$D$20:$Z$42,$E100-2003,AC$28-2003),
IF(AC$28&gt;=$E100,MAX(1,INDEX('4. CPI-tabel'!$D$20:$Z$42,MAX($E100,2010)-2003,AC$28-2003)),0))</f>
        <v>1.1149722466964924</v>
      </c>
      <c r="AD100" s="118">
        <f>IF($C100="TD",INDEX('4. CPI-tabel'!$D$20:$Z$42,$E100-2003,AD$28-2003),
IF(AD$28&gt;=$E100,MAX(1,INDEX('4. CPI-tabel'!$D$20:$Z$42,MAX($E100,2010)-2003,AD$28-2003)),0))</f>
        <v>1.1172021911898855</v>
      </c>
      <c r="AE100" s="118">
        <f>IF($C100="TD",INDEX('4. CPI-tabel'!$D$20:$Z$42,$E100-2003,AE$28-2003),
IF(AE$28&gt;=$E100,MAX(1,INDEX('4. CPI-tabel'!$D$20:$Z$42,MAX($E100,2010)-2003,AE$28-2003)),0))</f>
        <v>1.132843021866544</v>
      </c>
      <c r="AF100" s="118">
        <f>IF($C100="TD",INDEX('4. CPI-tabel'!$D$20:$Z$42,$E100-2003,AF$28-2003),
IF(AF$28&gt;=$E100,MAX(1,INDEX('4. CPI-tabel'!$D$20:$Z$42,MAX($E100,2010)-2003,AF$28-2003)),0))</f>
        <v>1.1566327253257414</v>
      </c>
      <c r="AG100" s="118">
        <f>IF($C100="TD",INDEX('4. CPI-tabel'!$D$20:$Z$42,$E100-2003,AG$28-2003),
IF(AG$28&gt;=$E100,MAX(1,INDEX('4. CPI-tabel'!$D$20:$Z$42,MAX($E100,2010)-2003,AG$28-2003)),0))</f>
        <v>1.1890184416348621</v>
      </c>
      <c r="AH100" s="118">
        <f>IF($C100="TD",INDEX('4. CPI-tabel'!$D$20:$Z$42,$E100-2003,AH$28-2003),
IF(AH$28&gt;=$E100,MAX(1,INDEX('4. CPI-tabel'!$D$20:$Z$42,MAX($E100,2010)-2003,AH$28-2003)),0))</f>
        <v>1.197341570726306</v>
      </c>
      <c r="AI100" s="118">
        <f>IF($C100="TD",INDEX('4. CPI-tabel'!$D$20:$Z$42,$E100-2003,AI$28-2003),
IF(AI$28&gt;=$E100,MAX(1,INDEX('4. CPI-tabel'!$D$20:$Z$42,MAX($E100,2010)-2003,AI$28-2003)),0))</f>
        <v>1.197341570726306</v>
      </c>
      <c r="AJ100" s="118">
        <f>IF($C100="TD",INDEX('4. CPI-tabel'!$D$20:$Z$42,$E100-2003,AJ$28-2003),
IF(AJ$28&gt;=$E100,MAX(1,INDEX('4. CPI-tabel'!$D$20:$Z$42,MAX($E100,2010)-2003,AJ$28-2003)),0))</f>
        <v>1.197341570726306</v>
      </c>
      <c r="AK100" s="118">
        <f>IF($C100="TD",INDEX('4. CPI-tabel'!$D$20:$Z$42,$E100-2003,AK$28-2003),
IF(AK$28&gt;=$E100,MAX(1,INDEX('4. CPI-tabel'!$D$20:$Z$42,MAX($E100,2010)-2003,AK$28-2003)),0))</f>
        <v>1.197341570726306</v>
      </c>
      <c r="AL100" s="118">
        <f>IF($C100="TD",INDEX('4. CPI-tabel'!$D$20:$Z$42,$E100-2003,AL$28-2003),
IF(AL$28&gt;=$E100,MAX(1,INDEX('4. CPI-tabel'!$D$20:$Z$42,MAX($E100,2010)-2003,AL$28-2003)),0))</f>
        <v>1.197341570726306</v>
      </c>
      <c r="AM100" s="118">
        <f>IF($C100="TD",INDEX('4. CPI-tabel'!$D$20:$Z$42,$E100-2003,AM$28-2003),
IF(AM$28&gt;=$E100,MAX(1,INDEX('4. CPI-tabel'!$D$20:$Z$42,MAX($E100,2010)-2003,AM$28-2003)),0))</f>
        <v>1.197341570726306</v>
      </c>
      <c r="AO100" s="87">
        <f t="shared" si="21"/>
        <v>1407.0343807692304</v>
      </c>
      <c r="AP100" s="87">
        <f t="shared" si="22"/>
        <v>1443.6172746692303</v>
      </c>
      <c r="AQ100" s="87">
        <f t="shared" si="23"/>
        <v>1476.8204719866226</v>
      </c>
      <c r="AR100" s="87">
        <f t="shared" si="24"/>
        <v>1518.1714452022479</v>
      </c>
      <c r="AS100" s="87">
        <f t="shared" si="25"/>
        <v>1533.3531596542703</v>
      </c>
      <c r="AT100" s="87">
        <f t="shared" si="26"/>
        <v>1545.6199849315044</v>
      </c>
      <c r="AU100" s="87">
        <f t="shared" si="27"/>
        <v>1548.7112249013676</v>
      </c>
      <c r="AV100" s="87">
        <f t="shared" si="28"/>
        <v>1570.3931820499868</v>
      </c>
      <c r="AW100" s="87">
        <f t="shared" si="29"/>
        <v>1603.3714388730366</v>
      </c>
      <c r="AX100" s="87">
        <f t="shared" si="30"/>
        <v>1648.2658391614816</v>
      </c>
      <c r="AY100" s="87">
        <f t="shared" si="31"/>
        <v>1659.8037000356117</v>
      </c>
      <c r="AZ100" s="87">
        <f t="shared" si="32"/>
        <v>1991.7644400427334</v>
      </c>
      <c r="BA100" s="87">
        <f t="shared" si="33"/>
        <v>1901.5713333238173</v>
      </c>
      <c r="BB100" s="87">
        <f t="shared" si="34"/>
        <v>1815.4624427582105</v>
      </c>
      <c r="BC100" s="87">
        <f t="shared" si="35"/>
        <v>1733.2528227087823</v>
      </c>
      <c r="BD100" s="87">
        <f t="shared" si="36"/>
        <v>1654.7659024351769</v>
      </c>
    </row>
    <row r="101" spans="1:56" s="20" customFormat="1" x14ac:dyDescent="0.2">
      <c r="A101" s="41"/>
      <c r="B101" s="86">
        <f>'3. Investeringen'!B87</f>
        <v>73</v>
      </c>
      <c r="C101" s="86" t="str">
        <f>'3. Investeringen'!F87</f>
        <v>AD</v>
      </c>
      <c r="D101" s="86" t="str">
        <f>'3. Investeringen'!G87</f>
        <v>Nieuwe investeringen AD</v>
      </c>
      <c r="E101" s="121">
        <f>'3. Investeringen'!K87</f>
        <v>2010</v>
      </c>
      <c r="G101" s="86">
        <f>'7. Nominale afschrijvingen'!R90</f>
        <v>30107.043076923077</v>
      </c>
      <c r="H101" s="86">
        <f>'7. Nominale afschrijvingen'!S90</f>
        <v>30107.043076923073</v>
      </c>
      <c r="I101" s="86">
        <f>'7. Nominale afschrijvingen'!T90</f>
        <v>30107.043076923073</v>
      </c>
      <c r="J101" s="86">
        <f>'7. Nominale afschrijvingen'!U90</f>
        <v>30107.043076923073</v>
      </c>
      <c r="K101" s="86">
        <f>'7. Nominale afschrijvingen'!V90</f>
        <v>30107.043076923073</v>
      </c>
      <c r="L101" s="86">
        <f>'7. Nominale afschrijvingen'!W90</f>
        <v>30107.043076923073</v>
      </c>
      <c r="M101" s="86">
        <f>'7. Nominale afschrijvingen'!X90</f>
        <v>30107.043076923073</v>
      </c>
      <c r="N101" s="86">
        <f>'7. Nominale afschrijvingen'!Y90</f>
        <v>30107.043076923073</v>
      </c>
      <c r="O101" s="86">
        <f>'7. Nominale afschrijvingen'!Z90</f>
        <v>30107.043076923073</v>
      </c>
      <c r="P101" s="86">
        <f>'7. Nominale afschrijvingen'!AA90</f>
        <v>30107.043076923073</v>
      </c>
      <c r="Q101" s="86">
        <f>'7. Nominale afschrijvingen'!AB90</f>
        <v>30107.043076923073</v>
      </c>
      <c r="R101" s="86">
        <f>'7. Nominale afschrijvingen'!AC90</f>
        <v>36128.451692307695</v>
      </c>
      <c r="S101" s="86">
        <f>'7. Nominale afschrijvingen'!AD90</f>
        <v>34551.937436643355</v>
      </c>
      <c r="T101" s="86">
        <f>'7. Nominale afschrijvingen'!AE90</f>
        <v>33044.216530317099</v>
      </c>
      <c r="U101" s="86">
        <f>'7. Nominale afschrijvingen'!AF90</f>
        <v>31602.287081721443</v>
      </c>
      <c r="V101" s="86">
        <f>'7. Nominale afschrijvingen'!AG90</f>
        <v>30223.278190882687</v>
      </c>
      <c r="W101" s="40"/>
      <c r="X101" s="118">
        <f>IF($C101="TD",INDEX('4. CPI-tabel'!$D$20:$Z$42,$E101-2003,X$28-2003),
IF(X$28&gt;=$E101,MAX(1,INDEX('4. CPI-tabel'!$D$20:$Z$42,MAX($E101,2010)-2003,X$28-2003)),0))</f>
        <v>1.0149999999999999</v>
      </c>
      <c r="Y101" s="118">
        <f>IF($C101="TD",INDEX('4. CPI-tabel'!$D$20:$Z$42,$E101-2003,Y$28-2003),
IF(Y$28&gt;=$E101,MAX(1,INDEX('4. CPI-tabel'!$D$20:$Z$42,MAX($E101,2010)-2003,Y$28-2003)),0))</f>
        <v>1.0413899999999998</v>
      </c>
      <c r="Z101" s="118">
        <f>IF($C101="TD",INDEX('4. CPI-tabel'!$D$20:$Z$42,$E101-2003,Z$28-2003),
IF(Z$28&gt;=$E101,MAX(1,INDEX('4. CPI-tabel'!$D$20:$Z$42,MAX($E101,2010)-2003,Z$28-2003)),0))</f>
        <v>1.0653419699999997</v>
      </c>
      <c r="AA101" s="118">
        <f>IF($C101="TD",INDEX('4. CPI-tabel'!$D$20:$Z$42,$E101-2003,AA$28-2003),
IF(AA$28&gt;=$E101,MAX(1,INDEX('4. CPI-tabel'!$D$20:$Z$42,MAX($E101,2010)-2003,AA$28-2003)),0))</f>
        <v>1.0951715451599997</v>
      </c>
      <c r="AB101" s="118">
        <f>IF($C101="TD",INDEX('4. CPI-tabel'!$D$20:$Z$42,$E101-2003,AB$28-2003),
IF(AB$28&gt;=$E101,MAX(1,INDEX('4. CPI-tabel'!$D$20:$Z$42,MAX($E101,2010)-2003,AB$28-2003)),0))</f>
        <v>1.1061232606115996</v>
      </c>
      <c r="AC101" s="118">
        <f>IF($C101="TD",INDEX('4. CPI-tabel'!$D$20:$Z$42,$E101-2003,AC$28-2003),
IF(AC$28&gt;=$E101,MAX(1,INDEX('4. CPI-tabel'!$D$20:$Z$42,MAX($E101,2010)-2003,AC$28-2003)),0))</f>
        <v>1.1149722466964924</v>
      </c>
      <c r="AD101" s="118">
        <f>IF($C101="TD",INDEX('4. CPI-tabel'!$D$20:$Z$42,$E101-2003,AD$28-2003),
IF(AD$28&gt;=$E101,MAX(1,INDEX('4. CPI-tabel'!$D$20:$Z$42,MAX($E101,2010)-2003,AD$28-2003)),0))</f>
        <v>1.1172021911898855</v>
      </c>
      <c r="AE101" s="118">
        <f>IF($C101="TD",INDEX('4. CPI-tabel'!$D$20:$Z$42,$E101-2003,AE$28-2003),
IF(AE$28&gt;=$E101,MAX(1,INDEX('4. CPI-tabel'!$D$20:$Z$42,MAX($E101,2010)-2003,AE$28-2003)),0))</f>
        <v>1.132843021866544</v>
      </c>
      <c r="AF101" s="118">
        <f>IF($C101="TD",INDEX('4. CPI-tabel'!$D$20:$Z$42,$E101-2003,AF$28-2003),
IF(AF$28&gt;=$E101,MAX(1,INDEX('4. CPI-tabel'!$D$20:$Z$42,MAX($E101,2010)-2003,AF$28-2003)),0))</f>
        <v>1.1566327253257414</v>
      </c>
      <c r="AG101" s="118">
        <f>IF($C101="TD",INDEX('4. CPI-tabel'!$D$20:$Z$42,$E101-2003,AG$28-2003),
IF(AG$28&gt;=$E101,MAX(1,INDEX('4. CPI-tabel'!$D$20:$Z$42,MAX($E101,2010)-2003,AG$28-2003)),0))</f>
        <v>1.1890184416348621</v>
      </c>
      <c r="AH101" s="118">
        <f>IF($C101="TD",INDEX('4. CPI-tabel'!$D$20:$Z$42,$E101-2003,AH$28-2003),
IF(AH$28&gt;=$E101,MAX(1,INDEX('4. CPI-tabel'!$D$20:$Z$42,MAX($E101,2010)-2003,AH$28-2003)),0))</f>
        <v>1.197341570726306</v>
      </c>
      <c r="AI101" s="118">
        <f>IF($C101="TD",INDEX('4. CPI-tabel'!$D$20:$Z$42,$E101-2003,AI$28-2003),
IF(AI$28&gt;=$E101,MAX(1,INDEX('4. CPI-tabel'!$D$20:$Z$42,MAX($E101,2010)-2003,AI$28-2003)),0))</f>
        <v>1.197341570726306</v>
      </c>
      <c r="AJ101" s="118">
        <f>IF($C101="TD",INDEX('4. CPI-tabel'!$D$20:$Z$42,$E101-2003,AJ$28-2003),
IF(AJ$28&gt;=$E101,MAX(1,INDEX('4. CPI-tabel'!$D$20:$Z$42,MAX($E101,2010)-2003,AJ$28-2003)),0))</f>
        <v>1.197341570726306</v>
      </c>
      <c r="AK101" s="118">
        <f>IF($C101="TD",INDEX('4. CPI-tabel'!$D$20:$Z$42,$E101-2003,AK$28-2003),
IF(AK$28&gt;=$E101,MAX(1,INDEX('4. CPI-tabel'!$D$20:$Z$42,MAX($E101,2010)-2003,AK$28-2003)),0))</f>
        <v>1.197341570726306</v>
      </c>
      <c r="AL101" s="118">
        <f>IF($C101="TD",INDEX('4. CPI-tabel'!$D$20:$Z$42,$E101-2003,AL$28-2003),
IF(AL$28&gt;=$E101,MAX(1,INDEX('4. CPI-tabel'!$D$20:$Z$42,MAX($E101,2010)-2003,AL$28-2003)),0))</f>
        <v>1.197341570726306</v>
      </c>
      <c r="AM101" s="118">
        <f>IF($C101="TD",INDEX('4. CPI-tabel'!$D$20:$Z$42,$E101-2003,AM$28-2003),
IF(AM$28&gt;=$E101,MAX(1,INDEX('4. CPI-tabel'!$D$20:$Z$42,MAX($E101,2010)-2003,AM$28-2003)),0))</f>
        <v>1.197341570726306</v>
      </c>
      <c r="AO101" s="87">
        <f t="shared" si="21"/>
        <v>30558.64872307692</v>
      </c>
      <c r="AP101" s="87">
        <f t="shared" si="22"/>
        <v>31353.173589876915</v>
      </c>
      <c r="AQ101" s="87">
        <f t="shared" si="23"/>
        <v>32074.29658244408</v>
      </c>
      <c r="AR101" s="87">
        <f t="shared" si="24"/>
        <v>32972.376886752514</v>
      </c>
      <c r="AS101" s="87">
        <f t="shared" si="25"/>
        <v>33302.100655620037</v>
      </c>
      <c r="AT101" s="87">
        <f t="shared" si="26"/>
        <v>33568.517460864998</v>
      </c>
      <c r="AU101" s="87">
        <f t="shared" si="27"/>
        <v>33635.65449578673</v>
      </c>
      <c r="AV101" s="87">
        <f t="shared" si="28"/>
        <v>34106.553658727746</v>
      </c>
      <c r="AW101" s="87">
        <f t="shared" si="29"/>
        <v>34822.791285561027</v>
      </c>
      <c r="AX101" s="87">
        <f t="shared" si="30"/>
        <v>35797.829441556736</v>
      </c>
      <c r="AY101" s="87">
        <f t="shared" si="31"/>
        <v>36048.414247647626</v>
      </c>
      <c r="AZ101" s="87">
        <f t="shared" si="32"/>
        <v>43258.09709717716</v>
      </c>
      <c r="BA101" s="87">
        <f t="shared" si="33"/>
        <v>41370.47104202761</v>
      </c>
      <c r="BB101" s="87">
        <f t="shared" si="34"/>
        <v>39565.214123830039</v>
      </c>
      <c r="BC101" s="87">
        <f t="shared" si="35"/>
        <v>37838.732052972002</v>
      </c>
      <c r="BD101" s="87">
        <f t="shared" si="36"/>
        <v>36187.587381569581</v>
      </c>
    </row>
    <row r="102" spans="1:56" s="20" customFormat="1" x14ac:dyDescent="0.2">
      <c r="A102" s="41"/>
      <c r="B102" s="86">
        <f>'3. Investeringen'!B88</f>
        <v>74</v>
      </c>
      <c r="C102" s="86" t="str">
        <f>'3. Investeringen'!F88</f>
        <v>AD</v>
      </c>
      <c r="D102" s="86" t="str">
        <f>'3. Investeringen'!G88</f>
        <v>Nieuwe investeringen AD</v>
      </c>
      <c r="E102" s="121">
        <f>'3. Investeringen'!K88</f>
        <v>2010</v>
      </c>
      <c r="G102" s="86">
        <f>'7. Nominale afschrijvingen'!R91</f>
        <v>476.31717948717949</v>
      </c>
      <c r="H102" s="86">
        <f>'7. Nominale afschrijvingen'!S91</f>
        <v>476.31717948717949</v>
      </c>
      <c r="I102" s="86">
        <f>'7. Nominale afschrijvingen'!T91</f>
        <v>476.31717948717949</v>
      </c>
      <c r="J102" s="86">
        <f>'7. Nominale afschrijvingen'!U91</f>
        <v>476.31717948717949</v>
      </c>
      <c r="K102" s="86">
        <f>'7. Nominale afschrijvingen'!V91</f>
        <v>476.31717948717949</v>
      </c>
      <c r="L102" s="86">
        <f>'7. Nominale afschrijvingen'!W91</f>
        <v>476.31717948717949</v>
      </c>
      <c r="M102" s="86">
        <f>'7. Nominale afschrijvingen'!X91</f>
        <v>476.31717948717949</v>
      </c>
      <c r="N102" s="86">
        <f>'7. Nominale afschrijvingen'!Y91</f>
        <v>476.31717948717949</v>
      </c>
      <c r="O102" s="86">
        <f>'7. Nominale afschrijvingen'!Z91</f>
        <v>476.31717948717949</v>
      </c>
      <c r="P102" s="86">
        <f>'7. Nominale afschrijvingen'!AA91</f>
        <v>476.31717948717949</v>
      </c>
      <c r="Q102" s="86">
        <f>'7. Nominale afschrijvingen'!AB91</f>
        <v>476.31717948717949</v>
      </c>
      <c r="R102" s="86">
        <f>'7. Nominale afschrijvingen'!AC91</f>
        <v>571.58061538461527</v>
      </c>
      <c r="S102" s="86">
        <f>'7. Nominale afschrijvingen'!AD91</f>
        <v>546.63891580419568</v>
      </c>
      <c r="T102" s="86">
        <f>'7. Nominale afschrijvingen'!AE91</f>
        <v>522.78558129637634</v>
      </c>
      <c r="U102" s="86">
        <f>'7. Nominale afschrijvingen'!AF91</f>
        <v>499.97311956707983</v>
      </c>
      <c r="V102" s="86">
        <f>'7. Nominale afschrijvingen'!AG91</f>
        <v>478.15611071324366</v>
      </c>
      <c r="W102" s="40"/>
      <c r="X102" s="118">
        <f>IF($C102="TD",INDEX('4. CPI-tabel'!$D$20:$Z$42,$E102-2003,X$28-2003),
IF(X$28&gt;=$E102,MAX(1,INDEX('4. CPI-tabel'!$D$20:$Z$42,MAX($E102,2010)-2003,X$28-2003)),0))</f>
        <v>1.0149999999999999</v>
      </c>
      <c r="Y102" s="118">
        <f>IF($C102="TD",INDEX('4. CPI-tabel'!$D$20:$Z$42,$E102-2003,Y$28-2003),
IF(Y$28&gt;=$E102,MAX(1,INDEX('4. CPI-tabel'!$D$20:$Z$42,MAX($E102,2010)-2003,Y$28-2003)),0))</f>
        <v>1.0413899999999998</v>
      </c>
      <c r="Z102" s="118">
        <f>IF($C102="TD",INDEX('4. CPI-tabel'!$D$20:$Z$42,$E102-2003,Z$28-2003),
IF(Z$28&gt;=$E102,MAX(1,INDEX('4. CPI-tabel'!$D$20:$Z$42,MAX($E102,2010)-2003,Z$28-2003)),0))</f>
        <v>1.0653419699999997</v>
      </c>
      <c r="AA102" s="118">
        <f>IF($C102="TD",INDEX('4. CPI-tabel'!$D$20:$Z$42,$E102-2003,AA$28-2003),
IF(AA$28&gt;=$E102,MAX(1,INDEX('4. CPI-tabel'!$D$20:$Z$42,MAX($E102,2010)-2003,AA$28-2003)),0))</f>
        <v>1.0951715451599997</v>
      </c>
      <c r="AB102" s="118">
        <f>IF($C102="TD",INDEX('4. CPI-tabel'!$D$20:$Z$42,$E102-2003,AB$28-2003),
IF(AB$28&gt;=$E102,MAX(1,INDEX('4. CPI-tabel'!$D$20:$Z$42,MAX($E102,2010)-2003,AB$28-2003)),0))</f>
        <v>1.1061232606115996</v>
      </c>
      <c r="AC102" s="118">
        <f>IF($C102="TD",INDEX('4. CPI-tabel'!$D$20:$Z$42,$E102-2003,AC$28-2003),
IF(AC$28&gt;=$E102,MAX(1,INDEX('4. CPI-tabel'!$D$20:$Z$42,MAX($E102,2010)-2003,AC$28-2003)),0))</f>
        <v>1.1149722466964924</v>
      </c>
      <c r="AD102" s="118">
        <f>IF($C102="TD",INDEX('4. CPI-tabel'!$D$20:$Z$42,$E102-2003,AD$28-2003),
IF(AD$28&gt;=$E102,MAX(1,INDEX('4. CPI-tabel'!$D$20:$Z$42,MAX($E102,2010)-2003,AD$28-2003)),0))</f>
        <v>1.1172021911898855</v>
      </c>
      <c r="AE102" s="118">
        <f>IF($C102="TD",INDEX('4. CPI-tabel'!$D$20:$Z$42,$E102-2003,AE$28-2003),
IF(AE$28&gt;=$E102,MAX(1,INDEX('4. CPI-tabel'!$D$20:$Z$42,MAX($E102,2010)-2003,AE$28-2003)),0))</f>
        <v>1.132843021866544</v>
      </c>
      <c r="AF102" s="118">
        <f>IF($C102="TD",INDEX('4. CPI-tabel'!$D$20:$Z$42,$E102-2003,AF$28-2003),
IF(AF$28&gt;=$E102,MAX(1,INDEX('4. CPI-tabel'!$D$20:$Z$42,MAX($E102,2010)-2003,AF$28-2003)),0))</f>
        <v>1.1566327253257414</v>
      </c>
      <c r="AG102" s="118">
        <f>IF($C102="TD",INDEX('4. CPI-tabel'!$D$20:$Z$42,$E102-2003,AG$28-2003),
IF(AG$28&gt;=$E102,MAX(1,INDEX('4. CPI-tabel'!$D$20:$Z$42,MAX($E102,2010)-2003,AG$28-2003)),0))</f>
        <v>1.1890184416348621</v>
      </c>
      <c r="AH102" s="118">
        <f>IF($C102="TD",INDEX('4. CPI-tabel'!$D$20:$Z$42,$E102-2003,AH$28-2003),
IF(AH$28&gt;=$E102,MAX(1,INDEX('4. CPI-tabel'!$D$20:$Z$42,MAX($E102,2010)-2003,AH$28-2003)),0))</f>
        <v>1.197341570726306</v>
      </c>
      <c r="AI102" s="118">
        <f>IF($C102="TD",INDEX('4. CPI-tabel'!$D$20:$Z$42,$E102-2003,AI$28-2003),
IF(AI$28&gt;=$E102,MAX(1,INDEX('4. CPI-tabel'!$D$20:$Z$42,MAX($E102,2010)-2003,AI$28-2003)),0))</f>
        <v>1.197341570726306</v>
      </c>
      <c r="AJ102" s="118">
        <f>IF($C102="TD",INDEX('4. CPI-tabel'!$D$20:$Z$42,$E102-2003,AJ$28-2003),
IF(AJ$28&gt;=$E102,MAX(1,INDEX('4. CPI-tabel'!$D$20:$Z$42,MAX($E102,2010)-2003,AJ$28-2003)),0))</f>
        <v>1.197341570726306</v>
      </c>
      <c r="AK102" s="118">
        <f>IF($C102="TD",INDEX('4. CPI-tabel'!$D$20:$Z$42,$E102-2003,AK$28-2003),
IF(AK$28&gt;=$E102,MAX(1,INDEX('4. CPI-tabel'!$D$20:$Z$42,MAX($E102,2010)-2003,AK$28-2003)),0))</f>
        <v>1.197341570726306</v>
      </c>
      <c r="AL102" s="118">
        <f>IF($C102="TD",INDEX('4. CPI-tabel'!$D$20:$Z$42,$E102-2003,AL$28-2003),
IF(AL$28&gt;=$E102,MAX(1,INDEX('4. CPI-tabel'!$D$20:$Z$42,MAX($E102,2010)-2003,AL$28-2003)),0))</f>
        <v>1.197341570726306</v>
      </c>
      <c r="AM102" s="118">
        <f>IF($C102="TD",INDEX('4. CPI-tabel'!$D$20:$Z$42,$E102-2003,AM$28-2003),
IF(AM$28&gt;=$E102,MAX(1,INDEX('4. CPI-tabel'!$D$20:$Z$42,MAX($E102,2010)-2003,AM$28-2003)),0))</f>
        <v>1.197341570726306</v>
      </c>
      <c r="AO102" s="87">
        <f t="shared" si="21"/>
        <v>483.46193717948711</v>
      </c>
      <c r="AP102" s="87">
        <f t="shared" si="22"/>
        <v>496.03194754615373</v>
      </c>
      <c r="AQ102" s="87">
        <f t="shared" si="23"/>
        <v>507.44068233971524</v>
      </c>
      <c r="AR102" s="87">
        <f t="shared" si="24"/>
        <v>521.64902144522728</v>
      </c>
      <c r="AS102" s="87">
        <f t="shared" si="25"/>
        <v>526.86551165967956</v>
      </c>
      <c r="AT102" s="87">
        <f t="shared" si="26"/>
        <v>531.08043575295699</v>
      </c>
      <c r="AU102" s="87">
        <f t="shared" si="27"/>
        <v>532.14259662446295</v>
      </c>
      <c r="AV102" s="87">
        <f t="shared" si="28"/>
        <v>539.59259297720541</v>
      </c>
      <c r="AW102" s="87">
        <f t="shared" si="29"/>
        <v>550.9240374297267</v>
      </c>
      <c r="AX102" s="87">
        <f t="shared" si="30"/>
        <v>566.34991047775907</v>
      </c>
      <c r="AY102" s="87">
        <f t="shared" si="31"/>
        <v>570.31435985110329</v>
      </c>
      <c r="AZ102" s="87">
        <f t="shared" si="32"/>
        <v>684.37723182132379</v>
      </c>
      <c r="BA102" s="87">
        <f t="shared" si="33"/>
        <v>654.5134980691206</v>
      </c>
      <c r="BB102" s="87">
        <f t="shared" si="34"/>
        <v>625.95290906246817</v>
      </c>
      <c r="BC102" s="87">
        <f t="shared" si="35"/>
        <v>598.63860030337855</v>
      </c>
      <c r="BD102" s="87">
        <f t="shared" si="36"/>
        <v>572.51618865377668</v>
      </c>
    </row>
    <row r="103" spans="1:56" s="20" customFormat="1" x14ac:dyDescent="0.2">
      <c r="A103" s="41"/>
      <c r="B103" s="86">
        <f>'3. Investeringen'!B89</f>
        <v>75</v>
      </c>
      <c r="C103" s="86" t="str">
        <f>'3. Investeringen'!F89</f>
        <v>AD</v>
      </c>
      <c r="D103" s="86" t="str">
        <f>'3. Investeringen'!G89</f>
        <v>Nieuwe investeringen AD</v>
      </c>
      <c r="E103" s="121">
        <f>'3. Investeringen'!K89</f>
        <v>2011</v>
      </c>
      <c r="G103" s="86">
        <f>'7. Nominale afschrijvingen'!R92</f>
        <v>27962.946794871797</v>
      </c>
      <c r="H103" s="86">
        <f>'7. Nominale afschrijvingen'!S92</f>
        <v>55925.893589743595</v>
      </c>
      <c r="I103" s="86">
        <f>'7. Nominale afschrijvingen'!T92</f>
        <v>55925.893589743595</v>
      </c>
      <c r="J103" s="86">
        <f>'7. Nominale afschrijvingen'!U92</f>
        <v>55925.893589743595</v>
      </c>
      <c r="K103" s="86">
        <f>'7. Nominale afschrijvingen'!V92</f>
        <v>55925.893589743595</v>
      </c>
      <c r="L103" s="86">
        <f>'7. Nominale afschrijvingen'!W92</f>
        <v>55925.893589743595</v>
      </c>
      <c r="M103" s="86">
        <f>'7. Nominale afschrijvingen'!X92</f>
        <v>55925.893589743595</v>
      </c>
      <c r="N103" s="86">
        <f>'7. Nominale afschrijvingen'!Y92</f>
        <v>55925.893589743595</v>
      </c>
      <c r="O103" s="86">
        <f>'7. Nominale afschrijvingen'!Z92</f>
        <v>55925.893589743595</v>
      </c>
      <c r="P103" s="86">
        <f>'7. Nominale afschrijvingen'!AA92</f>
        <v>55925.893589743595</v>
      </c>
      <c r="Q103" s="86">
        <f>'7. Nominale afschrijvingen'!AB92</f>
        <v>55925.893589743595</v>
      </c>
      <c r="R103" s="86">
        <f>'7. Nominale afschrijvingen'!AC92</f>
        <v>67111.072307692317</v>
      </c>
      <c r="S103" s="86">
        <f>'7. Nominale afschrijvingen'!AD92</f>
        <v>64285.342947368423</v>
      </c>
      <c r="T103" s="86">
        <f>'7. Nominale afschrijvingen'!AE92</f>
        <v>61578.591665373955</v>
      </c>
      <c r="U103" s="86">
        <f>'7. Nominale afschrijvingen'!AF92</f>
        <v>58985.808858410848</v>
      </c>
      <c r="V103" s="86">
        <f>'7. Nominale afschrijvingen'!AG92</f>
        <v>56502.195853846177</v>
      </c>
      <c r="W103" s="65"/>
      <c r="X103" s="118">
        <f>IF($C103="TD",INDEX('4. CPI-tabel'!$D$20:$Z$42,$E103-2003,X$28-2003),
IF(X$28&gt;=$E103,MAX(1,INDEX('4. CPI-tabel'!$D$20:$Z$42,MAX($E103,2010)-2003,X$28-2003)),0))</f>
        <v>1</v>
      </c>
      <c r="Y103" s="118">
        <f>IF($C103="TD",INDEX('4. CPI-tabel'!$D$20:$Z$42,$E103-2003,Y$28-2003),
IF(Y$28&gt;=$E103,MAX(1,INDEX('4. CPI-tabel'!$D$20:$Z$42,MAX($E103,2010)-2003,Y$28-2003)),0))</f>
        <v>1.026</v>
      </c>
      <c r="Z103" s="118">
        <f>IF($C103="TD",INDEX('4. CPI-tabel'!$D$20:$Z$42,$E103-2003,Z$28-2003),
IF(Z$28&gt;=$E103,MAX(1,INDEX('4. CPI-tabel'!$D$20:$Z$42,MAX($E103,2010)-2003,Z$28-2003)),0))</f>
        <v>1.049598</v>
      </c>
      <c r="AA103" s="118">
        <f>IF($C103="TD",INDEX('4. CPI-tabel'!$D$20:$Z$42,$E103-2003,AA$28-2003),
IF(AA$28&gt;=$E103,MAX(1,INDEX('4. CPI-tabel'!$D$20:$Z$42,MAX($E103,2010)-2003,AA$28-2003)),0))</f>
        <v>1.0789867440000001</v>
      </c>
      <c r="AB103" s="118">
        <f>IF($C103="TD",INDEX('4. CPI-tabel'!$D$20:$Z$42,$E103-2003,AB$28-2003),
IF(AB$28&gt;=$E103,MAX(1,INDEX('4. CPI-tabel'!$D$20:$Z$42,MAX($E103,2010)-2003,AB$28-2003)),0))</f>
        <v>1.08977661144</v>
      </c>
      <c r="AC103" s="118">
        <f>IF($C103="TD",INDEX('4. CPI-tabel'!$D$20:$Z$42,$E103-2003,AC$28-2003),
IF(AC$28&gt;=$E103,MAX(1,INDEX('4. CPI-tabel'!$D$20:$Z$42,MAX($E103,2010)-2003,AC$28-2003)),0))</f>
        <v>1.09849482433152</v>
      </c>
      <c r="AD103" s="118">
        <f>IF($C103="TD",INDEX('4. CPI-tabel'!$D$20:$Z$42,$E103-2003,AD$28-2003),
IF(AD$28&gt;=$E103,MAX(1,INDEX('4. CPI-tabel'!$D$20:$Z$42,MAX($E103,2010)-2003,AD$28-2003)),0))</f>
        <v>1.1006918139801831</v>
      </c>
      <c r="AE103" s="118">
        <f>IF($C103="TD",INDEX('4. CPI-tabel'!$D$20:$Z$42,$E103-2003,AE$28-2003),
IF(AE$28&gt;=$E103,MAX(1,INDEX('4. CPI-tabel'!$D$20:$Z$42,MAX($E103,2010)-2003,AE$28-2003)),0))</f>
        <v>1.1161014993759057</v>
      </c>
      <c r="AF103" s="118">
        <f>IF($C103="TD",INDEX('4. CPI-tabel'!$D$20:$Z$42,$E103-2003,AF$28-2003),
IF(AF$28&gt;=$E103,MAX(1,INDEX('4. CPI-tabel'!$D$20:$Z$42,MAX($E103,2010)-2003,AF$28-2003)),0))</f>
        <v>1.1395396308627996</v>
      </c>
      <c r="AG103" s="118">
        <f>IF($C103="TD",INDEX('4. CPI-tabel'!$D$20:$Z$42,$E103-2003,AG$28-2003),
IF(AG$28&gt;=$E103,MAX(1,INDEX('4. CPI-tabel'!$D$20:$Z$42,MAX($E103,2010)-2003,AG$28-2003)),0))</f>
        <v>1.171446740526958</v>
      </c>
      <c r="AH103" s="118">
        <f>IF($C103="TD",INDEX('4. CPI-tabel'!$D$20:$Z$42,$E103-2003,AH$28-2003),
IF(AH$28&gt;=$E103,MAX(1,INDEX('4. CPI-tabel'!$D$20:$Z$42,MAX($E103,2010)-2003,AH$28-2003)),0))</f>
        <v>1.1796468677106466</v>
      </c>
      <c r="AI103" s="118">
        <f>IF($C103="TD",INDEX('4. CPI-tabel'!$D$20:$Z$42,$E103-2003,AI$28-2003),
IF(AI$28&gt;=$E103,MAX(1,INDEX('4. CPI-tabel'!$D$20:$Z$42,MAX($E103,2010)-2003,AI$28-2003)),0))</f>
        <v>1.1796468677106466</v>
      </c>
      <c r="AJ103" s="118">
        <f>IF($C103="TD",INDEX('4. CPI-tabel'!$D$20:$Z$42,$E103-2003,AJ$28-2003),
IF(AJ$28&gt;=$E103,MAX(1,INDEX('4. CPI-tabel'!$D$20:$Z$42,MAX($E103,2010)-2003,AJ$28-2003)),0))</f>
        <v>1.1796468677106466</v>
      </c>
      <c r="AK103" s="118">
        <f>IF($C103="TD",INDEX('4. CPI-tabel'!$D$20:$Z$42,$E103-2003,AK$28-2003),
IF(AK$28&gt;=$E103,MAX(1,INDEX('4. CPI-tabel'!$D$20:$Z$42,MAX($E103,2010)-2003,AK$28-2003)),0))</f>
        <v>1.1796468677106466</v>
      </c>
      <c r="AL103" s="118">
        <f>IF($C103="TD",INDEX('4. CPI-tabel'!$D$20:$Z$42,$E103-2003,AL$28-2003),
IF(AL$28&gt;=$E103,MAX(1,INDEX('4. CPI-tabel'!$D$20:$Z$42,MAX($E103,2010)-2003,AL$28-2003)),0))</f>
        <v>1.1796468677106466</v>
      </c>
      <c r="AM103" s="118">
        <f>IF($C103="TD",INDEX('4. CPI-tabel'!$D$20:$Z$42,$E103-2003,AM$28-2003),
IF(AM$28&gt;=$E103,MAX(1,INDEX('4. CPI-tabel'!$D$20:$Z$42,MAX($E103,2010)-2003,AM$28-2003)),0))</f>
        <v>1.1796468677106466</v>
      </c>
      <c r="AO103" s="87">
        <f t="shared" si="21"/>
        <v>27962.946794871797</v>
      </c>
      <c r="AP103" s="87">
        <f t="shared" si="22"/>
        <v>57379.966823076931</v>
      </c>
      <c r="AQ103" s="87">
        <f t="shared" si="23"/>
        <v>58699.706060007702</v>
      </c>
      <c r="AR103" s="87">
        <f t="shared" si="24"/>
        <v>60343.297829687916</v>
      </c>
      <c r="AS103" s="87">
        <f t="shared" si="25"/>
        <v>60946.730807984794</v>
      </c>
      <c r="AT103" s="87">
        <f t="shared" si="26"/>
        <v>61434.304654448671</v>
      </c>
      <c r="AU103" s="87">
        <f t="shared" si="27"/>
        <v>61557.17326375757</v>
      </c>
      <c r="AV103" s="87">
        <f t="shared" si="28"/>
        <v>62418.973689450184</v>
      </c>
      <c r="AW103" s="87">
        <f t="shared" si="29"/>
        <v>63729.77213692863</v>
      </c>
      <c r="AX103" s="87">
        <f t="shared" si="30"/>
        <v>65514.205756762625</v>
      </c>
      <c r="AY103" s="87">
        <f t="shared" si="31"/>
        <v>65972.805197059963</v>
      </c>
      <c r="AZ103" s="87">
        <f t="shared" si="32"/>
        <v>79167.366236471964</v>
      </c>
      <c r="BA103" s="87">
        <f t="shared" si="33"/>
        <v>75834.003447567869</v>
      </c>
      <c r="BB103" s="87">
        <f t="shared" si="34"/>
        <v>72640.992776091312</v>
      </c>
      <c r="BC103" s="87">
        <f t="shared" si="35"/>
        <v>69582.424659203272</v>
      </c>
      <c r="BD103" s="87">
        <f t="shared" si="36"/>
        <v>66652.638357763135</v>
      </c>
    </row>
    <row r="104" spans="1:56" s="20" customFormat="1" x14ac:dyDescent="0.2">
      <c r="A104" s="41"/>
      <c r="B104" s="86">
        <f>'3. Investeringen'!B90</f>
        <v>76</v>
      </c>
      <c r="C104" s="86" t="str">
        <f>'3. Investeringen'!F90</f>
        <v>AD</v>
      </c>
      <c r="D104" s="86" t="str">
        <f>'3. Investeringen'!G90</f>
        <v>Nieuwe investeringen AD</v>
      </c>
      <c r="E104" s="121">
        <f>'3. Investeringen'!K90</f>
        <v>2011</v>
      </c>
      <c r="G104" s="86">
        <f>'7. Nominale afschrijvingen'!R93</f>
        <v>-130.16974358974358</v>
      </c>
      <c r="H104" s="86">
        <f>'7. Nominale afschrijvingen'!S93</f>
        <v>-260.33948717948715</v>
      </c>
      <c r="I104" s="86">
        <f>'7. Nominale afschrijvingen'!T93</f>
        <v>-260.33948717948715</v>
      </c>
      <c r="J104" s="86">
        <f>'7. Nominale afschrijvingen'!U93</f>
        <v>-260.33948717948715</v>
      </c>
      <c r="K104" s="86">
        <f>'7. Nominale afschrijvingen'!V93</f>
        <v>-260.33948717948715</v>
      </c>
      <c r="L104" s="86">
        <f>'7. Nominale afschrijvingen'!W93</f>
        <v>-260.33948717948715</v>
      </c>
      <c r="M104" s="86">
        <f>'7. Nominale afschrijvingen'!X93</f>
        <v>-260.33948717948715</v>
      </c>
      <c r="N104" s="86">
        <f>'7. Nominale afschrijvingen'!Y93</f>
        <v>-260.33948717948715</v>
      </c>
      <c r="O104" s="86">
        <f>'7. Nominale afschrijvingen'!Z93</f>
        <v>-260.33948717948715</v>
      </c>
      <c r="P104" s="86">
        <f>'7. Nominale afschrijvingen'!AA93</f>
        <v>-260.33948717948715</v>
      </c>
      <c r="Q104" s="86">
        <f>'7. Nominale afschrijvingen'!AB93</f>
        <v>-260.33948717948715</v>
      </c>
      <c r="R104" s="86">
        <f>'7. Nominale afschrijvingen'!AC93</f>
        <v>-312.40738461538461</v>
      </c>
      <c r="S104" s="86">
        <f>'7. Nominale afschrijvingen'!AD93</f>
        <v>-299.25338947368419</v>
      </c>
      <c r="T104" s="86">
        <f>'7. Nominale afschrijvingen'!AE93</f>
        <v>-286.65324675900274</v>
      </c>
      <c r="U104" s="86">
        <f>'7. Nominale afschrijvingen'!AF93</f>
        <v>-274.58363636915004</v>
      </c>
      <c r="V104" s="86">
        <f>'7. Nominale afschrijvingen'!AG93</f>
        <v>-263.02222010097529</v>
      </c>
      <c r="W104" s="65"/>
      <c r="X104" s="118">
        <f>IF($C104="TD",INDEX('4. CPI-tabel'!$D$20:$Z$42,$E104-2003,X$28-2003),
IF(X$28&gt;=$E104,MAX(1,INDEX('4. CPI-tabel'!$D$20:$Z$42,MAX($E104,2010)-2003,X$28-2003)),0))</f>
        <v>1</v>
      </c>
      <c r="Y104" s="118">
        <f>IF($C104="TD",INDEX('4. CPI-tabel'!$D$20:$Z$42,$E104-2003,Y$28-2003),
IF(Y$28&gt;=$E104,MAX(1,INDEX('4. CPI-tabel'!$D$20:$Z$42,MAX($E104,2010)-2003,Y$28-2003)),0))</f>
        <v>1.026</v>
      </c>
      <c r="Z104" s="118">
        <f>IF($C104="TD",INDEX('4. CPI-tabel'!$D$20:$Z$42,$E104-2003,Z$28-2003),
IF(Z$28&gt;=$E104,MAX(1,INDEX('4. CPI-tabel'!$D$20:$Z$42,MAX($E104,2010)-2003,Z$28-2003)),0))</f>
        <v>1.049598</v>
      </c>
      <c r="AA104" s="118">
        <f>IF($C104="TD",INDEX('4. CPI-tabel'!$D$20:$Z$42,$E104-2003,AA$28-2003),
IF(AA$28&gt;=$E104,MAX(1,INDEX('4. CPI-tabel'!$D$20:$Z$42,MAX($E104,2010)-2003,AA$28-2003)),0))</f>
        <v>1.0789867440000001</v>
      </c>
      <c r="AB104" s="118">
        <f>IF($C104="TD",INDEX('4. CPI-tabel'!$D$20:$Z$42,$E104-2003,AB$28-2003),
IF(AB$28&gt;=$E104,MAX(1,INDEX('4. CPI-tabel'!$D$20:$Z$42,MAX($E104,2010)-2003,AB$28-2003)),0))</f>
        <v>1.08977661144</v>
      </c>
      <c r="AC104" s="118">
        <f>IF($C104="TD",INDEX('4. CPI-tabel'!$D$20:$Z$42,$E104-2003,AC$28-2003),
IF(AC$28&gt;=$E104,MAX(1,INDEX('4. CPI-tabel'!$D$20:$Z$42,MAX($E104,2010)-2003,AC$28-2003)),0))</f>
        <v>1.09849482433152</v>
      </c>
      <c r="AD104" s="118">
        <f>IF($C104="TD",INDEX('4. CPI-tabel'!$D$20:$Z$42,$E104-2003,AD$28-2003),
IF(AD$28&gt;=$E104,MAX(1,INDEX('4. CPI-tabel'!$D$20:$Z$42,MAX($E104,2010)-2003,AD$28-2003)),0))</f>
        <v>1.1006918139801831</v>
      </c>
      <c r="AE104" s="118">
        <f>IF($C104="TD",INDEX('4. CPI-tabel'!$D$20:$Z$42,$E104-2003,AE$28-2003),
IF(AE$28&gt;=$E104,MAX(1,INDEX('4. CPI-tabel'!$D$20:$Z$42,MAX($E104,2010)-2003,AE$28-2003)),0))</f>
        <v>1.1161014993759057</v>
      </c>
      <c r="AF104" s="118">
        <f>IF($C104="TD",INDEX('4. CPI-tabel'!$D$20:$Z$42,$E104-2003,AF$28-2003),
IF(AF$28&gt;=$E104,MAX(1,INDEX('4. CPI-tabel'!$D$20:$Z$42,MAX($E104,2010)-2003,AF$28-2003)),0))</f>
        <v>1.1395396308627996</v>
      </c>
      <c r="AG104" s="118">
        <f>IF($C104="TD",INDEX('4. CPI-tabel'!$D$20:$Z$42,$E104-2003,AG$28-2003),
IF(AG$28&gt;=$E104,MAX(1,INDEX('4. CPI-tabel'!$D$20:$Z$42,MAX($E104,2010)-2003,AG$28-2003)),0))</f>
        <v>1.171446740526958</v>
      </c>
      <c r="AH104" s="118">
        <f>IF($C104="TD",INDEX('4. CPI-tabel'!$D$20:$Z$42,$E104-2003,AH$28-2003),
IF(AH$28&gt;=$E104,MAX(1,INDEX('4. CPI-tabel'!$D$20:$Z$42,MAX($E104,2010)-2003,AH$28-2003)),0))</f>
        <v>1.1796468677106466</v>
      </c>
      <c r="AI104" s="118">
        <f>IF($C104="TD",INDEX('4. CPI-tabel'!$D$20:$Z$42,$E104-2003,AI$28-2003),
IF(AI$28&gt;=$E104,MAX(1,INDEX('4. CPI-tabel'!$D$20:$Z$42,MAX($E104,2010)-2003,AI$28-2003)),0))</f>
        <v>1.1796468677106466</v>
      </c>
      <c r="AJ104" s="118">
        <f>IF($C104="TD",INDEX('4. CPI-tabel'!$D$20:$Z$42,$E104-2003,AJ$28-2003),
IF(AJ$28&gt;=$E104,MAX(1,INDEX('4. CPI-tabel'!$D$20:$Z$42,MAX($E104,2010)-2003,AJ$28-2003)),0))</f>
        <v>1.1796468677106466</v>
      </c>
      <c r="AK104" s="118">
        <f>IF($C104="TD",INDEX('4. CPI-tabel'!$D$20:$Z$42,$E104-2003,AK$28-2003),
IF(AK$28&gt;=$E104,MAX(1,INDEX('4. CPI-tabel'!$D$20:$Z$42,MAX($E104,2010)-2003,AK$28-2003)),0))</f>
        <v>1.1796468677106466</v>
      </c>
      <c r="AL104" s="118">
        <f>IF($C104="TD",INDEX('4. CPI-tabel'!$D$20:$Z$42,$E104-2003,AL$28-2003),
IF(AL$28&gt;=$E104,MAX(1,INDEX('4. CPI-tabel'!$D$20:$Z$42,MAX($E104,2010)-2003,AL$28-2003)),0))</f>
        <v>1.1796468677106466</v>
      </c>
      <c r="AM104" s="118">
        <f>IF($C104="TD",INDEX('4. CPI-tabel'!$D$20:$Z$42,$E104-2003,AM$28-2003),
IF(AM$28&gt;=$E104,MAX(1,INDEX('4. CPI-tabel'!$D$20:$Z$42,MAX($E104,2010)-2003,AM$28-2003)),0))</f>
        <v>1.1796468677106466</v>
      </c>
      <c r="AO104" s="87">
        <f t="shared" si="21"/>
        <v>-130.16974358974358</v>
      </c>
      <c r="AP104" s="87">
        <f t="shared" si="22"/>
        <v>-267.10831384615381</v>
      </c>
      <c r="AQ104" s="87">
        <f t="shared" si="23"/>
        <v>-273.25180506461538</v>
      </c>
      <c r="AR104" s="87">
        <f t="shared" si="24"/>
        <v>-280.90285560642462</v>
      </c>
      <c r="AS104" s="87">
        <f t="shared" si="25"/>
        <v>-283.71188416248884</v>
      </c>
      <c r="AT104" s="87">
        <f t="shared" si="26"/>
        <v>-285.98157923578873</v>
      </c>
      <c r="AU104" s="87">
        <f t="shared" si="27"/>
        <v>-286.55354239426032</v>
      </c>
      <c r="AV104" s="87">
        <f t="shared" si="28"/>
        <v>-290.56529198778003</v>
      </c>
      <c r="AW104" s="87">
        <f t="shared" si="29"/>
        <v>-296.66716311952337</v>
      </c>
      <c r="AX104" s="87">
        <f t="shared" si="30"/>
        <v>-304.97384368687</v>
      </c>
      <c r="AY104" s="87">
        <f t="shared" si="31"/>
        <v>-307.10866059267806</v>
      </c>
      <c r="AZ104" s="87">
        <f t="shared" si="32"/>
        <v>-368.53039271121372</v>
      </c>
      <c r="BA104" s="87">
        <f t="shared" si="33"/>
        <v>-353.01332354442576</v>
      </c>
      <c r="BB104" s="87">
        <f t="shared" si="34"/>
        <v>-338.14960465834463</v>
      </c>
      <c r="BC104" s="87">
        <f t="shared" si="35"/>
        <v>-323.91172656746704</v>
      </c>
      <c r="BD104" s="87">
        <f t="shared" si="36"/>
        <v>-310.27333808041578</v>
      </c>
    </row>
    <row r="105" spans="1:56" s="20" customFormat="1" x14ac:dyDescent="0.2">
      <c r="A105" s="41"/>
      <c r="B105" s="86">
        <f>'3. Investeringen'!B91</f>
        <v>77</v>
      </c>
      <c r="C105" s="86" t="str">
        <f>'3. Investeringen'!F91</f>
        <v>AD</v>
      </c>
      <c r="D105" s="86" t="str">
        <f>'3. Investeringen'!G91</f>
        <v>Nieuwe investeringen AD</v>
      </c>
      <c r="E105" s="121">
        <f>'3. Investeringen'!K91</f>
        <v>2012</v>
      </c>
      <c r="G105" s="86">
        <f>'7. Nominale afschrijvingen'!R94</f>
        <v>0</v>
      </c>
      <c r="H105" s="86">
        <f>'7. Nominale afschrijvingen'!S94</f>
        <v>8875.6538461538457</v>
      </c>
      <c r="I105" s="86">
        <f>'7. Nominale afschrijvingen'!T94</f>
        <v>17751.307692307691</v>
      </c>
      <c r="J105" s="86">
        <f>'7. Nominale afschrijvingen'!U94</f>
        <v>17751.307692307691</v>
      </c>
      <c r="K105" s="86">
        <f>'7. Nominale afschrijvingen'!V94</f>
        <v>17751.307692307691</v>
      </c>
      <c r="L105" s="86">
        <f>'7. Nominale afschrijvingen'!W94</f>
        <v>17751.307692307691</v>
      </c>
      <c r="M105" s="86">
        <f>'7. Nominale afschrijvingen'!X94</f>
        <v>17751.307692307691</v>
      </c>
      <c r="N105" s="86">
        <f>'7. Nominale afschrijvingen'!Y94</f>
        <v>17751.307692307691</v>
      </c>
      <c r="O105" s="86">
        <f>'7. Nominale afschrijvingen'!Z94</f>
        <v>17751.307692307691</v>
      </c>
      <c r="P105" s="86">
        <f>'7. Nominale afschrijvingen'!AA94</f>
        <v>17751.307692307691</v>
      </c>
      <c r="Q105" s="86">
        <f>'7. Nominale afschrijvingen'!AB94</f>
        <v>17751.307692307691</v>
      </c>
      <c r="R105" s="86">
        <f>'7. Nominale afschrijvingen'!AC94</f>
        <v>21301.56923076923</v>
      </c>
      <c r="S105" s="86">
        <f>'7. Nominale afschrijvingen'!AD94</f>
        <v>20435.064719687092</v>
      </c>
      <c r="T105" s="86">
        <f>'7. Nominale afschrijvingen'!AE94</f>
        <v>19603.807849733719</v>
      </c>
      <c r="U105" s="86">
        <f>'7. Nominale afschrijvingen'!AF94</f>
        <v>18806.364818558108</v>
      </c>
      <c r="V105" s="86">
        <f>'7. Nominale afschrijvingen'!AG94</f>
        <v>18041.360147972693</v>
      </c>
      <c r="W105" s="65"/>
      <c r="X105" s="118">
        <f>IF($C105="TD",INDEX('4. CPI-tabel'!$D$20:$Z$42,$E105-2003,X$28-2003),
IF(X$28&gt;=$E105,MAX(1,INDEX('4. CPI-tabel'!$D$20:$Z$42,MAX($E105,2010)-2003,X$28-2003)),0))</f>
        <v>0</v>
      </c>
      <c r="Y105" s="118">
        <f>IF($C105="TD",INDEX('4. CPI-tabel'!$D$20:$Z$42,$E105-2003,Y$28-2003),
IF(Y$28&gt;=$E105,MAX(1,INDEX('4. CPI-tabel'!$D$20:$Z$42,MAX($E105,2010)-2003,Y$28-2003)),0))</f>
        <v>1</v>
      </c>
      <c r="Z105" s="118">
        <f>IF($C105="TD",INDEX('4. CPI-tabel'!$D$20:$Z$42,$E105-2003,Z$28-2003),
IF(Z$28&gt;=$E105,MAX(1,INDEX('4. CPI-tabel'!$D$20:$Z$42,MAX($E105,2010)-2003,Z$28-2003)),0))</f>
        <v>1.0229999999999999</v>
      </c>
      <c r="AA105" s="118">
        <f>IF($C105="TD",INDEX('4. CPI-tabel'!$D$20:$Z$42,$E105-2003,AA$28-2003),
IF(AA$28&gt;=$E105,MAX(1,INDEX('4. CPI-tabel'!$D$20:$Z$42,MAX($E105,2010)-2003,AA$28-2003)),0))</f>
        <v>1.051644</v>
      </c>
      <c r="AB105" s="118">
        <f>IF($C105="TD",INDEX('4. CPI-tabel'!$D$20:$Z$42,$E105-2003,AB$28-2003),
IF(AB$28&gt;=$E105,MAX(1,INDEX('4. CPI-tabel'!$D$20:$Z$42,MAX($E105,2010)-2003,AB$28-2003)),0))</f>
        <v>1.06216044</v>
      </c>
      <c r="AC105" s="118">
        <f>IF($C105="TD",INDEX('4. CPI-tabel'!$D$20:$Z$42,$E105-2003,AC$28-2003),
IF(AC$28&gt;=$E105,MAX(1,INDEX('4. CPI-tabel'!$D$20:$Z$42,MAX($E105,2010)-2003,AC$28-2003)),0))</f>
        <v>1.0706577235199999</v>
      </c>
      <c r="AD105" s="118">
        <f>IF($C105="TD",INDEX('4. CPI-tabel'!$D$20:$Z$42,$E105-2003,AD$28-2003),
IF(AD$28&gt;=$E105,MAX(1,INDEX('4. CPI-tabel'!$D$20:$Z$42,MAX($E105,2010)-2003,AD$28-2003)),0))</f>
        <v>1.0727990389670399</v>
      </c>
      <c r="AE105" s="118">
        <f>IF($C105="TD",INDEX('4. CPI-tabel'!$D$20:$Z$42,$E105-2003,AE$28-2003),
IF(AE$28&gt;=$E105,MAX(1,INDEX('4. CPI-tabel'!$D$20:$Z$42,MAX($E105,2010)-2003,AE$28-2003)),0))</f>
        <v>1.0878182255125783</v>
      </c>
      <c r="AF105" s="118">
        <f>IF($C105="TD",INDEX('4. CPI-tabel'!$D$20:$Z$42,$E105-2003,AF$28-2003),
IF(AF$28&gt;=$E105,MAX(1,INDEX('4. CPI-tabel'!$D$20:$Z$42,MAX($E105,2010)-2003,AF$28-2003)),0))</f>
        <v>1.1106624082483423</v>
      </c>
      <c r="AG105" s="118">
        <f>IF($C105="TD",INDEX('4. CPI-tabel'!$D$20:$Z$42,$E105-2003,AG$28-2003),
IF(AG$28&gt;=$E105,MAX(1,INDEX('4. CPI-tabel'!$D$20:$Z$42,MAX($E105,2010)-2003,AG$28-2003)),0))</f>
        <v>1.1417609556792958</v>
      </c>
      <c r="AH105" s="118">
        <f>IF($C105="TD",INDEX('4. CPI-tabel'!$D$20:$Z$42,$E105-2003,AH$28-2003),
IF(AH$28&gt;=$E105,MAX(1,INDEX('4. CPI-tabel'!$D$20:$Z$42,MAX($E105,2010)-2003,AH$28-2003)),0))</f>
        <v>1.1497532823690508</v>
      </c>
      <c r="AI105" s="118">
        <f>IF($C105="TD",INDEX('4. CPI-tabel'!$D$20:$Z$42,$E105-2003,AI$28-2003),
IF(AI$28&gt;=$E105,MAX(1,INDEX('4. CPI-tabel'!$D$20:$Z$42,MAX($E105,2010)-2003,AI$28-2003)),0))</f>
        <v>1.1497532823690508</v>
      </c>
      <c r="AJ105" s="118">
        <f>IF($C105="TD",INDEX('4. CPI-tabel'!$D$20:$Z$42,$E105-2003,AJ$28-2003),
IF(AJ$28&gt;=$E105,MAX(1,INDEX('4. CPI-tabel'!$D$20:$Z$42,MAX($E105,2010)-2003,AJ$28-2003)),0))</f>
        <v>1.1497532823690508</v>
      </c>
      <c r="AK105" s="118">
        <f>IF($C105="TD",INDEX('4. CPI-tabel'!$D$20:$Z$42,$E105-2003,AK$28-2003),
IF(AK$28&gt;=$E105,MAX(1,INDEX('4. CPI-tabel'!$D$20:$Z$42,MAX($E105,2010)-2003,AK$28-2003)),0))</f>
        <v>1.1497532823690508</v>
      </c>
      <c r="AL105" s="118">
        <f>IF($C105="TD",INDEX('4. CPI-tabel'!$D$20:$Z$42,$E105-2003,AL$28-2003),
IF(AL$28&gt;=$E105,MAX(1,INDEX('4. CPI-tabel'!$D$20:$Z$42,MAX($E105,2010)-2003,AL$28-2003)),0))</f>
        <v>1.1497532823690508</v>
      </c>
      <c r="AM105" s="118">
        <f>IF($C105="TD",INDEX('4. CPI-tabel'!$D$20:$Z$42,$E105-2003,AM$28-2003),
IF(AM$28&gt;=$E105,MAX(1,INDEX('4. CPI-tabel'!$D$20:$Z$42,MAX($E105,2010)-2003,AM$28-2003)),0))</f>
        <v>1.1497532823690508</v>
      </c>
      <c r="AO105" s="87">
        <f t="shared" si="21"/>
        <v>0</v>
      </c>
      <c r="AP105" s="87">
        <f t="shared" si="22"/>
        <v>8875.6538461538457</v>
      </c>
      <c r="AQ105" s="87">
        <f t="shared" si="23"/>
        <v>18159.587769230766</v>
      </c>
      <c r="AR105" s="87">
        <f t="shared" si="24"/>
        <v>18668.056226769229</v>
      </c>
      <c r="AS105" s="87">
        <f t="shared" si="25"/>
        <v>18854.736789036921</v>
      </c>
      <c r="AT105" s="87">
        <f t="shared" si="26"/>
        <v>19005.574683349216</v>
      </c>
      <c r="AU105" s="87">
        <f t="shared" si="27"/>
        <v>19043.585832715915</v>
      </c>
      <c r="AV105" s="87">
        <f t="shared" si="28"/>
        <v>19310.196034373934</v>
      </c>
      <c r="AW105" s="87">
        <f t="shared" si="29"/>
        <v>19715.710151095784</v>
      </c>
      <c r="AX105" s="87">
        <f t="shared" si="30"/>
        <v>20267.750035326466</v>
      </c>
      <c r="AY105" s="87">
        <f t="shared" si="31"/>
        <v>20409.624285573751</v>
      </c>
      <c r="AZ105" s="87">
        <f t="shared" si="32"/>
        <v>24491.549142688498</v>
      </c>
      <c r="BA105" s="87">
        <f t="shared" si="33"/>
        <v>23495.282736884223</v>
      </c>
      <c r="BB105" s="87">
        <f t="shared" si="34"/>
        <v>22539.542422163508</v>
      </c>
      <c r="BC105" s="87">
        <f t="shared" si="35"/>
        <v>21622.679679567023</v>
      </c>
      <c r="BD105" s="87">
        <f t="shared" si="36"/>
        <v>20743.113048533789</v>
      </c>
    </row>
    <row r="106" spans="1:56" s="20" customFormat="1" x14ac:dyDescent="0.2">
      <c r="A106" s="41"/>
      <c r="B106" s="86">
        <f>'3. Investeringen'!B92</f>
        <v>78</v>
      </c>
      <c r="C106" s="86" t="str">
        <f>'3. Investeringen'!F92</f>
        <v>AD</v>
      </c>
      <c r="D106" s="86" t="str">
        <f>'3. Investeringen'!G92</f>
        <v>Nieuwe investeringen AD</v>
      </c>
      <c r="E106" s="121">
        <f>'3. Investeringen'!K92</f>
        <v>2013</v>
      </c>
      <c r="G106" s="86">
        <f>'7. Nominale afschrijvingen'!R95</f>
        <v>0</v>
      </c>
      <c r="H106" s="86">
        <f>'7. Nominale afschrijvingen'!S95</f>
        <v>0</v>
      </c>
      <c r="I106" s="86">
        <f>'7. Nominale afschrijvingen'!T95</f>
        <v>12893.006457831378</v>
      </c>
      <c r="J106" s="86">
        <f>'7. Nominale afschrijvingen'!U95</f>
        <v>25786.012915662755</v>
      </c>
      <c r="K106" s="86">
        <f>'7. Nominale afschrijvingen'!V95</f>
        <v>25786.012915662755</v>
      </c>
      <c r="L106" s="86">
        <f>'7. Nominale afschrijvingen'!W95</f>
        <v>25786.012915662755</v>
      </c>
      <c r="M106" s="86">
        <f>'7. Nominale afschrijvingen'!X95</f>
        <v>25786.012915662755</v>
      </c>
      <c r="N106" s="86">
        <f>'7. Nominale afschrijvingen'!Y95</f>
        <v>25786.012915662755</v>
      </c>
      <c r="O106" s="86">
        <f>'7. Nominale afschrijvingen'!Z95</f>
        <v>25786.012915662755</v>
      </c>
      <c r="P106" s="86">
        <f>'7. Nominale afschrijvingen'!AA95</f>
        <v>25786.012915662755</v>
      </c>
      <c r="Q106" s="86">
        <f>'7. Nominale afschrijvingen'!AB95</f>
        <v>25786.012915662755</v>
      </c>
      <c r="R106" s="86">
        <f>'7. Nominale afschrijvingen'!AC95</f>
        <v>30943.215498795307</v>
      </c>
      <c r="S106" s="86">
        <f>'7. Nominale afschrijvingen'!AD95</f>
        <v>29725.777511957458</v>
      </c>
      <c r="T106" s="86">
        <f>'7. Nominale afschrijvingen'!AE95</f>
        <v>28556.238724601757</v>
      </c>
      <c r="U106" s="86">
        <f>'7. Nominale afschrijvingen'!AF95</f>
        <v>27432.714578060048</v>
      </c>
      <c r="V106" s="86">
        <f>'7. Nominale afschrijvingen'!AG95</f>
        <v>26353.394660234731</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1</v>
      </c>
      <c r="AA106" s="118">
        <f>IF($C106="TD",INDEX('4. CPI-tabel'!$D$20:$Z$42,$E106-2003,AA$28-2003),
IF(AA$28&gt;=$E106,MAX(1,INDEX('4. CPI-tabel'!$D$20:$Z$42,MAX($E106,2010)-2003,AA$28-2003)),0))</f>
        <v>1.028</v>
      </c>
      <c r="AB106" s="118">
        <f>IF($C106="TD",INDEX('4. CPI-tabel'!$D$20:$Z$42,$E106-2003,AB$28-2003),
IF(AB$28&gt;=$E106,MAX(1,INDEX('4. CPI-tabel'!$D$20:$Z$42,MAX($E106,2010)-2003,AB$28-2003)),0))</f>
        <v>1.0382800000000001</v>
      </c>
      <c r="AC106" s="118">
        <f>IF($C106="TD",INDEX('4. CPI-tabel'!$D$20:$Z$42,$E106-2003,AC$28-2003),
IF(AC$28&gt;=$E106,MAX(1,INDEX('4. CPI-tabel'!$D$20:$Z$42,MAX($E106,2010)-2003,AC$28-2003)),0))</f>
        <v>1.0465862400000001</v>
      </c>
      <c r="AD106" s="118">
        <f>IF($C106="TD",INDEX('4. CPI-tabel'!$D$20:$Z$42,$E106-2003,AD$28-2003),
IF(AD$28&gt;=$E106,MAX(1,INDEX('4. CPI-tabel'!$D$20:$Z$42,MAX($E106,2010)-2003,AD$28-2003)),0))</f>
        <v>1.0486794124800001</v>
      </c>
      <c r="AE106" s="118">
        <f>IF($C106="TD",INDEX('4. CPI-tabel'!$D$20:$Z$42,$E106-2003,AE$28-2003),
IF(AE$28&gt;=$E106,MAX(1,INDEX('4. CPI-tabel'!$D$20:$Z$42,MAX($E106,2010)-2003,AE$28-2003)),0))</f>
        <v>1.0633609242547202</v>
      </c>
      <c r="AF106" s="118">
        <f>IF($C106="TD",INDEX('4. CPI-tabel'!$D$20:$Z$42,$E106-2003,AF$28-2003),
IF(AF$28&gt;=$E106,MAX(1,INDEX('4. CPI-tabel'!$D$20:$Z$42,MAX($E106,2010)-2003,AF$28-2003)),0))</f>
        <v>1.0856915036640693</v>
      </c>
      <c r="AG106" s="118">
        <f>IF($C106="TD",INDEX('4. CPI-tabel'!$D$20:$Z$42,$E106-2003,AG$28-2003),
IF(AG$28&gt;=$E106,MAX(1,INDEX('4. CPI-tabel'!$D$20:$Z$42,MAX($E106,2010)-2003,AG$28-2003)),0))</f>
        <v>1.1160908657666633</v>
      </c>
      <c r="AH106" s="118">
        <f>IF($C106="TD",INDEX('4. CPI-tabel'!$D$20:$Z$42,$E106-2003,AH$28-2003),
IF(AH$28&gt;=$E106,MAX(1,INDEX('4. CPI-tabel'!$D$20:$Z$42,MAX($E106,2010)-2003,AH$28-2003)),0))</f>
        <v>1.1239035018270298</v>
      </c>
      <c r="AI106" s="118">
        <f>IF($C106="TD",INDEX('4. CPI-tabel'!$D$20:$Z$42,$E106-2003,AI$28-2003),
IF(AI$28&gt;=$E106,MAX(1,INDEX('4. CPI-tabel'!$D$20:$Z$42,MAX($E106,2010)-2003,AI$28-2003)),0))</f>
        <v>1.1239035018270298</v>
      </c>
      <c r="AJ106" s="118">
        <f>IF($C106="TD",INDEX('4. CPI-tabel'!$D$20:$Z$42,$E106-2003,AJ$28-2003),
IF(AJ$28&gt;=$E106,MAX(1,INDEX('4. CPI-tabel'!$D$20:$Z$42,MAX($E106,2010)-2003,AJ$28-2003)),0))</f>
        <v>1.1239035018270298</v>
      </c>
      <c r="AK106" s="118">
        <f>IF($C106="TD",INDEX('4. CPI-tabel'!$D$20:$Z$42,$E106-2003,AK$28-2003),
IF(AK$28&gt;=$E106,MAX(1,INDEX('4. CPI-tabel'!$D$20:$Z$42,MAX($E106,2010)-2003,AK$28-2003)),0))</f>
        <v>1.1239035018270298</v>
      </c>
      <c r="AL106" s="118">
        <f>IF($C106="TD",INDEX('4. CPI-tabel'!$D$20:$Z$42,$E106-2003,AL$28-2003),
IF(AL$28&gt;=$E106,MAX(1,INDEX('4. CPI-tabel'!$D$20:$Z$42,MAX($E106,2010)-2003,AL$28-2003)),0))</f>
        <v>1.1239035018270298</v>
      </c>
      <c r="AM106" s="118">
        <f>IF($C106="TD",INDEX('4. CPI-tabel'!$D$20:$Z$42,$E106-2003,AM$28-2003),
IF(AM$28&gt;=$E106,MAX(1,INDEX('4. CPI-tabel'!$D$20:$Z$42,MAX($E106,2010)-2003,AM$28-2003)),0))</f>
        <v>1.1239035018270298</v>
      </c>
      <c r="AO106" s="87">
        <f t="shared" si="21"/>
        <v>0</v>
      </c>
      <c r="AP106" s="87">
        <f t="shared" si="22"/>
        <v>0</v>
      </c>
      <c r="AQ106" s="87">
        <f t="shared" si="23"/>
        <v>12893.006457831378</v>
      </c>
      <c r="AR106" s="87">
        <f t="shared" si="24"/>
        <v>26508.021277301312</v>
      </c>
      <c r="AS106" s="87">
        <f t="shared" si="25"/>
        <v>26773.101490074328</v>
      </c>
      <c r="AT106" s="87">
        <f t="shared" si="26"/>
        <v>26987.286301994922</v>
      </c>
      <c r="AU106" s="87">
        <f t="shared" si="27"/>
        <v>27041.260874598913</v>
      </c>
      <c r="AV106" s="87">
        <f t="shared" si="28"/>
        <v>27419.838526843298</v>
      </c>
      <c r="AW106" s="87">
        <f t="shared" si="29"/>
        <v>27995.655135907007</v>
      </c>
      <c r="AX106" s="87">
        <f t="shared" si="30"/>
        <v>28779.533479712405</v>
      </c>
      <c r="AY106" s="87">
        <f t="shared" si="31"/>
        <v>28980.990214070389</v>
      </c>
      <c r="AZ106" s="87">
        <f t="shared" si="32"/>
        <v>34777.188256884467</v>
      </c>
      <c r="BA106" s="87">
        <f t="shared" si="33"/>
        <v>33408.905440220158</v>
      </c>
      <c r="BB106" s="87">
        <f t="shared" si="34"/>
        <v>32094.456701588551</v>
      </c>
      <c r="BC106" s="87">
        <f t="shared" si="35"/>
        <v>30831.723978903097</v>
      </c>
      <c r="BD106" s="87">
        <f t="shared" si="36"/>
        <v>29618.672543667562</v>
      </c>
    </row>
    <row r="107" spans="1:56" s="20" customFormat="1" x14ac:dyDescent="0.2">
      <c r="A107" s="41"/>
      <c r="B107" s="86">
        <f>'3. Investeringen'!B93</f>
        <v>79</v>
      </c>
      <c r="C107" s="86" t="str">
        <f>'3. Investeringen'!F93</f>
        <v>AD</v>
      </c>
      <c r="D107" s="86" t="str">
        <f>'3. Investeringen'!G93</f>
        <v>Nieuwe investeringen AD</v>
      </c>
      <c r="E107" s="121">
        <f>'3. Investeringen'!K93</f>
        <v>2013</v>
      </c>
      <c r="G107" s="86">
        <f>'7. Nominale afschrijvingen'!R96</f>
        <v>0</v>
      </c>
      <c r="H107" s="86">
        <f>'7. Nominale afschrijvingen'!S96</f>
        <v>0</v>
      </c>
      <c r="I107" s="86">
        <f>'7. Nominale afschrijvingen'!T96</f>
        <v>818.74684434097844</v>
      </c>
      <c r="J107" s="86">
        <f>'7. Nominale afschrijvingen'!U96</f>
        <v>1637.4936886819569</v>
      </c>
      <c r="K107" s="86">
        <f>'7. Nominale afschrijvingen'!V96</f>
        <v>1637.4936886819569</v>
      </c>
      <c r="L107" s="86">
        <f>'7. Nominale afschrijvingen'!W96</f>
        <v>1637.4936886819569</v>
      </c>
      <c r="M107" s="86">
        <f>'7. Nominale afschrijvingen'!X96</f>
        <v>1637.4936886819569</v>
      </c>
      <c r="N107" s="86">
        <f>'7. Nominale afschrijvingen'!Y96</f>
        <v>1637.4936886819569</v>
      </c>
      <c r="O107" s="86">
        <f>'7. Nominale afschrijvingen'!Z96</f>
        <v>1637.4936886819569</v>
      </c>
      <c r="P107" s="86">
        <f>'7. Nominale afschrijvingen'!AA96</f>
        <v>1637.4936886819569</v>
      </c>
      <c r="Q107" s="86">
        <f>'7. Nominale afschrijvingen'!AB96</f>
        <v>1637.4936886819569</v>
      </c>
      <c r="R107" s="86">
        <f>'7. Nominale afschrijvingen'!AC96</f>
        <v>1964.992426418348</v>
      </c>
      <c r="S107" s="86">
        <f>'7. Nominale afschrijvingen'!AD96</f>
        <v>1887.6812489854949</v>
      </c>
      <c r="T107" s="86">
        <f>'7. Nominale afschrijvingen'!AE96</f>
        <v>1813.4118227959018</v>
      </c>
      <c r="U107" s="86">
        <f>'7. Nominale afschrijvingen'!AF96</f>
        <v>1742.0644723908169</v>
      </c>
      <c r="V107" s="86">
        <f>'7. Nominale afschrijvingen'!AG96</f>
        <v>1673.524230854129</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1</v>
      </c>
      <c r="AA107" s="118">
        <f>IF($C107="TD",INDEX('4. CPI-tabel'!$D$20:$Z$42,$E107-2003,AA$28-2003),
IF(AA$28&gt;=$E107,MAX(1,INDEX('4. CPI-tabel'!$D$20:$Z$42,MAX($E107,2010)-2003,AA$28-2003)),0))</f>
        <v>1.028</v>
      </c>
      <c r="AB107" s="118">
        <f>IF($C107="TD",INDEX('4. CPI-tabel'!$D$20:$Z$42,$E107-2003,AB$28-2003),
IF(AB$28&gt;=$E107,MAX(1,INDEX('4. CPI-tabel'!$D$20:$Z$42,MAX($E107,2010)-2003,AB$28-2003)),0))</f>
        <v>1.0382800000000001</v>
      </c>
      <c r="AC107" s="118">
        <f>IF($C107="TD",INDEX('4. CPI-tabel'!$D$20:$Z$42,$E107-2003,AC$28-2003),
IF(AC$28&gt;=$E107,MAX(1,INDEX('4. CPI-tabel'!$D$20:$Z$42,MAX($E107,2010)-2003,AC$28-2003)),0))</f>
        <v>1.0465862400000001</v>
      </c>
      <c r="AD107" s="118">
        <f>IF($C107="TD",INDEX('4. CPI-tabel'!$D$20:$Z$42,$E107-2003,AD$28-2003),
IF(AD$28&gt;=$E107,MAX(1,INDEX('4. CPI-tabel'!$D$20:$Z$42,MAX($E107,2010)-2003,AD$28-2003)),0))</f>
        <v>1.0486794124800001</v>
      </c>
      <c r="AE107" s="118">
        <f>IF($C107="TD",INDEX('4. CPI-tabel'!$D$20:$Z$42,$E107-2003,AE$28-2003),
IF(AE$28&gt;=$E107,MAX(1,INDEX('4. CPI-tabel'!$D$20:$Z$42,MAX($E107,2010)-2003,AE$28-2003)),0))</f>
        <v>1.0633609242547202</v>
      </c>
      <c r="AF107" s="118">
        <f>IF($C107="TD",INDEX('4. CPI-tabel'!$D$20:$Z$42,$E107-2003,AF$28-2003),
IF(AF$28&gt;=$E107,MAX(1,INDEX('4. CPI-tabel'!$D$20:$Z$42,MAX($E107,2010)-2003,AF$28-2003)),0))</f>
        <v>1.0856915036640693</v>
      </c>
      <c r="AG107" s="118">
        <f>IF($C107="TD",INDEX('4. CPI-tabel'!$D$20:$Z$42,$E107-2003,AG$28-2003),
IF(AG$28&gt;=$E107,MAX(1,INDEX('4. CPI-tabel'!$D$20:$Z$42,MAX($E107,2010)-2003,AG$28-2003)),0))</f>
        <v>1.1160908657666633</v>
      </c>
      <c r="AH107" s="118">
        <f>IF($C107="TD",INDEX('4. CPI-tabel'!$D$20:$Z$42,$E107-2003,AH$28-2003),
IF(AH$28&gt;=$E107,MAX(1,INDEX('4. CPI-tabel'!$D$20:$Z$42,MAX($E107,2010)-2003,AH$28-2003)),0))</f>
        <v>1.1239035018270298</v>
      </c>
      <c r="AI107" s="118">
        <f>IF($C107="TD",INDEX('4. CPI-tabel'!$D$20:$Z$42,$E107-2003,AI$28-2003),
IF(AI$28&gt;=$E107,MAX(1,INDEX('4. CPI-tabel'!$D$20:$Z$42,MAX($E107,2010)-2003,AI$28-2003)),0))</f>
        <v>1.1239035018270298</v>
      </c>
      <c r="AJ107" s="118">
        <f>IF($C107="TD",INDEX('4. CPI-tabel'!$D$20:$Z$42,$E107-2003,AJ$28-2003),
IF(AJ$28&gt;=$E107,MAX(1,INDEX('4. CPI-tabel'!$D$20:$Z$42,MAX($E107,2010)-2003,AJ$28-2003)),0))</f>
        <v>1.1239035018270298</v>
      </c>
      <c r="AK107" s="118">
        <f>IF($C107="TD",INDEX('4. CPI-tabel'!$D$20:$Z$42,$E107-2003,AK$28-2003),
IF(AK$28&gt;=$E107,MAX(1,INDEX('4. CPI-tabel'!$D$20:$Z$42,MAX($E107,2010)-2003,AK$28-2003)),0))</f>
        <v>1.1239035018270298</v>
      </c>
      <c r="AL107" s="118">
        <f>IF($C107="TD",INDEX('4. CPI-tabel'!$D$20:$Z$42,$E107-2003,AL$28-2003),
IF(AL$28&gt;=$E107,MAX(1,INDEX('4. CPI-tabel'!$D$20:$Z$42,MAX($E107,2010)-2003,AL$28-2003)),0))</f>
        <v>1.1239035018270298</v>
      </c>
      <c r="AM107" s="118">
        <f>IF($C107="TD",INDEX('4. CPI-tabel'!$D$20:$Z$42,$E107-2003,AM$28-2003),
IF(AM$28&gt;=$E107,MAX(1,INDEX('4. CPI-tabel'!$D$20:$Z$42,MAX($E107,2010)-2003,AM$28-2003)),0))</f>
        <v>1.1239035018270298</v>
      </c>
      <c r="AO107" s="87">
        <f t="shared" si="21"/>
        <v>0</v>
      </c>
      <c r="AP107" s="87">
        <f t="shared" si="22"/>
        <v>0</v>
      </c>
      <c r="AQ107" s="87">
        <f t="shared" si="23"/>
        <v>818.74684434097844</v>
      </c>
      <c r="AR107" s="87">
        <f t="shared" si="24"/>
        <v>1683.3435119650517</v>
      </c>
      <c r="AS107" s="87">
        <f t="shared" si="25"/>
        <v>1700.1769470847023</v>
      </c>
      <c r="AT107" s="87">
        <f t="shared" si="26"/>
        <v>1713.77836266138</v>
      </c>
      <c r="AU107" s="87">
        <f t="shared" si="27"/>
        <v>1717.2059193867026</v>
      </c>
      <c r="AV107" s="87">
        <f t="shared" si="28"/>
        <v>1741.2468022581168</v>
      </c>
      <c r="AW107" s="87">
        <f t="shared" si="29"/>
        <v>1777.8129851055371</v>
      </c>
      <c r="AX107" s="87">
        <f t="shared" si="30"/>
        <v>1827.5917486884923</v>
      </c>
      <c r="AY107" s="87">
        <f t="shared" si="31"/>
        <v>1840.3848909293115</v>
      </c>
      <c r="AZ107" s="87">
        <f t="shared" si="32"/>
        <v>2208.4618691151736</v>
      </c>
      <c r="BA107" s="87">
        <f t="shared" si="33"/>
        <v>2121.5715660680189</v>
      </c>
      <c r="BB107" s="87">
        <f t="shared" si="34"/>
        <v>2038.0998978948512</v>
      </c>
      <c r="BC107" s="87">
        <f t="shared" si="35"/>
        <v>1957.9123609284964</v>
      </c>
      <c r="BD107" s="87">
        <f t="shared" si="36"/>
        <v>1880.8797434493422</v>
      </c>
    </row>
    <row r="108" spans="1:56" s="20" customFormat="1" x14ac:dyDescent="0.2">
      <c r="A108" s="41"/>
      <c r="B108" s="86">
        <f>'3. Investeringen'!B94</f>
        <v>80</v>
      </c>
      <c r="C108" s="86" t="str">
        <f>'3. Investeringen'!F94</f>
        <v>AD</v>
      </c>
      <c r="D108" s="86" t="str">
        <f>'3. Investeringen'!G94</f>
        <v>Nieuwe investeringen AD</v>
      </c>
      <c r="E108" s="121">
        <f>'3. Investeringen'!K94</f>
        <v>2014</v>
      </c>
      <c r="G108" s="86">
        <f>'7. Nominale afschrijvingen'!R97</f>
        <v>0</v>
      </c>
      <c r="H108" s="86">
        <f>'7. Nominale afschrijvingen'!S97</f>
        <v>0</v>
      </c>
      <c r="I108" s="86">
        <f>'7. Nominale afschrijvingen'!T97</f>
        <v>0</v>
      </c>
      <c r="J108" s="86">
        <f>'7. Nominale afschrijvingen'!U97</f>
        <v>29220.1402785266</v>
      </c>
      <c r="K108" s="86">
        <f>'7. Nominale afschrijvingen'!V97</f>
        <v>58440.2805570532</v>
      </c>
      <c r="L108" s="86">
        <f>'7. Nominale afschrijvingen'!W97</f>
        <v>58440.2805570532</v>
      </c>
      <c r="M108" s="86">
        <f>'7. Nominale afschrijvingen'!X97</f>
        <v>58440.2805570532</v>
      </c>
      <c r="N108" s="86">
        <f>'7. Nominale afschrijvingen'!Y97</f>
        <v>58440.2805570532</v>
      </c>
      <c r="O108" s="86">
        <f>'7. Nominale afschrijvingen'!Z97</f>
        <v>58440.2805570532</v>
      </c>
      <c r="P108" s="86">
        <f>'7. Nominale afschrijvingen'!AA97</f>
        <v>58440.2805570532</v>
      </c>
      <c r="Q108" s="86">
        <f>'7. Nominale afschrijvingen'!AB97</f>
        <v>58440.2805570532</v>
      </c>
      <c r="R108" s="86">
        <f>'7. Nominale afschrijvingen'!AC97</f>
        <v>70128.336668463831</v>
      </c>
      <c r="S108" s="86">
        <f>'7. Nominale afschrijvingen'!AD97</f>
        <v>67456.780985855672</v>
      </c>
      <c r="T108" s="86">
        <f>'7. Nominale afschrijvingen'!AE97</f>
        <v>64886.998853061174</v>
      </c>
      <c r="U108" s="86">
        <f>'7. Nominale afschrijvingen'!AF97</f>
        <v>62415.113182468369</v>
      </c>
      <c r="V108" s="86">
        <f>'7. Nominale afschrijvingen'!AG97</f>
        <v>60037.394585041002</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1</v>
      </c>
      <c r="AB108" s="118">
        <f>IF($C108="TD",INDEX('4. CPI-tabel'!$D$20:$Z$42,$E108-2003,AB$28-2003),
IF(AB$28&gt;=$E108,MAX(1,INDEX('4. CPI-tabel'!$D$20:$Z$42,MAX($E108,2010)-2003,AB$28-2003)),0))</f>
        <v>1.01</v>
      </c>
      <c r="AC108" s="118">
        <f>IF($C108="TD",INDEX('4. CPI-tabel'!$D$20:$Z$42,$E108-2003,AC$28-2003),
IF(AC$28&gt;=$E108,MAX(1,INDEX('4. CPI-tabel'!$D$20:$Z$42,MAX($E108,2010)-2003,AC$28-2003)),0))</f>
        <v>1.0180800000000001</v>
      </c>
      <c r="AD108" s="118">
        <f>IF($C108="TD",INDEX('4. CPI-tabel'!$D$20:$Z$42,$E108-2003,AD$28-2003),
IF(AD$28&gt;=$E108,MAX(1,INDEX('4. CPI-tabel'!$D$20:$Z$42,MAX($E108,2010)-2003,AD$28-2003)),0))</f>
        <v>1.0201161600000002</v>
      </c>
      <c r="AE108" s="118">
        <f>IF($C108="TD",INDEX('4. CPI-tabel'!$D$20:$Z$42,$E108-2003,AE$28-2003),
IF(AE$28&gt;=$E108,MAX(1,INDEX('4. CPI-tabel'!$D$20:$Z$42,MAX($E108,2010)-2003,AE$28-2003)),0))</f>
        <v>1.0343977862400002</v>
      </c>
      <c r="AF108" s="118">
        <f>IF($C108="TD",INDEX('4. CPI-tabel'!$D$20:$Z$42,$E108-2003,AF$28-2003),
IF(AF$28&gt;=$E108,MAX(1,INDEX('4. CPI-tabel'!$D$20:$Z$42,MAX($E108,2010)-2003,AF$28-2003)),0))</f>
        <v>1.0561201397510402</v>
      </c>
      <c r="AG108" s="118">
        <f>IF($C108="TD",INDEX('4. CPI-tabel'!$D$20:$Z$42,$E108-2003,AG$28-2003),
IF(AG$28&gt;=$E108,MAX(1,INDEX('4. CPI-tabel'!$D$20:$Z$42,MAX($E108,2010)-2003,AG$28-2003)),0))</f>
        <v>1.0856915036640693</v>
      </c>
      <c r="AH108" s="118">
        <f>IF($C108="TD",INDEX('4. CPI-tabel'!$D$20:$Z$42,$E108-2003,AH$28-2003),
IF(AH$28&gt;=$E108,MAX(1,INDEX('4. CPI-tabel'!$D$20:$Z$42,MAX($E108,2010)-2003,AH$28-2003)),0))</f>
        <v>1.0932913441897176</v>
      </c>
      <c r="AI108" s="118">
        <f>IF($C108="TD",INDEX('4. CPI-tabel'!$D$20:$Z$42,$E108-2003,AI$28-2003),
IF(AI$28&gt;=$E108,MAX(1,INDEX('4. CPI-tabel'!$D$20:$Z$42,MAX($E108,2010)-2003,AI$28-2003)),0))</f>
        <v>1.0932913441897176</v>
      </c>
      <c r="AJ108" s="118">
        <f>IF($C108="TD",INDEX('4. CPI-tabel'!$D$20:$Z$42,$E108-2003,AJ$28-2003),
IF(AJ$28&gt;=$E108,MAX(1,INDEX('4. CPI-tabel'!$D$20:$Z$42,MAX($E108,2010)-2003,AJ$28-2003)),0))</f>
        <v>1.0932913441897176</v>
      </c>
      <c r="AK108" s="118">
        <f>IF($C108="TD",INDEX('4. CPI-tabel'!$D$20:$Z$42,$E108-2003,AK$28-2003),
IF(AK$28&gt;=$E108,MAX(1,INDEX('4. CPI-tabel'!$D$20:$Z$42,MAX($E108,2010)-2003,AK$28-2003)),0))</f>
        <v>1.0932913441897176</v>
      </c>
      <c r="AL108" s="118">
        <f>IF($C108="TD",INDEX('4. CPI-tabel'!$D$20:$Z$42,$E108-2003,AL$28-2003),
IF(AL$28&gt;=$E108,MAX(1,INDEX('4. CPI-tabel'!$D$20:$Z$42,MAX($E108,2010)-2003,AL$28-2003)),0))</f>
        <v>1.0932913441897176</v>
      </c>
      <c r="AM108" s="118">
        <f>IF($C108="TD",INDEX('4. CPI-tabel'!$D$20:$Z$42,$E108-2003,AM$28-2003),
IF(AM$28&gt;=$E108,MAX(1,INDEX('4. CPI-tabel'!$D$20:$Z$42,MAX($E108,2010)-2003,AM$28-2003)),0))</f>
        <v>1.0932913441897176</v>
      </c>
      <c r="AO108" s="87">
        <f t="shared" si="21"/>
        <v>0</v>
      </c>
      <c r="AP108" s="87">
        <f t="shared" si="22"/>
        <v>0</v>
      </c>
      <c r="AQ108" s="87">
        <f t="shared" si="23"/>
        <v>0</v>
      </c>
      <c r="AR108" s="87">
        <f t="shared" si="24"/>
        <v>29220.1402785266</v>
      </c>
      <c r="AS108" s="87">
        <f t="shared" si="25"/>
        <v>59024.683362623735</v>
      </c>
      <c r="AT108" s="87">
        <f t="shared" si="26"/>
        <v>59496.880829524729</v>
      </c>
      <c r="AU108" s="87">
        <f t="shared" si="27"/>
        <v>59615.874591183783</v>
      </c>
      <c r="AV108" s="87">
        <f t="shared" si="28"/>
        <v>60450.496835460355</v>
      </c>
      <c r="AW108" s="87">
        <f t="shared" si="29"/>
        <v>61719.957269005026</v>
      </c>
      <c r="AX108" s="87">
        <f t="shared" si="30"/>
        <v>63448.116072537159</v>
      </c>
      <c r="AY108" s="87">
        <f t="shared" si="31"/>
        <v>63892.252885044916</v>
      </c>
      <c r="AZ108" s="87">
        <f t="shared" si="32"/>
        <v>76670.703462053891</v>
      </c>
      <c r="BA108" s="87">
        <f t="shared" si="33"/>
        <v>73749.914758737534</v>
      </c>
      <c r="BB108" s="87">
        <f t="shared" si="34"/>
        <v>70940.39419649991</v>
      </c>
      <c r="BC108" s="87">
        <f t="shared" si="35"/>
        <v>68237.902989014212</v>
      </c>
      <c r="BD108" s="87">
        <f t="shared" si="36"/>
        <v>65638.363827527952</v>
      </c>
    </row>
    <row r="109" spans="1:56" s="20" customFormat="1" x14ac:dyDescent="0.2">
      <c r="A109" s="41"/>
      <c r="B109" s="86">
        <f>'3. Investeringen'!B95</f>
        <v>81</v>
      </c>
      <c r="C109" s="86" t="str">
        <f>'3. Investeringen'!F95</f>
        <v>AD</v>
      </c>
      <c r="D109" s="86" t="str">
        <f>'3. Investeringen'!G95</f>
        <v>Nieuwe investeringen AD</v>
      </c>
      <c r="E109" s="121">
        <f>'3. Investeringen'!K95</f>
        <v>2014</v>
      </c>
      <c r="G109" s="86">
        <f>'7. Nominale afschrijvingen'!R98</f>
        <v>0</v>
      </c>
      <c r="H109" s="86">
        <f>'7. Nominale afschrijvingen'!S98</f>
        <v>0</v>
      </c>
      <c r="I109" s="86">
        <f>'7. Nominale afschrijvingen'!T98</f>
        <v>0</v>
      </c>
      <c r="J109" s="86">
        <f>'7. Nominale afschrijvingen'!U98</f>
        <v>172.7908750611837</v>
      </c>
      <c r="K109" s="86">
        <f>'7. Nominale afschrijvingen'!V98</f>
        <v>345.5817501223674</v>
      </c>
      <c r="L109" s="86">
        <f>'7. Nominale afschrijvingen'!W98</f>
        <v>345.5817501223674</v>
      </c>
      <c r="M109" s="86">
        <f>'7. Nominale afschrijvingen'!X98</f>
        <v>345.5817501223674</v>
      </c>
      <c r="N109" s="86">
        <f>'7. Nominale afschrijvingen'!Y98</f>
        <v>345.5817501223674</v>
      </c>
      <c r="O109" s="86">
        <f>'7. Nominale afschrijvingen'!Z98</f>
        <v>345.5817501223674</v>
      </c>
      <c r="P109" s="86">
        <f>'7. Nominale afschrijvingen'!AA98</f>
        <v>345.5817501223674</v>
      </c>
      <c r="Q109" s="86">
        <f>'7. Nominale afschrijvingen'!AB98</f>
        <v>345.5817501223674</v>
      </c>
      <c r="R109" s="86">
        <f>'7. Nominale afschrijvingen'!AC98</f>
        <v>414.69810014684083</v>
      </c>
      <c r="S109" s="86">
        <f>'7. Nominale afschrijvingen'!AD98</f>
        <v>398.90007728410404</v>
      </c>
      <c r="T109" s="86">
        <f>'7. Nominale afschrijvingen'!AE98</f>
        <v>383.7038838637572</v>
      </c>
      <c r="U109" s="86">
        <f>'7. Nominale afschrijvingen'!AF98</f>
        <v>369.08659304989982</v>
      </c>
      <c r="V109" s="86">
        <f>'7. Nominale afschrijvingen'!AG98</f>
        <v>355.0261514099036</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1</v>
      </c>
      <c r="AB109" s="118">
        <f>IF($C109="TD",INDEX('4. CPI-tabel'!$D$20:$Z$42,$E109-2003,AB$28-2003),
IF(AB$28&gt;=$E109,MAX(1,INDEX('4. CPI-tabel'!$D$20:$Z$42,MAX($E109,2010)-2003,AB$28-2003)),0))</f>
        <v>1.01</v>
      </c>
      <c r="AC109" s="118">
        <f>IF($C109="TD",INDEX('4. CPI-tabel'!$D$20:$Z$42,$E109-2003,AC$28-2003),
IF(AC$28&gt;=$E109,MAX(1,INDEX('4. CPI-tabel'!$D$20:$Z$42,MAX($E109,2010)-2003,AC$28-2003)),0))</f>
        <v>1.0180800000000001</v>
      </c>
      <c r="AD109" s="118">
        <f>IF($C109="TD",INDEX('4. CPI-tabel'!$D$20:$Z$42,$E109-2003,AD$28-2003),
IF(AD$28&gt;=$E109,MAX(1,INDEX('4. CPI-tabel'!$D$20:$Z$42,MAX($E109,2010)-2003,AD$28-2003)),0))</f>
        <v>1.0201161600000002</v>
      </c>
      <c r="AE109" s="118">
        <f>IF($C109="TD",INDEX('4. CPI-tabel'!$D$20:$Z$42,$E109-2003,AE$28-2003),
IF(AE$28&gt;=$E109,MAX(1,INDEX('4. CPI-tabel'!$D$20:$Z$42,MAX($E109,2010)-2003,AE$28-2003)),0))</f>
        <v>1.0343977862400002</v>
      </c>
      <c r="AF109" s="118">
        <f>IF($C109="TD",INDEX('4. CPI-tabel'!$D$20:$Z$42,$E109-2003,AF$28-2003),
IF(AF$28&gt;=$E109,MAX(1,INDEX('4. CPI-tabel'!$D$20:$Z$42,MAX($E109,2010)-2003,AF$28-2003)),0))</f>
        <v>1.0561201397510402</v>
      </c>
      <c r="AG109" s="118">
        <f>IF($C109="TD",INDEX('4. CPI-tabel'!$D$20:$Z$42,$E109-2003,AG$28-2003),
IF(AG$28&gt;=$E109,MAX(1,INDEX('4. CPI-tabel'!$D$20:$Z$42,MAX($E109,2010)-2003,AG$28-2003)),0))</f>
        <v>1.0856915036640693</v>
      </c>
      <c r="AH109" s="118">
        <f>IF($C109="TD",INDEX('4. CPI-tabel'!$D$20:$Z$42,$E109-2003,AH$28-2003),
IF(AH$28&gt;=$E109,MAX(1,INDEX('4. CPI-tabel'!$D$20:$Z$42,MAX($E109,2010)-2003,AH$28-2003)),0))</f>
        <v>1.0932913441897176</v>
      </c>
      <c r="AI109" s="118">
        <f>IF($C109="TD",INDEX('4. CPI-tabel'!$D$20:$Z$42,$E109-2003,AI$28-2003),
IF(AI$28&gt;=$E109,MAX(1,INDEX('4. CPI-tabel'!$D$20:$Z$42,MAX($E109,2010)-2003,AI$28-2003)),0))</f>
        <v>1.0932913441897176</v>
      </c>
      <c r="AJ109" s="118">
        <f>IF($C109="TD",INDEX('4. CPI-tabel'!$D$20:$Z$42,$E109-2003,AJ$28-2003),
IF(AJ$28&gt;=$E109,MAX(1,INDEX('4. CPI-tabel'!$D$20:$Z$42,MAX($E109,2010)-2003,AJ$28-2003)),0))</f>
        <v>1.0932913441897176</v>
      </c>
      <c r="AK109" s="118">
        <f>IF($C109="TD",INDEX('4. CPI-tabel'!$D$20:$Z$42,$E109-2003,AK$28-2003),
IF(AK$28&gt;=$E109,MAX(1,INDEX('4. CPI-tabel'!$D$20:$Z$42,MAX($E109,2010)-2003,AK$28-2003)),0))</f>
        <v>1.0932913441897176</v>
      </c>
      <c r="AL109" s="118">
        <f>IF($C109="TD",INDEX('4. CPI-tabel'!$D$20:$Z$42,$E109-2003,AL$28-2003),
IF(AL$28&gt;=$E109,MAX(1,INDEX('4. CPI-tabel'!$D$20:$Z$42,MAX($E109,2010)-2003,AL$28-2003)),0))</f>
        <v>1.0932913441897176</v>
      </c>
      <c r="AM109" s="118">
        <f>IF($C109="TD",INDEX('4. CPI-tabel'!$D$20:$Z$42,$E109-2003,AM$28-2003),
IF(AM$28&gt;=$E109,MAX(1,INDEX('4. CPI-tabel'!$D$20:$Z$42,MAX($E109,2010)-2003,AM$28-2003)),0))</f>
        <v>1.0932913441897176</v>
      </c>
      <c r="AO109" s="87">
        <f t="shared" si="21"/>
        <v>0</v>
      </c>
      <c r="AP109" s="87">
        <f t="shared" si="22"/>
        <v>0</v>
      </c>
      <c r="AQ109" s="87">
        <f t="shared" si="23"/>
        <v>0</v>
      </c>
      <c r="AR109" s="87">
        <f t="shared" si="24"/>
        <v>172.7908750611837</v>
      </c>
      <c r="AS109" s="87">
        <f t="shared" si="25"/>
        <v>349.03756762359109</v>
      </c>
      <c r="AT109" s="87">
        <f t="shared" si="26"/>
        <v>351.82986816457981</v>
      </c>
      <c r="AU109" s="87">
        <f t="shared" si="27"/>
        <v>352.53352790090901</v>
      </c>
      <c r="AV109" s="87">
        <f t="shared" si="28"/>
        <v>357.46899729152176</v>
      </c>
      <c r="AW109" s="87">
        <f t="shared" si="29"/>
        <v>364.97584623464371</v>
      </c>
      <c r="AX109" s="87">
        <f t="shared" si="30"/>
        <v>375.19516992921371</v>
      </c>
      <c r="AY109" s="87">
        <f t="shared" si="31"/>
        <v>377.82153611871814</v>
      </c>
      <c r="AZ109" s="87">
        <f t="shared" si="32"/>
        <v>453.38584334246173</v>
      </c>
      <c r="BA109" s="87">
        <f t="shared" si="33"/>
        <v>436.11400169132037</v>
      </c>
      <c r="BB109" s="87">
        <f t="shared" si="34"/>
        <v>419.5001349602224</v>
      </c>
      <c r="BC109" s="87">
        <f t="shared" si="35"/>
        <v>403.51917743792825</v>
      </c>
      <c r="BD109" s="87">
        <f t="shared" si="36"/>
        <v>388.14701829743575</v>
      </c>
    </row>
    <row r="110" spans="1:56" s="20" customFormat="1" x14ac:dyDescent="0.2">
      <c r="A110" s="41"/>
      <c r="B110" s="86">
        <f>'3. Investeringen'!B96</f>
        <v>82</v>
      </c>
      <c r="C110" s="86" t="str">
        <f>'3. Investeringen'!F96</f>
        <v>AD</v>
      </c>
      <c r="D110" s="86" t="str">
        <f>'3. Investeringen'!G96</f>
        <v>Nieuwe investeringen AD</v>
      </c>
      <c r="E110" s="121">
        <f>'3. Investeringen'!K96</f>
        <v>2015</v>
      </c>
      <c r="G110" s="86">
        <f>'7. Nominale afschrijvingen'!R99</f>
        <v>0</v>
      </c>
      <c r="H110" s="86">
        <f>'7. Nominale afschrijvingen'!S99</f>
        <v>0</v>
      </c>
      <c r="I110" s="86">
        <f>'7. Nominale afschrijvingen'!T99</f>
        <v>0</v>
      </c>
      <c r="J110" s="86">
        <f>'7. Nominale afschrijvingen'!U99</f>
        <v>0</v>
      </c>
      <c r="K110" s="86">
        <f>'7. Nominale afschrijvingen'!V99</f>
        <v>13437.002865098333</v>
      </c>
      <c r="L110" s="86">
        <f>'7. Nominale afschrijvingen'!W99</f>
        <v>26874.005730196666</v>
      </c>
      <c r="M110" s="86">
        <f>'7. Nominale afschrijvingen'!X99</f>
        <v>26874.005730196666</v>
      </c>
      <c r="N110" s="86">
        <f>'7. Nominale afschrijvingen'!Y99</f>
        <v>26874.005730196666</v>
      </c>
      <c r="O110" s="86">
        <f>'7. Nominale afschrijvingen'!Z99</f>
        <v>26874.005730196666</v>
      </c>
      <c r="P110" s="86">
        <f>'7. Nominale afschrijvingen'!AA99</f>
        <v>26874.005730196666</v>
      </c>
      <c r="Q110" s="86">
        <f>'7. Nominale afschrijvingen'!AB99</f>
        <v>26874.005730196666</v>
      </c>
      <c r="R110" s="86">
        <f>'7. Nominale afschrijvingen'!AC99</f>
        <v>32248.806876235998</v>
      </c>
      <c r="S110" s="86">
        <f>'7. Nominale afschrijvingen'!AD99</f>
        <v>31058.081699267284</v>
      </c>
      <c r="T110" s="86">
        <f>'7. Nominale afschrijvingen'!AE99</f>
        <v>29911.321759602033</v>
      </c>
      <c r="U110" s="86">
        <f>'7. Nominale afschrijvingen'!AF99</f>
        <v>28806.903725401342</v>
      </c>
      <c r="V110" s="86">
        <f>'7. Nominale afschrijvingen'!AG99</f>
        <v>27743.264203232677</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1</v>
      </c>
      <c r="AC110" s="118">
        <f>IF($C110="TD",INDEX('4. CPI-tabel'!$D$20:$Z$42,$E110-2003,AC$28-2003),
IF(AC$28&gt;=$E110,MAX(1,INDEX('4. CPI-tabel'!$D$20:$Z$42,MAX($E110,2010)-2003,AC$28-2003)),0))</f>
        <v>1.008</v>
      </c>
      <c r="AD110" s="118">
        <f>IF($C110="TD",INDEX('4. CPI-tabel'!$D$20:$Z$42,$E110-2003,AD$28-2003),
IF(AD$28&gt;=$E110,MAX(1,INDEX('4. CPI-tabel'!$D$20:$Z$42,MAX($E110,2010)-2003,AD$28-2003)),0))</f>
        <v>1.010016</v>
      </c>
      <c r="AE110" s="118">
        <f>IF($C110="TD",INDEX('4. CPI-tabel'!$D$20:$Z$42,$E110-2003,AE$28-2003),
IF(AE$28&gt;=$E110,MAX(1,INDEX('4. CPI-tabel'!$D$20:$Z$42,MAX($E110,2010)-2003,AE$28-2003)),0))</f>
        <v>1.0241562239999999</v>
      </c>
      <c r="AF110" s="118">
        <f>IF($C110="TD",INDEX('4. CPI-tabel'!$D$20:$Z$42,$E110-2003,AF$28-2003),
IF(AF$28&gt;=$E110,MAX(1,INDEX('4. CPI-tabel'!$D$20:$Z$42,MAX($E110,2010)-2003,AF$28-2003)),0))</f>
        <v>1.0456635047039999</v>
      </c>
      <c r="AG110" s="118">
        <f>IF($C110="TD",INDEX('4. CPI-tabel'!$D$20:$Z$42,$E110-2003,AG$28-2003),
IF(AG$28&gt;=$E110,MAX(1,INDEX('4. CPI-tabel'!$D$20:$Z$42,MAX($E110,2010)-2003,AG$28-2003)),0))</f>
        <v>1.0749420828357119</v>
      </c>
      <c r="AH110" s="118">
        <f>IF($C110="TD",INDEX('4. CPI-tabel'!$D$20:$Z$42,$E110-2003,AH$28-2003),
IF(AH$28&gt;=$E110,MAX(1,INDEX('4. CPI-tabel'!$D$20:$Z$42,MAX($E110,2010)-2003,AH$28-2003)),0))</f>
        <v>1.0824666774155618</v>
      </c>
      <c r="AI110" s="118">
        <f>IF($C110="TD",INDEX('4. CPI-tabel'!$D$20:$Z$42,$E110-2003,AI$28-2003),
IF(AI$28&gt;=$E110,MAX(1,INDEX('4. CPI-tabel'!$D$20:$Z$42,MAX($E110,2010)-2003,AI$28-2003)),0))</f>
        <v>1.0824666774155618</v>
      </c>
      <c r="AJ110" s="118">
        <f>IF($C110="TD",INDEX('4. CPI-tabel'!$D$20:$Z$42,$E110-2003,AJ$28-2003),
IF(AJ$28&gt;=$E110,MAX(1,INDEX('4. CPI-tabel'!$D$20:$Z$42,MAX($E110,2010)-2003,AJ$28-2003)),0))</f>
        <v>1.0824666774155618</v>
      </c>
      <c r="AK110" s="118">
        <f>IF($C110="TD",INDEX('4. CPI-tabel'!$D$20:$Z$42,$E110-2003,AK$28-2003),
IF(AK$28&gt;=$E110,MAX(1,INDEX('4. CPI-tabel'!$D$20:$Z$42,MAX($E110,2010)-2003,AK$28-2003)),0))</f>
        <v>1.0824666774155618</v>
      </c>
      <c r="AL110" s="118">
        <f>IF($C110="TD",INDEX('4. CPI-tabel'!$D$20:$Z$42,$E110-2003,AL$28-2003),
IF(AL$28&gt;=$E110,MAX(1,INDEX('4. CPI-tabel'!$D$20:$Z$42,MAX($E110,2010)-2003,AL$28-2003)),0))</f>
        <v>1.0824666774155618</v>
      </c>
      <c r="AM110" s="118">
        <f>IF($C110="TD",INDEX('4. CPI-tabel'!$D$20:$Z$42,$E110-2003,AM$28-2003),
IF(AM$28&gt;=$E110,MAX(1,INDEX('4. CPI-tabel'!$D$20:$Z$42,MAX($E110,2010)-2003,AM$28-2003)),0))</f>
        <v>1.0824666774155618</v>
      </c>
      <c r="AO110" s="87">
        <f t="shared" si="21"/>
        <v>0</v>
      </c>
      <c r="AP110" s="87">
        <f t="shared" si="22"/>
        <v>0</v>
      </c>
      <c r="AQ110" s="87">
        <f t="shared" si="23"/>
        <v>0</v>
      </c>
      <c r="AR110" s="87">
        <f t="shared" si="24"/>
        <v>0</v>
      </c>
      <c r="AS110" s="87">
        <f t="shared" si="25"/>
        <v>13437.002865098333</v>
      </c>
      <c r="AT110" s="87">
        <f t="shared" si="26"/>
        <v>27088.997776038239</v>
      </c>
      <c r="AU110" s="87">
        <f t="shared" si="27"/>
        <v>27143.175771590315</v>
      </c>
      <c r="AV110" s="87">
        <f t="shared" si="28"/>
        <v>27523.18023239258</v>
      </c>
      <c r="AW110" s="87">
        <f t="shared" si="29"/>
        <v>28101.167017272823</v>
      </c>
      <c r="AX110" s="87">
        <f t="shared" si="30"/>
        <v>28887.999693756461</v>
      </c>
      <c r="AY110" s="87">
        <f t="shared" si="31"/>
        <v>29090.215691612753</v>
      </c>
      <c r="AZ110" s="87">
        <f t="shared" si="32"/>
        <v>34908.258829935301</v>
      </c>
      <c r="BA110" s="87">
        <f t="shared" si="33"/>
        <v>33619.338503906925</v>
      </c>
      <c r="BB110" s="87">
        <f t="shared" si="34"/>
        <v>32378.009082224209</v>
      </c>
      <c r="BC110" s="87">
        <f t="shared" si="35"/>
        <v>31182.513362265159</v>
      </c>
      <c r="BD110" s="87">
        <f t="shared" si="36"/>
        <v>30031.15902273537</v>
      </c>
    </row>
    <row r="111" spans="1:56" s="20" customFormat="1" x14ac:dyDescent="0.2">
      <c r="A111" s="41"/>
      <c r="B111" s="86">
        <f>'3. Investeringen'!B97</f>
        <v>83</v>
      </c>
      <c r="C111" s="86" t="str">
        <f>'3. Investeringen'!F97</f>
        <v>AD</v>
      </c>
      <c r="D111" s="86" t="str">
        <f>'3. Investeringen'!G97</f>
        <v>Nieuwe investeringen AD</v>
      </c>
      <c r="E111" s="121">
        <f>'3. Investeringen'!K97</f>
        <v>2015</v>
      </c>
      <c r="G111" s="86">
        <f>'7. Nominale afschrijvingen'!R100</f>
        <v>0</v>
      </c>
      <c r="H111" s="86">
        <f>'7. Nominale afschrijvingen'!S100</f>
        <v>0</v>
      </c>
      <c r="I111" s="86">
        <f>'7. Nominale afschrijvingen'!T100</f>
        <v>0</v>
      </c>
      <c r="J111" s="86">
        <f>'7. Nominale afschrijvingen'!U100</f>
        <v>0</v>
      </c>
      <c r="K111" s="86">
        <f>'7. Nominale afschrijvingen'!V100</f>
        <v>92.859931102890855</v>
      </c>
      <c r="L111" s="86">
        <f>'7. Nominale afschrijvingen'!W100</f>
        <v>185.71986220578171</v>
      </c>
      <c r="M111" s="86">
        <f>'7. Nominale afschrijvingen'!X100</f>
        <v>185.71986220578171</v>
      </c>
      <c r="N111" s="86">
        <f>'7. Nominale afschrijvingen'!Y100</f>
        <v>185.71986220578171</v>
      </c>
      <c r="O111" s="86">
        <f>'7. Nominale afschrijvingen'!Z100</f>
        <v>185.71986220578171</v>
      </c>
      <c r="P111" s="86">
        <f>'7. Nominale afschrijvingen'!AA100</f>
        <v>185.71986220578171</v>
      </c>
      <c r="Q111" s="86">
        <f>'7. Nominale afschrijvingen'!AB100</f>
        <v>185.71986220578171</v>
      </c>
      <c r="R111" s="86">
        <f>'7. Nominale afschrijvingen'!AC100</f>
        <v>222.86383464693805</v>
      </c>
      <c r="S111" s="86">
        <f>'7. Nominale afschrijvingen'!AD100</f>
        <v>214.63501613689726</v>
      </c>
      <c r="T111" s="86">
        <f>'7. Nominale afschrijvingen'!AE100</f>
        <v>206.71003092568873</v>
      </c>
      <c r="U111" s="86">
        <f>'7. Nominale afschrijvingen'!AF100</f>
        <v>199.07766055304793</v>
      </c>
      <c r="V111" s="86">
        <f>'7. Nominale afschrijvingen'!AG100</f>
        <v>191.72710077878153</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1</v>
      </c>
      <c r="AC111" s="118">
        <f>IF($C111="TD",INDEX('4. CPI-tabel'!$D$20:$Z$42,$E111-2003,AC$28-2003),
IF(AC$28&gt;=$E111,MAX(1,INDEX('4. CPI-tabel'!$D$20:$Z$42,MAX($E111,2010)-2003,AC$28-2003)),0))</f>
        <v>1.008</v>
      </c>
      <c r="AD111" s="118">
        <f>IF($C111="TD",INDEX('4. CPI-tabel'!$D$20:$Z$42,$E111-2003,AD$28-2003),
IF(AD$28&gt;=$E111,MAX(1,INDEX('4. CPI-tabel'!$D$20:$Z$42,MAX($E111,2010)-2003,AD$28-2003)),0))</f>
        <v>1.010016</v>
      </c>
      <c r="AE111" s="118">
        <f>IF($C111="TD",INDEX('4. CPI-tabel'!$D$20:$Z$42,$E111-2003,AE$28-2003),
IF(AE$28&gt;=$E111,MAX(1,INDEX('4. CPI-tabel'!$D$20:$Z$42,MAX($E111,2010)-2003,AE$28-2003)),0))</f>
        <v>1.0241562239999999</v>
      </c>
      <c r="AF111" s="118">
        <f>IF($C111="TD",INDEX('4. CPI-tabel'!$D$20:$Z$42,$E111-2003,AF$28-2003),
IF(AF$28&gt;=$E111,MAX(1,INDEX('4. CPI-tabel'!$D$20:$Z$42,MAX($E111,2010)-2003,AF$28-2003)),0))</f>
        <v>1.0456635047039999</v>
      </c>
      <c r="AG111" s="118">
        <f>IF($C111="TD",INDEX('4. CPI-tabel'!$D$20:$Z$42,$E111-2003,AG$28-2003),
IF(AG$28&gt;=$E111,MAX(1,INDEX('4. CPI-tabel'!$D$20:$Z$42,MAX($E111,2010)-2003,AG$28-2003)),0))</f>
        <v>1.0749420828357119</v>
      </c>
      <c r="AH111" s="118">
        <f>IF($C111="TD",INDEX('4. CPI-tabel'!$D$20:$Z$42,$E111-2003,AH$28-2003),
IF(AH$28&gt;=$E111,MAX(1,INDEX('4. CPI-tabel'!$D$20:$Z$42,MAX($E111,2010)-2003,AH$28-2003)),0))</f>
        <v>1.0824666774155618</v>
      </c>
      <c r="AI111" s="118">
        <f>IF($C111="TD",INDEX('4. CPI-tabel'!$D$20:$Z$42,$E111-2003,AI$28-2003),
IF(AI$28&gt;=$E111,MAX(1,INDEX('4. CPI-tabel'!$D$20:$Z$42,MAX($E111,2010)-2003,AI$28-2003)),0))</f>
        <v>1.0824666774155618</v>
      </c>
      <c r="AJ111" s="118">
        <f>IF($C111="TD",INDEX('4. CPI-tabel'!$D$20:$Z$42,$E111-2003,AJ$28-2003),
IF(AJ$28&gt;=$E111,MAX(1,INDEX('4. CPI-tabel'!$D$20:$Z$42,MAX($E111,2010)-2003,AJ$28-2003)),0))</f>
        <v>1.0824666774155618</v>
      </c>
      <c r="AK111" s="118">
        <f>IF($C111="TD",INDEX('4. CPI-tabel'!$D$20:$Z$42,$E111-2003,AK$28-2003),
IF(AK$28&gt;=$E111,MAX(1,INDEX('4. CPI-tabel'!$D$20:$Z$42,MAX($E111,2010)-2003,AK$28-2003)),0))</f>
        <v>1.0824666774155618</v>
      </c>
      <c r="AL111" s="118">
        <f>IF($C111="TD",INDEX('4. CPI-tabel'!$D$20:$Z$42,$E111-2003,AL$28-2003),
IF(AL$28&gt;=$E111,MAX(1,INDEX('4. CPI-tabel'!$D$20:$Z$42,MAX($E111,2010)-2003,AL$28-2003)),0))</f>
        <v>1.0824666774155618</v>
      </c>
      <c r="AM111" s="118">
        <f>IF($C111="TD",INDEX('4. CPI-tabel'!$D$20:$Z$42,$E111-2003,AM$28-2003),
IF(AM$28&gt;=$E111,MAX(1,INDEX('4. CPI-tabel'!$D$20:$Z$42,MAX($E111,2010)-2003,AM$28-2003)),0))</f>
        <v>1.0824666774155618</v>
      </c>
      <c r="AO111" s="87">
        <f t="shared" si="21"/>
        <v>0</v>
      </c>
      <c r="AP111" s="87">
        <f t="shared" si="22"/>
        <v>0</v>
      </c>
      <c r="AQ111" s="87">
        <f t="shared" si="23"/>
        <v>0</v>
      </c>
      <c r="AR111" s="87">
        <f t="shared" si="24"/>
        <v>0</v>
      </c>
      <c r="AS111" s="87">
        <f t="shared" si="25"/>
        <v>92.859931102890855</v>
      </c>
      <c r="AT111" s="87">
        <f t="shared" si="26"/>
        <v>187.20562110342797</v>
      </c>
      <c r="AU111" s="87">
        <f t="shared" si="27"/>
        <v>187.58003234563483</v>
      </c>
      <c r="AV111" s="87">
        <f t="shared" si="28"/>
        <v>190.20615279847371</v>
      </c>
      <c r="AW111" s="87">
        <f t="shared" si="29"/>
        <v>194.20048200724165</v>
      </c>
      <c r="AX111" s="87">
        <f t="shared" si="30"/>
        <v>199.63809550344439</v>
      </c>
      <c r="AY111" s="87">
        <f t="shared" si="31"/>
        <v>201.03556217196851</v>
      </c>
      <c r="AZ111" s="87">
        <f t="shared" si="32"/>
        <v>241.24267460636219</v>
      </c>
      <c r="BA111" s="87">
        <f t="shared" si="33"/>
        <v>232.33525277474268</v>
      </c>
      <c r="BB111" s="87">
        <f t="shared" si="34"/>
        <v>223.75672036459829</v>
      </c>
      <c r="BC111" s="87">
        <f t="shared" si="35"/>
        <v>215.49493376652086</v>
      </c>
      <c r="BD111" s="87">
        <f t="shared" si="36"/>
        <v>207.53819775052622</v>
      </c>
    </row>
    <row r="112" spans="1:56" s="20" customFormat="1" x14ac:dyDescent="0.2">
      <c r="A112" s="41"/>
      <c r="B112" s="86">
        <f>'3. Investeringen'!B98</f>
        <v>84</v>
      </c>
      <c r="C112" s="86" t="str">
        <f>'3. Investeringen'!F98</f>
        <v>AD</v>
      </c>
      <c r="D112" s="86" t="str">
        <f>'3. Investeringen'!G98</f>
        <v>Nieuwe investeringen AD</v>
      </c>
      <c r="E112" s="121">
        <f>'3. Investeringen'!K98</f>
        <v>2016</v>
      </c>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27535.613467024647</v>
      </c>
      <c r="M112" s="86">
        <f>'7. Nominale afschrijvingen'!X101</f>
        <v>55071.226934049293</v>
      </c>
      <c r="N112" s="86">
        <f>'7. Nominale afschrijvingen'!Y101</f>
        <v>55071.226934049293</v>
      </c>
      <c r="O112" s="86">
        <f>'7. Nominale afschrijvingen'!Z101</f>
        <v>55071.226934049293</v>
      </c>
      <c r="P112" s="86">
        <f>'7. Nominale afschrijvingen'!AA101</f>
        <v>55071.226934049293</v>
      </c>
      <c r="Q112" s="86">
        <f>'7. Nominale afschrijvingen'!AB101</f>
        <v>55071.226934049293</v>
      </c>
      <c r="R112" s="86">
        <f>'7. Nominale afschrijvingen'!AC101</f>
        <v>66085.47232085916</v>
      </c>
      <c r="S112" s="86">
        <f>'7. Nominale afschrijvingen'!AD101</f>
        <v>63718.231521305992</v>
      </c>
      <c r="T112" s="86">
        <f>'7. Nominale afschrijvingen'!AE101</f>
        <v>61435.78740710995</v>
      </c>
      <c r="U112" s="86">
        <f>'7. Nominale afschrijvingen'!AF101</f>
        <v>59235.102485064221</v>
      </c>
      <c r="V112" s="86">
        <f>'7. Nominale afschrijvingen'!AG101</f>
        <v>57113.248067688786</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1</v>
      </c>
      <c r="AD112" s="118">
        <f>IF($C112="TD",INDEX('4. CPI-tabel'!$D$20:$Z$42,$E112-2003,AD$28-2003),
IF(AD$28&gt;=$E112,MAX(1,INDEX('4. CPI-tabel'!$D$20:$Z$42,MAX($E112,2010)-2003,AD$28-2003)),0))</f>
        <v>1.002</v>
      </c>
      <c r="AE112" s="118">
        <f>IF($C112="TD",INDEX('4. CPI-tabel'!$D$20:$Z$42,$E112-2003,AE$28-2003),
IF(AE$28&gt;=$E112,MAX(1,INDEX('4. CPI-tabel'!$D$20:$Z$42,MAX($E112,2010)-2003,AE$28-2003)),0))</f>
        <v>1.0160279999999999</v>
      </c>
      <c r="AF112" s="118">
        <f>IF($C112="TD",INDEX('4. CPI-tabel'!$D$20:$Z$42,$E112-2003,AF$28-2003),
IF(AF$28&gt;=$E112,MAX(1,INDEX('4. CPI-tabel'!$D$20:$Z$42,MAX($E112,2010)-2003,AF$28-2003)),0))</f>
        <v>1.0373645879999998</v>
      </c>
      <c r="AG112" s="118">
        <f>IF($C112="TD",INDEX('4. CPI-tabel'!$D$20:$Z$42,$E112-2003,AG$28-2003),
IF(AG$28&gt;=$E112,MAX(1,INDEX('4. CPI-tabel'!$D$20:$Z$42,MAX($E112,2010)-2003,AG$28-2003)),0))</f>
        <v>1.0664107964639997</v>
      </c>
      <c r="AH112" s="118">
        <f>IF($C112="TD",INDEX('4. CPI-tabel'!$D$20:$Z$42,$E112-2003,AH$28-2003),
IF(AH$28&gt;=$E112,MAX(1,INDEX('4. CPI-tabel'!$D$20:$Z$42,MAX($E112,2010)-2003,AH$28-2003)),0))</f>
        <v>1.0738756720392475</v>
      </c>
      <c r="AI112" s="118">
        <f>IF($C112="TD",INDEX('4. CPI-tabel'!$D$20:$Z$42,$E112-2003,AI$28-2003),
IF(AI$28&gt;=$E112,MAX(1,INDEX('4. CPI-tabel'!$D$20:$Z$42,MAX($E112,2010)-2003,AI$28-2003)),0))</f>
        <v>1.0738756720392475</v>
      </c>
      <c r="AJ112" s="118">
        <f>IF($C112="TD",INDEX('4. CPI-tabel'!$D$20:$Z$42,$E112-2003,AJ$28-2003),
IF(AJ$28&gt;=$E112,MAX(1,INDEX('4. CPI-tabel'!$D$20:$Z$42,MAX($E112,2010)-2003,AJ$28-2003)),0))</f>
        <v>1.0738756720392475</v>
      </c>
      <c r="AK112" s="118">
        <f>IF($C112="TD",INDEX('4. CPI-tabel'!$D$20:$Z$42,$E112-2003,AK$28-2003),
IF(AK$28&gt;=$E112,MAX(1,INDEX('4. CPI-tabel'!$D$20:$Z$42,MAX($E112,2010)-2003,AK$28-2003)),0))</f>
        <v>1.0738756720392475</v>
      </c>
      <c r="AL112" s="118">
        <f>IF($C112="TD",INDEX('4. CPI-tabel'!$D$20:$Z$42,$E112-2003,AL$28-2003),
IF(AL$28&gt;=$E112,MAX(1,INDEX('4. CPI-tabel'!$D$20:$Z$42,MAX($E112,2010)-2003,AL$28-2003)),0))</f>
        <v>1.0738756720392475</v>
      </c>
      <c r="AM112" s="118">
        <f>IF($C112="TD",INDEX('4. CPI-tabel'!$D$20:$Z$42,$E112-2003,AM$28-2003),
IF(AM$28&gt;=$E112,MAX(1,INDEX('4. CPI-tabel'!$D$20:$Z$42,MAX($E112,2010)-2003,AM$28-2003)),0))</f>
        <v>1.0738756720392475</v>
      </c>
      <c r="AO112" s="87">
        <f t="shared" si="21"/>
        <v>0</v>
      </c>
      <c r="AP112" s="87">
        <f t="shared" si="22"/>
        <v>0</v>
      </c>
      <c r="AQ112" s="87">
        <f t="shared" si="23"/>
        <v>0</v>
      </c>
      <c r="AR112" s="87">
        <f t="shared" si="24"/>
        <v>0</v>
      </c>
      <c r="AS112" s="87">
        <f t="shared" si="25"/>
        <v>0</v>
      </c>
      <c r="AT112" s="87">
        <f t="shared" si="26"/>
        <v>27535.613467024647</v>
      </c>
      <c r="AU112" s="87">
        <f t="shared" si="27"/>
        <v>55181.369387917395</v>
      </c>
      <c r="AV112" s="87">
        <f t="shared" si="28"/>
        <v>55953.90855934823</v>
      </c>
      <c r="AW112" s="87">
        <f t="shared" si="29"/>
        <v>57128.940639094537</v>
      </c>
      <c r="AX112" s="87">
        <f t="shared" si="30"/>
        <v>58728.55097698918</v>
      </c>
      <c r="AY112" s="87">
        <f t="shared" si="31"/>
        <v>59139.650833828091</v>
      </c>
      <c r="AZ112" s="87">
        <f t="shared" si="32"/>
        <v>70967.581000593724</v>
      </c>
      <c r="BA112" s="87">
        <f t="shared" si="33"/>
        <v>68425.458696094836</v>
      </c>
      <c r="BB112" s="87">
        <f t="shared" si="34"/>
        <v>65974.397489070543</v>
      </c>
      <c r="BC112" s="87">
        <f t="shared" si="35"/>
        <v>63611.135489462038</v>
      </c>
      <c r="BD112" s="87">
        <f t="shared" si="36"/>
        <v>61332.527651033546</v>
      </c>
    </row>
    <row r="113" spans="1:56" s="20" customFormat="1" x14ac:dyDescent="0.2">
      <c r="A113" s="41"/>
      <c r="B113" s="86">
        <f>'3. Investeringen'!B99</f>
        <v>85</v>
      </c>
      <c r="C113" s="86" t="str">
        <f>'3. Investeringen'!F99</f>
        <v>AD</v>
      </c>
      <c r="D113" s="86" t="str">
        <f>'3. Investeringen'!G99</f>
        <v>Nieuwe investeringen AD</v>
      </c>
      <c r="E113" s="121">
        <f>'3. Investeringen'!K99</f>
        <v>2016</v>
      </c>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83.702179614573865</v>
      </c>
      <c r="M113" s="86">
        <f>'7. Nominale afschrijvingen'!X102</f>
        <v>167.40435922914773</v>
      </c>
      <c r="N113" s="86">
        <f>'7. Nominale afschrijvingen'!Y102</f>
        <v>167.40435922914773</v>
      </c>
      <c r="O113" s="86">
        <f>'7. Nominale afschrijvingen'!Z102</f>
        <v>167.40435922914773</v>
      </c>
      <c r="P113" s="86">
        <f>'7. Nominale afschrijvingen'!AA102</f>
        <v>167.40435922914773</v>
      </c>
      <c r="Q113" s="86">
        <f>'7. Nominale afschrijvingen'!AB102</f>
        <v>167.40435922914773</v>
      </c>
      <c r="R113" s="86">
        <f>'7. Nominale afschrijvingen'!AC102</f>
        <v>200.88523107497727</v>
      </c>
      <c r="S113" s="86">
        <f>'7. Nominale afschrijvingen'!AD102</f>
        <v>193.68934220064972</v>
      </c>
      <c r="T113" s="86">
        <f>'7. Nominale afschrijvingen'!AE102</f>
        <v>186.75121650988018</v>
      </c>
      <c r="U113" s="86">
        <f>'7. Nominale afschrijvingen'!AF102</f>
        <v>180.06162069460089</v>
      </c>
      <c r="V113" s="86">
        <f>'7. Nominale afschrijvingen'!AG102</f>
        <v>173.61165219210773</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1</v>
      </c>
      <c r="AD113" s="118">
        <f>IF($C113="TD",INDEX('4. CPI-tabel'!$D$20:$Z$42,$E113-2003,AD$28-2003),
IF(AD$28&gt;=$E113,MAX(1,INDEX('4. CPI-tabel'!$D$20:$Z$42,MAX($E113,2010)-2003,AD$28-2003)),0))</f>
        <v>1.002</v>
      </c>
      <c r="AE113" s="118">
        <f>IF($C113="TD",INDEX('4. CPI-tabel'!$D$20:$Z$42,$E113-2003,AE$28-2003),
IF(AE$28&gt;=$E113,MAX(1,INDEX('4. CPI-tabel'!$D$20:$Z$42,MAX($E113,2010)-2003,AE$28-2003)),0))</f>
        <v>1.0160279999999999</v>
      </c>
      <c r="AF113" s="118">
        <f>IF($C113="TD",INDEX('4. CPI-tabel'!$D$20:$Z$42,$E113-2003,AF$28-2003),
IF(AF$28&gt;=$E113,MAX(1,INDEX('4. CPI-tabel'!$D$20:$Z$42,MAX($E113,2010)-2003,AF$28-2003)),0))</f>
        <v>1.0373645879999998</v>
      </c>
      <c r="AG113" s="118">
        <f>IF($C113="TD",INDEX('4. CPI-tabel'!$D$20:$Z$42,$E113-2003,AG$28-2003),
IF(AG$28&gt;=$E113,MAX(1,INDEX('4. CPI-tabel'!$D$20:$Z$42,MAX($E113,2010)-2003,AG$28-2003)),0))</f>
        <v>1.0664107964639997</v>
      </c>
      <c r="AH113" s="118">
        <f>IF($C113="TD",INDEX('4. CPI-tabel'!$D$20:$Z$42,$E113-2003,AH$28-2003),
IF(AH$28&gt;=$E113,MAX(1,INDEX('4. CPI-tabel'!$D$20:$Z$42,MAX($E113,2010)-2003,AH$28-2003)),0))</f>
        <v>1.0738756720392475</v>
      </c>
      <c r="AI113" s="118">
        <f>IF($C113="TD",INDEX('4. CPI-tabel'!$D$20:$Z$42,$E113-2003,AI$28-2003),
IF(AI$28&gt;=$E113,MAX(1,INDEX('4. CPI-tabel'!$D$20:$Z$42,MAX($E113,2010)-2003,AI$28-2003)),0))</f>
        <v>1.0738756720392475</v>
      </c>
      <c r="AJ113" s="118">
        <f>IF($C113="TD",INDEX('4. CPI-tabel'!$D$20:$Z$42,$E113-2003,AJ$28-2003),
IF(AJ$28&gt;=$E113,MAX(1,INDEX('4. CPI-tabel'!$D$20:$Z$42,MAX($E113,2010)-2003,AJ$28-2003)),0))</f>
        <v>1.0738756720392475</v>
      </c>
      <c r="AK113" s="118">
        <f>IF($C113="TD",INDEX('4. CPI-tabel'!$D$20:$Z$42,$E113-2003,AK$28-2003),
IF(AK$28&gt;=$E113,MAX(1,INDEX('4. CPI-tabel'!$D$20:$Z$42,MAX($E113,2010)-2003,AK$28-2003)),0))</f>
        <v>1.0738756720392475</v>
      </c>
      <c r="AL113" s="118">
        <f>IF($C113="TD",INDEX('4. CPI-tabel'!$D$20:$Z$42,$E113-2003,AL$28-2003),
IF(AL$28&gt;=$E113,MAX(1,INDEX('4. CPI-tabel'!$D$20:$Z$42,MAX($E113,2010)-2003,AL$28-2003)),0))</f>
        <v>1.0738756720392475</v>
      </c>
      <c r="AM113" s="118">
        <f>IF($C113="TD",INDEX('4. CPI-tabel'!$D$20:$Z$42,$E113-2003,AM$28-2003),
IF(AM$28&gt;=$E113,MAX(1,INDEX('4. CPI-tabel'!$D$20:$Z$42,MAX($E113,2010)-2003,AM$28-2003)),0))</f>
        <v>1.0738756720392475</v>
      </c>
      <c r="AO113" s="87">
        <f t="shared" si="21"/>
        <v>0</v>
      </c>
      <c r="AP113" s="87">
        <f t="shared" si="22"/>
        <v>0</v>
      </c>
      <c r="AQ113" s="87">
        <f t="shared" si="23"/>
        <v>0</v>
      </c>
      <c r="AR113" s="87">
        <f t="shared" si="24"/>
        <v>0</v>
      </c>
      <c r="AS113" s="87">
        <f t="shared" si="25"/>
        <v>0</v>
      </c>
      <c r="AT113" s="87">
        <f t="shared" si="26"/>
        <v>83.702179614573865</v>
      </c>
      <c r="AU113" s="87">
        <f t="shared" si="27"/>
        <v>167.73916794760603</v>
      </c>
      <c r="AV113" s="87">
        <f t="shared" si="28"/>
        <v>170.08751629887249</v>
      </c>
      <c r="AW113" s="87">
        <f t="shared" si="29"/>
        <v>173.65935414114878</v>
      </c>
      <c r="AX113" s="87">
        <f t="shared" si="30"/>
        <v>178.52181605710095</v>
      </c>
      <c r="AY113" s="87">
        <f t="shared" si="31"/>
        <v>179.77146876950061</v>
      </c>
      <c r="AZ113" s="87">
        <f t="shared" si="32"/>
        <v>215.72576252340073</v>
      </c>
      <c r="BA113" s="87">
        <f t="shared" si="33"/>
        <v>207.9982725225625</v>
      </c>
      <c r="BB113" s="87">
        <f t="shared" si="34"/>
        <v>200.5475881336946</v>
      </c>
      <c r="BC113" s="87">
        <f t="shared" si="35"/>
        <v>193.3637939318906</v>
      </c>
      <c r="BD113" s="87">
        <f t="shared" si="36"/>
        <v>186.43732967164379</v>
      </c>
    </row>
    <row r="114" spans="1:56" s="20" customFormat="1" x14ac:dyDescent="0.2">
      <c r="A114" s="41"/>
      <c r="B114" s="86">
        <f>'3. Investeringen'!B100</f>
        <v>86</v>
      </c>
      <c r="C114" s="86" t="str">
        <f>'3. Investeringen'!F100</f>
        <v>AD</v>
      </c>
      <c r="D114" s="86" t="str">
        <f>'3. Investeringen'!G100</f>
        <v>Nieuwe investeringen AD</v>
      </c>
      <c r="E114" s="121">
        <f>'3. Investeringen'!K100</f>
        <v>2017</v>
      </c>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14961.932264647874</v>
      </c>
      <c r="N114" s="86">
        <f>'7. Nominale afschrijvingen'!Y103</f>
        <v>29923.864529295748</v>
      </c>
      <c r="O114" s="86">
        <f>'7. Nominale afschrijvingen'!Z103</f>
        <v>29923.864529295748</v>
      </c>
      <c r="P114" s="86">
        <f>'7. Nominale afschrijvingen'!AA103</f>
        <v>29923.864529295748</v>
      </c>
      <c r="Q114" s="86">
        <f>'7. Nominale afschrijvingen'!AB103</f>
        <v>29923.864529295748</v>
      </c>
      <c r="R114" s="86">
        <f>'7. Nominale afschrijvingen'!AC103</f>
        <v>35908.637435154895</v>
      </c>
      <c r="S114" s="86">
        <f>'7. Nominale afschrijvingen'!AD103</f>
        <v>34659.641350453858</v>
      </c>
      <c r="T114" s="86">
        <f>'7. Nominale afschrijvingen'!AE103</f>
        <v>33454.088607829377</v>
      </c>
      <c r="U114" s="86">
        <f>'7. Nominale afschrijvingen'!AF103</f>
        <v>32290.468134513572</v>
      </c>
      <c r="V114" s="86">
        <f>'7. Nominale afschrijvingen'!AG103</f>
        <v>31167.321416791357</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1</v>
      </c>
      <c r="AE114" s="118">
        <f>IF($C114="TD",INDEX('4. CPI-tabel'!$D$20:$Z$42,$E114-2003,AE$28-2003),
IF(AE$28&gt;=$E114,MAX(1,INDEX('4. CPI-tabel'!$D$20:$Z$42,MAX($E114,2010)-2003,AE$28-2003)),0))</f>
        <v>1.014</v>
      </c>
      <c r="AF114" s="118">
        <f>IF($C114="TD",INDEX('4. CPI-tabel'!$D$20:$Z$42,$E114-2003,AF$28-2003),
IF(AF$28&gt;=$E114,MAX(1,INDEX('4. CPI-tabel'!$D$20:$Z$42,MAX($E114,2010)-2003,AF$28-2003)),0))</f>
        <v>1.0352939999999999</v>
      </c>
      <c r="AG114" s="118">
        <f>IF($C114="TD",INDEX('4. CPI-tabel'!$D$20:$Z$42,$E114-2003,AG$28-2003),
IF(AG$28&gt;=$E114,MAX(1,INDEX('4. CPI-tabel'!$D$20:$Z$42,MAX($E114,2010)-2003,AG$28-2003)),0))</f>
        <v>1.0642822320000001</v>
      </c>
      <c r="AH114" s="118">
        <f>IF($C114="TD",INDEX('4. CPI-tabel'!$D$20:$Z$42,$E114-2003,AH$28-2003),
IF(AH$28&gt;=$E114,MAX(1,INDEX('4. CPI-tabel'!$D$20:$Z$42,MAX($E114,2010)-2003,AH$28-2003)),0))</f>
        <v>1.0717322076239999</v>
      </c>
      <c r="AI114" s="118">
        <f>IF($C114="TD",INDEX('4. CPI-tabel'!$D$20:$Z$42,$E114-2003,AI$28-2003),
IF(AI$28&gt;=$E114,MAX(1,INDEX('4. CPI-tabel'!$D$20:$Z$42,MAX($E114,2010)-2003,AI$28-2003)),0))</f>
        <v>1.0717322076239999</v>
      </c>
      <c r="AJ114" s="118">
        <f>IF($C114="TD",INDEX('4. CPI-tabel'!$D$20:$Z$42,$E114-2003,AJ$28-2003),
IF(AJ$28&gt;=$E114,MAX(1,INDEX('4. CPI-tabel'!$D$20:$Z$42,MAX($E114,2010)-2003,AJ$28-2003)),0))</f>
        <v>1.0717322076239999</v>
      </c>
      <c r="AK114" s="118">
        <f>IF($C114="TD",INDEX('4. CPI-tabel'!$D$20:$Z$42,$E114-2003,AK$28-2003),
IF(AK$28&gt;=$E114,MAX(1,INDEX('4. CPI-tabel'!$D$20:$Z$42,MAX($E114,2010)-2003,AK$28-2003)),0))</f>
        <v>1.0717322076239999</v>
      </c>
      <c r="AL114" s="118">
        <f>IF($C114="TD",INDEX('4. CPI-tabel'!$D$20:$Z$42,$E114-2003,AL$28-2003),
IF(AL$28&gt;=$E114,MAX(1,INDEX('4. CPI-tabel'!$D$20:$Z$42,MAX($E114,2010)-2003,AL$28-2003)),0))</f>
        <v>1.0717322076239999</v>
      </c>
      <c r="AM114" s="118">
        <f>IF($C114="TD",INDEX('4. CPI-tabel'!$D$20:$Z$42,$E114-2003,AM$28-2003),
IF(AM$28&gt;=$E114,MAX(1,INDEX('4. CPI-tabel'!$D$20:$Z$42,MAX($E114,2010)-2003,AM$28-2003)),0))</f>
        <v>1.0717322076239999</v>
      </c>
      <c r="AO114" s="87">
        <f t="shared" si="21"/>
        <v>0</v>
      </c>
      <c r="AP114" s="87">
        <f t="shared" si="22"/>
        <v>0</v>
      </c>
      <c r="AQ114" s="87">
        <f t="shared" si="23"/>
        <v>0</v>
      </c>
      <c r="AR114" s="87">
        <f t="shared" si="24"/>
        <v>0</v>
      </c>
      <c r="AS114" s="87">
        <f t="shared" si="25"/>
        <v>0</v>
      </c>
      <c r="AT114" s="87">
        <f t="shared" si="26"/>
        <v>0</v>
      </c>
      <c r="AU114" s="87">
        <f t="shared" si="27"/>
        <v>14961.932264647874</v>
      </c>
      <c r="AV114" s="87">
        <f t="shared" si="28"/>
        <v>30342.79863270589</v>
      </c>
      <c r="AW114" s="87">
        <f t="shared" si="29"/>
        <v>30979.997403992711</v>
      </c>
      <c r="AX114" s="87">
        <f t="shared" si="30"/>
        <v>31847.437331304511</v>
      </c>
      <c r="AY114" s="87">
        <f t="shared" si="31"/>
        <v>32070.369392623637</v>
      </c>
      <c r="AZ114" s="87">
        <f t="shared" si="32"/>
        <v>38484.443271148361</v>
      </c>
      <c r="BA114" s="87">
        <f t="shared" si="33"/>
        <v>37145.853939977984</v>
      </c>
      <c r="BB114" s="87">
        <f t="shared" si="34"/>
        <v>35853.824237717883</v>
      </c>
      <c r="BC114" s="87">
        <f t="shared" si="35"/>
        <v>34606.734699014654</v>
      </c>
      <c r="BD114" s="87">
        <f t="shared" si="36"/>
        <v>33403.022187744573</v>
      </c>
    </row>
    <row r="115" spans="1:56" s="20" customFormat="1" x14ac:dyDescent="0.2">
      <c r="A115" s="41"/>
      <c r="B115" s="86">
        <f>'3. Investeringen'!B101</f>
        <v>87</v>
      </c>
      <c r="C115" s="86" t="str">
        <f>'3. Investeringen'!F101</f>
        <v>AD</v>
      </c>
      <c r="D115" s="86" t="str">
        <f>'3. Investeringen'!G101</f>
        <v>Nieuwe investeringen AD</v>
      </c>
      <c r="E115" s="121">
        <f>'3. Investeringen'!K101</f>
        <v>2017</v>
      </c>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70.496472176327188</v>
      </c>
      <c r="N115" s="86">
        <f>'7. Nominale afschrijvingen'!Y104</f>
        <v>140.99294435265438</v>
      </c>
      <c r="O115" s="86">
        <f>'7. Nominale afschrijvingen'!Z104</f>
        <v>140.99294435265438</v>
      </c>
      <c r="P115" s="86">
        <f>'7. Nominale afschrijvingen'!AA104</f>
        <v>140.99294435265438</v>
      </c>
      <c r="Q115" s="86">
        <f>'7. Nominale afschrijvingen'!AB104</f>
        <v>140.99294435265438</v>
      </c>
      <c r="R115" s="86">
        <f>'7. Nominale afschrijvingen'!AC104</f>
        <v>169.19153322318525</v>
      </c>
      <c r="S115" s="86">
        <f>'7. Nominale afschrijvingen'!AD104</f>
        <v>163.30661032846575</v>
      </c>
      <c r="T115" s="86">
        <f>'7. Nominale afschrijvingen'!AE104</f>
        <v>157.62638040399739</v>
      </c>
      <c r="U115" s="86">
        <f>'7. Nominale afschrijvingen'!AF104</f>
        <v>152.14372369429313</v>
      </c>
      <c r="V115" s="86">
        <f>'7. Nominale afschrijvingen'!AG104</f>
        <v>146.85176808753513</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1</v>
      </c>
      <c r="AE115" s="118">
        <f>IF($C115="TD",INDEX('4. CPI-tabel'!$D$20:$Z$42,$E115-2003,AE$28-2003),
IF(AE$28&gt;=$E115,MAX(1,INDEX('4. CPI-tabel'!$D$20:$Z$42,MAX($E115,2010)-2003,AE$28-2003)),0))</f>
        <v>1.014</v>
      </c>
      <c r="AF115" s="118">
        <f>IF($C115="TD",INDEX('4. CPI-tabel'!$D$20:$Z$42,$E115-2003,AF$28-2003),
IF(AF$28&gt;=$E115,MAX(1,INDEX('4. CPI-tabel'!$D$20:$Z$42,MAX($E115,2010)-2003,AF$28-2003)),0))</f>
        <v>1.0352939999999999</v>
      </c>
      <c r="AG115" s="118">
        <f>IF($C115="TD",INDEX('4. CPI-tabel'!$D$20:$Z$42,$E115-2003,AG$28-2003),
IF(AG$28&gt;=$E115,MAX(1,INDEX('4. CPI-tabel'!$D$20:$Z$42,MAX($E115,2010)-2003,AG$28-2003)),0))</f>
        <v>1.0642822320000001</v>
      </c>
      <c r="AH115" s="118">
        <f>IF($C115="TD",INDEX('4. CPI-tabel'!$D$20:$Z$42,$E115-2003,AH$28-2003),
IF(AH$28&gt;=$E115,MAX(1,INDEX('4. CPI-tabel'!$D$20:$Z$42,MAX($E115,2010)-2003,AH$28-2003)),0))</f>
        <v>1.0717322076239999</v>
      </c>
      <c r="AI115" s="118">
        <f>IF($C115="TD",INDEX('4. CPI-tabel'!$D$20:$Z$42,$E115-2003,AI$28-2003),
IF(AI$28&gt;=$E115,MAX(1,INDEX('4. CPI-tabel'!$D$20:$Z$42,MAX($E115,2010)-2003,AI$28-2003)),0))</f>
        <v>1.0717322076239999</v>
      </c>
      <c r="AJ115" s="118">
        <f>IF($C115="TD",INDEX('4. CPI-tabel'!$D$20:$Z$42,$E115-2003,AJ$28-2003),
IF(AJ$28&gt;=$E115,MAX(1,INDEX('4. CPI-tabel'!$D$20:$Z$42,MAX($E115,2010)-2003,AJ$28-2003)),0))</f>
        <v>1.0717322076239999</v>
      </c>
      <c r="AK115" s="118">
        <f>IF($C115="TD",INDEX('4. CPI-tabel'!$D$20:$Z$42,$E115-2003,AK$28-2003),
IF(AK$28&gt;=$E115,MAX(1,INDEX('4. CPI-tabel'!$D$20:$Z$42,MAX($E115,2010)-2003,AK$28-2003)),0))</f>
        <v>1.0717322076239999</v>
      </c>
      <c r="AL115" s="118">
        <f>IF($C115="TD",INDEX('4. CPI-tabel'!$D$20:$Z$42,$E115-2003,AL$28-2003),
IF(AL$28&gt;=$E115,MAX(1,INDEX('4. CPI-tabel'!$D$20:$Z$42,MAX($E115,2010)-2003,AL$28-2003)),0))</f>
        <v>1.0717322076239999</v>
      </c>
      <c r="AM115" s="118">
        <f>IF($C115="TD",INDEX('4. CPI-tabel'!$D$20:$Z$42,$E115-2003,AM$28-2003),
IF(AM$28&gt;=$E115,MAX(1,INDEX('4. CPI-tabel'!$D$20:$Z$42,MAX($E115,2010)-2003,AM$28-2003)),0))</f>
        <v>1.0717322076239999</v>
      </c>
      <c r="AO115" s="87">
        <f t="shared" si="21"/>
        <v>0</v>
      </c>
      <c r="AP115" s="87">
        <f t="shared" si="22"/>
        <v>0</v>
      </c>
      <c r="AQ115" s="87">
        <f t="shared" si="23"/>
        <v>0</v>
      </c>
      <c r="AR115" s="87">
        <f t="shared" si="24"/>
        <v>0</v>
      </c>
      <c r="AS115" s="87">
        <f t="shared" si="25"/>
        <v>0</v>
      </c>
      <c r="AT115" s="87">
        <f t="shared" si="26"/>
        <v>0</v>
      </c>
      <c r="AU115" s="87">
        <f t="shared" si="27"/>
        <v>70.496472176327188</v>
      </c>
      <c r="AV115" s="87">
        <f t="shared" si="28"/>
        <v>142.96684557359154</v>
      </c>
      <c r="AW115" s="87">
        <f t="shared" si="29"/>
        <v>145.96914933063695</v>
      </c>
      <c r="AX115" s="87">
        <f t="shared" si="30"/>
        <v>150.0562855118948</v>
      </c>
      <c r="AY115" s="87">
        <f t="shared" si="31"/>
        <v>151.10667951047805</v>
      </c>
      <c r="AZ115" s="87">
        <f t="shared" si="32"/>
        <v>181.32801541257365</v>
      </c>
      <c r="BA115" s="87">
        <f t="shared" si="33"/>
        <v>175.02095400691891</v>
      </c>
      <c r="BB115" s="87">
        <f t="shared" si="34"/>
        <v>168.93326865015652</v>
      </c>
      <c r="BC115" s="87">
        <f t="shared" si="35"/>
        <v>163.05732887102064</v>
      </c>
      <c r="BD115" s="87">
        <f t="shared" si="36"/>
        <v>157.38576960594168</v>
      </c>
    </row>
    <row r="116" spans="1:56" s="20" customFormat="1" x14ac:dyDescent="0.2">
      <c r="A116" s="41"/>
      <c r="B116" s="86">
        <f>'3. Investeringen'!B102</f>
        <v>88</v>
      </c>
      <c r="C116" s="86" t="str">
        <f>'3. Investeringen'!F102</f>
        <v>AD</v>
      </c>
      <c r="D116" s="86" t="str">
        <f>'3. Investeringen'!G102</f>
        <v>Nieuwe investeringen AD</v>
      </c>
      <c r="E116" s="121">
        <f>'3. Investeringen'!K102</f>
        <v>2018</v>
      </c>
      <c r="G116" s="86">
        <f>'7. Nominale afschrijvingen'!R105</f>
        <v>0</v>
      </c>
      <c r="H116" s="86">
        <f>'7. Nominale afschrijvingen'!S105</f>
        <v>0</v>
      </c>
      <c r="I116" s="86">
        <f>'7. Nominale afschrijvingen'!T105</f>
        <v>0</v>
      </c>
      <c r="J116" s="86">
        <f>'7. Nominale afschrijvingen'!U105</f>
        <v>0</v>
      </c>
      <c r="K116" s="86">
        <f>'7. Nominale afschrijvingen'!V105</f>
        <v>0</v>
      </c>
      <c r="L116" s="86">
        <f>'7. Nominale afschrijvingen'!W105</f>
        <v>0</v>
      </c>
      <c r="M116" s="86">
        <f>'7. Nominale afschrijvingen'!X105</f>
        <v>0</v>
      </c>
      <c r="N116" s="86">
        <f>'7. Nominale afschrijvingen'!Y105</f>
        <v>24587.187607045023</v>
      </c>
      <c r="O116" s="86">
        <f>'7. Nominale afschrijvingen'!Z105</f>
        <v>49174.375214090047</v>
      </c>
      <c r="P116" s="86">
        <f>'7. Nominale afschrijvingen'!AA105</f>
        <v>49174.375214090047</v>
      </c>
      <c r="Q116" s="86">
        <f>'7. Nominale afschrijvingen'!AB105</f>
        <v>49174.375214090047</v>
      </c>
      <c r="R116" s="86">
        <f>'7. Nominale afschrijvingen'!AC105</f>
        <v>59009.250256908046</v>
      </c>
      <c r="S116" s="86">
        <f>'7. Nominale afschrijvingen'!AD105</f>
        <v>57014.571374984393</v>
      </c>
      <c r="T116" s="86">
        <f>'7. Nominale afschrijvingen'!AE105</f>
        <v>55087.318258083513</v>
      </c>
      <c r="U116" s="86">
        <f>'7. Nominale afschrijvingen'!AF105</f>
        <v>53225.211725415902</v>
      </c>
      <c r="V116" s="86">
        <f>'7. Nominale afschrijvingen'!AG105</f>
        <v>51426.049638922974</v>
      </c>
      <c r="W116" s="65"/>
      <c r="X116" s="118">
        <f>IF($C116="TD",INDEX('4. CPI-tabel'!$D$20:$Z$42,$E116-2003,X$28-2003),
IF(X$28&gt;=$E116,MAX(1,INDEX('4. CPI-tabel'!$D$20:$Z$42,MAX($E116,2010)-2003,X$28-2003)),0))</f>
        <v>0</v>
      </c>
      <c r="Y116" s="118">
        <f>IF($C116="TD",INDEX('4. CPI-tabel'!$D$20:$Z$42,$E116-2003,Y$28-2003),
IF(Y$28&gt;=$E116,MAX(1,INDEX('4. CPI-tabel'!$D$20:$Z$42,MAX($E116,2010)-2003,Y$28-2003)),0))</f>
        <v>0</v>
      </c>
      <c r="Z116" s="118">
        <f>IF($C116="TD",INDEX('4. CPI-tabel'!$D$20:$Z$42,$E116-2003,Z$28-2003),
IF(Z$28&gt;=$E116,MAX(1,INDEX('4. CPI-tabel'!$D$20:$Z$42,MAX($E116,2010)-2003,Z$28-2003)),0))</f>
        <v>0</v>
      </c>
      <c r="AA116" s="118">
        <f>IF($C116="TD",INDEX('4. CPI-tabel'!$D$20:$Z$42,$E116-2003,AA$28-2003),
IF(AA$28&gt;=$E116,MAX(1,INDEX('4. CPI-tabel'!$D$20:$Z$42,MAX($E116,2010)-2003,AA$28-2003)),0))</f>
        <v>0</v>
      </c>
      <c r="AB116" s="118">
        <f>IF($C116="TD",INDEX('4. CPI-tabel'!$D$20:$Z$42,$E116-2003,AB$28-2003),
IF(AB$28&gt;=$E116,MAX(1,INDEX('4. CPI-tabel'!$D$20:$Z$42,MAX($E116,2010)-2003,AB$28-2003)),0))</f>
        <v>0</v>
      </c>
      <c r="AC116" s="118">
        <f>IF($C116="TD",INDEX('4. CPI-tabel'!$D$20:$Z$42,$E116-2003,AC$28-2003),
IF(AC$28&gt;=$E116,MAX(1,INDEX('4. CPI-tabel'!$D$20:$Z$42,MAX($E116,2010)-2003,AC$28-2003)),0))</f>
        <v>0</v>
      </c>
      <c r="AD116" s="118">
        <f>IF($C116="TD",INDEX('4. CPI-tabel'!$D$20:$Z$42,$E116-2003,AD$28-2003),
IF(AD$28&gt;=$E116,MAX(1,INDEX('4. CPI-tabel'!$D$20:$Z$42,MAX($E116,2010)-2003,AD$28-2003)),0))</f>
        <v>0</v>
      </c>
      <c r="AE116" s="118">
        <f>IF($C116="TD",INDEX('4. CPI-tabel'!$D$20:$Z$42,$E116-2003,AE$28-2003),
IF(AE$28&gt;=$E116,MAX(1,INDEX('4. CPI-tabel'!$D$20:$Z$42,MAX($E116,2010)-2003,AE$28-2003)),0))</f>
        <v>1</v>
      </c>
      <c r="AF116" s="118">
        <f>IF($C116="TD",INDEX('4. CPI-tabel'!$D$20:$Z$42,$E116-2003,AF$28-2003),
IF(AF$28&gt;=$E116,MAX(1,INDEX('4. CPI-tabel'!$D$20:$Z$42,MAX($E116,2010)-2003,AF$28-2003)),0))</f>
        <v>1.0209999999999999</v>
      </c>
      <c r="AG116" s="118">
        <f>IF($C116="TD",INDEX('4. CPI-tabel'!$D$20:$Z$42,$E116-2003,AG$28-2003),
IF(AG$28&gt;=$E116,MAX(1,INDEX('4. CPI-tabel'!$D$20:$Z$42,MAX($E116,2010)-2003,AG$28-2003)),0))</f>
        <v>1.049588</v>
      </c>
      <c r="AH116" s="118">
        <f>IF($C116="TD",INDEX('4. CPI-tabel'!$D$20:$Z$42,$E116-2003,AH$28-2003),
IF(AH$28&gt;=$E116,MAX(1,INDEX('4. CPI-tabel'!$D$20:$Z$42,MAX($E116,2010)-2003,AH$28-2003)),0))</f>
        <v>1.0569351159999998</v>
      </c>
      <c r="AI116" s="118">
        <f>IF($C116="TD",INDEX('4. CPI-tabel'!$D$20:$Z$42,$E116-2003,AI$28-2003),
IF(AI$28&gt;=$E116,MAX(1,INDEX('4. CPI-tabel'!$D$20:$Z$42,MAX($E116,2010)-2003,AI$28-2003)),0))</f>
        <v>1.0569351159999998</v>
      </c>
      <c r="AJ116" s="118">
        <f>IF($C116="TD",INDEX('4. CPI-tabel'!$D$20:$Z$42,$E116-2003,AJ$28-2003),
IF(AJ$28&gt;=$E116,MAX(1,INDEX('4. CPI-tabel'!$D$20:$Z$42,MAX($E116,2010)-2003,AJ$28-2003)),0))</f>
        <v>1.0569351159999998</v>
      </c>
      <c r="AK116" s="118">
        <f>IF($C116="TD",INDEX('4. CPI-tabel'!$D$20:$Z$42,$E116-2003,AK$28-2003),
IF(AK$28&gt;=$E116,MAX(1,INDEX('4. CPI-tabel'!$D$20:$Z$42,MAX($E116,2010)-2003,AK$28-2003)),0))</f>
        <v>1.0569351159999998</v>
      </c>
      <c r="AL116" s="118">
        <f>IF($C116="TD",INDEX('4. CPI-tabel'!$D$20:$Z$42,$E116-2003,AL$28-2003),
IF(AL$28&gt;=$E116,MAX(1,INDEX('4. CPI-tabel'!$D$20:$Z$42,MAX($E116,2010)-2003,AL$28-2003)),0))</f>
        <v>1.0569351159999998</v>
      </c>
      <c r="AM116" s="118">
        <f>IF($C116="TD",INDEX('4. CPI-tabel'!$D$20:$Z$42,$E116-2003,AM$28-2003),
IF(AM$28&gt;=$E116,MAX(1,INDEX('4. CPI-tabel'!$D$20:$Z$42,MAX($E116,2010)-2003,AM$28-2003)),0))</f>
        <v>1.0569351159999998</v>
      </c>
      <c r="AO116" s="87">
        <f t="shared" si="21"/>
        <v>0</v>
      </c>
      <c r="AP116" s="87">
        <f t="shared" si="22"/>
        <v>0</v>
      </c>
      <c r="AQ116" s="87">
        <f t="shared" si="23"/>
        <v>0</v>
      </c>
      <c r="AR116" s="87">
        <f t="shared" si="24"/>
        <v>0</v>
      </c>
      <c r="AS116" s="87">
        <f t="shared" si="25"/>
        <v>0</v>
      </c>
      <c r="AT116" s="87">
        <f t="shared" si="26"/>
        <v>0</v>
      </c>
      <c r="AU116" s="87">
        <f t="shared" si="27"/>
        <v>0</v>
      </c>
      <c r="AV116" s="87">
        <f t="shared" si="28"/>
        <v>24587.187607045023</v>
      </c>
      <c r="AW116" s="87">
        <f t="shared" si="29"/>
        <v>50207.037093585932</v>
      </c>
      <c r="AX116" s="87">
        <f t="shared" si="30"/>
        <v>51612.834132206342</v>
      </c>
      <c r="AY116" s="87">
        <f t="shared" si="31"/>
        <v>51974.123971131776</v>
      </c>
      <c r="AZ116" s="87">
        <f t="shared" si="32"/>
        <v>62368.948765358124</v>
      </c>
      <c r="BA116" s="87">
        <f t="shared" si="33"/>
        <v>60260.702609909393</v>
      </c>
      <c r="BB116" s="87">
        <f t="shared" si="34"/>
        <v>58223.721113236403</v>
      </c>
      <c r="BC116" s="87">
        <f t="shared" si="35"/>
        <v>56255.595329127005</v>
      </c>
      <c r="BD116" s="87">
        <f t="shared" si="36"/>
        <v>54353.997740536797</v>
      </c>
    </row>
    <row r="117" spans="1:56" s="20" customFormat="1" x14ac:dyDescent="0.2">
      <c r="A117" s="41"/>
      <c r="B117" s="86">
        <f>'3. Investeringen'!B103</f>
        <v>89</v>
      </c>
      <c r="C117" s="86" t="str">
        <f>'3. Investeringen'!F103</f>
        <v>AD</v>
      </c>
      <c r="D117" s="86" t="str">
        <f>'3. Investeringen'!G103</f>
        <v>Nieuwe investeringen AD</v>
      </c>
      <c r="E117" s="121">
        <f>'3. Investeringen'!K103</f>
        <v>2018</v>
      </c>
      <c r="G117" s="86">
        <f>'7. Nominale afschrijvingen'!R106</f>
        <v>0</v>
      </c>
      <c r="H117" s="86">
        <f>'7. Nominale afschrijvingen'!S106</f>
        <v>0</v>
      </c>
      <c r="I117" s="86">
        <f>'7. Nominale afschrijvingen'!T106</f>
        <v>0</v>
      </c>
      <c r="J117" s="86">
        <f>'7. Nominale afschrijvingen'!U106</f>
        <v>0</v>
      </c>
      <c r="K117" s="86">
        <f>'7. Nominale afschrijvingen'!V106</f>
        <v>0</v>
      </c>
      <c r="L117" s="86">
        <f>'7. Nominale afschrijvingen'!W106</f>
        <v>0</v>
      </c>
      <c r="M117" s="86">
        <f>'7. Nominale afschrijvingen'!X106</f>
        <v>0</v>
      </c>
      <c r="N117" s="86">
        <f>'7. Nominale afschrijvingen'!Y106</f>
        <v>1972.7558938988323</v>
      </c>
      <c r="O117" s="86">
        <f>'7. Nominale afschrijvingen'!Z106</f>
        <v>3945.5117877976645</v>
      </c>
      <c r="P117" s="86">
        <f>'7. Nominale afschrijvingen'!AA106</f>
        <v>3945.5117877976645</v>
      </c>
      <c r="Q117" s="86">
        <f>'7. Nominale afschrijvingen'!AB106</f>
        <v>3945.5117877976645</v>
      </c>
      <c r="R117" s="86">
        <f>'7. Nominale afschrijvingen'!AC106</f>
        <v>4734.6141453571972</v>
      </c>
      <c r="S117" s="86">
        <f>'7. Nominale afschrijvingen'!AD106</f>
        <v>4574.5708503028691</v>
      </c>
      <c r="T117" s="86">
        <f>'7. Nominale afschrijvingen'!AE106</f>
        <v>4419.9374694475609</v>
      </c>
      <c r="U117" s="86">
        <f>'7. Nominale afschrijvingen'!AF106</f>
        <v>4270.5311324521508</v>
      </c>
      <c r="V117" s="86">
        <f>'7. Nominale afschrijvingen'!AG106</f>
        <v>4126.1751505101065</v>
      </c>
      <c r="W117" s="65"/>
      <c r="X117" s="118">
        <f>IF($C117="TD",INDEX('4. CPI-tabel'!$D$20:$Z$42,$E117-2003,X$28-2003),
IF(X$28&gt;=$E117,MAX(1,INDEX('4. CPI-tabel'!$D$20:$Z$42,MAX($E117,2010)-2003,X$28-2003)),0))</f>
        <v>0</v>
      </c>
      <c r="Y117" s="118">
        <f>IF($C117="TD",INDEX('4. CPI-tabel'!$D$20:$Z$42,$E117-2003,Y$28-2003),
IF(Y$28&gt;=$E117,MAX(1,INDEX('4. CPI-tabel'!$D$20:$Z$42,MAX($E117,2010)-2003,Y$28-2003)),0))</f>
        <v>0</v>
      </c>
      <c r="Z117" s="118">
        <f>IF($C117="TD",INDEX('4. CPI-tabel'!$D$20:$Z$42,$E117-2003,Z$28-2003),
IF(Z$28&gt;=$E117,MAX(1,INDEX('4. CPI-tabel'!$D$20:$Z$42,MAX($E117,2010)-2003,Z$28-2003)),0))</f>
        <v>0</v>
      </c>
      <c r="AA117" s="118">
        <f>IF($C117="TD",INDEX('4. CPI-tabel'!$D$20:$Z$42,$E117-2003,AA$28-2003),
IF(AA$28&gt;=$E117,MAX(1,INDEX('4. CPI-tabel'!$D$20:$Z$42,MAX($E117,2010)-2003,AA$28-2003)),0))</f>
        <v>0</v>
      </c>
      <c r="AB117" s="118">
        <f>IF($C117="TD",INDEX('4. CPI-tabel'!$D$20:$Z$42,$E117-2003,AB$28-2003),
IF(AB$28&gt;=$E117,MAX(1,INDEX('4. CPI-tabel'!$D$20:$Z$42,MAX($E117,2010)-2003,AB$28-2003)),0))</f>
        <v>0</v>
      </c>
      <c r="AC117" s="118">
        <f>IF($C117="TD",INDEX('4. CPI-tabel'!$D$20:$Z$42,$E117-2003,AC$28-2003),
IF(AC$28&gt;=$E117,MAX(1,INDEX('4. CPI-tabel'!$D$20:$Z$42,MAX($E117,2010)-2003,AC$28-2003)),0))</f>
        <v>0</v>
      </c>
      <c r="AD117" s="118">
        <f>IF($C117="TD",INDEX('4. CPI-tabel'!$D$20:$Z$42,$E117-2003,AD$28-2003),
IF(AD$28&gt;=$E117,MAX(1,INDEX('4. CPI-tabel'!$D$20:$Z$42,MAX($E117,2010)-2003,AD$28-2003)),0))</f>
        <v>0</v>
      </c>
      <c r="AE117" s="118">
        <f>IF($C117="TD",INDEX('4. CPI-tabel'!$D$20:$Z$42,$E117-2003,AE$28-2003),
IF(AE$28&gt;=$E117,MAX(1,INDEX('4. CPI-tabel'!$D$20:$Z$42,MAX($E117,2010)-2003,AE$28-2003)),0))</f>
        <v>1</v>
      </c>
      <c r="AF117" s="118">
        <f>IF($C117="TD",INDEX('4. CPI-tabel'!$D$20:$Z$42,$E117-2003,AF$28-2003),
IF(AF$28&gt;=$E117,MAX(1,INDEX('4. CPI-tabel'!$D$20:$Z$42,MAX($E117,2010)-2003,AF$28-2003)),0))</f>
        <v>1.0209999999999999</v>
      </c>
      <c r="AG117" s="118">
        <f>IF($C117="TD",INDEX('4. CPI-tabel'!$D$20:$Z$42,$E117-2003,AG$28-2003),
IF(AG$28&gt;=$E117,MAX(1,INDEX('4. CPI-tabel'!$D$20:$Z$42,MAX($E117,2010)-2003,AG$28-2003)),0))</f>
        <v>1.049588</v>
      </c>
      <c r="AH117" s="118">
        <f>IF($C117="TD",INDEX('4. CPI-tabel'!$D$20:$Z$42,$E117-2003,AH$28-2003),
IF(AH$28&gt;=$E117,MAX(1,INDEX('4. CPI-tabel'!$D$20:$Z$42,MAX($E117,2010)-2003,AH$28-2003)),0))</f>
        <v>1.0569351159999998</v>
      </c>
      <c r="AI117" s="118">
        <f>IF($C117="TD",INDEX('4. CPI-tabel'!$D$20:$Z$42,$E117-2003,AI$28-2003),
IF(AI$28&gt;=$E117,MAX(1,INDEX('4. CPI-tabel'!$D$20:$Z$42,MAX($E117,2010)-2003,AI$28-2003)),0))</f>
        <v>1.0569351159999998</v>
      </c>
      <c r="AJ117" s="118">
        <f>IF($C117="TD",INDEX('4. CPI-tabel'!$D$20:$Z$42,$E117-2003,AJ$28-2003),
IF(AJ$28&gt;=$E117,MAX(1,INDEX('4. CPI-tabel'!$D$20:$Z$42,MAX($E117,2010)-2003,AJ$28-2003)),0))</f>
        <v>1.0569351159999998</v>
      </c>
      <c r="AK117" s="118">
        <f>IF($C117="TD",INDEX('4. CPI-tabel'!$D$20:$Z$42,$E117-2003,AK$28-2003),
IF(AK$28&gt;=$E117,MAX(1,INDEX('4. CPI-tabel'!$D$20:$Z$42,MAX($E117,2010)-2003,AK$28-2003)),0))</f>
        <v>1.0569351159999998</v>
      </c>
      <c r="AL117" s="118">
        <f>IF($C117="TD",INDEX('4. CPI-tabel'!$D$20:$Z$42,$E117-2003,AL$28-2003),
IF(AL$28&gt;=$E117,MAX(1,INDEX('4. CPI-tabel'!$D$20:$Z$42,MAX($E117,2010)-2003,AL$28-2003)),0))</f>
        <v>1.0569351159999998</v>
      </c>
      <c r="AM117" s="118">
        <f>IF($C117="TD",INDEX('4. CPI-tabel'!$D$20:$Z$42,$E117-2003,AM$28-2003),
IF(AM$28&gt;=$E117,MAX(1,INDEX('4. CPI-tabel'!$D$20:$Z$42,MAX($E117,2010)-2003,AM$28-2003)),0))</f>
        <v>1.0569351159999998</v>
      </c>
      <c r="AO117" s="87">
        <f t="shared" si="21"/>
        <v>0</v>
      </c>
      <c r="AP117" s="87">
        <f t="shared" si="22"/>
        <v>0</v>
      </c>
      <c r="AQ117" s="87">
        <f t="shared" si="23"/>
        <v>0</v>
      </c>
      <c r="AR117" s="87">
        <f t="shared" si="24"/>
        <v>0</v>
      </c>
      <c r="AS117" s="87">
        <f t="shared" si="25"/>
        <v>0</v>
      </c>
      <c r="AT117" s="87">
        <f t="shared" si="26"/>
        <v>0</v>
      </c>
      <c r="AU117" s="87">
        <f t="shared" si="27"/>
        <v>0</v>
      </c>
      <c r="AV117" s="87">
        <f t="shared" si="28"/>
        <v>1972.7558938988323</v>
      </c>
      <c r="AW117" s="87">
        <f t="shared" si="29"/>
        <v>4028.3675353414151</v>
      </c>
      <c r="AX117" s="87">
        <f t="shared" si="30"/>
        <v>4141.1618263309747</v>
      </c>
      <c r="AY117" s="87">
        <f t="shared" si="31"/>
        <v>4170.1499591152915</v>
      </c>
      <c r="AZ117" s="87">
        <f t="shared" si="32"/>
        <v>5004.1799509383491</v>
      </c>
      <c r="BA117" s="87">
        <f t="shared" si="33"/>
        <v>4835.0245723150801</v>
      </c>
      <c r="BB117" s="87">
        <f t="shared" si="34"/>
        <v>4671.5871219833034</v>
      </c>
      <c r="BC117" s="87">
        <f t="shared" si="35"/>
        <v>4513.6743178599245</v>
      </c>
      <c r="BD117" s="87">
        <f t="shared" si="36"/>
        <v>4361.099411340716</v>
      </c>
    </row>
    <row r="118" spans="1:56" s="20" customFormat="1" x14ac:dyDescent="0.2">
      <c r="A118" s="41"/>
      <c r="B118" s="86">
        <f>'3. Investeringen'!B104</f>
        <v>90</v>
      </c>
      <c r="C118" s="86" t="str">
        <f>'3. Investeringen'!F104</f>
        <v>AD</v>
      </c>
      <c r="D118" s="86" t="str">
        <f>'3. Investeringen'!G104</f>
        <v>Nieuwe investeringen AD</v>
      </c>
      <c r="E118" s="121">
        <f>'3. Investeringen'!K104</f>
        <v>2019</v>
      </c>
      <c r="G118" s="86">
        <f>'7. Nominale afschrijvingen'!R107</f>
        <v>0</v>
      </c>
      <c r="H118" s="86">
        <f>'7. Nominale afschrijvingen'!S107</f>
        <v>0</v>
      </c>
      <c r="I118" s="86">
        <f>'7. Nominale afschrijvingen'!T107</f>
        <v>0</v>
      </c>
      <c r="J118" s="86">
        <f>'7. Nominale afschrijvingen'!U107</f>
        <v>0</v>
      </c>
      <c r="K118" s="86">
        <f>'7. Nominale afschrijvingen'!V107</f>
        <v>0</v>
      </c>
      <c r="L118" s="86">
        <f>'7. Nominale afschrijvingen'!W107</f>
        <v>0</v>
      </c>
      <c r="M118" s="86">
        <f>'7. Nominale afschrijvingen'!X107</f>
        <v>0</v>
      </c>
      <c r="N118" s="86">
        <f>'7. Nominale afschrijvingen'!Y107</f>
        <v>0</v>
      </c>
      <c r="O118" s="86">
        <f>'7. Nominale afschrijvingen'!Z107</f>
        <v>41787.1712022352</v>
      </c>
      <c r="P118" s="86">
        <f>'7. Nominale afschrijvingen'!AA107</f>
        <v>83574.342404470386</v>
      </c>
      <c r="Q118" s="86">
        <f>'7. Nominale afschrijvingen'!AB107</f>
        <v>83574.342404470386</v>
      </c>
      <c r="R118" s="86">
        <f>'7. Nominale afschrijvingen'!AC107</f>
        <v>100289.21088536446</v>
      </c>
      <c r="S118" s="86">
        <f>'7. Nominale afschrijvingen'!AD107</f>
        <v>96992.031349407276</v>
      </c>
      <c r="T118" s="86">
        <f>'7. Nominale afschrijvingen'!AE107</f>
        <v>93803.252236550063</v>
      </c>
      <c r="U118" s="86">
        <f>'7. Nominale afschrijvingen'!AF107</f>
        <v>90719.309697266217</v>
      </c>
      <c r="V118" s="86">
        <f>'7. Nominale afschrijvingen'!AG107</f>
        <v>87736.757049684864</v>
      </c>
      <c r="W118" s="65"/>
      <c r="X118" s="118">
        <f>IF($C118="TD",INDEX('4. CPI-tabel'!$D$20:$Z$42,$E118-2003,X$28-2003),
IF(X$28&gt;=$E118,MAX(1,INDEX('4. CPI-tabel'!$D$20:$Z$42,MAX($E118,2010)-2003,X$28-2003)),0))</f>
        <v>0</v>
      </c>
      <c r="Y118" s="118">
        <f>IF($C118="TD",INDEX('4. CPI-tabel'!$D$20:$Z$42,$E118-2003,Y$28-2003),
IF(Y$28&gt;=$E118,MAX(1,INDEX('4. CPI-tabel'!$D$20:$Z$42,MAX($E118,2010)-2003,Y$28-2003)),0))</f>
        <v>0</v>
      </c>
      <c r="Z118" s="118">
        <f>IF($C118="TD",INDEX('4. CPI-tabel'!$D$20:$Z$42,$E118-2003,Z$28-2003),
IF(Z$28&gt;=$E118,MAX(1,INDEX('4. CPI-tabel'!$D$20:$Z$42,MAX($E118,2010)-2003,Z$28-2003)),0))</f>
        <v>0</v>
      </c>
      <c r="AA118" s="118">
        <f>IF($C118="TD",INDEX('4. CPI-tabel'!$D$20:$Z$42,$E118-2003,AA$28-2003),
IF(AA$28&gt;=$E118,MAX(1,INDEX('4. CPI-tabel'!$D$20:$Z$42,MAX($E118,2010)-2003,AA$28-2003)),0))</f>
        <v>0</v>
      </c>
      <c r="AB118" s="118">
        <f>IF($C118="TD",INDEX('4. CPI-tabel'!$D$20:$Z$42,$E118-2003,AB$28-2003),
IF(AB$28&gt;=$E118,MAX(1,INDEX('4. CPI-tabel'!$D$20:$Z$42,MAX($E118,2010)-2003,AB$28-2003)),0))</f>
        <v>0</v>
      </c>
      <c r="AC118" s="118">
        <f>IF($C118="TD",INDEX('4. CPI-tabel'!$D$20:$Z$42,$E118-2003,AC$28-2003),
IF(AC$28&gt;=$E118,MAX(1,INDEX('4. CPI-tabel'!$D$20:$Z$42,MAX($E118,2010)-2003,AC$28-2003)),0))</f>
        <v>0</v>
      </c>
      <c r="AD118" s="118">
        <f>IF($C118="TD",INDEX('4. CPI-tabel'!$D$20:$Z$42,$E118-2003,AD$28-2003),
IF(AD$28&gt;=$E118,MAX(1,INDEX('4. CPI-tabel'!$D$20:$Z$42,MAX($E118,2010)-2003,AD$28-2003)),0))</f>
        <v>0</v>
      </c>
      <c r="AE118" s="118">
        <f>IF($C118="TD",INDEX('4. CPI-tabel'!$D$20:$Z$42,$E118-2003,AE$28-2003),
IF(AE$28&gt;=$E118,MAX(1,INDEX('4. CPI-tabel'!$D$20:$Z$42,MAX($E118,2010)-2003,AE$28-2003)),0))</f>
        <v>0</v>
      </c>
      <c r="AF118" s="118">
        <f>IF($C118="TD",INDEX('4. CPI-tabel'!$D$20:$Z$42,$E118-2003,AF$28-2003),
IF(AF$28&gt;=$E118,MAX(1,INDEX('4. CPI-tabel'!$D$20:$Z$42,MAX($E118,2010)-2003,AF$28-2003)),0))</f>
        <v>1</v>
      </c>
      <c r="AG118" s="118">
        <f>IF($C118="TD",INDEX('4. CPI-tabel'!$D$20:$Z$42,$E118-2003,AG$28-2003),
IF(AG$28&gt;=$E118,MAX(1,INDEX('4. CPI-tabel'!$D$20:$Z$42,MAX($E118,2010)-2003,AG$28-2003)),0))</f>
        <v>1.028</v>
      </c>
      <c r="AH118" s="118">
        <f>IF($C118="TD",INDEX('4. CPI-tabel'!$D$20:$Z$42,$E118-2003,AH$28-2003),
IF(AH$28&gt;=$E118,MAX(1,INDEX('4. CPI-tabel'!$D$20:$Z$42,MAX($E118,2010)-2003,AH$28-2003)),0))</f>
        <v>1.035196</v>
      </c>
      <c r="AI118" s="118">
        <f>IF($C118="TD",INDEX('4. CPI-tabel'!$D$20:$Z$42,$E118-2003,AI$28-2003),
IF(AI$28&gt;=$E118,MAX(1,INDEX('4. CPI-tabel'!$D$20:$Z$42,MAX($E118,2010)-2003,AI$28-2003)),0))</f>
        <v>1.035196</v>
      </c>
      <c r="AJ118" s="118">
        <f>IF($C118="TD",INDEX('4. CPI-tabel'!$D$20:$Z$42,$E118-2003,AJ$28-2003),
IF(AJ$28&gt;=$E118,MAX(1,INDEX('4. CPI-tabel'!$D$20:$Z$42,MAX($E118,2010)-2003,AJ$28-2003)),0))</f>
        <v>1.035196</v>
      </c>
      <c r="AK118" s="118">
        <f>IF($C118="TD",INDEX('4. CPI-tabel'!$D$20:$Z$42,$E118-2003,AK$28-2003),
IF(AK$28&gt;=$E118,MAX(1,INDEX('4. CPI-tabel'!$D$20:$Z$42,MAX($E118,2010)-2003,AK$28-2003)),0))</f>
        <v>1.035196</v>
      </c>
      <c r="AL118" s="118">
        <f>IF($C118="TD",INDEX('4. CPI-tabel'!$D$20:$Z$42,$E118-2003,AL$28-2003),
IF(AL$28&gt;=$E118,MAX(1,INDEX('4. CPI-tabel'!$D$20:$Z$42,MAX($E118,2010)-2003,AL$28-2003)),0))</f>
        <v>1.035196</v>
      </c>
      <c r="AM118" s="118">
        <f>IF($C118="TD",INDEX('4. CPI-tabel'!$D$20:$Z$42,$E118-2003,AM$28-2003),
IF(AM$28&gt;=$E118,MAX(1,INDEX('4. CPI-tabel'!$D$20:$Z$42,MAX($E118,2010)-2003,AM$28-2003)),0))</f>
        <v>1.035196</v>
      </c>
      <c r="AO118" s="87">
        <f t="shared" si="21"/>
        <v>0</v>
      </c>
      <c r="AP118" s="87">
        <f t="shared" si="22"/>
        <v>0</v>
      </c>
      <c r="AQ118" s="87">
        <f t="shared" si="23"/>
        <v>0</v>
      </c>
      <c r="AR118" s="87">
        <f t="shared" si="24"/>
        <v>0</v>
      </c>
      <c r="AS118" s="87">
        <f t="shared" si="25"/>
        <v>0</v>
      </c>
      <c r="AT118" s="87">
        <f t="shared" si="26"/>
        <v>0</v>
      </c>
      <c r="AU118" s="87">
        <f t="shared" si="27"/>
        <v>0</v>
      </c>
      <c r="AV118" s="87">
        <f t="shared" si="28"/>
        <v>0</v>
      </c>
      <c r="AW118" s="87">
        <f t="shared" si="29"/>
        <v>41787.1712022352</v>
      </c>
      <c r="AX118" s="87">
        <f t="shared" si="30"/>
        <v>85914.423991795557</v>
      </c>
      <c r="AY118" s="87">
        <f t="shared" si="31"/>
        <v>86515.824959738122</v>
      </c>
      <c r="AZ118" s="87">
        <f t="shared" si="32"/>
        <v>103818.98995168575</v>
      </c>
      <c r="BA118" s="87">
        <f t="shared" si="33"/>
        <v>100405.76288478101</v>
      </c>
      <c r="BB118" s="87">
        <f t="shared" si="34"/>
        <v>97104.751502267682</v>
      </c>
      <c r="BC118" s="87">
        <f t="shared" si="35"/>
        <v>93912.266521371203</v>
      </c>
      <c r="BD118" s="87">
        <f t="shared" si="36"/>
        <v>90824.739950805568</v>
      </c>
    </row>
    <row r="119" spans="1:56" s="20" customFormat="1" x14ac:dyDescent="0.2">
      <c r="A119" s="41"/>
      <c r="B119" s="86">
        <f>'3. Investeringen'!B105</f>
        <v>91</v>
      </c>
      <c r="C119" s="86" t="str">
        <f>'3. Investeringen'!F105</f>
        <v>AD</v>
      </c>
      <c r="D119" s="86" t="str">
        <f>'3. Investeringen'!G105</f>
        <v>Nieuwe investeringen AD</v>
      </c>
      <c r="E119" s="121">
        <f>'3. Investeringen'!K105</f>
        <v>2019</v>
      </c>
      <c r="G119" s="86">
        <f>'7. Nominale afschrijvingen'!R108</f>
        <v>0</v>
      </c>
      <c r="H119" s="86">
        <f>'7. Nominale afschrijvingen'!S108</f>
        <v>0</v>
      </c>
      <c r="I119" s="86">
        <f>'7. Nominale afschrijvingen'!T108</f>
        <v>0</v>
      </c>
      <c r="J119" s="86">
        <f>'7. Nominale afschrijvingen'!U108</f>
        <v>0</v>
      </c>
      <c r="K119" s="86">
        <f>'7. Nominale afschrijvingen'!V108</f>
        <v>0</v>
      </c>
      <c r="L119" s="86">
        <f>'7. Nominale afschrijvingen'!W108</f>
        <v>0</v>
      </c>
      <c r="M119" s="86">
        <f>'7. Nominale afschrijvingen'!X108</f>
        <v>0</v>
      </c>
      <c r="N119" s="86">
        <f>'7. Nominale afschrijvingen'!Y108</f>
        <v>0</v>
      </c>
      <c r="O119" s="86">
        <f>'7. Nominale afschrijvingen'!Z108</f>
        <v>1648.7740272964202</v>
      </c>
      <c r="P119" s="86">
        <f>'7. Nominale afschrijvingen'!AA108</f>
        <v>3297.5480545928403</v>
      </c>
      <c r="Q119" s="86">
        <f>'7. Nominale afschrijvingen'!AB108</f>
        <v>3297.5480545928403</v>
      </c>
      <c r="R119" s="86">
        <f>'7. Nominale afschrijvingen'!AC108</f>
        <v>3957.0576655114078</v>
      </c>
      <c r="S119" s="86">
        <f>'7. Nominale afschrijvingen'!AD108</f>
        <v>3826.9626189740466</v>
      </c>
      <c r="T119" s="86">
        <f>'7. Nominale afschrijvingen'!AE108</f>
        <v>3701.1446698570912</v>
      </c>
      <c r="U119" s="86">
        <f>'7. Nominale afschrijvingen'!AF108</f>
        <v>3579.4632012590496</v>
      </c>
      <c r="V119" s="86">
        <f>'7. Nominale afschrijvingen'!AG108</f>
        <v>3461.7822192998483</v>
      </c>
      <c r="W119" s="65"/>
      <c r="X119" s="118">
        <f>IF($C119="TD",INDEX('4. CPI-tabel'!$D$20:$Z$42,$E119-2003,X$28-2003),
IF(X$28&gt;=$E119,MAX(1,INDEX('4. CPI-tabel'!$D$20:$Z$42,MAX($E119,2010)-2003,X$28-2003)),0))</f>
        <v>0</v>
      </c>
      <c r="Y119" s="118">
        <f>IF($C119="TD",INDEX('4. CPI-tabel'!$D$20:$Z$42,$E119-2003,Y$28-2003),
IF(Y$28&gt;=$E119,MAX(1,INDEX('4. CPI-tabel'!$D$20:$Z$42,MAX($E119,2010)-2003,Y$28-2003)),0))</f>
        <v>0</v>
      </c>
      <c r="Z119" s="118">
        <f>IF($C119="TD",INDEX('4. CPI-tabel'!$D$20:$Z$42,$E119-2003,Z$28-2003),
IF(Z$28&gt;=$E119,MAX(1,INDEX('4. CPI-tabel'!$D$20:$Z$42,MAX($E119,2010)-2003,Z$28-2003)),0))</f>
        <v>0</v>
      </c>
      <c r="AA119" s="118">
        <f>IF($C119="TD",INDEX('4. CPI-tabel'!$D$20:$Z$42,$E119-2003,AA$28-2003),
IF(AA$28&gt;=$E119,MAX(1,INDEX('4. CPI-tabel'!$D$20:$Z$42,MAX($E119,2010)-2003,AA$28-2003)),0))</f>
        <v>0</v>
      </c>
      <c r="AB119" s="118">
        <f>IF($C119="TD",INDEX('4. CPI-tabel'!$D$20:$Z$42,$E119-2003,AB$28-2003),
IF(AB$28&gt;=$E119,MAX(1,INDEX('4. CPI-tabel'!$D$20:$Z$42,MAX($E119,2010)-2003,AB$28-2003)),0))</f>
        <v>0</v>
      </c>
      <c r="AC119" s="118">
        <f>IF($C119="TD",INDEX('4. CPI-tabel'!$D$20:$Z$42,$E119-2003,AC$28-2003),
IF(AC$28&gt;=$E119,MAX(1,INDEX('4. CPI-tabel'!$D$20:$Z$42,MAX($E119,2010)-2003,AC$28-2003)),0))</f>
        <v>0</v>
      </c>
      <c r="AD119" s="118">
        <f>IF($C119="TD",INDEX('4. CPI-tabel'!$D$20:$Z$42,$E119-2003,AD$28-2003),
IF(AD$28&gt;=$E119,MAX(1,INDEX('4. CPI-tabel'!$D$20:$Z$42,MAX($E119,2010)-2003,AD$28-2003)),0))</f>
        <v>0</v>
      </c>
      <c r="AE119" s="118">
        <f>IF($C119="TD",INDEX('4. CPI-tabel'!$D$20:$Z$42,$E119-2003,AE$28-2003),
IF(AE$28&gt;=$E119,MAX(1,INDEX('4. CPI-tabel'!$D$20:$Z$42,MAX($E119,2010)-2003,AE$28-2003)),0))</f>
        <v>0</v>
      </c>
      <c r="AF119" s="118">
        <f>IF($C119="TD",INDEX('4. CPI-tabel'!$D$20:$Z$42,$E119-2003,AF$28-2003),
IF(AF$28&gt;=$E119,MAX(1,INDEX('4. CPI-tabel'!$D$20:$Z$42,MAX($E119,2010)-2003,AF$28-2003)),0))</f>
        <v>1</v>
      </c>
      <c r="AG119" s="118">
        <f>IF($C119="TD",INDEX('4. CPI-tabel'!$D$20:$Z$42,$E119-2003,AG$28-2003),
IF(AG$28&gt;=$E119,MAX(1,INDEX('4. CPI-tabel'!$D$20:$Z$42,MAX($E119,2010)-2003,AG$28-2003)),0))</f>
        <v>1.028</v>
      </c>
      <c r="AH119" s="118">
        <f>IF($C119="TD",INDEX('4. CPI-tabel'!$D$20:$Z$42,$E119-2003,AH$28-2003),
IF(AH$28&gt;=$E119,MAX(1,INDEX('4. CPI-tabel'!$D$20:$Z$42,MAX($E119,2010)-2003,AH$28-2003)),0))</f>
        <v>1.035196</v>
      </c>
      <c r="AI119" s="118">
        <f>IF($C119="TD",INDEX('4. CPI-tabel'!$D$20:$Z$42,$E119-2003,AI$28-2003),
IF(AI$28&gt;=$E119,MAX(1,INDEX('4. CPI-tabel'!$D$20:$Z$42,MAX($E119,2010)-2003,AI$28-2003)),0))</f>
        <v>1.035196</v>
      </c>
      <c r="AJ119" s="118">
        <f>IF($C119="TD",INDEX('4. CPI-tabel'!$D$20:$Z$42,$E119-2003,AJ$28-2003),
IF(AJ$28&gt;=$E119,MAX(1,INDEX('4. CPI-tabel'!$D$20:$Z$42,MAX($E119,2010)-2003,AJ$28-2003)),0))</f>
        <v>1.035196</v>
      </c>
      <c r="AK119" s="118">
        <f>IF($C119="TD",INDEX('4. CPI-tabel'!$D$20:$Z$42,$E119-2003,AK$28-2003),
IF(AK$28&gt;=$E119,MAX(1,INDEX('4. CPI-tabel'!$D$20:$Z$42,MAX($E119,2010)-2003,AK$28-2003)),0))</f>
        <v>1.035196</v>
      </c>
      <c r="AL119" s="118">
        <f>IF($C119="TD",INDEX('4. CPI-tabel'!$D$20:$Z$42,$E119-2003,AL$28-2003),
IF(AL$28&gt;=$E119,MAX(1,INDEX('4. CPI-tabel'!$D$20:$Z$42,MAX($E119,2010)-2003,AL$28-2003)),0))</f>
        <v>1.035196</v>
      </c>
      <c r="AM119" s="118">
        <f>IF($C119="TD",INDEX('4. CPI-tabel'!$D$20:$Z$42,$E119-2003,AM$28-2003),
IF(AM$28&gt;=$E119,MAX(1,INDEX('4. CPI-tabel'!$D$20:$Z$42,MAX($E119,2010)-2003,AM$28-2003)),0))</f>
        <v>1.035196</v>
      </c>
      <c r="AO119" s="87">
        <f t="shared" si="21"/>
        <v>0</v>
      </c>
      <c r="AP119" s="87">
        <f t="shared" si="22"/>
        <v>0</v>
      </c>
      <c r="AQ119" s="87">
        <f t="shared" si="23"/>
        <v>0</v>
      </c>
      <c r="AR119" s="87">
        <f t="shared" si="24"/>
        <v>0</v>
      </c>
      <c r="AS119" s="87">
        <f t="shared" si="25"/>
        <v>0</v>
      </c>
      <c r="AT119" s="87">
        <f t="shared" si="26"/>
        <v>0</v>
      </c>
      <c r="AU119" s="87">
        <f t="shared" si="27"/>
        <v>0</v>
      </c>
      <c r="AV119" s="87">
        <f t="shared" si="28"/>
        <v>0</v>
      </c>
      <c r="AW119" s="87">
        <f t="shared" si="29"/>
        <v>1648.7740272964202</v>
      </c>
      <c r="AX119" s="87">
        <f t="shared" si="30"/>
        <v>3389.8794001214401</v>
      </c>
      <c r="AY119" s="87">
        <f t="shared" si="31"/>
        <v>3413.6085559222902</v>
      </c>
      <c r="AZ119" s="87">
        <f t="shared" si="32"/>
        <v>4096.3302671067477</v>
      </c>
      <c r="BA119" s="87">
        <f t="shared" si="33"/>
        <v>3961.6563953114573</v>
      </c>
      <c r="BB119" s="87">
        <f t="shared" si="34"/>
        <v>3831.4101576573812</v>
      </c>
      <c r="BC119" s="87">
        <f t="shared" si="35"/>
        <v>3705.4459880905633</v>
      </c>
      <c r="BD119" s="87">
        <f t="shared" si="36"/>
        <v>3583.6231062903257</v>
      </c>
    </row>
    <row r="120" spans="1:56" x14ac:dyDescent="0.2">
      <c r="B120" s="86">
        <f>'3. Investeringen'!B106</f>
        <v>92</v>
      </c>
      <c r="C120" s="86" t="str">
        <f>'3. Investeringen'!F106</f>
        <v>TD</v>
      </c>
      <c r="D120" s="86" t="str">
        <f>'3. Investeringen'!G106</f>
        <v>Nieuwe investeringen TD</v>
      </c>
      <c r="E120" s="121">
        <f>'3. Investeringen'!K106</f>
        <v>2020</v>
      </c>
      <c r="F120" s="20"/>
      <c r="G120" s="86">
        <f>'7. Nominale afschrijvingen'!R109</f>
        <v>0</v>
      </c>
      <c r="H120" s="86">
        <f>'7. Nominale afschrijvingen'!S109</f>
        <v>0</v>
      </c>
      <c r="I120" s="86">
        <f>'7. Nominale afschrijvingen'!T109</f>
        <v>0</v>
      </c>
      <c r="J120" s="86">
        <f>'7. Nominale afschrijvingen'!U109</f>
        <v>0</v>
      </c>
      <c r="K120" s="86">
        <f>'7. Nominale afschrijvingen'!V109</f>
        <v>0</v>
      </c>
      <c r="L120" s="86">
        <f>'7. Nominale afschrijvingen'!W109</f>
        <v>0</v>
      </c>
      <c r="M120" s="86">
        <f>'7. Nominale afschrijvingen'!X109</f>
        <v>0</v>
      </c>
      <c r="N120" s="86">
        <f>'7. Nominale afschrijvingen'!Y109</f>
        <v>0</v>
      </c>
      <c r="O120" s="86">
        <f>'7. Nominale afschrijvingen'!Z109</f>
        <v>0</v>
      </c>
      <c r="P120" s="86">
        <f>'7. Nominale afschrijvingen'!AA109</f>
        <v>5578.2683444521581</v>
      </c>
      <c r="Q120" s="86">
        <f>'7. Nominale afschrijvingen'!AB109</f>
        <v>11156.536688904316</v>
      </c>
      <c r="R120" s="86">
        <f>'7. Nominale afschrijvingen'!AC109</f>
        <v>13387.844026685179</v>
      </c>
      <c r="S120" s="86">
        <f>'7. Nominale afschrijvingen'!AD109</f>
        <v>13087.555936367005</v>
      </c>
      <c r="T120" s="86">
        <f>'7. Nominale afschrijvingen'!AE109</f>
        <v>12794.003279850363</v>
      </c>
      <c r="U120" s="86">
        <f>'7. Nominale afschrijvingen'!AF109</f>
        <v>12507.034981984561</v>
      </c>
      <c r="V120" s="86">
        <f>'7. Nominale afschrijvingen'!AG109</f>
        <v>12226.503356220423</v>
      </c>
      <c r="W120" s="65"/>
      <c r="X120" s="118">
        <f>IF($C120="TD",INDEX('4. CPI-tabel'!$D$20:$Z$42,$E120-2003,X$28-2003),
IF(X$28&gt;=$E120,MAX(1,INDEX('4. CPI-tabel'!$D$20:$Z$42,MAX($E120,2010)-2003,X$28-2003)),0))</f>
        <v>0</v>
      </c>
      <c r="Y120" s="118">
        <f>IF($C120="TD",INDEX('4. CPI-tabel'!$D$20:$Z$42,$E120-2003,Y$28-2003),
IF(Y$28&gt;=$E120,MAX(1,INDEX('4. CPI-tabel'!$D$20:$Z$42,MAX($E120,2010)-2003,Y$28-2003)),0))</f>
        <v>0</v>
      </c>
      <c r="Z120" s="118">
        <f>IF($C120="TD",INDEX('4. CPI-tabel'!$D$20:$Z$42,$E120-2003,Z$28-2003),
IF(Z$28&gt;=$E120,MAX(1,INDEX('4. CPI-tabel'!$D$20:$Z$42,MAX($E120,2010)-2003,Z$28-2003)),0))</f>
        <v>0</v>
      </c>
      <c r="AA120" s="118">
        <f>IF($C120="TD",INDEX('4. CPI-tabel'!$D$20:$Z$42,$E120-2003,AA$28-2003),
IF(AA$28&gt;=$E120,MAX(1,INDEX('4. CPI-tabel'!$D$20:$Z$42,MAX($E120,2010)-2003,AA$28-2003)),0))</f>
        <v>0</v>
      </c>
      <c r="AB120" s="118">
        <f>IF($C120="TD",INDEX('4. CPI-tabel'!$D$20:$Z$42,$E120-2003,AB$28-2003),
IF(AB$28&gt;=$E120,MAX(1,INDEX('4. CPI-tabel'!$D$20:$Z$42,MAX($E120,2010)-2003,AB$28-2003)),0))</f>
        <v>0</v>
      </c>
      <c r="AC120" s="118">
        <f>IF($C120="TD",INDEX('4. CPI-tabel'!$D$20:$Z$42,$E120-2003,AC$28-2003),
IF(AC$28&gt;=$E120,MAX(1,INDEX('4. CPI-tabel'!$D$20:$Z$42,MAX($E120,2010)-2003,AC$28-2003)),0))</f>
        <v>0</v>
      </c>
      <c r="AD120" s="118">
        <f>IF($C120="TD",INDEX('4. CPI-tabel'!$D$20:$Z$42,$E120-2003,AD$28-2003),
IF(AD$28&gt;=$E120,MAX(1,INDEX('4. CPI-tabel'!$D$20:$Z$42,MAX($E120,2010)-2003,AD$28-2003)),0))</f>
        <v>0</v>
      </c>
      <c r="AE120" s="118">
        <f>IF($C120="TD",INDEX('4. CPI-tabel'!$D$20:$Z$42,$E120-2003,AE$28-2003),
IF(AE$28&gt;=$E120,MAX(1,INDEX('4. CPI-tabel'!$D$20:$Z$42,MAX($E120,2010)-2003,AE$28-2003)),0))</f>
        <v>0</v>
      </c>
      <c r="AF120" s="118">
        <f>IF($C120="TD",INDEX('4. CPI-tabel'!$D$20:$Z$42,$E120-2003,AF$28-2003),
IF(AF$28&gt;=$E120,MAX(1,INDEX('4. CPI-tabel'!$D$20:$Z$42,MAX($E120,2010)-2003,AF$28-2003)),0))</f>
        <v>0</v>
      </c>
      <c r="AG120" s="118">
        <f>IF($C120="TD",INDEX('4. CPI-tabel'!$D$20:$Z$42,$E120-2003,AG$28-2003),
IF(AG$28&gt;=$E120,MAX(1,INDEX('4. CPI-tabel'!$D$20:$Z$42,MAX($E120,2010)-2003,AG$28-2003)),0))</f>
        <v>1</v>
      </c>
      <c r="AH120" s="118">
        <f>IF($C120="TD",INDEX('4. CPI-tabel'!$D$20:$Z$42,$E120-2003,AH$28-2003),
IF(AH$28&gt;=$E120,MAX(1,INDEX('4. CPI-tabel'!$D$20:$Z$42,MAX($E120,2010)-2003,AH$28-2003)),0))</f>
        <v>1.0069999999999999</v>
      </c>
      <c r="AI120" s="118">
        <f>IF($C120="TD",INDEX('4. CPI-tabel'!$D$20:$Z$42,$E120-2003,AI$28-2003),
IF(AI$28&gt;=$E120,MAX(1,INDEX('4. CPI-tabel'!$D$20:$Z$42,MAX($E120,2010)-2003,AI$28-2003)),0))</f>
        <v>1.0069999999999999</v>
      </c>
      <c r="AJ120" s="118">
        <f>IF($C120="TD",INDEX('4. CPI-tabel'!$D$20:$Z$42,$E120-2003,AJ$28-2003),
IF(AJ$28&gt;=$E120,MAX(1,INDEX('4. CPI-tabel'!$D$20:$Z$42,MAX($E120,2010)-2003,AJ$28-2003)),0))</f>
        <v>1.0069999999999999</v>
      </c>
      <c r="AK120" s="118">
        <f>IF($C120="TD",INDEX('4. CPI-tabel'!$D$20:$Z$42,$E120-2003,AK$28-2003),
IF(AK$28&gt;=$E120,MAX(1,INDEX('4. CPI-tabel'!$D$20:$Z$42,MAX($E120,2010)-2003,AK$28-2003)),0))</f>
        <v>1.0069999999999999</v>
      </c>
      <c r="AL120" s="118">
        <f>IF($C120="TD",INDEX('4. CPI-tabel'!$D$20:$Z$42,$E120-2003,AL$28-2003),
IF(AL$28&gt;=$E120,MAX(1,INDEX('4. CPI-tabel'!$D$20:$Z$42,MAX($E120,2010)-2003,AL$28-2003)),0))</f>
        <v>1.0069999999999999</v>
      </c>
      <c r="AM120" s="118">
        <f>IF($C120="TD",INDEX('4. CPI-tabel'!$D$20:$Z$42,$E120-2003,AM$28-2003),
IF(AM$28&gt;=$E120,MAX(1,INDEX('4. CPI-tabel'!$D$20:$Z$42,MAX($E120,2010)-2003,AM$28-2003)),0))</f>
        <v>1.0069999999999999</v>
      </c>
      <c r="AN120" s="20"/>
      <c r="AO120" s="87">
        <f t="shared" ref="AO120:AO125" si="37">G120*X120</f>
        <v>0</v>
      </c>
      <c r="AP120" s="87">
        <f t="shared" ref="AP120:AP125" si="38">H120*Y120</f>
        <v>0</v>
      </c>
      <c r="AQ120" s="87">
        <f t="shared" ref="AQ120:AQ125" si="39">I120*Z120</f>
        <v>0</v>
      </c>
      <c r="AR120" s="87">
        <f t="shared" ref="AR120:AR125" si="40">J120*AA120</f>
        <v>0</v>
      </c>
      <c r="AS120" s="87">
        <f t="shared" ref="AS120:AS125" si="41">K120*AB120</f>
        <v>0</v>
      </c>
      <c r="AT120" s="87">
        <f t="shared" ref="AT120:AT125" si="42">L120*AC120</f>
        <v>0</v>
      </c>
      <c r="AU120" s="87">
        <f t="shared" ref="AU120:AU125" si="43">M120*AD120</f>
        <v>0</v>
      </c>
      <c r="AV120" s="87">
        <f t="shared" ref="AV120:AV125" si="44">N120*AE120</f>
        <v>0</v>
      </c>
      <c r="AW120" s="87">
        <f t="shared" ref="AW120:AW125" si="45">O120*AF120</f>
        <v>0</v>
      </c>
      <c r="AX120" s="87">
        <f t="shared" ref="AX120:AX125" si="46">P120*AG120</f>
        <v>5578.2683444521581</v>
      </c>
      <c r="AY120" s="87">
        <f t="shared" ref="AY120:AY125" si="47">Q120*AH120</f>
        <v>11234.632445726646</v>
      </c>
      <c r="AZ120" s="87">
        <f t="shared" ref="AZ120:AZ125" si="48">R120*AI120</f>
        <v>13481.558934871975</v>
      </c>
      <c r="BA120" s="87">
        <f t="shared" ref="BA120:BA125" si="49">S120*AJ120</f>
        <v>13179.168827921572</v>
      </c>
      <c r="BB120" s="87">
        <f t="shared" ref="BB120:BB125" si="50">T120*AK120</f>
        <v>12883.561302809314</v>
      </c>
      <c r="BC120" s="87">
        <f t="shared" ref="BC120:BC125" si="51">U120*AL120</f>
        <v>12594.584226858453</v>
      </c>
      <c r="BD120" s="87">
        <f t="shared" ref="BD120:BD125" si="52">V120*AM120</f>
        <v>12312.088879713965</v>
      </c>
    </row>
    <row r="121" spans="1:56" x14ac:dyDescent="0.2">
      <c r="B121" s="86">
        <f>'3. Investeringen'!B107</f>
        <v>93</v>
      </c>
      <c r="C121" s="86" t="str">
        <f>'3. Investeringen'!F107</f>
        <v>TD</v>
      </c>
      <c r="D121" s="86" t="str">
        <f>'3. Investeringen'!G107</f>
        <v>Nieuwe investeringen TD</v>
      </c>
      <c r="E121" s="121">
        <f>'3. Investeringen'!K107</f>
        <v>2020</v>
      </c>
      <c r="F121" s="20"/>
      <c r="G121" s="86">
        <f>'7. Nominale afschrijvingen'!R110</f>
        <v>0</v>
      </c>
      <c r="H121" s="86">
        <f>'7. Nominale afschrijvingen'!S110</f>
        <v>0</v>
      </c>
      <c r="I121" s="86">
        <f>'7. Nominale afschrijvingen'!T110</f>
        <v>0</v>
      </c>
      <c r="J121" s="86">
        <f>'7. Nominale afschrijvingen'!U110</f>
        <v>0</v>
      </c>
      <c r="K121" s="86">
        <f>'7. Nominale afschrijvingen'!V110</f>
        <v>0</v>
      </c>
      <c r="L121" s="86">
        <f>'7. Nominale afschrijvingen'!W110</f>
        <v>0</v>
      </c>
      <c r="M121" s="86">
        <f>'7. Nominale afschrijvingen'!X110</f>
        <v>0</v>
      </c>
      <c r="N121" s="86">
        <f>'7. Nominale afschrijvingen'!Y110</f>
        <v>0</v>
      </c>
      <c r="O121" s="86">
        <f>'7. Nominale afschrijvingen'!Z110</f>
        <v>0</v>
      </c>
      <c r="P121" s="86">
        <f>'7. Nominale afschrijvingen'!AA110</f>
        <v>28575.14172842649</v>
      </c>
      <c r="Q121" s="86">
        <f>'7. Nominale afschrijvingen'!AB110</f>
        <v>57150.283456852987</v>
      </c>
      <c r="R121" s="86">
        <f>'7. Nominale afschrijvingen'!AC110</f>
        <v>68580.340148223579</v>
      </c>
      <c r="S121" s="86">
        <f>'7. Nominale afschrijvingen'!AD110</f>
        <v>66688.468695858784</v>
      </c>
      <c r="T121" s="86">
        <f>'7. Nominale afschrijvingen'!AE110</f>
        <v>64848.786800800612</v>
      </c>
      <c r="U121" s="86">
        <f>'7. Nominale afschrijvingen'!AF110</f>
        <v>63059.854751123348</v>
      </c>
      <c r="V121" s="86">
        <f>'7. Nominale afschrijvingen'!AG110</f>
        <v>61320.272551092348</v>
      </c>
      <c r="W121" s="65"/>
      <c r="X121" s="118">
        <f>IF($C121="TD",INDEX('4. CPI-tabel'!$D$20:$Z$42,$E121-2003,X$28-2003),
IF(X$28&gt;=$E121,MAX(1,INDEX('4. CPI-tabel'!$D$20:$Z$42,MAX($E121,2010)-2003,X$28-2003)),0))</f>
        <v>0</v>
      </c>
      <c r="Y121" s="118">
        <f>IF($C121="TD",INDEX('4. CPI-tabel'!$D$20:$Z$42,$E121-2003,Y$28-2003),
IF(Y$28&gt;=$E121,MAX(1,INDEX('4. CPI-tabel'!$D$20:$Z$42,MAX($E121,2010)-2003,Y$28-2003)),0))</f>
        <v>0</v>
      </c>
      <c r="Z121" s="118">
        <f>IF($C121="TD",INDEX('4. CPI-tabel'!$D$20:$Z$42,$E121-2003,Z$28-2003),
IF(Z$28&gt;=$E121,MAX(1,INDEX('4. CPI-tabel'!$D$20:$Z$42,MAX($E121,2010)-2003,Z$28-2003)),0))</f>
        <v>0</v>
      </c>
      <c r="AA121" s="118">
        <f>IF($C121="TD",INDEX('4. CPI-tabel'!$D$20:$Z$42,$E121-2003,AA$28-2003),
IF(AA$28&gt;=$E121,MAX(1,INDEX('4. CPI-tabel'!$D$20:$Z$42,MAX($E121,2010)-2003,AA$28-2003)),0))</f>
        <v>0</v>
      </c>
      <c r="AB121" s="118">
        <f>IF($C121="TD",INDEX('4. CPI-tabel'!$D$20:$Z$42,$E121-2003,AB$28-2003),
IF(AB$28&gt;=$E121,MAX(1,INDEX('4. CPI-tabel'!$D$20:$Z$42,MAX($E121,2010)-2003,AB$28-2003)),0))</f>
        <v>0</v>
      </c>
      <c r="AC121" s="118">
        <f>IF($C121="TD",INDEX('4. CPI-tabel'!$D$20:$Z$42,$E121-2003,AC$28-2003),
IF(AC$28&gt;=$E121,MAX(1,INDEX('4. CPI-tabel'!$D$20:$Z$42,MAX($E121,2010)-2003,AC$28-2003)),0))</f>
        <v>0</v>
      </c>
      <c r="AD121" s="118">
        <f>IF($C121="TD",INDEX('4. CPI-tabel'!$D$20:$Z$42,$E121-2003,AD$28-2003),
IF(AD$28&gt;=$E121,MAX(1,INDEX('4. CPI-tabel'!$D$20:$Z$42,MAX($E121,2010)-2003,AD$28-2003)),0))</f>
        <v>0</v>
      </c>
      <c r="AE121" s="118">
        <f>IF($C121="TD",INDEX('4. CPI-tabel'!$D$20:$Z$42,$E121-2003,AE$28-2003),
IF(AE$28&gt;=$E121,MAX(1,INDEX('4. CPI-tabel'!$D$20:$Z$42,MAX($E121,2010)-2003,AE$28-2003)),0))</f>
        <v>0</v>
      </c>
      <c r="AF121" s="118">
        <f>IF($C121="TD",INDEX('4. CPI-tabel'!$D$20:$Z$42,$E121-2003,AF$28-2003),
IF(AF$28&gt;=$E121,MAX(1,INDEX('4. CPI-tabel'!$D$20:$Z$42,MAX($E121,2010)-2003,AF$28-2003)),0))</f>
        <v>0</v>
      </c>
      <c r="AG121" s="118">
        <f>IF($C121="TD",INDEX('4. CPI-tabel'!$D$20:$Z$42,$E121-2003,AG$28-2003),
IF(AG$28&gt;=$E121,MAX(1,INDEX('4. CPI-tabel'!$D$20:$Z$42,MAX($E121,2010)-2003,AG$28-2003)),0))</f>
        <v>1</v>
      </c>
      <c r="AH121" s="118">
        <f>IF($C121="TD",INDEX('4. CPI-tabel'!$D$20:$Z$42,$E121-2003,AH$28-2003),
IF(AH$28&gt;=$E121,MAX(1,INDEX('4. CPI-tabel'!$D$20:$Z$42,MAX($E121,2010)-2003,AH$28-2003)),0))</f>
        <v>1.0069999999999999</v>
      </c>
      <c r="AI121" s="118">
        <f>IF($C121="TD",INDEX('4. CPI-tabel'!$D$20:$Z$42,$E121-2003,AI$28-2003),
IF(AI$28&gt;=$E121,MAX(1,INDEX('4. CPI-tabel'!$D$20:$Z$42,MAX($E121,2010)-2003,AI$28-2003)),0))</f>
        <v>1.0069999999999999</v>
      </c>
      <c r="AJ121" s="118">
        <f>IF($C121="TD",INDEX('4. CPI-tabel'!$D$20:$Z$42,$E121-2003,AJ$28-2003),
IF(AJ$28&gt;=$E121,MAX(1,INDEX('4. CPI-tabel'!$D$20:$Z$42,MAX($E121,2010)-2003,AJ$28-2003)),0))</f>
        <v>1.0069999999999999</v>
      </c>
      <c r="AK121" s="118">
        <f>IF($C121="TD",INDEX('4. CPI-tabel'!$D$20:$Z$42,$E121-2003,AK$28-2003),
IF(AK$28&gt;=$E121,MAX(1,INDEX('4. CPI-tabel'!$D$20:$Z$42,MAX($E121,2010)-2003,AK$28-2003)),0))</f>
        <v>1.0069999999999999</v>
      </c>
      <c r="AL121" s="118">
        <f>IF($C121="TD",INDEX('4. CPI-tabel'!$D$20:$Z$42,$E121-2003,AL$28-2003),
IF(AL$28&gt;=$E121,MAX(1,INDEX('4. CPI-tabel'!$D$20:$Z$42,MAX($E121,2010)-2003,AL$28-2003)),0))</f>
        <v>1.0069999999999999</v>
      </c>
      <c r="AM121" s="118">
        <f>IF($C121="TD",INDEX('4. CPI-tabel'!$D$20:$Z$42,$E121-2003,AM$28-2003),
IF(AM$28&gt;=$E121,MAX(1,INDEX('4. CPI-tabel'!$D$20:$Z$42,MAX($E121,2010)-2003,AM$28-2003)),0))</f>
        <v>1.0069999999999999</v>
      </c>
      <c r="AN121" s="20"/>
      <c r="AO121" s="87">
        <f t="shared" si="37"/>
        <v>0</v>
      </c>
      <c r="AP121" s="87">
        <f t="shared" si="38"/>
        <v>0</v>
      </c>
      <c r="AQ121" s="87">
        <f t="shared" si="39"/>
        <v>0</v>
      </c>
      <c r="AR121" s="87">
        <f t="shared" si="40"/>
        <v>0</v>
      </c>
      <c r="AS121" s="87">
        <f t="shared" si="41"/>
        <v>0</v>
      </c>
      <c r="AT121" s="87">
        <f t="shared" si="42"/>
        <v>0</v>
      </c>
      <c r="AU121" s="87">
        <f t="shared" si="43"/>
        <v>0</v>
      </c>
      <c r="AV121" s="87">
        <f t="shared" si="44"/>
        <v>0</v>
      </c>
      <c r="AW121" s="87">
        <f t="shared" si="45"/>
        <v>0</v>
      </c>
      <c r="AX121" s="87">
        <f t="shared" si="46"/>
        <v>28575.14172842649</v>
      </c>
      <c r="AY121" s="87">
        <f t="shared" si="47"/>
        <v>57550.335441050949</v>
      </c>
      <c r="AZ121" s="87">
        <f t="shared" si="48"/>
        <v>69060.402529261133</v>
      </c>
      <c r="BA121" s="87">
        <f t="shared" si="49"/>
        <v>67155.287976729785</v>
      </c>
      <c r="BB121" s="87">
        <f t="shared" si="50"/>
        <v>65302.728308406207</v>
      </c>
      <c r="BC121" s="87">
        <f t="shared" si="51"/>
        <v>63501.273734381204</v>
      </c>
      <c r="BD121" s="87">
        <f t="shared" si="52"/>
        <v>61749.514458949991</v>
      </c>
    </row>
    <row r="122" spans="1:56" x14ac:dyDescent="0.2">
      <c r="B122" s="86">
        <f>'3. Investeringen'!B108</f>
        <v>94</v>
      </c>
      <c r="C122" s="86" t="str">
        <f>'3. Investeringen'!F108</f>
        <v>TD</v>
      </c>
      <c r="D122" s="86" t="str">
        <f>'3. Investeringen'!G108</f>
        <v>Nieuwe investeringen TD</v>
      </c>
      <c r="E122" s="121">
        <f>'3. Investeringen'!K108</f>
        <v>2020</v>
      </c>
      <c r="F122" s="20"/>
      <c r="G122" s="86">
        <f>'7. Nominale afschrijvingen'!R111</f>
        <v>0</v>
      </c>
      <c r="H122" s="86">
        <f>'7. Nominale afschrijvingen'!S111</f>
        <v>0</v>
      </c>
      <c r="I122" s="86">
        <f>'7. Nominale afschrijvingen'!T111</f>
        <v>0</v>
      </c>
      <c r="J122" s="86">
        <f>'7. Nominale afschrijvingen'!U111</f>
        <v>0</v>
      </c>
      <c r="K122" s="86">
        <f>'7. Nominale afschrijvingen'!V111</f>
        <v>0</v>
      </c>
      <c r="L122" s="86">
        <f>'7. Nominale afschrijvingen'!W111</f>
        <v>0</v>
      </c>
      <c r="M122" s="86">
        <f>'7. Nominale afschrijvingen'!X111</f>
        <v>0</v>
      </c>
      <c r="N122" s="86">
        <f>'7. Nominale afschrijvingen'!Y111</f>
        <v>0</v>
      </c>
      <c r="O122" s="86">
        <f>'7. Nominale afschrijvingen'!Z111</f>
        <v>0</v>
      </c>
      <c r="P122" s="86">
        <f>'7. Nominale afschrijvingen'!AA111</f>
        <v>18012.481719864711</v>
      </c>
      <c r="Q122" s="86">
        <f>'7. Nominale afschrijvingen'!AB111</f>
        <v>36024.963439729421</v>
      </c>
      <c r="R122" s="86">
        <f>'7. Nominale afschrijvingen'!AC111</f>
        <v>43229.956127675301</v>
      </c>
      <c r="S122" s="86">
        <f>'7. Nominale afschrijvingen'!AD111</f>
        <v>41409.747448615293</v>
      </c>
      <c r="T122" s="86">
        <f>'7. Nominale afschrijvingen'!AE111</f>
        <v>39666.17913498939</v>
      </c>
      <c r="U122" s="86">
        <f>'7. Nominale afschrijvingen'!AF111</f>
        <v>37996.024224042463</v>
      </c>
      <c r="V122" s="86">
        <f>'7. Nominale afschrijvingen'!AG111</f>
        <v>36396.191625135412</v>
      </c>
      <c r="W122" s="65"/>
      <c r="X122" s="118">
        <f>IF($C122="TD",INDEX('4. CPI-tabel'!$D$20:$Z$42,$E122-2003,X$28-2003),
IF(X$28&gt;=$E122,MAX(1,INDEX('4. CPI-tabel'!$D$20:$Z$42,MAX($E122,2010)-2003,X$28-2003)),0))</f>
        <v>0</v>
      </c>
      <c r="Y122" s="118">
        <f>IF($C122="TD",INDEX('4. CPI-tabel'!$D$20:$Z$42,$E122-2003,Y$28-2003),
IF(Y$28&gt;=$E122,MAX(1,INDEX('4. CPI-tabel'!$D$20:$Z$42,MAX($E122,2010)-2003,Y$28-2003)),0))</f>
        <v>0</v>
      </c>
      <c r="Z122" s="118">
        <f>IF($C122="TD",INDEX('4. CPI-tabel'!$D$20:$Z$42,$E122-2003,Z$28-2003),
IF(Z$28&gt;=$E122,MAX(1,INDEX('4. CPI-tabel'!$D$20:$Z$42,MAX($E122,2010)-2003,Z$28-2003)),0))</f>
        <v>0</v>
      </c>
      <c r="AA122" s="118">
        <f>IF($C122="TD",INDEX('4. CPI-tabel'!$D$20:$Z$42,$E122-2003,AA$28-2003),
IF(AA$28&gt;=$E122,MAX(1,INDEX('4. CPI-tabel'!$D$20:$Z$42,MAX($E122,2010)-2003,AA$28-2003)),0))</f>
        <v>0</v>
      </c>
      <c r="AB122" s="118">
        <f>IF($C122="TD",INDEX('4. CPI-tabel'!$D$20:$Z$42,$E122-2003,AB$28-2003),
IF(AB$28&gt;=$E122,MAX(1,INDEX('4. CPI-tabel'!$D$20:$Z$42,MAX($E122,2010)-2003,AB$28-2003)),0))</f>
        <v>0</v>
      </c>
      <c r="AC122" s="118">
        <f>IF($C122="TD",INDEX('4. CPI-tabel'!$D$20:$Z$42,$E122-2003,AC$28-2003),
IF(AC$28&gt;=$E122,MAX(1,INDEX('4. CPI-tabel'!$D$20:$Z$42,MAX($E122,2010)-2003,AC$28-2003)),0))</f>
        <v>0</v>
      </c>
      <c r="AD122" s="118">
        <f>IF($C122="TD",INDEX('4. CPI-tabel'!$D$20:$Z$42,$E122-2003,AD$28-2003),
IF(AD$28&gt;=$E122,MAX(1,INDEX('4. CPI-tabel'!$D$20:$Z$42,MAX($E122,2010)-2003,AD$28-2003)),0))</f>
        <v>0</v>
      </c>
      <c r="AE122" s="118">
        <f>IF($C122="TD",INDEX('4. CPI-tabel'!$D$20:$Z$42,$E122-2003,AE$28-2003),
IF(AE$28&gt;=$E122,MAX(1,INDEX('4. CPI-tabel'!$D$20:$Z$42,MAX($E122,2010)-2003,AE$28-2003)),0))</f>
        <v>0</v>
      </c>
      <c r="AF122" s="118">
        <f>IF($C122="TD",INDEX('4. CPI-tabel'!$D$20:$Z$42,$E122-2003,AF$28-2003),
IF(AF$28&gt;=$E122,MAX(1,INDEX('4. CPI-tabel'!$D$20:$Z$42,MAX($E122,2010)-2003,AF$28-2003)),0))</f>
        <v>0</v>
      </c>
      <c r="AG122" s="118">
        <f>IF($C122="TD",INDEX('4. CPI-tabel'!$D$20:$Z$42,$E122-2003,AG$28-2003),
IF(AG$28&gt;=$E122,MAX(1,INDEX('4. CPI-tabel'!$D$20:$Z$42,MAX($E122,2010)-2003,AG$28-2003)),0))</f>
        <v>1</v>
      </c>
      <c r="AH122" s="118">
        <f>IF($C122="TD",INDEX('4. CPI-tabel'!$D$20:$Z$42,$E122-2003,AH$28-2003),
IF(AH$28&gt;=$E122,MAX(1,INDEX('4. CPI-tabel'!$D$20:$Z$42,MAX($E122,2010)-2003,AH$28-2003)),0))</f>
        <v>1.0069999999999999</v>
      </c>
      <c r="AI122" s="118">
        <f>IF($C122="TD",INDEX('4. CPI-tabel'!$D$20:$Z$42,$E122-2003,AI$28-2003),
IF(AI$28&gt;=$E122,MAX(1,INDEX('4. CPI-tabel'!$D$20:$Z$42,MAX($E122,2010)-2003,AI$28-2003)),0))</f>
        <v>1.0069999999999999</v>
      </c>
      <c r="AJ122" s="118">
        <f>IF($C122="TD",INDEX('4. CPI-tabel'!$D$20:$Z$42,$E122-2003,AJ$28-2003),
IF(AJ$28&gt;=$E122,MAX(1,INDEX('4. CPI-tabel'!$D$20:$Z$42,MAX($E122,2010)-2003,AJ$28-2003)),0))</f>
        <v>1.0069999999999999</v>
      </c>
      <c r="AK122" s="118">
        <f>IF($C122="TD",INDEX('4. CPI-tabel'!$D$20:$Z$42,$E122-2003,AK$28-2003),
IF(AK$28&gt;=$E122,MAX(1,INDEX('4. CPI-tabel'!$D$20:$Z$42,MAX($E122,2010)-2003,AK$28-2003)),0))</f>
        <v>1.0069999999999999</v>
      </c>
      <c r="AL122" s="118">
        <f>IF($C122="TD",INDEX('4. CPI-tabel'!$D$20:$Z$42,$E122-2003,AL$28-2003),
IF(AL$28&gt;=$E122,MAX(1,INDEX('4. CPI-tabel'!$D$20:$Z$42,MAX($E122,2010)-2003,AL$28-2003)),0))</f>
        <v>1.0069999999999999</v>
      </c>
      <c r="AM122" s="118">
        <f>IF($C122="TD",INDEX('4. CPI-tabel'!$D$20:$Z$42,$E122-2003,AM$28-2003),
IF(AM$28&gt;=$E122,MAX(1,INDEX('4. CPI-tabel'!$D$20:$Z$42,MAX($E122,2010)-2003,AM$28-2003)),0))</f>
        <v>1.0069999999999999</v>
      </c>
      <c r="AN122" s="20"/>
      <c r="AO122" s="87">
        <f t="shared" si="37"/>
        <v>0</v>
      </c>
      <c r="AP122" s="87">
        <f t="shared" si="38"/>
        <v>0</v>
      </c>
      <c r="AQ122" s="87">
        <f t="shared" si="39"/>
        <v>0</v>
      </c>
      <c r="AR122" s="87">
        <f t="shared" si="40"/>
        <v>0</v>
      </c>
      <c r="AS122" s="87">
        <f t="shared" si="41"/>
        <v>0</v>
      </c>
      <c r="AT122" s="87">
        <f t="shared" si="42"/>
        <v>0</v>
      </c>
      <c r="AU122" s="87">
        <f t="shared" si="43"/>
        <v>0</v>
      </c>
      <c r="AV122" s="87">
        <f t="shared" si="44"/>
        <v>0</v>
      </c>
      <c r="AW122" s="87">
        <f t="shared" si="45"/>
        <v>0</v>
      </c>
      <c r="AX122" s="87">
        <f t="shared" si="46"/>
        <v>18012.481719864711</v>
      </c>
      <c r="AY122" s="87">
        <f t="shared" si="47"/>
        <v>36277.138183807525</v>
      </c>
      <c r="AZ122" s="87">
        <f t="shared" si="48"/>
        <v>43532.565820569027</v>
      </c>
      <c r="BA122" s="87">
        <f t="shared" si="49"/>
        <v>41699.615680755596</v>
      </c>
      <c r="BB122" s="87">
        <f t="shared" si="50"/>
        <v>39943.84238893431</v>
      </c>
      <c r="BC122" s="87">
        <f t="shared" si="51"/>
        <v>38261.99639361076</v>
      </c>
      <c r="BD122" s="87">
        <f t="shared" si="52"/>
        <v>36650.964966511354</v>
      </c>
    </row>
    <row r="123" spans="1:56" x14ac:dyDescent="0.2">
      <c r="B123" s="86">
        <f>'3. Investeringen'!B109</f>
        <v>95</v>
      </c>
      <c r="C123" s="86" t="str">
        <f>'3. Investeringen'!F109</f>
        <v>TD</v>
      </c>
      <c r="D123" s="86" t="str">
        <f>'3. Investeringen'!G109</f>
        <v>Nieuwe investeringen TD</v>
      </c>
      <c r="E123" s="121">
        <f>'3. Investeringen'!K109</f>
        <v>2020</v>
      </c>
      <c r="F123" s="20"/>
      <c r="G123" s="86">
        <f>'7. Nominale afschrijvingen'!R112</f>
        <v>0</v>
      </c>
      <c r="H123" s="86">
        <f>'7. Nominale afschrijvingen'!S112</f>
        <v>0</v>
      </c>
      <c r="I123" s="86">
        <f>'7. Nominale afschrijvingen'!T112</f>
        <v>0</v>
      </c>
      <c r="J123" s="86">
        <f>'7. Nominale afschrijvingen'!U112</f>
        <v>0</v>
      </c>
      <c r="K123" s="86">
        <f>'7. Nominale afschrijvingen'!V112</f>
        <v>0</v>
      </c>
      <c r="L123" s="86">
        <f>'7. Nominale afschrijvingen'!W112</f>
        <v>0</v>
      </c>
      <c r="M123" s="86">
        <f>'7. Nominale afschrijvingen'!X112</f>
        <v>0</v>
      </c>
      <c r="N123" s="86">
        <f>'7. Nominale afschrijvingen'!Y112</f>
        <v>0</v>
      </c>
      <c r="O123" s="86">
        <f>'7. Nominale afschrijvingen'!Z112</f>
        <v>0</v>
      </c>
      <c r="P123" s="86">
        <f>'7. Nominale afschrijvingen'!AA112</f>
        <v>2760.9006547709828</v>
      </c>
      <c r="Q123" s="86">
        <f>'7. Nominale afschrijvingen'!AB112</f>
        <v>5521.8013095419647</v>
      </c>
      <c r="R123" s="86">
        <f>'7. Nominale afschrijvingen'!AC112</f>
        <v>6626.1615714503587</v>
      </c>
      <c r="S123" s="86">
        <f>'7. Nominale afschrijvingen'!AD112</f>
        <v>5080.0572047786081</v>
      </c>
      <c r="T123" s="86">
        <f>'7. Nominale afschrijvingen'!AE112</f>
        <v>5080.0572047786081</v>
      </c>
      <c r="U123" s="86">
        <f>'7. Nominale afschrijvingen'!AF112</f>
        <v>2540.0286023893041</v>
      </c>
      <c r="V123" s="86">
        <f>'7. Nominale afschrijvingen'!AG112</f>
        <v>0</v>
      </c>
      <c r="W123" s="65"/>
      <c r="X123" s="118">
        <f>IF($C123="TD",INDEX('4. CPI-tabel'!$D$20:$Z$42,$E123-2003,X$28-2003),
IF(X$28&gt;=$E123,MAX(1,INDEX('4. CPI-tabel'!$D$20:$Z$42,MAX($E123,2010)-2003,X$28-2003)),0))</f>
        <v>0</v>
      </c>
      <c r="Y123" s="118">
        <f>IF($C123="TD",INDEX('4. CPI-tabel'!$D$20:$Z$42,$E123-2003,Y$28-2003),
IF(Y$28&gt;=$E123,MAX(1,INDEX('4. CPI-tabel'!$D$20:$Z$42,MAX($E123,2010)-2003,Y$28-2003)),0))</f>
        <v>0</v>
      </c>
      <c r="Z123" s="118">
        <f>IF($C123="TD",INDEX('4. CPI-tabel'!$D$20:$Z$42,$E123-2003,Z$28-2003),
IF(Z$28&gt;=$E123,MAX(1,INDEX('4. CPI-tabel'!$D$20:$Z$42,MAX($E123,2010)-2003,Z$28-2003)),0))</f>
        <v>0</v>
      </c>
      <c r="AA123" s="118">
        <f>IF($C123="TD",INDEX('4. CPI-tabel'!$D$20:$Z$42,$E123-2003,AA$28-2003),
IF(AA$28&gt;=$E123,MAX(1,INDEX('4. CPI-tabel'!$D$20:$Z$42,MAX($E123,2010)-2003,AA$28-2003)),0))</f>
        <v>0</v>
      </c>
      <c r="AB123" s="118">
        <f>IF($C123="TD",INDEX('4. CPI-tabel'!$D$20:$Z$42,$E123-2003,AB$28-2003),
IF(AB$28&gt;=$E123,MAX(1,INDEX('4. CPI-tabel'!$D$20:$Z$42,MAX($E123,2010)-2003,AB$28-2003)),0))</f>
        <v>0</v>
      </c>
      <c r="AC123" s="118">
        <f>IF($C123="TD",INDEX('4. CPI-tabel'!$D$20:$Z$42,$E123-2003,AC$28-2003),
IF(AC$28&gt;=$E123,MAX(1,INDEX('4. CPI-tabel'!$D$20:$Z$42,MAX($E123,2010)-2003,AC$28-2003)),0))</f>
        <v>0</v>
      </c>
      <c r="AD123" s="118">
        <f>IF($C123="TD",INDEX('4. CPI-tabel'!$D$20:$Z$42,$E123-2003,AD$28-2003),
IF(AD$28&gt;=$E123,MAX(1,INDEX('4. CPI-tabel'!$D$20:$Z$42,MAX($E123,2010)-2003,AD$28-2003)),0))</f>
        <v>0</v>
      </c>
      <c r="AE123" s="118">
        <f>IF($C123="TD",INDEX('4. CPI-tabel'!$D$20:$Z$42,$E123-2003,AE$28-2003),
IF(AE$28&gt;=$E123,MAX(1,INDEX('4. CPI-tabel'!$D$20:$Z$42,MAX($E123,2010)-2003,AE$28-2003)),0))</f>
        <v>0</v>
      </c>
      <c r="AF123" s="118">
        <f>IF($C123="TD",INDEX('4. CPI-tabel'!$D$20:$Z$42,$E123-2003,AF$28-2003),
IF(AF$28&gt;=$E123,MAX(1,INDEX('4. CPI-tabel'!$D$20:$Z$42,MAX($E123,2010)-2003,AF$28-2003)),0))</f>
        <v>0</v>
      </c>
      <c r="AG123" s="118">
        <f>IF($C123="TD",INDEX('4. CPI-tabel'!$D$20:$Z$42,$E123-2003,AG$28-2003),
IF(AG$28&gt;=$E123,MAX(1,INDEX('4. CPI-tabel'!$D$20:$Z$42,MAX($E123,2010)-2003,AG$28-2003)),0))</f>
        <v>1</v>
      </c>
      <c r="AH123" s="118">
        <f>IF($C123="TD",INDEX('4. CPI-tabel'!$D$20:$Z$42,$E123-2003,AH$28-2003),
IF(AH$28&gt;=$E123,MAX(1,INDEX('4. CPI-tabel'!$D$20:$Z$42,MAX($E123,2010)-2003,AH$28-2003)),0))</f>
        <v>1.0069999999999999</v>
      </c>
      <c r="AI123" s="118">
        <f>IF($C123="TD",INDEX('4. CPI-tabel'!$D$20:$Z$42,$E123-2003,AI$28-2003),
IF(AI$28&gt;=$E123,MAX(1,INDEX('4. CPI-tabel'!$D$20:$Z$42,MAX($E123,2010)-2003,AI$28-2003)),0))</f>
        <v>1.0069999999999999</v>
      </c>
      <c r="AJ123" s="118">
        <f>IF($C123="TD",INDEX('4. CPI-tabel'!$D$20:$Z$42,$E123-2003,AJ$28-2003),
IF(AJ$28&gt;=$E123,MAX(1,INDEX('4. CPI-tabel'!$D$20:$Z$42,MAX($E123,2010)-2003,AJ$28-2003)),0))</f>
        <v>1.0069999999999999</v>
      </c>
      <c r="AK123" s="118">
        <f>IF($C123="TD",INDEX('4. CPI-tabel'!$D$20:$Z$42,$E123-2003,AK$28-2003),
IF(AK$28&gt;=$E123,MAX(1,INDEX('4. CPI-tabel'!$D$20:$Z$42,MAX($E123,2010)-2003,AK$28-2003)),0))</f>
        <v>1.0069999999999999</v>
      </c>
      <c r="AL123" s="118">
        <f>IF($C123="TD",INDEX('4. CPI-tabel'!$D$20:$Z$42,$E123-2003,AL$28-2003),
IF(AL$28&gt;=$E123,MAX(1,INDEX('4. CPI-tabel'!$D$20:$Z$42,MAX($E123,2010)-2003,AL$28-2003)),0))</f>
        <v>1.0069999999999999</v>
      </c>
      <c r="AM123" s="118">
        <f>IF($C123="TD",INDEX('4. CPI-tabel'!$D$20:$Z$42,$E123-2003,AM$28-2003),
IF(AM$28&gt;=$E123,MAX(1,INDEX('4. CPI-tabel'!$D$20:$Z$42,MAX($E123,2010)-2003,AM$28-2003)),0))</f>
        <v>1.0069999999999999</v>
      </c>
      <c r="AN123" s="20"/>
      <c r="AO123" s="87">
        <f t="shared" si="37"/>
        <v>0</v>
      </c>
      <c r="AP123" s="87">
        <f t="shared" si="38"/>
        <v>0</v>
      </c>
      <c r="AQ123" s="87">
        <f t="shared" si="39"/>
        <v>0</v>
      </c>
      <c r="AR123" s="87">
        <f t="shared" si="40"/>
        <v>0</v>
      </c>
      <c r="AS123" s="87">
        <f t="shared" si="41"/>
        <v>0</v>
      </c>
      <c r="AT123" s="87">
        <f t="shared" si="42"/>
        <v>0</v>
      </c>
      <c r="AU123" s="87">
        <f t="shared" si="43"/>
        <v>0</v>
      </c>
      <c r="AV123" s="87">
        <f t="shared" si="44"/>
        <v>0</v>
      </c>
      <c r="AW123" s="87">
        <f t="shared" si="45"/>
        <v>0</v>
      </c>
      <c r="AX123" s="87">
        <f t="shared" si="46"/>
        <v>2760.9006547709828</v>
      </c>
      <c r="AY123" s="87">
        <f t="shared" si="47"/>
        <v>5560.4539187087576</v>
      </c>
      <c r="AZ123" s="87">
        <f t="shared" si="48"/>
        <v>6672.5447024505102</v>
      </c>
      <c r="BA123" s="87">
        <f t="shared" si="49"/>
        <v>5115.6176052120582</v>
      </c>
      <c r="BB123" s="87">
        <f t="shared" si="50"/>
        <v>5115.6176052120582</v>
      </c>
      <c r="BC123" s="87">
        <f t="shared" si="51"/>
        <v>2557.8088026060291</v>
      </c>
      <c r="BD123" s="87">
        <f t="shared" si="52"/>
        <v>0</v>
      </c>
    </row>
    <row r="124" spans="1:56" x14ac:dyDescent="0.2">
      <c r="B124" s="86">
        <f>'3. Investeringen'!B110</f>
        <v>96</v>
      </c>
      <c r="C124" s="86" t="str">
        <f>'3. Investeringen'!F110</f>
        <v>AD</v>
      </c>
      <c r="D124" s="86" t="str">
        <f>'3. Investeringen'!G110</f>
        <v>Nieuwe investeringen AD</v>
      </c>
      <c r="E124" s="121">
        <f>'3. Investeringen'!K110</f>
        <v>2020</v>
      </c>
      <c r="F124" s="20"/>
      <c r="G124" s="86">
        <f>'7. Nominale afschrijvingen'!R113</f>
        <v>0</v>
      </c>
      <c r="H124" s="86">
        <f>'7. Nominale afschrijvingen'!S113</f>
        <v>0</v>
      </c>
      <c r="I124" s="86">
        <f>'7. Nominale afschrijvingen'!T113</f>
        <v>0</v>
      </c>
      <c r="J124" s="86">
        <f>'7. Nominale afschrijvingen'!U113</f>
        <v>0</v>
      </c>
      <c r="K124" s="86">
        <f>'7. Nominale afschrijvingen'!V113</f>
        <v>0</v>
      </c>
      <c r="L124" s="86">
        <f>'7. Nominale afschrijvingen'!W113</f>
        <v>0</v>
      </c>
      <c r="M124" s="86">
        <f>'7. Nominale afschrijvingen'!X113</f>
        <v>0</v>
      </c>
      <c r="N124" s="86">
        <f>'7. Nominale afschrijvingen'!Y113</f>
        <v>0</v>
      </c>
      <c r="O124" s="86">
        <f>'7. Nominale afschrijvingen'!Z113</f>
        <v>0</v>
      </c>
      <c r="P124" s="86">
        <f>'7. Nominale afschrijvingen'!AA113</f>
        <v>24180.69384383133</v>
      </c>
      <c r="Q124" s="86">
        <f>'7. Nominale afschrijvingen'!AB113</f>
        <v>48361.38768766266</v>
      </c>
      <c r="R124" s="86">
        <f>'7. Nominale afschrijvingen'!AC113</f>
        <v>58033.665225195196</v>
      </c>
      <c r="S124" s="86">
        <f>'7. Nominale afschrijvingen'!AD113</f>
        <v>56176.587937988945</v>
      </c>
      <c r="T124" s="86">
        <f>'7. Nominale afschrijvingen'!AE113</f>
        <v>54378.937123973294</v>
      </c>
      <c r="U124" s="86">
        <f>'7. Nominale afschrijvingen'!AF113</f>
        <v>52638.811136006145</v>
      </c>
      <c r="V124" s="86">
        <f>'7. Nominale afschrijvingen'!AG113</f>
        <v>50954.36917965395</v>
      </c>
      <c r="W124" s="65"/>
      <c r="X124" s="118">
        <f>IF($C124="TD",INDEX('4. CPI-tabel'!$D$20:$Z$42,$E124-2003,X$28-2003),
IF(X$28&gt;=$E124,MAX(1,INDEX('4. CPI-tabel'!$D$20:$Z$42,MAX($E124,2010)-2003,X$28-2003)),0))</f>
        <v>0</v>
      </c>
      <c r="Y124" s="118">
        <f>IF($C124="TD",INDEX('4. CPI-tabel'!$D$20:$Z$42,$E124-2003,Y$28-2003),
IF(Y$28&gt;=$E124,MAX(1,INDEX('4. CPI-tabel'!$D$20:$Z$42,MAX($E124,2010)-2003,Y$28-2003)),0))</f>
        <v>0</v>
      </c>
      <c r="Z124" s="118">
        <f>IF($C124="TD",INDEX('4. CPI-tabel'!$D$20:$Z$42,$E124-2003,Z$28-2003),
IF(Z$28&gt;=$E124,MAX(1,INDEX('4. CPI-tabel'!$D$20:$Z$42,MAX($E124,2010)-2003,Z$28-2003)),0))</f>
        <v>0</v>
      </c>
      <c r="AA124" s="118">
        <f>IF($C124="TD",INDEX('4. CPI-tabel'!$D$20:$Z$42,$E124-2003,AA$28-2003),
IF(AA$28&gt;=$E124,MAX(1,INDEX('4. CPI-tabel'!$D$20:$Z$42,MAX($E124,2010)-2003,AA$28-2003)),0))</f>
        <v>0</v>
      </c>
      <c r="AB124" s="118">
        <f>IF($C124="TD",INDEX('4. CPI-tabel'!$D$20:$Z$42,$E124-2003,AB$28-2003),
IF(AB$28&gt;=$E124,MAX(1,INDEX('4. CPI-tabel'!$D$20:$Z$42,MAX($E124,2010)-2003,AB$28-2003)),0))</f>
        <v>0</v>
      </c>
      <c r="AC124" s="118">
        <f>IF($C124="TD",INDEX('4. CPI-tabel'!$D$20:$Z$42,$E124-2003,AC$28-2003),
IF(AC$28&gt;=$E124,MAX(1,INDEX('4. CPI-tabel'!$D$20:$Z$42,MAX($E124,2010)-2003,AC$28-2003)),0))</f>
        <v>0</v>
      </c>
      <c r="AD124" s="118">
        <f>IF($C124="TD",INDEX('4. CPI-tabel'!$D$20:$Z$42,$E124-2003,AD$28-2003),
IF(AD$28&gt;=$E124,MAX(1,INDEX('4. CPI-tabel'!$D$20:$Z$42,MAX($E124,2010)-2003,AD$28-2003)),0))</f>
        <v>0</v>
      </c>
      <c r="AE124" s="118">
        <f>IF($C124="TD",INDEX('4. CPI-tabel'!$D$20:$Z$42,$E124-2003,AE$28-2003),
IF(AE$28&gt;=$E124,MAX(1,INDEX('4. CPI-tabel'!$D$20:$Z$42,MAX($E124,2010)-2003,AE$28-2003)),0))</f>
        <v>0</v>
      </c>
      <c r="AF124" s="118">
        <f>IF($C124="TD",INDEX('4. CPI-tabel'!$D$20:$Z$42,$E124-2003,AF$28-2003),
IF(AF$28&gt;=$E124,MAX(1,INDEX('4. CPI-tabel'!$D$20:$Z$42,MAX($E124,2010)-2003,AF$28-2003)),0))</f>
        <v>0</v>
      </c>
      <c r="AG124" s="118">
        <f>IF($C124="TD",INDEX('4. CPI-tabel'!$D$20:$Z$42,$E124-2003,AG$28-2003),
IF(AG$28&gt;=$E124,MAX(1,INDEX('4. CPI-tabel'!$D$20:$Z$42,MAX($E124,2010)-2003,AG$28-2003)),0))</f>
        <v>1</v>
      </c>
      <c r="AH124" s="118">
        <f>IF($C124="TD",INDEX('4. CPI-tabel'!$D$20:$Z$42,$E124-2003,AH$28-2003),
IF(AH$28&gt;=$E124,MAX(1,INDEX('4. CPI-tabel'!$D$20:$Z$42,MAX($E124,2010)-2003,AH$28-2003)),0))</f>
        <v>1.0069999999999999</v>
      </c>
      <c r="AI124" s="118">
        <f>IF($C124="TD",INDEX('4. CPI-tabel'!$D$20:$Z$42,$E124-2003,AI$28-2003),
IF(AI$28&gt;=$E124,MAX(1,INDEX('4. CPI-tabel'!$D$20:$Z$42,MAX($E124,2010)-2003,AI$28-2003)),0))</f>
        <v>1.0069999999999999</v>
      </c>
      <c r="AJ124" s="118">
        <f>IF($C124="TD",INDEX('4. CPI-tabel'!$D$20:$Z$42,$E124-2003,AJ$28-2003),
IF(AJ$28&gt;=$E124,MAX(1,INDEX('4. CPI-tabel'!$D$20:$Z$42,MAX($E124,2010)-2003,AJ$28-2003)),0))</f>
        <v>1.0069999999999999</v>
      </c>
      <c r="AK124" s="118">
        <f>IF($C124="TD",INDEX('4. CPI-tabel'!$D$20:$Z$42,$E124-2003,AK$28-2003),
IF(AK$28&gt;=$E124,MAX(1,INDEX('4. CPI-tabel'!$D$20:$Z$42,MAX($E124,2010)-2003,AK$28-2003)),0))</f>
        <v>1.0069999999999999</v>
      </c>
      <c r="AL124" s="118">
        <f>IF($C124="TD",INDEX('4. CPI-tabel'!$D$20:$Z$42,$E124-2003,AL$28-2003),
IF(AL$28&gt;=$E124,MAX(1,INDEX('4. CPI-tabel'!$D$20:$Z$42,MAX($E124,2010)-2003,AL$28-2003)),0))</f>
        <v>1.0069999999999999</v>
      </c>
      <c r="AM124" s="118">
        <f>IF($C124="TD",INDEX('4. CPI-tabel'!$D$20:$Z$42,$E124-2003,AM$28-2003),
IF(AM$28&gt;=$E124,MAX(1,INDEX('4. CPI-tabel'!$D$20:$Z$42,MAX($E124,2010)-2003,AM$28-2003)),0))</f>
        <v>1.0069999999999999</v>
      </c>
      <c r="AN124" s="20"/>
      <c r="AO124" s="87">
        <f t="shared" si="37"/>
        <v>0</v>
      </c>
      <c r="AP124" s="87">
        <f t="shared" si="38"/>
        <v>0</v>
      </c>
      <c r="AQ124" s="87">
        <f t="shared" si="39"/>
        <v>0</v>
      </c>
      <c r="AR124" s="87">
        <f t="shared" si="40"/>
        <v>0</v>
      </c>
      <c r="AS124" s="87">
        <f t="shared" si="41"/>
        <v>0</v>
      </c>
      <c r="AT124" s="87">
        <f t="shared" si="42"/>
        <v>0</v>
      </c>
      <c r="AU124" s="87">
        <f t="shared" si="43"/>
        <v>0</v>
      </c>
      <c r="AV124" s="87">
        <f t="shared" si="44"/>
        <v>0</v>
      </c>
      <c r="AW124" s="87">
        <f t="shared" si="45"/>
        <v>0</v>
      </c>
      <c r="AX124" s="87">
        <f t="shared" si="46"/>
        <v>24180.69384383133</v>
      </c>
      <c r="AY124" s="87">
        <f t="shared" si="47"/>
        <v>48699.91740147629</v>
      </c>
      <c r="AZ124" s="87">
        <f t="shared" si="48"/>
        <v>58439.900881771558</v>
      </c>
      <c r="BA124" s="87">
        <f t="shared" si="49"/>
        <v>56569.824053554861</v>
      </c>
      <c r="BB124" s="87">
        <f t="shared" si="50"/>
        <v>54759.589683841099</v>
      </c>
      <c r="BC124" s="87">
        <f t="shared" si="51"/>
        <v>53007.282813958183</v>
      </c>
      <c r="BD124" s="87">
        <f t="shared" si="52"/>
        <v>51311.04976391152</v>
      </c>
    </row>
    <row r="125" spans="1:56" x14ac:dyDescent="0.2">
      <c r="B125" s="86">
        <f>'3. Investeringen'!B111</f>
        <v>97</v>
      </c>
      <c r="C125" s="86" t="str">
        <f>'3. Investeringen'!F111</f>
        <v>AD</v>
      </c>
      <c r="D125" s="86" t="str">
        <f>'3. Investeringen'!G111</f>
        <v>Nieuwe investeringen AD</v>
      </c>
      <c r="E125" s="121">
        <f>'3. Investeringen'!K111</f>
        <v>2020</v>
      </c>
      <c r="F125" s="20"/>
      <c r="G125" s="86">
        <f>'7. Nominale afschrijvingen'!R114</f>
        <v>0</v>
      </c>
      <c r="H125" s="86">
        <f>'7. Nominale afschrijvingen'!S114</f>
        <v>0</v>
      </c>
      <c r="I125" s="86">
        <f>'7. Nominale afschrijvingen'!T114</f>
        <v>0</v>
      </c>
      <c r="J125" s="86">
        <f>'7. Nominale afschrijvingen'!U114</f>
        <v>0</v>
      </c>
      <c r="K125" s="86">
        <f>'7. Nominale afschrijvingen'!V114</f>
        <v>0</v>
      </c>
      <c r="L125" s="86">
        <f>'7. Nominale afschrijvingen'!W114</f>
        <v>0</v>
      </c>
      <c r="M125" s="86">
        <f>'7. Nominale afschrijvingen'!X114</f>
        <v>0</v>
      </c>
      <c r="N125" s="86">
        <f>'7. Nominale afschrijvingen'!Y114</f>
        <v>0</v>
      </c>
      <c r="O125" s="86">
        <f>'7. Nominale afschrijvingen'!Z114</f>
        <v>0</v>
      </c>
      <c r="P125" s="86">
        <f>'7. Nominale afschrijvingen'!AA114</f>
        <v>7.8871818274352519</v>
      </c>
      <c r="Q125" s="86">
        <f>'7. Nominale afschrijvingen'!AB114</f>
        <v>15.774363654870504</v>
      </c>
      <c r="R125" s="86">
        <f>'7. Nominale afschrijvingen'!AC114</f>
        <v>18.929236385844604</v>
      </c>
      <c r="S125" s="86">
        <f>'7. Nominale afschrijvingen'!AD114</f>
        <v>18.323500821497575</v>
      </c>
      <c r="T125" s="86">
        <f>'7. Nominale afschrijvingen'!AE114</f>
        <v>17.737148795209656</v>
      </c>
      <c r="U125" s="86">
        <f>'7. Nominale afschrijvingen'!AF114</f>
        <v>17.169560033762945</v>
      </c>
      <c r="V125" s="86">
        <f>'7. Nominale afschrijvingen'!AG114</f>
        <v>16.620134112682528</v>
      </c>
      <c r="W125" s="65"/>
      <c r="X125" s="118">
        <f>IF($C125="TD",INDEX('4. CPI-tabel'!$D$20:$Z$42,$E125-2003,X$28-2003),
IF(X$28&gt;=$E125,MAX(1,INDEX('4. CPI-tabel'!$D$20:$Z$42,MAX($E125,2010)-2003,X$28-2003)),0))</f>
        <v>0</v>
      </c>
      <c r="Y125" s="118">
        <f>IF($C125="TD",INDEX('4. CPI-tabel'!$D$20:$Z$42,$E125-2003,Y$28-2003),
IF(Y$28&gt;=$E125,MAX(1,INDEX('4. CPI-tabel'!$D$20:$Z$42,MAX($E125,2010)-2003,Y$28-2003)),0))</f>
        <v>0</v>
      </c>
      <c r="Z125" s="118">
        <f>IF($C125="TD",INDEX('4. CPI-tabel'!$D$20:$Z$42,$E125-2003,Z$28-2003),
IF(Z$28&gt;=$E125,MAX(1,INDEX('4. CPI-tabel'!$D$20:$Z$42,MAX($E125,2010)-2003,Z$28-2003)),0))</f>
        <v>0</v>
      </c>
      <c r="AA125" s="118">
        <f>IF($C125="TD",INDEX('4. CPI-tabel'!$D$20:$Z$42,$E125-2003,AA$28-2003),
IF(AA$28&gt;=$E125,MAX(1,INDEX('4. CPI-tabel'!$D$20:$Z$42,MAX($E125,2010)-2003,AA$28-2003)),0))</f>
        <v>0</v>
      </c>
      <c r="AB125" s="118">
        <f>IF($C125="TD",INDEX('4. CPI-tabel'!$D$20:$Z$42,$E125-2003,AB$28-2003),
IF(AB$28&gt;=$E125,MAX(1,INDEX('4. CPI-tabel'!$D$20:$Z$42,MAX($E125,2010)-2003,AB$28-2003)),0))</f>
        <v>0</v>
      </c>
      <c r="AC125" s="118">
        <f>IF($C125="TD",INDEX('4. CPI-tabel'!$D$20:$Z$42,$E125-2003,AC$28-2003),
IF(AC$28&gt;=$E125,MAX(1,INDEX('4. CPI-tabel'!$D$20:$Z$42,MAX($E125,2010)-2003,AC$28-2003)),0))</f>
        <v>0</v>
      </c>
      <c r="AD125" s="118">
        <f>IF($C125="TD",INDEX('4. CPI-tabel'!$D$20:$Z$42,$E125-2003,AD$28-2003),
IF(AD$28&gt;=$E125,MAX(1,INDEX('4. CPI-tabel'!$D$20:$Z$42,MAX($E125,2010)-2003,AD$28-2003)),0))</f>
        <v>0</v>
      </c>
      <c r="AE125" s="118">
        <f>IF($C125="TD",INDEX('4. CPI-tabel'!$D$20:$Z$42,$E125-2003,AE$28-2003),
IF(AE$28&gt;=$E125,MAX(1,INDEX('4. CPI-tabel'!$D$20:$Z$42,MAX($E125,2010)-2003,AE$28-2003)),0))</f>
        <v>0</v>
      </c>
      <c r="AF125" s="118">
        <f>IF($C125="TD",INDEX('4. CPI-tabel'!$D$20:$Z$42,$E125-2003,AF$28-2003),
IF(AF$28&gt;=$E125,MAX(1,INDEX('4. CPI-tabel'!$D$20:$Z$42,MAX($E125,2010)-2003,AF$28-2003)),0))</f>
        <v>0</v>
      </c>
      <c r="AG125" s="118">
        <f>IF($C125="TD",INDEX('4. CPI-tabel'!$D$20:$Z$42,$E125-2003,AG$28-2003),
IF(AG$28&gt;=$E125,MAX(1,INDEX('4. CPI-tabel'!$D$20:$Z$42,MAX($E125,2010)-2003,AG$28-2003)),0))</f>
        <v>1</v>
      </c>
      <c r="AH125" s="118">
        <f>IF($C125="TD",INDEX('4. CPI-tabel'!$D$20:$Z$42,$E125-2003,AH$28-2003),
IF(AH$28&gt;=$E125,MAX(1,INDEX('4. CPI-tabel'!$D$20:$Z$42,MAX($E125,2010)-2003,AH$28-2003)),0))</f>
        <v>1.0069999999999999</v>
      </c>
      <c r="AI125" s="118">
        <f>IF($C125="TD",INDEX('4. CPI-tabel'!$D$20:$Z$42,$E125-2003,AI$28-2003),
IF(AI$28&gt;=$E125,MAX(1,INDEX('4. CPI-tabel'!$D$20:$Z$42,MAX($E125,2010)-2003,AI$28-2003)),0))</f>
        <v>1.0069999999999999</v>
      </c>
      <c r="AJ125" s="118">
        <f>IF($C125="TD",INDEX('4. CPI-tabel'!$D$20:$Z$42,$E125-2003,AJ$28-2003),
IF(AJ$28&gt;=$E125,MAX(1,INDEX('4. CPI-tabel'!$D$20:$Z$42,MAX($E125,2010)-2003,AJ$28-2003)),0))</f>
        <v>1.0069999999999999</v>
      </c>
      <c r="AK125" s="118">
        <f>IF($C125="TD",INDEX('4. CPI-tabel'!$D$20:$Z$42,$E125-2003,AK$28-2003),
IF(AK$28&gt;=$E125,MAX(1,INDEX('4. CPI-tabel'!$D$20:$Z$42,MAX($E125,2010)-2003,AK$28-2003)),0))</f>
        <v>1.0069999999999999</v>
      </c>
      <c r="AL125" s="118">
        <f>IF($C125="TD",INDEX('4. CPI-tabel'!$D$20:$Z$42,$E125-2003,AL$28-2003),
IF(AL$28&gt;=$E125,MAX(1,INDEX('4. CPI-tabel'!$D$20:$Z$42,MAX($E125,2010)-2003,AL$28-2003)),0))</f>
        <v>1.0069999999999999</v>
      </c>
      <c r="AM125" s="118">
        <f>IF($C125="TD",INDEX('4. CPI-tabel'!$D$20:$Z$42,$E125-2003,AM$28-2003),
IF(AM$28&gt;=$E125,MAX(1,INDEX('4. CPI-tabel'!$D$20:$Z$42,MAX($E125,2010)-2003,AM$28-2003)),0))</f>
        <v>1.0069999999999999</v>
      </c>
      <c r="AN125" s="20"/>
      <c r="AO125" s="87">
        <f t="shared" si="37"/>
        <v>0</v>
      </c>
      <c r="AP125" s="87">
        <f t="shared" si="38"/>
        <v>0</v>
      </c>
      <c r="AQ125" s="87">
        <f t="shared" si="39"/>
        <v>0</v>
      </c>
      <c r="AR125" s="87">
        <f t="shared" si="40"/>
        <v>0</v>
      </c>
      <c r="AS125" s="87">
        <f t="shared" si="41"/>
        <v>0</v>
      </c>
      <c r="AT125" s="87">
        <f t="shared" si="42"/>
        <v>0</v>
      </c>
      <c r="AU125" s="87">
        <f t="shared" si="43"/>
        <v>0</v>
      </c>
      <c r="AV125" s="87">
        <f t="shared" si="44"/>
        <v>0</v>
      </c>
      <c r="AW125" s="87">
        <f t="shared" si="45"/>
        <v>0</v>
      </c>
      <c r="AX125" s="87">
        <f t="shared" si="46"/>
        <v>7.8871818274352519</v>
      </c>
      <c r="AY125" s="87">
        <f t="shared" si="47"/>
        <v>15.884784200454595</v>
      </c>
      <c r="AZ125" s="87">
        <f t="shared" si="48"/>
        <v>19.061741040545513</v>
      </c>
      <c r="BA125" s="87">
        <f t="shared" si="49"/>
        <v>18.451765327248054</v>
      </c>
      <c r="BB125" s="87">
        <f t="shared" si="50"/>
        <v>17.861308836776121</v>
      </c>
      <c r="BC125" s="87">
        <f t="shared" si="51"/>
        <v>17.289746953999284</v>
      </c>
      <c r="BD125" s="87">
        <f t="shared" si="52"/>
        <v>16.736475051471306</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130"/>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79" t="s">
        <v>199</v>
      </c>
      <c r="C5" s="179"/>
      <c r="D5" s="179"/>
      <c r="E5" s="179"/>
      <c r="F5" s="179"/>
      <c r="G5" s="179"/>
      <c r="H5" s="163"/>
      <c r="I5" s="124"/>
      <c r="J5" s="124"/>
      <c r="K5" s="124"/>
      <c r="L5" s="124"/>
      <c r="M5" s="124"/>
    </row>
    <row r="6" spans="2:47" s="161" customFormat="1" x14ac:dyDescent="0.2"/>
    <row r="7" spans="2:47" s="161" customFormat="1" x14ac:dyDescent="0.2">
      <c r="B7" s="169" t="s">
        <v>27</v>
      </c>
    </row>
    <row r="8" spans="2:47" s="161" customFormat="1" ht="30" customHeight="1" x14ac:dyDescent="0.2">
      <c r="B8" s="179" t="s">
        <v>215</v>
      </c>
      <c r="C8" s="179"/>
      <c r="D8" s="179"/>
      <c r="E8" s="179"/>
      <c r="F8" s="179"/>
      <c r="G8" s="179"/>
    </row>
    <row r="9" spans="2:47" s="161" customFormat="1" x14ac:dyDescent="0.2">
      <c r="B9" s="179"/>
      <c r="C9" s="179"/>
      <c r="D9" s="179"/>
      <c r="E9" s="179"/>
      <c r="F9" s="179"/>
      <c r="G9" s="179"/>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3"/>
      <c r="H13" s="126"/>
      <c r="I13" s="143"/>
      <c r="AB13" s="126"/>
      <c r="AC13" s="87">
        <f t="shared" ref="AC13:AQ13" si="0">SUM(AC34:AC130)</f>
        <v>129314192.99995668</v>
      </c>
      <c r="AD13" s="87">
        <f t="shared" si="0"/>
        <v>132384554.88620803</v>
      </c>
      <c r="AE13" s="87">
        <f t="shared" si="0"/>
        <v>136029961.26178139</v>
      </c>
      <c r="AF13" s="87">
        <f t="shared" si="0"/>
        <v>140747887.49192101</v>
      </c>
      <c r="AG13" s="87">
        <f t="shared" si="0"/>
        <v>143206364.27995023</v>
      </c>
      <c r="AH13" s="87">
        <f t="shared" si="0"/>
        <v>148336448.53561372</v>
      </c>
      <c r="AI13" s="87">
        <f t="shared" si="0"/>
        <v>151514475.52939153</v>
      </c>
      <c r="AJ13" s="87">
        <f t="shared" si="0"/>
        <v>157241022.46424595</v>
      </c>
      <c r="AK13" s="87">
        <f t="shared" si="0"/>
        <v>164384538.91262409</v>
      </c>
      <c r="AL13" s="87">
        <f t="shared" si="0"/>
        <v>166936268.69306162</v>
      </c>
      <c r="AM13" s="87">
        <f t="shared" si="0"/>
        <v>160002868.15199101</v>
      </c>
      <c r="AN13" s="87">
        <f t="shared" si="0"/>
        <v>150536275.60696048</v>
      </c>
      <c r="AO13" s="87">
        <f t="shared" si="0"/>
        <v>142099521.91529715</v>
      </c>
      <c r="AP13" s="87">
        <f t="shared" si="0"/>
        <v>134337329.25138846</v>
      </c>
      <c r="AQ13" s="87">
        <f t="shared" si="0"/>
        <v>126912781.40730044</v>
      </c>
      <c r="AR13" s="87">
        <f>SUM(AR34:AR130)</f>
        <v>119575633.82087007</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SUMIF($C$34:$C$130,$B16&amp;" "&amp;$B$15,AC$34:AC$130)</f>
        <v>90225651.630966738</v>
      </c>
      <c r="AD16" s="88">
        <f t="shared" ref="AD16:AR16" si="1">SUMIF($C$34:$C$130,$B16&amp;" "&amp;$B$15,AD$34:AD$130)</f>
        <v>88969513.959621996</v>
      </c>
      <c r="AE16" s="88">
        <f t="shared" si="1"/>
        <v>87330962.060827181</v>
      </c>
      <c r="AF16" s="88">
        <f t="shared" si="1"/>
        <v>85988202.45850797</v>
      </c>
      <c r="AG16" s="88">
        <f t="shared" si="1"/>
        <v>83022177.677670464</v>
      </c>
      <c r="AH16" s="88">
        <f t="shared" si="1"/>
        <v>79829841.039225861</v>
      </c>
      <c r="AI16" s="88">
        <f t="shared" si="1"/>
        <v>76125273.633318603</v>
      </c>
      <c r="AJ16" s="88">
        <f t="shared" si="1"/>
        <v>73272701.196967557</v>
      </c>
      <c r="AK16" s="88">
        <f t="shared" si="1"/>
        <v>70810816.803274795</v>
      </c>
      <c r="AL16" s="88">
        <f t="shared" si="1"/>
        <v>68680891.443610206</v>
      </c>
      <c r="AM16" s="88">
        <f t="shared" si="1"/>
        <v>65020241.055948101</v>
      </c>
      <c r="AN16" s="88">
        <f t="shared" si="1"/>
        <v>60050541.102627248</v>
      </c>
      <c r="AO16" s="88">
        <f t="shared" si="1"/>
        <v>55460690.827267222</v>
      </c>
      <c r="AP16" s="88">
        <f t="shared" si="1"/>
        <v>51221657.133463375</v>
      </c>
      <c r="AQ16" s="88">
        <f t="shared" si="1"/>
        <v>47188455.784371793</v>
      </c>
      <c r="AR16" s="88">
        <f t="shared" si="1"/>
        <v>43155254.435280211</v>
      </c>
    </row>
    <row r="17" spans="1:48" s="40" customFormat="1" x14ac:dyDescent="0.2">
      <c r="B17" s="79" t="s">
        <v>146</v>
      </c>
      <c r="C17" s="38"/>
      <c r="D17" s="38"/>
      <c r="E17" s="38"/>
      <c r="F17" s="38"/>
      <c r="H17" s="65"/>
      <c r="I17" s="65"/>
      <c r="AB17" s="29"/>
      <c r="AC17" s="88">
        <f t="shared" ref="AC17:AR19" si="2">SUMIF($C$34:$C$130,$B17&amp;" "&amp;$B$15,AC$34:AC$130)</f>
        <v>21015194.233045686</v>
      </c>
      <c r="AD17" s="88">
        <f t="shared" si="2"/>
        <v>25000671.297913279</v>
      </c>
      <c r="AE17" s="88">
        <f t="shared" si="2"/>
        <v>29654446.660499964</v>
      </c>
      <c r="AF17" s="88">
        <f t="shared" si="2"/>
        <v>33819749.554364815</v>
      </c>
      <c r="AG17" s="88">
        <f t="shared" si="2"/>
        <v>38962557.487742461</v>
      </c>
      <c r="AH17" s="88">
        <f t="shared" si="2"/>
        <v>45993055.443385899</v>
      </c>
      <c r="AI17" s="88">
        <f t="shared" si="2"/>
        <v>52735021.308826767</v>
      </c>
      <c r="AJ17" s="88">
        <f t="shared" si="2"/>
        <v>60059114.388469949</v>
      </c>
      <c r="AK17" s="88">
        <f t="shared" si="2"/>
        <v>67002589.599883653</v>
      </c>
      <c r="AL17" s="88">
        <f t="shared" si="2"/>
        <v>70384944.684509784</v>
      </c>
      <c r="AM17" s="88">
        <f t="shared" si="2"/>
        <v>68282180.185853601</v>
      </c>
      <c r="AN17" s="88">
        <f t="shared" si="2"/>
        <v>65423382.013392091</v>
      </c>
      <c r="AO17" s="88">
        <f t="shared" si="2"/>
        <v>63075566.780285724</v>
      </c>
      <c r="AP17" s="88">
        <f t="shared" si="2"/>
        <v>60957387.473869391</v>
      </c>
      <c r="AQ17" s="88">
        <f t="shared" si="2"/>
        <v>58946862.095302984</v>
      </c>
      <c r="AR17" s="88">
        <f t="shared" si="2"/>
        <v>57000493.589779645</v>
      </c>
    </row>
    <row r="18" spans="1:48" s="40" customFormat="1" x14ac:dyDescent="0.2">
      <c r="B18" s="79" t="s">
        <v>127</v>
      </c>
      <c r="C18" s="38"/>
      <c r="D18" s="38"/>
      <c r="E18" s="38"/>
      <c r="F18" s="38"/>
      <c r="H18" s="65"/>
      <c r="I18" s="65"/>
      <c r="AB18" s="29"/>
      <c r="AC18" s="88">
        <f t="shared" si="2"/>
        <v>0</v>
      </c>
      <c r="AD18" s="88">
        <f t="shared" si="2"/>
        <v>0</v>
      </c>
      <c r="AE18" s="88">
        <f t="shared" si="2"/>
        <v>0</v>
      </c>
      <c r="AF18" s="88">
        <f t="shared" si="2"/>
        <v>0</v>
      </c>
      <c r="AG18" s="88">
        <f t="shared" si="2"/>
        <v>0</v>
      </c>
      <c r="AH18" s="88">
        <f t="shared" si="2"/>
        <v>0</v>
      </c>
      <c r="AI18" s="88">
        <f t="shared" si="2"/>
        <v>0</v>
      </c>
      <c r="AJ18" s="88">
        <f t="shared" si="2"/>
        <v>0</v>
      </c>
      <c r="AK18" s="88">
        <f t="shared" si="2"/>
        <v>0</v>
      </c>
      <c r="AL18" s="88">
        <f t="shared" si="2"/>
        <v>0</v>
      </c>
      <c r="AM18" s="88">
        <f t="shared" si="2"/>
        <v>0</v>
      </c>
      <c r="AN18" s="88">
        <f t="shared" si="2"/>
        <v>0</v>
      </c>
      <c r="AO18" s="88">
        <f t="shared" si="2"/>
        <v>0</v>
      </c>
      <c r="AP18" s="88">
        <f t="shared" si="2"/>
        <v>0</v>
      </c>
      <c r="AQ18" s="88">
        <f t="shared" si="2"/>
        <v>0</v>
      </c>
      <c r="AR18" s="88">
        <f t="shared" si="2"/>
        <v>0</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0</v>
      </c>
      <c r="AH19" s="88">
        <f t="shared" si="2"/>
        <v>0</v>
      </c>
      <c r="AI19" s="88">
        <f t="shared" si="2"/>
        <v>0</v>
      </c>
      <c r="AJ19" s="88">
        <f t="shared" si="2"/>
        <v>0</v>
      </c>
      <c r="AK19" s="88">
        <f t="shared" si="2"/>
        <v>0</v>
      </c>
      <c r="AL19" s="88">
        <f t="shared" si="2"/>
        <v>0</v>
      </c>
      <c r="AM19" s="88">
        <f t="shared" si="2"/>
        <v>0</v>
      </c>
      <c r="AN19" s="88">
        <f t="shared" si="2"/>
        <v>0</v>
      </c>
      <c r="AO19" s="88">
        <f t="shared" si="2"/>
        <v>0</v>
      </c>
      <c r="AP19" s="88">
        <f t="shared" si="2"/>
        <v>0</v>
      </c>
      <c r="AQ19" s="88">
        <f t="shared" si="2"/>
        <v>0</v>
      </c>
      <c r="AR19" s="88">
        <f t="shared" si="2"/>
        <v>0</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SUMIF($C$34:$C$130,$B22&amp;" "&amp;$B$21,AC$34:AC$130)</f>
        <v>13293320.743239133</v>
      </c>
      <c r="AD22" s="88">
        <f t="shared" ref="AD22:AR22" si="3">SUMIF($C$34:$C$130,$B22&amp;" "&amp;$B$21,AD$34:AD$130)</f>
        <v>12956999.728435183</v>
      </c>
      <c r="AE22" s="88">
        <f t="shared" si="3"/>
        <v>12557378.578916077</v>
      </c>
      <c r="AF22" s="88">
        <f t="shared" si="3"/>
        <v>12191819.335840963</v>
      </c>
      <c r="AG22" s="88">
        <f t="shared" si="3"/>
        <v>11589400.027481763</v>
      </c>
      <c r="AH22" s="88">
        <f t="shared" si="3"/>
        <v>10951983.025970267</v>
      </c>
      <c r="AI22" s="88">
        <f t="shared" si="3"/>
        <v>10242294.525887392</v>
      </c>
      <c r="AJ22" s="88">
        <f t="shared" si="3"/>
        <v>9643851.8885891158</v>
      </c>
      <c r="AK22" s="88">
        <f t="shared" si="3"/>
        <v>9088959.487614911</v>
      </c>
      <c r="AL22" s="88">
        <f t="shared" si="3"/>
        <v>8564829.4904957842</v>
      </c>
      <c r="AM22" s="88">
        <f t="shared" si="3"/>
        <v>7840712.0881175026</v>
      </c>
      <c r="AN22" s="88">
        <f t="shared" si="3"/>
        <v>6899826.6375434017</v>
      </c>
      <c r="AO22" s="88">
        <f t="shared" si="3"/>
        <v>6071847.4410381932</v>
      </c>
      <c r="AP22" s="88">
        <f t="shared" si="3"/>
        <v>5312866.5109084183</v>
      </c>
      <c r="AQ22" s="88">
        <f t="shared" si="3"/>
        <v>4553885.5807786435</v>
      </c>
      <c r="AR22" s="88">
        <f t="shared" si="3"/>
        <v>3794904.6506488686</v>
      </c>
      <c r="AV22" s="134"/>
    </row>
    <row r="23" spans="1:48" s="40" customFormat="1" x14ac:dyDescent="0.2">
      <c r="B23" s="79" t="s">
        <v>146</v>
      </c>
      <c r="C23" s="38"/>
      <c r="D23" s="38"/>
      <c r="E23" s="38"/>
      <c r="F23" s="38"/>
      <c r="H23" s="65"/>
      <c r="I23" s="65"/>
      <c r="AB23" s="29"/>
      <c r="AC23" s="88">
        <f t="shared" ref="AC23:AR24" si="4">SUMIF($C$34:$C$130,$B23&amp;" "&amp;$B$21,AC$34:AC$130)</f>
        <v>4780026.3927051276</v>
      </c>
      <c r="AD23" s="88">
        <f t="shared" si="4"/>
        <v>5457369.900237537</v>
      </c>
      <c r="AE23" s="88">
        <f t="shared" si="4"/>
        <v>6487173.9615381425</v>
      </c>
      <c r="AF23" s="88">
        <f t="shared" si="4"/>
        <v>8748116.143207252</v>
      </c>
      <c r="AG23" s="88">
        <f t="shared" si="4"/>
        <v>9632229.0870555565</v>
      </c>
      <c r="AH23" s="88">
        <f t="shared" si="4"/>
        <v>11561569.027031682</v>
      </c>
      <c r="AI23" s="88">
        <f t="shared" si="4"/>
        <v>12411886.061358782</v>
      </c>
      <c r="AJ23" s="88">
        <f t="shared" si="4"/>
        <v>14265354.990219304</v>
      </c>
      <c r="AK23" s="88">
        <f t="shared" si="4"/>
        <v>17482173.021850742</v>
      </c>
      <c r="AL23" s="88">
        <f t="shared" si="4"/>
        <v>19305603.074445829</v>
      </c>
      <c r="AM23" s="88">
        <f t="shared" si="4"/>
        <v>18859734.822071865</v>
      </c>
      <c r="AN23" s="88">
        <f t="shared" si="4"/>
        <v>18162525.853397768</v>
      </c>
      <c r="AO23" s="88">
        <f t="shared" si="4"/>
        <v>17491416.866706062</v>
      </c>
      <c r="AP23" s="88">
        <f t="shared" si="4"/>
        <v>16845418.133147296</v>
      </c>
      <c r="AQ23" s="88">
        <f t="shared" si="4"/>
        <v>16223577.946847018</v>
      </c>
      <c r="AR23" s="88">
        <f t="shared" si="4"/>
        <v>15624981.14516134</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3"/>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3"/>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3"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8" t="s">
        <v>73</v>
      </c>
      <c r="C32" s="139"/>
      <c r="D32" s="139"/>
      <c r="E32" s="139"/>
      <c r="F32" s="139"/>
      <c r="G32" s="139"/>
      <c r="I32" s="138" t="s">
        <v>74</v>
      </c>
      <c r="K32" s="138" t="s">
        <v>196</v>
      </c>
      <c r="L32" s="139"/>
      <c r="M32" s="139"/>
      <c r="N32" s="139"/>
      <c r="O32" s="139"/>
      <c r="P32" s="139"/>
      <c r="Q32" s="139"/>
      <c r="R32" s="139"/>
      <c r="S32" s="139"/>
      <c r="T32" s="139"/>
      <c r="U32" s="139"/>
      <c r="V32" s="139"/>
      <c r="W32" s="139"/>
      <c r="X32" s="139"/>
      <c r="Y32" s="139"/>
      <c r="Z32" s="139"/>
      <c r="AB32" s="138" t="s">
        <v>197</v>
      </c>
      <c r="AC32" s="139"/>
      <c r="AD32" s="139"/>
      <c r="AE32" s="139"/>
      <c r="AF32" s="139"/>
      <c r="AG32" s="139"/>
      <c r="AH32" s="139"/>
      <c r="AI32" s="139"/>
      <c r="AJ32" s="139"/>
      <c r="AK32" s="139"/>
      <c r="AL32" s="139"/>
      <c r="AM32" s="139"/>
      <c r="AN32" s="139"/>
      <c r="AO32" s="139"/>
      <c r="AP32" s="139"/>
      <c r="AQ32" s="139"/>
      <c r="AR32" s="139"/>
    </row>
    <row r="33" spans="1:44" s="42" customFormat="1" ht="42.75" customHeight="1" x14ac:dyDescent="0.2">
      <c r="B33" s="139" t="s">
        <v>80</v>
      </c>
      <c r="C33" s="139" t="s">
        <v>149</v>
      </c>
      <c r="D33" s="160" t="s">
        <v>191</v>
      </c>
      <c r="E33" s="140" t="s">
        <v>192</v>
      </c>
      <c r="F33" s="140" t="s">
        <v>218</v>
      </c>
      <c r="G33" s="140" t="s">
        <v>200</v>
      </c>
      <c r="I33" s="139" t="s">
        <v>75</v>
      </c>
      <c r="K33" s="139">
        <v>2011</v>
      </c>
      <c r="L33" s="139">
        <v>2012</v>
      </c>
      <c r="M33" s="139">
        <v>2013</v>
      </c>
      <c r="N33" s="139">
        <v>2014</v>
      </c>
      <c r="O33" s="139">
        <v>2015</v>
      </c>
      <c r="P33" s="139">
        <v>2016</v>
      </c>
      <c r="Q33" s="139">
        <v>2017</v>
      </c>
      <c r="R33" s="139">
        <v>2018</v>
      </c>
      <c r="S33" s="139">
        <v>2019</v>
      </c>
      <c r="T33" s="139">
        <v>2020</v>
      </c>
      <c r="U33" s="139">
        <v>2021</v>
      </c>
      <c r="V33" s="139">
        <v>2022</v>
      </c>
      <c r="W33" s="139">
        <v>2023</v>
      </c>
      <c r="X33" s="139">
        <v>2024</v>
      </c>
      <c r="Y33" s="139">
        <v>2025</v>
      </c>
      <c r="Z33" s="139">
        <v>2026</v>
      </c>
      <c r="AA33" s="41"/>
      <c r="AB33" s="139">
        <v>2010</v>
      </c>
      <c r="AC33" s="139">
        <v>2011</v>
      </c>
      <c r="AD33" s="139">
        <v>2012</v>
      </c>
      <c r="AE33" s="139">
        <v>2013</v>
      </c>
      <c r="AF33" s="139">
        <v>2014</v>
      </c>
      <c r="AG33" s="139">
        <v>2015</v>
      </c>
      <c r="AH33" s="139">
        <v>2016</v>
      </c>
      <c r="AI33" s="139">
        <v>2017</v>
      </c>
      <c r="AJ33" s="139">
        <v>2018</v>
      </c>
      <c r="AK33" s="139">
        <v>2019</v>
      </c>
      <c r="AL33" s="139">
        <v>2020</v>
      </c>
      <c r="AM33" s="139">
        <v>2021</v>
      </c>
      <c r="AN33" s="139">
        <v>2022</v>
      </c>
      <c r="AO33" s="139">
        <v>2023</v>
      </c>
      <c r="AP33" s="139">
        <v>2024</v>
      </c>
      <c r="AQ33" s="139">
        <v>2025</v>
      </c>
      <c r="AR33" s="139">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13751711.113695659</v>
      </c>
      <c r="G34" s="86">
        <f>'3. Investeringen'!P15</f>
        <v>13751711.113695657</v>
      </c>
      <c r="H34" s="20" t="s">
        <v>70</v>
      </c>
      <c r="I34" s="86">
        <f>'6. Investeringen per jaar'!I15</f>
        <v>1</v>
      </c>
      <c r="J34" s="20" t="s">
        <v>70</v>
      </c>
      <c r="K34" s="86">
        <f>'8. Afschrijvingen voor GAW'!AO29</f>
        <v>664666.03716195677</v>
      </c>
      <c r="L34" s="86">
        <f>'8. Afschrijvingen voor GAW'!AP29</f>
        <v>681947.3541281675</v>
      </c>
      <c r="M34" s="86">
        <f>'8. Afschrijvingen voor GAW'!AQ29</f>
        <v>697632.14327311539</v>
      </c>
      <c r="N34" s="86">
        <f>'8. Afschrijvingen voor GAW'!AR29</f>
        <v>717165.84328476258</v>
      </c>
      <c r="O34" s="86">
        <f>'8. Afschrijvingen voor GAW'!AS29</f>
        <v>724337.50171761017</v>
      </c>
      <c r="P34" s="86">
        <f>'8. Afschrijvingen voor GAW'!AT29</f>
        <v>730132.20173135097</v>
      </c>
      <c r="Q34" s="86">
        <f>'8. Afschrijvingen voor GAW'!AU29</f>
        <v>731592.46613481373</v>
      </c>
      <c r="R34" s="86">
        <f>'8. Afschrijvingen voor GAW'!AV29</f>
        <v>741834.7606607012</v>
      </c>
      <c r="S34" s="86">
        <f>'8. Afschrijvingen voor GAW'!AW29</f>
        <v>757413.29063457588</v>
      </c>
      <c r="T34" s="86">
        <f>'8. Afschrijvingen voor GAW'!AX29</f>
        <v>778620.86277234403</v>
      </c>
      <c r="U34" s="86">
        <f>'8. Afschrijvingen voor GAW'!AY29</f>
        <v>784071.2088117504</v>
      </c>
      <c r="V34" s="86">
        <f>'8. Afschrijvingen voor GAW'!AZ29</f>
        <v>940885.45057410072</v>
      </c>
      <c r="W34" s="86">
        <f>'8. Afschrijvingen voor GAW'!BA29</f>
        <v>827979.1965052085</v>
      </c>
      <c r="X34" s="86">
        <f>'8. Afschrijvingen voor GAW'!BB29</f>
        <v>758980.93012977461</v>
      </c>
      <c r="Y34" s="86">
        <f>'8. Afschrijvingen voor GAW'!BC29</f>
        <v>758980.93012977461</v>
      </c>
      <c r="Z34" s="86">
        <f>'8. Afschrijvingen voor GAW'!BD29</f>
        <v>758980.93012977461</v>
      </c>
      <c r="AB34" s="122"/>
      <c r="AC34" s="87">
        <f>$I34*IF($D34&lt;2011,IF(AC$33=$E34,$G34*K$28-K34,
AB34*K$28-K34),
IF(AC$33=$E34,$F34-K34,
AB34*K$28-K34))</f>
        <v>13293320.743239133</v>
      </c>
      <c r="AD34" s="87">
        <f t="shared" ref="AD34:AR49" si="5">$I34*IF($D34&lt;2011,IF(AD$33=$E34,$G34*L$28-L34,
AC34*L$28-L34),
IF(AD$33=$E34,$F34-L34,
AC34*L$28-L34))</f>
        <v>12956999.728435183</v>
      </c>
      <c r="AE34" s="87">
        <f t="shared" si="5"/>
        <v>12557378.578916077</v>
      </c>
      <c r="AF34" s="87">
        <f t="shared" si="5"/>
        <v>12191819.335840963</v>
      </c>
      <c r="AG34" s="87">
        <f t="shared" si="5"/>
        <v>11589400.027481763</v>
      </c>
      <c r="AH34" s="87">
        <f t="shared" si="5"/>
        <v>10951983.025970267</v>
      </c>
      <c r="AI34" s="87">
        <f t="shared" si="5"/>
        <v>10242294.525887392</v>
      </c>
      <c r="AJ34" s="87">
        <f t="shared" si="5"/>
        <v>9643851.8885891158</v>
      </c>
      <c r="AK34" s="87">
        <f t="shared" si="5"/>
        <v>9088959.487614911</v>
      </c>
      <c r="AL34" s="87">
        <f t="shared" si="5"/>
        <v>8564829.4904957842</v>
      </c>
      <c r="AM34" s="87">
        <f t="shared" si="5"/>
        <v>7840712.0881175026</v>
      </c>
      <c r="AN34" s="87">
        <f t="shared" si="5"/>
        <v>6899826.6375434017</v>
      </c>
      <c r="AO34" s="87">
        <f t="shared" si="5"/>
        <v>6071847.4410381932</v>
      </c>
      <c r="AP34" s="87">
        <f t="shared" si="5"/>
        <v>5312866.5109084183</v>
      </c>
      <c r="AQ34" s="87">
        <f t="shared" si="5"/>
        <v>4553885.5807786435</v>
      </c>
      <c r="AR34" s="87">
        <f t="shared" si="5"/>
        <v>3794904.6506488686</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84561650.020771518</v>
      </c>
      <c r="G35" s="86">
        <f>'3. Investeringen'!P16</f>
        <v>92351110.714642689</v>
      </c>
      <c r="I35" s="86">
        <f>'6. Investeringen per jaar'!I16</f>
        <v>1</v>
      </c>
      <c r="K35" s="86">
        <f>'8. Afschrijvingen voor GAW'!AO30</f>
        <v>3510725.7443955853</v>
      </c>
      <c r="L35" s="86">
        <f>'8. Afschrijvingen voor GAW'!AP30</f>
        <v>3602004.6137498706</v>
      </c>
      <c r="M35" s="86">
        <f>'8. Afschrijvingen voor GAW'!AQ30</f>
        <v>3684850.719866117</v>
      </c>
      <c r="N35" s="86">
        <f>'8. Afschrijvingen voor GAW'!AR30</f>
        <v>3788026.5400223681</v>
      </c>
      <c r="O35" s="86">
        <f>'8. Afschrijvingen voor GAW'!AS30</f>
        <v>3825906.8054225915</v>
      </c>
      <c r="P35" s="86">
        <f>'8. Afschrijvingen voor GAW'!AT30</f>
        <v>3856514.0598659725</v>
      </c>
      <c r="Q35" s="86">
        <f>'8. Afschrijvingen voor GAW'!AU30</f>
        <v>3864227.0879857047</v>
      </c>
      <c r="R35" s="86">
        <f>'8. Afschrijvingen voor GAW'!AV30</f>
        <v>3918326.2672175043</v>
      </c>
      <c r="S35" s="86">
        <f>'8. Afschrijvingen voor GAW'!AW30</f>
        <v>4000611.1188290715</v>
      </c>
      <c r="T35" s="86">
        <f>'8. Afschrijvingen voor GAW'!AX30</f>
        <v>4112628.2301562852</v>
      </c>
      <c r="U35" s="86">
        <f>'8. Afschrijvingen voor GAW'!AY30</f>
        <v>4141416.6277673789</v>
      </c>
      <c r="V35" s="86">
        <f>'8. Afschrijvingen voor GAW'!AZ30</f>
        <v>4969699.9533208553</v>
      </c>
      <c r="W35" s="86">
        <f>'8. Afschrijvingen voor GAW'!BA30</f>
        <v>4589850.2753600264</v>
      </c>
      <c r="X35" s="86">
        <f>'8. Afschrijvingen voor GAW'!BB30</f>
        <v>4239033.6938038478</v>
      </c>
      <c r="Y35" s="86">
        <f>'8. Afschrijvingen voor GAW'!BC30</f>
        <v>4033201.3490915853</v>
      </c>
      <c r="Z35" s="86">
        <f>'8. Afschrijvingen voor GAW'!BD30</f>
        <v>4033201.3490915853</v>
      </c>
      <c r="AB35" s="122"/>
      <c r="AC35" s="87">
        <f t="shared" ref="AC35:AC98" si="6">$I35*IF($D35&lt;2011,IF(AC$33=$E35,$G35*K$28-K35,
AB35*K$28-K35),
IF(AC$33=$E35,$F35-K35,
AB35*K$28-K35))</f>
        <v>90225651.630966738</v>
      </c>
      <c r="AD35" s="87">
        <f t="shared" si="5"/>
        <v>88969513.959621996</v>
      </c>
      <c r="AE35" s="87">
        <f t="shared" si="5"/>
        <v>87330962.060827181</v>
      </c>
      <c r="AF35" s="87">
        <f t="shared" si="5"/>
        <v>85988202.45850797</v>
      </c>
      <c r="AG35" s="87">
        <f t="shared" si="5"/>
        <v>83022177.677670464</v>
      </c>
      <c r="AH35" s="87">
        <f t="shared" si="5"/>
        <v>79829841.039225861</v>
      </c>
      <c r="AI35" s="87">
        <f t="shared" si="5"/>
        <v>76125273.633318603</v>
      </c>
      <c r="AJ35" s="87">
        <f t="shared" si="5"/>
        <v>73272701.196967557</v>
      </c>
      <c r="AK35" s="87">
        <f t="shared" si="5"/>
        <v>70810816.803274795</v>
      </c>
      <c r="AL35" s="87">
        <f t="shared" si="5"/>
        <v>68680891.443610206</v>
      </c>
      <c r="AM35" s="87">
        <f t="shared" si="5"/>
        <v>65020241.055948101</v>
      </c>
      <c r="AN35" s="87">
        <f t="shared" si="5"/>
        <v>60050541.102627248</v>
      </c>
      <c r="AO35" s="87">
        <f t="shared" si="5"/>
        <v>55460690.827267222</v>
      </c>
      <c r="AP35" s="87">
        <f t="shared" si="5"/>
        <v>51221657.133463375</v>
      </c>
      <c r="AQ35" s="87">
        <f t="shared" si="5"/>
        <v>47188455.784371793</v>
      </c>
      <c r="AR35" s="87">
        <f t="shared" si="5"/>
        <v>43155254.435280211</v>
      </c>
    </row>
    <row r="36" spans="1:44" s="20" customFormat="1" x14ac:dyDescent="0.2">
      <c r="A36" s="40"/>
      <c r="B36" s="86">
        <f>'3. Investeringen'!B17</f>
        <v>3</v>
      </c>
      <c r="C36" s="86" t="str">
        <f>'3. Investeringen'!G17</f>
        <v>Nieuwe investeringen TD</v>
      </c>
      <c r="D36" s="86">
        <f>'3. Investeringen'!K17</f>
        <v>2004</v>
      </c>
      <c r="E36" s="121">
        <f>'3. Investeringen'!N17</f>
        <v>2011</v>
      </c>
      <c r="F36" s="86">
        <f>'3. Investeringen'!O17</f>
        <v>342733.33333333331</v>
      </c>
      <c r="G36" s="86">
        <f>'3. Investeringen'!P17</f>
        <v>374304.47495395766</v>
      </c>
      <c r="I36" s="86">
        <f>'6. Investeringen per jaar'!I17</f>
        <v>1</v>
      </c>
      <c r="K36" s="86">
        <f>'8. Afschrijvingen voor GAW'!AO31</f>
        <v>7833.3823108920988</v>
      </c>
      <c r="L36" s="86">
        <f>'8. Afschrijvingen voor GAW'!AP31</f>
        <v>8037.0502509752941</v>
      </c>
      <c r="M36" s="86">
        <f>'8. Afschrijvingen voor GAW'!AQ31</f>
        <v>8221.9024067477239</v>
      </c>
      <c r="N36" s="86">
        <f>'8. Afschrijvingen voor GAW'!AR31</f>
        <v>8452.1156741366613</v>
      </c>
      <c r="O36" s="86">
        <f>'8. Afschrijvingen voor GAW'!AS31</f>
        <v>8536.6368308780275</v>
      </c>
      <c r="P36" s="86">
        <f>'8. Afschrijvingen voor GAW'!AT31</f>
        <v>8604.9299255250517</v>
      </c>
      <c r="Q36" s="86">
        <f>'8. Afschrijvingen voor GAW'!AU31</f>
        <v>8622.1397853761027</v>
      </c>
      <c r="R36" s="86">
        <f>'8. Afschrijvingen voor GAW'!AV31</f>
        <v>8742.849742371367</v>
      </c>
      <c r="S36" s="86">
        <f>'8. Afschrijvingen voor GAW'!AW31</f>
        <v>8926.4495869611656</v>
      </c>
      <c r="T36" s="86">
        <f>'8. Afschrijvingen voor GAW'!AX31</f>
        <v>9176.3901753960781</v>
      </c>
      <c r="U36" s="86">
        <f>'8. Afschrijvingen voor GAW'!AY31</f>
        <v>9240.6249066238488</v>
      </c>
      <c r="V36" s="86">
        <f>'8. Afschrijvingen voor GAW'!AZ31</f>
        <v>11088.749887948621</v>
      </c>
      <c r="W36" s="86">
        <f>'8. Afschrijvingen voor GAW'!BA31</f>
        <v>10733.909891534264</v>
      </c>
      <c r="X36" s="86">
        <f>'8. Afschrijvingen voor GAW'!BB31</f>
        <v>10390.424775005167</v>
      </c>
      <c r="Y36" s="86">
        <f>'8. Afschrijvingen voor GAW'!BC31</f>
        <v>10057.931182205002</v>
      </c>
      <c r="Z36" s="86">
        <f>'8. Afschrijvingen voor GAW'!BD31</f>
        <v>9736.0773843744428</v>
      </c>
      <c r="AB36" s="122"/>
      <c r="AC36" s="87">
        <f t="shared" si="6"/>
        <v>372085.65976737486</v>
      </c>
      <c r="AD36" s="87">
        <f t="shared" si="5"/>
        <v>373722.83667035133</v>
      </c>
      <c r="AE36" s="87">
        <f t="shared" si="5"/>
        <v>374096.55950702162</v>
      </c>
      <c r="AF36" s="87">
        <f t="shared" si="5"/>
        <v>376119.14749908156</v>
      </c>
      <c r="AG36" s="87">
        <f t="shared" si="5"/>
        <v>371343.70214319433</v>
      </c>
      <c r="AH36" s="87">
        <f t="shared" si="5"/>
        <v>365709.52183481486</v>
      </c>
      <c r="AI36" s="87">
        <f t="shared" si="5"/>
        <v>357818.80109310843</v>
      </c>
      <c r="AJ36" s="87">
        <f t="shared" si="5"/>
        <v>354085.41456604062</v>
      </c>
      <c r="AK36" s="87">
        <f t="shared" si="5"/>
        <v>352594.75868496625</v>
      </c>
      <c r="AL36" s="87">
        <f t="shared" si="5"/>
        <v>353291.02175274928</v>
      </c>
      <c r="AM36" s="87">
        <f t="shared" si="5"/>
        <v>346523.43399839464</v>
      </c>
      <c r="AN36" s="87">
        <f t="shared" si="5"/>
        <v>335434.68411044602</v>
      </c>
      <c r="AO36" s="87">
        <f t="shared" si="5"/>
        <v>324700.77421891177</v>
      </c>
      <c r="AP36" s="87">
        <f t="shared" si="5"/>
        <v>314310.34944390663</v>
      </c>
      <c r="AQ36" s="87">
        <f t="shared" si="5"/>
        <v>304252.41826170165</v>
      </c>
      <c r="AR36" s="87">
        <f t="shared" si="5"/>
        <v>294516.34087732719</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1847094.1176470588</v>
      </c>
      <c r="G37" s="86">
        <f>'3. Investeringen'!P18</f>
        <v>2017240.5968578856</v>
      </c>
      <c r="I37" s="86">
        <f>'6. Investeringen per jaar'!I18</f>
        <v>1</v>
      </c>
      <c r="K37" s="86">
        <f>'8. Afschrijvingen voor GAW'!AO32</f>
        <v>53181.797553526056</v>
      </c>
      <c r="L37" s="86">
        <f>'8. Afschrijvingen voor GAW'!AP32</f>
        <v>54564.524289917732</v>
      </c>
      <c r="M37" s="86">
        <f>'8. Afschrijvingen voor GAW'!AQ32</f>
        <v>55819.508348585834</v>
      </c>
      <c r="N37" s="86">
        <f>'8. Afschrijvingen voor GAW'!AR32</f>
        <v>57382.454582346232</v>
      </c>
      <c r="O37" s="86">
        <f>'8. Afschrijvingen voor GAW'!AS32</f>
        <v>57956.279128169699</v>
      </c>
      <c r="P37" s="86">
        <f>'8. Afschrijvingen voor GAW'!AT32</f>
        <v>58419.929361195056</v>
      </c>
      <c r="Q37" s="86">
        <f>'8. Afschrijvingen voor GAW'!AU32</f>
        <v>58536.769219917449</v>
      </c>
      <c r="R37" s="86">
        <f>'8. Afschrijvingen voor GAW'!AV32</f>
        <v>59356.283988996292</v>
      </c>
      <c r="S37" s="86">
        <f>'8. Afschrijvingen voor GAW'!AW32</f>
        <v>60602.765952765207</v>
      </c>
      <c r="T37" s="86">
        <f>'8. Afschrijvingen voor GAW'!AX32</f>
        <v>62299.643399442626</v>
      </c>
      <c r="U37" s="86">
        <f>'8. Afschrijvingen voor GAW'!AY32</f>
        <v>62735.740903238722</v>
      </c>
      <c r="V37" s="86">
        <f>'8. Afschrijvingen voor GAW'!AZ32</f>
        <v>75282.889083886461</v>
      </c>
      <c r="W37" s="86">
        <f>'8. Afschrijvingen voor GAW'!BA32</f>
        <v>71997.817560225973</v>
      </c>
      <c r="X37" s="86">
        <f>'8. Afschrijvingen voor GAW'!BB32</f>
        <v>68856.094612143381</v>
      </c>
      <c r="Y37" s="86">
        <f>'8. Afschrijvingen voor GAW'!BC32</f>
        <v>65851.465029068029</v>
      </c>
      <c r="Z37" s="86">
        <f>'8. Afschrijvingen voor GAW'!BD32</f>
        <v>62977.946555072325</v>
      </c>
      <c r="AB37" s="122"/>
      <c r="AC37" s="87">
        <f t="shared" si="6"/>
        <v>1994317.4082572276</v>
      </c>
      <c r="AD37" s="87">
        <f t="shared" si="5"/>
        <v>1991605.1365819979</v>
      </c>
      <c r="AE37" s="87">
        <f t="shared" si="5"/>
        <v>1981592.5463747978</v>
      </c>
      <c r="AF37" s="87">
        <f t="shared" si="5"/>
        <v>1979694.6830909462</v>
      </c>
      <c r="AG37" s="87">
        <f t="shared" si="5"/>
        <v>1941535.350793686</v>
      </c>
      <c r="AH37" s="87">
        <f t="shared" si="5"/>
        <v>1898647.7042388404</v>
      </c>
      <c r="AI37" s="87">
        <f t="shared" si="5"/>
        <v>1843908.2304274007</v>
      </c>
      <c r="AJ37" s="87">
        <f t="shared" si="5"/>
        <v>1810366.6616643881</v>
      </c>
      <c r="AK37" s="87">
        <f t="shared" si="5"/>
        <v>1787781.5956065748</v>
      </c>
      <c r="AL37" s="87">
        <f t="shared" si="5"/>
        <v>1775539.8368841163</v>
      </c>
      <c r="AM37" s="87">
        <f t="shared" si="5"/>
        <v>1725232.8748390661</v>
      </c>
      <c r="AN37" s="87">
        <f t="shared" si="5"/>
        <v>1649949.9857551795</v>
      </c>
      <c r="AO37" s="87">
        <f t="shared" si="5"/>
        <v>1577952.1681949536</v>
      </c>
      <c r="AP37" s="87">
        <f t="shared" si="5"/>
        <v>1509096.0735828101</v>
      </c>
      <c r="AQ37" s="87">
        <f t="shared" si="5"/>
        <v>1443244.6085537421</v>
      </c>
      <c r="AR37" s="87">
        <f t="shared" si="5"/>
        <v>1380266.6619986696</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852836.36363636365</v>
      </c>
      <c r="G38" s="86">
        <f>'3. Investeringen'!P19</f>
        <v>931396.03378492012</v>
      </c>
      <c r="I38" s="86">
        <f>'6. Investeringen per jaar'!I19</f>
        <v>1</v>
      </c>
      <c r="K38" s="86">
        <f>'8. Afschrijvingen voor GAW'!AO33</f>
        <v>40228.381884752904</v>
      </c>
      <c r="L38" s="86">
        <f>'8. Afschrijvingen voor GAW'!AP33</f>
        <v>41274.319813756498</v>
      </c>
      <c r="M38" s="86">
        <f>'8. Afschrijvingen voor GAW'!AQ33</f>
        <v>42223.629169472886</v>
      </c>
      <c r="N38" s="86">
        <f>'8. Afschrijvingen voor GAW'!AR33</f>
        <v>43405.89078621813</v>
      </c>
      <c r="O38" s="86">
        <f>'8. Afschrijvingen voor GAW'!AS33</f>
        <v>43839.949694080307</v>
      </c>
      <c r="P38" s="86">
        <f>'8. Afschrijvingen voor GAW'!AT33</f>
        <v>44190.669291632948</v>
      </c>
      <c r="Q38" s="86">
        <f>'8. Afschrijvingen voor GAW'!AU33</f>
        <v>44279.050630216218</v>
      </c>
      <c r="R38" s="86">
        <f>'8. Afschrijvingen voor GAW'!AV33</f>
        <v>44898.95733903924</v>
      </c>
      <c r="S38" s="86">
        <f>'8. Afschrijvingen voor GAW'!AW33</f>
        <v>45841.835443159063</v>
      </c>
      <c r="T38" s="86">
        <f>'8. Afschrijvingen voor GAW'!AX33</f>
        <v>47125.406835567512</v>
      </c>
      <c r="U38" s="86">
        <f>'8. Afschrijvingen voor GAW'!AY33</f>
        <v>47455.284683416488</v>
      </c>
      <c r="V38" s="86">
        <f>'8. Afschrijvingen voor GAW'!AZ33</f>
        <v>56946.341620099767</v>
      </c>
      <c r="W38" s="86">
        <f>'8. Afschrijvingen voor GAW'!BA33</f>
        <v>51479.492824570196</v>
      </c>
      <c r="X38" s="86">
        <f>'8. Afschrijvingen voor GAW'!BB33</f>
        <v>46537.461513411457</v>
      </c>
      <c r="Y38" s="86">
        <f>'8. Afschrijvingen voor GAW'!BC33</f>
        <v>46129.238166802585</v>
      </c>
      <c r="Z38" s="86">
        <f>'8. Afschrijvingen voor GAW'!BD33</f>
        <v>46129.238166802585</v>
      </c>
      <c r="AB38" s="122"/>
      <c r="AC38" s="87">
        <f t="shared" si="6"/>
        <v>905138.592406941</v>
      </c>
      <c r="AD38" s="87">
        <f t="shared" si="5"/>
        <v>887397.87599576497</v>
      </c>
      <c r="AE38" s="87">
        <f t="shared" si="5"/>
        <v>865584.39797419461</v>
      </c>
      <c r="AF38" s="87">
        <f t="shared" si="5"/>
        <v>846414.87033125397</v>
      </c>
      <c r="AG38" s="87">
        <f t="shared" si="5"/>
        <v>811039.0693404862</v>
      </c>
      <c r="AH38" s="87">
        <f t="shared" si="5"/>
        <v>773336.71260357718</v>
      </c>
      <c r="AI38" s="87">
        <f t="shared" si="5"/>
        <v>730604.33539856807</v>
      </c>
      <c r="AJ38" s="87">
        <f t="shared" si="5"/>
        <v>695933.83875510888</v>
      </c>
      <c r="AK38" s="87">
        <f t="shared" si="5"/>
        <v>664706.61392580706</v>
      </c>
      <c r="AL38" s="87">
        <f t="shared" si="5"/>
        <v>636192.99228016217</v>
      </c>
      <c r="AM38" s="87">
        <f t="shared" si="5"/>
        <v>593191.05854270677</v>
      </c>
      <c r="AN38" s="87">
        <f t="shared" si="5"/>
        <v>536244.71692260704</v>
      </c>
      <c r="AO38" s="87">
        <f t="shared" si="5"/>
        <v>484765.22409803682</v>
      </c>
      <c r="AP38" s="87">
        <f t="shared" si="5"/>
        <v>438227.76258462539</v>
      </c>
      <c r="AQ38" s="87">
        <f t="shared" si="5"/>
        <v>392098.52441782283</v>
      </c>
      <c r="AR38" s="87">
        <f t="shared" si="5"/>
        <v>345969.28625102027</v>
      </c>
    </row>
    <row r="39" spans="1:44" s="20" customFormat="1" x14ac:dyDescent="0.2">
      <c r="A39" s="40"/>
      <c r="B39" s="86">
        <f>'3. Investeringen'!B20</f>
        <v>6</v>
      </c>
      <c r="C39" s="86" t="str">
        <f>'3. Investeringen'!G20</f>
        <v>Nieuwe investeringen TD</v>
      </c>
      <c r="D39" s="86">
        <f>'3. Investeringen'!K20</f>
        <v>2005</v>
      </c>
      <c r="E39" s="121">
        <f>'3. Investeringen'!N20</f>
        <v>2011</v>
      </c>
      <c r="F39" s="86">
        <f>'3. Investeringen'!O20</f>
        <v>335859.81308411213</v>
      </c>
      <c r="G39" s="86">
        <f>'3. Investeringen'!P20</f>
        <v>362806.91905067296</v>
      </c>
      <c r="I39" s="86">
        <f>'6. Investeringen per jaar'!I20</f>
        <v>1</v>
      </c>
      <c r="K39" s="86">
        <f>'8. Afschrijvingen voor GAW'!AO34</f>
        <v>7439.3741987158173</v>
      </c>
      <c r="L39" s="86">
        <f>'8. Afschrijvingen voor GAW'!AP34</f>
        <v>7632.7979278824278</v>
      </c>
      <c r="M39" s="86">
        <f>'8. Afschrijvingen voor GAW'!AQ34</f>
        <v>7808.352280223723</v>
      </c>
      <c r="N39" s="86">
        <f>'8. Afschrijvingen voor GAW'!AR34</f>
        <v>8026.9861440699869</v>
      </c>
      <c r="O39" s="86">
        <f>'8. Afschrijvingen voor GAW'!AS34</f>
        <v>8107.2560055106869</v>
      </c>
      <c r="P39" s="86">
        <f>'8. Afschrijvingen voor GAW'!AT34</f>
        <v>8172.1140535547729</v>
      </c>
      <c r="Q39" s="86">
        <f>'8. Afschrijvingen voor GAW'!AU34</f>
        <v>8188.4582816618822</v>
      </c>
      <c r="R39" s="86">
        <f>'8. Afschrijvingen voor GAW'!AV34</f>
        <v>8303.0966976051495</v>
      </c>
      <c r="S39" s="86">
        <f>'8. Afschrijvingen voor GAW'!AW34</f>
        <v>8477.461728254857</v>
      </c>
      <c r="T39" s="86">
        <f>'8. Afschrijvingen voor GAW'!AX34</f>
        <v>8714.8306566459942</v>
      </c>
      <c r="U39" s="86">
        <f>'8. Afschrijvingen voor GAW'!AY34</f>
        <v>8775.8344712425132</v>
      </c>
      <c r="V39" s="86">
        <f>'8. Afschrijvingen voor GAW'!AZ34</f>
        <v>10531.001365491016</v>
      </c>
      <c r="W39" s="86">
        <f>'8. Afschrijvingen voor GAW'!BA34</f>
        <v>10202.762361891297</v>
      </c>
      <c r="X39" s="86">
        <f>'8. Afschrijvingen voor GAW'!BB34</f>
        <v>9884.7541843778017</v>
      </c>
      <c r="Y39" s="86">
        <f>'8. Afschrijvingen voor GAW'!BC34</f>
        <v>9576.6579500595326</v>
      </c>
      <c r="Z39" s="86">
        <f>'8. Afschrijvingen voor GAW'!BD34</f>
        <v>9278.164715252482</v>
      </c>
      <c r="AB39" s="122"/>
      <c r="AC39" s="87">
        <f t="shared" si="6"/>
        <v>360809.64863771718</v>
      </c>
      <c r="AD39" s="87">
        <f t="shared" si="5"/>
        <v>362557.90157441545</v>
      </c>
      <c r="AE39" s="87">
        <f t="shared" si="5"/>
        <v>363088.38103040325</v>
      </c>
      <c r="AF39" s="87">
        <f t="shared" si="5"/>
        <v>365227.86955518456</v>
      </c>
      <c r="AG39" s="87">
        <f t="shared" si="5"/>
        <v>360772.89224522572</v>
      </c>
      <c r="AH39" s="87">
        <f t="shared" si="5"/>
        <v>355486.96132963273</v>
      </c>
      <c r="AI39" s="87">
        <f t="shared" si="5"/>
        <v>348009.47697063012</v>
      </c>
      <c r="AJ39" s="87">
        <f t="shared" si="5"/>
        <v>344578.5129506138</v>
      </c>
      <c r="AK39" s="87">
        <f t="shared" si="5"/>
        <v>343337.1999943218</v>
      </c>
      <c r="AL39" s="87">
        <f t="shared" si="5"/>
        <v>344235.8109375168</v>
      </c>
      <c r="AM39" s="87">
        <f t="shared" si="5"/>
        <v>337869.62714283686</v>
      </c>
      <c r="AN39" s="87">
        <f t="shared" si="5"/>
        <v>327338.62577734585</v>
      </c>
      <c r="AO39" s="87">
        <f t="shared" si="5"/>
        <v>317135.86341545457</v>
      </c>
      <c r="AP39" s="87">
        <f t="shared" si="5"/>
        <v>307251.10923107679</v>
      </c>
      <c r="AQ39" s="87">
        <f t="shared" si="5"/>
        <v>297674.45128101727</v>
      </c>
      <c r="AR39" s="87">
        <f t="shared" si="5"/>
        <v>288396.28656576481</v>
      </c>
    </row>
    <row r="40" spans="1:44" s="20" customFormat="1" x14ac:dyDescent="0.2">
      <c r="A40" s="40"/>
      <c r="B40" s="86">
        <f>'3. Investeringen'!B21</f>
        <v>7</v>
      </c>
      <c r="C40" s="86" t="str">
        <f>'3. Investeringen'!G21</f>
        <v>Nieuwe investeringen TD</v>
      </c>
      <c r="D40" s="86">
        <f>'3. Investeringen'!K21</f>
        <v>2005</v>
      </c>
      <c r="E40" s="121">
        <f>'3. Investeringen'!N21</f>
        <v>2011</v>
      </c>
      <c r="F40" s="86">
        <f>'3. Investeringen'!O21</f>
        <v>1564563.2183908047</v>
      </c>
      <c r="G40" s="86">
        <f>'3. Investeringen'!P21</f>
        <v>1690093.1246043888</v>
      </c>
      <c r="I40" s="86">
        <f>'6. Investeringen per jaar'!I21</f>
        <v>1</v>
      </c>
      <c r="K40" s="86">
        <f>'8. Afschrijvingen voor GAW'!AO35</f>
        <v>43428.975227176044</v>
      </c>
      <c r="L40" s="86">
        <f>'8. Afschrijvingen voor GAW'!AP35</f>
        <v>44558.128583082631</v>
      </c>
      <c r="M40" s="86">
        <f>'8. Afschrijvingen voor GAW'!AQ35</f>
        <v>45582.965540493526</v>
      </c>
      <c r="N40" s="86">
        <f>'8. Afschrijvingen voor GAW'!AR35</f>
        <v>46859.288575627346</v>
      </c>
      <c r="O40" s="86">
        <f>'8. Afschrijvingen voor GAW'!AS35</f>
        <v>47327.881461383615</v>
      </c>
      <c r="P40" s="86">
        <f>'8. Afschrijvingen voor GAW'!AT35</f>
        <v>47706.504513074688</v>
      </c>
      <c r="Q40" s="86">
        <f>'8. Afschrijvingen voor GAW'!AU35</f>
        <v>47801.917522100834</v>
      </c>
      <c r="R40" s="86">
        <f>'8. Afschrijvingen voor GAW'!AV35</f>
        <v>48471.144367410256</v>
      </c>
      <c r="S40" s="86">
        <f>'8. Afschrijvingen voor GAW'!AW35</f>
        <v>49489.038399125864</v>
      </c>
      <c r="T40" s="86">
        <f>'8. Afschrijvingen voor GAW'!AX35</f>
        <v>50874.731474301392</v>
      </c>
      <c r="U40" s="86">
        <f>'8. Afschrijvingen voor GAW'!AY35</f>
        <v>51230.854594621494</v>
      </c>
      <c r="V40" s="86">
        <f>'8. Afschrijvingen voor GAW'!AZ35</f>
        <v>61477.025513545777</v>
      </c>
      <c r="W40" s="86">
        <f>'8. Afschrijvingen voor GAW'!BA35</f>
        <v>58888.519176133319</v>
      </c>
      <c r="X40" s="86">
        <f>'8. Afschrijvingen voor GAW'!BB35</f>
        <v>56409.002579243497</v>
      </c>
      <c r="Y40" s="86">
        <f>'8. Afschrijvingen voor GAW'!BC35</f>
        <v>54033.886681170079</v>
      </c>
      <c r="Z40" s="86">
        <f>'8. Afschrijvingen voor GAW'!BD35</f>
        <v>51758.775663015564</v>
      </c>
      <c r="AB40" s="122"/>
      <c r="AC40" s="87">
        <f t="shared" si="6"/>
        <v>1672015.5462462786</v>
      </c>
      <c r="AD40" s="87">
        <f t="shared" si="5"/>
        <v>1670929.8218655991</v>
      </c>
      <c r="AE40" s="87">
        <f t="shared" si="5"/>
        <v>1663778.2422280142</v>
      </c>
      <c r="AF40" s="87">
        <f t="shared" si="5"/>
        <v>1663504.7444347711</v>
      </c>
      <c r="AG40" s="87">
        <f t="shared" si="5"/>
        <v>1632811.9104177353</v>
      </c>
      <c r="AH40" s="87">
        <f t="shared" si="5"/>
        <v>1598167.9011880027</v>
      </c>
      <c r="AI40" s="87">
        <f t="shared" si="5"/>
        <v>1553562.319468278</v>
      </c>
      <c r="AJ40" s="87">
        <f t="shared" si="5"/>
        <v>1526841.0475734235</v>
      </c>
      <c r="AK40" s="87">
        <f t="shared" si="5"/>
        <v>1509415.6711733392</v>
      </c>
      <c r="AL40" s="87">
        <f t="shared" si="5"/>
        <v>1500804.5784918915</v>
      </c>
      <c r="AM40" s="87">
        <f t="shared" si="5"/>
        <v>1460079.3559467129</v>
      </c>
      <c r="AN40" s="87">
        <f t="shared" si="5"/>
        <v>1398602.3304331671</v>
      </c>
      <c r="AO40" s="87">
        <f t="shared" si="5"/>
        <v>1339713.8112570338</v>
      </c>
      <c r="AP40" s="87">
        <f t="shared" si="5"/>
        <v>1283304.8086777905</v>
      </c>
      <c r="AQ40" s="87">
        <f t="shared" si="5"/>
        <v>1229270.9219966205</v>
      </c>
      <c r="AR40" s="87">
        <f t="shared" si="5"/>
        <v>1177512.1463336048</v>
      </c>
    </row>
    <row r="41" spans="1:44" s="20" customFormat="1" x14ac:dyDescent="0.2">
      <c r="A41" s="40"/>
      <c r="B41" s="86">
        <f>'3. Investeringen'!B22</f>
        <v>8</v>
      </c>
      <c r="C41" s="86" t="str">
        <f>'3. Investeringen'!G22</f>
        <v>Nieuwe investeringen TD</v>
      </c>
      <c r="D41" s="86">
        <f>'3. Investeringen'!K22</f>
        <v>2005</v>
      </c>
      <c r="E41" s="121">
        <f>'3. Investeringen'!N22</f>
        <v>2011</v>
      </c>
      <c r="F41" s="86">
        <f>'3. Investeringen'!O22</f>
        <v>217491.22807017545</v>
      </c>
      <c r="G41" s="86">
        <f>'3. Investeringen'!P22</f>
        <v>234941.24424146622</v>
      </c>
      <c r="I41" s="86">
        <f>'6. Investeringen per jaar'!I22</f>
        <v>1</v>
      </c>
      <c r="K41" s="86">
        <f>'8. Afschrijvingen voor GAW'!AO36</f>
        <v>9733.2801185750286</v>
      </c>
      <c r="L41" s="86">
        <f>'8. Afschrijvingen voor GAW'!AP36</f>
        <v>9986.3454016579781</v>
      </c>
      <c r="M41" s="86">
        <f>'8. Afschrijvingen voor GAW'!AQ36</f>
        <v>10216.03134589611</v>
      </c>
      <c r="N41" s="86">
        <f>'8. Afschrijvingen voor GAW'!AR36</f>
        <v>10502.080223581201</v>
      </c>
      <c r="O41" s="86">
        <f>'8. Afschrijvingen voor GAW'!AS36</f>
        <v>10607.101025817014</v>
      </c>
      <c r="P41" s="86">
        <f>'8. Afschrijvingen voor GAW'!AT36</f>
        <v>10691.957834023549</v>
      </c>
      <c r="Q41" s="86">
        <f>'8. Afschrijvingen voor GAW'!AU36</f>
        <v>10713.341749691597</v>
      </c>
      <c r="R41" s="86">
        <f>'8. Afschrijvingen voor GAW'!AV36</f>
        <v>10863.32853418728</v>
      </c>
      <c r="S41" s="86">
        <f>'8. Afschrijvingen voor GAW'!AW36</f>
        <v>11091.458433405212</v>
      </c>
      <c r="T41" s="86">
        <f>'8. Afschrijvingen voor GAW'!AX36</f>
        <v>11402.019269540559</v>
      </c>
      <c r="U41" s="86">
        <f>'8. Afschrijvingen voor GAW'!AY36</f>
        <v>11481.833404427342</v>
      </c>
      <c r="V41" s="86">
        <f>'8. Afschrijvingen voor GAW'!AZ36</f>
        <v>13778.200085312812</v>
      </c>
      <c r="W41" s="86">
        <f>'8. Afschrijvingen voor GAW'!BA36</f>
        <v>12553.471188840562</v>
      </c>
      <c r="X41" s="86">
        <f>'8. Afschrijvingen voor GAW'!BB36</f>
        <v>11437.607083165845</v>
      </c>
      <c r="Y41" s="86">
        <f>'8. Afschrijvingen voor GAW'!BC36</f>
        <v>11165.283104995229</v>
      </c>
      <c r="Z41" s="86">
        <f>'8. Afschrijvingen voor GAW'!BD36</f>
        <v>11165.283104995229</v>
      </c>
      <c r="AB41" s="122"/>
      <c r="AC41" s="87">
        <f t="shared" si="6"/>
        <v>228732.08278651317</v>
      </c>
      <c r="AD41" s="87">
        <f t="shared" si="5"/>
        <v>224692.77153730454</v>
      </c>
      <c r="AE41" s="87">
        <f t="shared" si="5"/>
        <v>219644.67393676643</v>
      </c>
      <c r="AF41" s="87">
        <f t="shared" si="5"/>
        <v>215292.64458341469</v>
      </c>
      <c r="AG41" s="87">
        <f t="shared" si="5"/>
        <v>206838.47000343181</v>
      </c>
      <c r="AH41" s="87">
        <f t="shared" si="5"/>
        <v>197801.21992943573</v>
      </c>
      <c r="AI41" s="87">
        <f t="shared" si="5"/>
        <v>187483.48061960298</v>
      </c>
      <c r="AJ41" s="87">
        <f t="shared" si="5"/>
        <v>179244.92081409015</v>
      </c>
      <c r="AK41" s="87">
        <f t="shared" si="5"/>
        <v>171917.60571778083</v>
      </c>
      <c r="AL41" s="87">
        <f t="shared" si="5"/>
        <v>165329.27940833813</v>
      </c>
      <c r="AM41" s="87">
        <f t="shared" si="5"/>
        <v>155004.75095976915</v>
      </c>
      <c r="AN41" s="87">
        <f t="shared" si="5"/>
        <v>141226.55087445636</v>
      </c>
      <c r="AO41" s="87">
        <f t="shared" si="5"/>
        <v>128673.0796856158</v>
      </c>
      <c r="AP41" s="87">
        <f t="shared" si="5"/>
        <v>117235.47260244995</v>
      </c>
      <c r="AQ41" s="87">
        <f t="shared" si="5"/>
        <v>106070.18949745473</v>
      </c>
      <c r="AR41" s="87">
        <f t="shared" si="5"/>
        <v>94904.906392459496</v>
      </c>
    </row>
    <row r="42" spans="1:44" s="20" customFormat="1" x14ac:dyDescent="0.2">
      <c r="A42" s="40"/>
      <c r="B42" s="86">
        <f>'3. Investeringen'!B23</f>
        <v>9</v>
      </c>
      <c r="C42" s="86" t="str">
        <f>'3. Investeringen'!G23</f>
        <v>Nieuwe investeringen TD</v>
      </c>
      <c r="D42" s="86">
        <f>'3. Investeringen'!K23</f>
        <v>2006</v>
      </c>
      <c r="E42" s="121">
        <f>'3. Investeringen'!N23</f>
        <v>2011</v>
      </c>
      <c r="F42" s="86">
        <f>'3. Investeringen'!O23</f>
        <v>41697.247706422015</v>
      </c>
      <c r="G42" s="86">
        <f>'3. Investeringen'!P23</f>
        <v>44246.317410488795</v>
      </c>
      <c r="I42" s="86">
        <f>'6. Investeringen per jaar'!I23</f>
        <v>1</v>
      </c>
      <c r="K42" s="86">
        <f>'8. Afschrijvingen voor GAW'!AO37</f>
        <v>889.30717171576487</v>
      </c>
      <c r="L42" s="86">
        <f>'8. Afschrijvingen voor GAW'!AP37</f>
        <v>912.42915818037488</v>
      </c>
      <c r="M42" s="86">
        <f>'8. Afschrijvingen voor GAW'!AQ37</f>
        <v>933.41502881852341</v>
      </c>
      <c r="N42" s="86">
        <f>'8. Afschrijvingen voor GAW'!AR37</f>
        <v>959.55064962544213</v>
      </c>
      <c r="O42" s="86">
        <f>'8. Afschrijvingen voor GAW'!AS37</f>
        <v>969.14615612169655</v>
      </c>
      <c r="P42" s="86">
        <f>'8. Afschrijvingen voor GAW'!AT37</f>
        <v>976.89932537067</v>
      </c>
      <c r="Q42" s="86">
        <f>'8. Afschrijvingen voor GAW'!AU37</f>
        <v>978.85312402141142</v>
      </c>
      <c r="R42" s="86">
        <f>'8. Afschrijvingen voor GAW'!AV37</f>
        <v>992.55706775771125</v>
      </c>
      <c r="S42" s="86">
        <f>'8. Afschrijvingen voor GAW'!AW37</f>
        <v>1013.400766180623</v>
      </c>
      <c r="T42" s="86">
        <f>'8. Afschrijvingen voor GAW'!AX37</f>
        <v>1041.7759876336804</v>
      </c>
      <c r="U42" s="86">
        <f>'8. Afschrijvingen voor GAW'!AY37</f>
        <v>1049.068419547116</v>
      </c>
      <c r="V42" s="86">
        <f>'8. Afschrijvingen voor GAW'!AZ37</f>
        <v>1258.8821034565392</v>
      </c>
      <c r="W42" s="86">
        <f>'8. Afschrijvingen voor GAW'!BA37</f>
        <v>1220.6375838578595</v>
      </c>
      <c r="X42" s="86">
        <f>'8. Afschrijvingen voor GAW'!BB37</f>
        <v>1183.5549230824308</v>
      </c>
      <c r="Y42" s="86">
        <f>'8. Afschrijvingen voor GAW'!BC37</f>
        <v>1147.5988241533441</v>
      </c>
      <c r="Z42" s="86">
        <f>'8. Afschrijvingen voor GAW'!BD37</f>
        <v>1112.7350624069136</v>
      </c>
      <c r="AB42" s="122"/>
      <c r="AC42" s="87">
        <f t="shared" si="6"/>
        <v>44020.704999930356</v>
      </c>
      <c r="AD42" s="87">
        <f t="shared" si="5"/>
        <v>44252.81417174817</v>
      </c>
      <c r="AE42" s="87">
        <f t="shared" si="5"/>
        <v>44337.213868879851</v>
      </c>
      <c r="AF42" s="87">
        <f t="shared" si="5"/>
        <v>44619.105207583045</v>
      </c>
      <c r="AG42" s="87">
        <f t="shared" si="5"/>
        <v>44096.150103537177</v>
      </c>
      <c r="AH42" s="87">
        <f t="shared" si="5"/>
        <v>43472.019978994802</v>
      </c>
      <c r="AI42" s="87">
        <f t="shared" si="5"/>
        <v>42580.110894931378</v>
      </c>
      <c r="AJ42" s="87">
        <f t="shared" si="5"/>
        <v>42183.675379702705</v>
      </c>
      <c r="AK42" s="87">
        <f t="shared" si="5"/>
        <v>42056.131796495836</v>
      </c>
      <c r="AL42" s="87">
        <f t="shared" si="5"/>
        <v>42191.927499164041</v>
      </c>
      <c r="AM42" s="87">
        <f t="shared" si="5"/>
        <v>41438.202572111069</v>
      </c>
      <c r="AN42" s="87">
        <f t="shared" si="5"/>
        <v>40179.320468654529</v>
      </c>
      <c r="AO42" s="87">
        <f t="shared" si="5"/>
        <v>38958.682884796668</v>
      </c>
      <c r="AP42" s="87">
        <f t="shared" si="5"/>
        <v>37775.127961714235</v>
      </c>
      <c r="AQ42" s="87">
        <f t="shared" si="5"/>
        <v>36627.529137560894</v>
      </c>
      <c r="AR42" s="87">
        <f t="shared" si="5"/>
        <v>35514.794075153979</v>
      </c>
    </row>
    <row r="43" spans="1:44" s="20" customFormat="1" x14ac:dyDescent="0.2">
      <c r="A43" s="40"/>
      <c r="B43" s="86">
        <f>'3. Investeringen'!B24</f>
        <v>10</v>
      </c>
      <c r="C43" s="86" t="str">
        <f>'3. Investeringen'!G24</f>
        <v>Nieuwe investeringen TD</v>
      </c>
      <c r="D43" s="86">
        <f>'3. Investeringen'!K24</f>
        <v>2006</v>
      </c>
      <c r="E43" s="121">
        <f>'3. Investeringen'!N24</f>
        <v>2011</v>
      </c>
      <c r="F43" s="86">
        <f>'3. Investeringen'!O24</f>
        <v>356764.04494382022</v>
      </c>
      <c r="G43" s="86">
        <f>'3. Investeringen'!P24</f>
        <v>378574.03165732091</v>
      </c>
      <c r="I43" s="86">
        <f>'6. Investeringen per jaar'!I24</f>
        <v>1</v>
      </c>
      <c r="K43" s="86">
        <f>'8. Afschrijvingen voor GAW'!AO38</f>
        <v>9487.7195588192772</v>
      </c>
      <c r="L43" s="86">
        <f>'8. Afschrijvingen voor GAW'!AP38</f>
        <v>9734.4002673485775</v>
      </c>
      <c r="M43" s="86">
        <f>'8. Afschrijvingen voor GAW'!AQ38</f>
        <v>9958.2914734975948</v>
      </c>
      <c r="N43" s="86">
        <f>'8. Afschrijvingen voor GAW'!AR38</f>
        <v>10237.123634755528</v>
      </c>
      <c r="O43" s="86">
        <f>'8. Afschrijvingen voor GAW'!AS38</f>
        <v>10339.494871103083</v>
      </c>
      <c r="P43" s="86">
        <f>'8. Afschrijvingen voor GAW'!AT38</f>
        <v>10422.210830071906</v>
      </c>
      <c r="Q43" s="86">
        <f>'8. Afschrijvingen voor GAW'!AU38</f>
        <v>10443.055251732052</v>
      </c>
      <c r="R43" s="86">
        <f>'8. Afschrijvingen voor GAW'!AV38</f>
        <v>10589.2580252563</v>
      </c>
      <c r="S43" s="86">
        <f>'8. Afschrijvingen voor GAW'!AW38</f>
        <v>10811.632443786682</v>
      </c>
      <c r="T43" s="86">
        <f>'8. Afschrijvingen voor GAW'!AX38</f>
        <v>11114.358152212708</v>
      </c>
      <c r="U43" s="86">
        <f>'8. Afschrijvingen voor GAW'!AY38</f>
        <v>11192.158659278195</v>
      </c>
      <c r="V43" s="86">
        <f>'8. Afschrijvingen voor GAW'!AZ38</f>
        <v>13430.590391133832</v>
      </c>
      <c r="W43" s="86">
        <f>'8. Afschrijvingen voor GAW'!BA38</f>
        <v>12884.261290477541</v>
      </c>
      <c r="X43" s="86">
        <f>'8. Afschrijvingen voor GAW'!BB38</f>
        <v>12360.155746458116</v>
      </c>
      <c r="Y43" s="86">
        <f>'8. Afschrijvingen voor GAW'!BC38</f>
        <v>11857.369749992024</v>
      </c>
      <c r="Z43" s="86">
        <f>'8. Afschrijvingen voor GAW'!BD38</f>
        <v>11375.036065246586</v>
      </c>
      <c r="AB43" s="122"/>
      <c r="AC43" s="87">
        <f t="shared" si="6"/>
        <v>374764.92257336143</v>
      </c>
      <c r="AD43" s="87">
        <f t="shared" si="5"/>
        <v>374774.41029292025</v>
      </c>
      <c r="AE43" s="87">
        <f t="shared" si="5"/>
        <v>373435.9302561598</v>
      </c>
      <c r="AF43" s="87">
        <f t="shared" si="5"/>
        <v>373655.01266857673</v>
      </c>
      <c r="AG43" s="87">
        <f t="shared" si="5"/>
        <v>367052.0679241594</v>
      </c>
      <c r="AH43" s="87">
        <f t="shared" si="5"/>
        <v>359566.2736374808</v>
      </c>
      <c r="AI43" s="87">
        <f t="shared" si="5"/>
        <v>349842.35093302373</v>
      </c>
      <c r="AJ43" s="87">
        <f t="shared" si="5"/>
        <v>344150.88582082978</v>
      </c>
      <c r="AK43" s="87">
        <f t="shared" si="5"/>
        <v>340566.42197928054</v>
      </c>
      <c r="AL43" s="87">
        <f t="shared" si="5"/>
        <v>338987.92364248773</v>
      </c>
      <c r="AM43" s="87">
        <f t="shared" si="5"/>
        <v>330168.6804487069</v>
      </c>
      <c r="AN43" s="87">
        <f t="shared" si="5"/>
        <v>316738.09005757305</v>
      </c>
      <c r="AO43" s="87">
        <f t="shared" si="5"/>
        <v>303853.82876709552</v>
      </c>
      <c r="AP43" s="87">
        <f t="shared" si="5"/>
        <v>291493.67302063742</v>
      </c>
      <c r="AQ43" s="87">
        <f t="shared" si="5"/>
        <v>279636.30327064538</v>
      </c>
      <c r="AR43" s="87">
        <f t="shared" si="5"/>
        <v>268261.26720539882</v>
      </c>
    </row>
    <row r="44" spans="1:44" s="20" customFormat="1" x14ac:dyDescent="0.2">
      <c r="A44" s="40"/>
      <c r="B44" s="86">
        <f>'3. Investeringen'!B25</f>
        <v>11</v>
      </c>
      <c r="C44" s="86" t="str">
        <f>'3. Investeringen'!G25</f>
        <v>Nieuwe investeringen TD</v>
      </c>
      <c r="D44" s="86">
        <f>'3. Investeringen'!K25</f>
        <v>2006</v>
      </c>
      <c r="E44" s="121">
        <f>'3. Investeringen'!N25</f>
        <v>2011</v>
      </c>
      <c r="F44" s="86">
        <f>'3. Investeringen'!O25</f>
        <v>66559.322033898308</v>
      </c>
      <c r="G44" s="86">
        <f>'3. Investeringen'!P25</f>
        <v>70628.280074351991</v>
      </c>
      <c r="I44" s="86">
        <f>'6. Investeringen per jaar'!I25</f>
        <v>1</v>
      </c>
      <c r="K44" s="86">
        <f>'8. Afschrijvingen voor GAW'!AO39</f>
        <v>2811.2825206065595</v>
      </c>
      <c r="L44" s="86">
        <f>'8. Afschrijvingen voor GAW'!AP39</f>
        <v>2884.3758661423303</v>
      </c>
      <c r="M44" s="86">
        <f>'8. Afschrijvingen voor GAW'!AQ39</f>
        <v>2950.7165110636033</v>
      </c>
      <c r="N44" s="86">
        <f>'8. Afschrijvingen voor GAW'!AR39</f>
        <v>3033.3365733733845</v>
      </c>
      <c r="O44" s="86">
        <f>'8. Afschrijvingen voor GAW'!AS39</f>
        <v>3063.6699391071184</v>
      </c>
      <c r="P44" s="86">
        <f>'8. Afschrijvingen voor GAW'!AT39</f>
        <v>3088.1792986199753</v>
      </c>
      <c r="Q44" s="86">
        <f>'8. Afschrijvingen voor GAW'!AU39</f>
        <v>3094.3556572172151</v>
      </c>
      <c r="R44" s="86">
        <f>'8. Afschrijvingen voor GAW'!AV39</f>
        <v>3137.6766364182567</v>
      </c>
      <c r="S44" s="86">
        <f>'8. Afschrijvingen voor GAW'!AW39</f>
        <v>3203.5678457830395</v>
      </c>
      <c r="T44" s="86">
        <f>'8. Afschrijvingen voor GAW'!AX39</f>
        <v>3293.2677454649647</v>
      </c>
      <c r="U44" s="86">
        <f>'8. Afschrijvingen voor GAW'!AY39</f>
        <v>3316.3206196832184</v>
      </c>
      <c r="V44" s="86">
        <f>'8. Afschrijvingen voor GAW'!AZ39</f>
        <v>3979.5847436198628</v>
      </c>
      <c r="W44" s="86">
        <f>'8. Afschrijvingen voor GAW'!BA39</f>
        <v>3650.2397993202885</v>
      </c>
      <c r="X44" s="86">
        <f>'8. Afschrijvingen voor GAW'!BB39</f>
        <v>3348.1509883420572</v>
      </c>
      <c r="Y44" s="86">
        <f>'8. Afschrijvingen voor GAW'!BC39</f>
        <v>3226.8411699238668</v>
      </c>
      <c r="Z44" s="86">
        <f>'8. Afschrijvingen voor GAW'!BD39</f>
        <v>3226.8411699238668</v>
      </c>
      <c r="AB44" s="122"/>
      <c r="AC44" s="87">
        <f t="shared" si="6"/>
        <v>68876.421754860698</v>
      </c>
      <c r="AD44" s="87">
        <f t="shared" si="5"/>
        <v>67782.832854344742</v>
      </c>
      <c r="AE44" s="87">
        <f t="shared" si="5"/>
        <v>66391.121498931068</v>
      </c>
      <c r="AF44" s="87">
        <f t="shared" si="5"/>
        <v>65216.73632752776</v>
      </c>
      <c r="AG44" s="87">
        <f t="shared" si="5"/>
        <v>62805.233751695923</v>
      </c>
      <c r="AH44" s="87">
        <f t="shared" si="5"/>
        <v>60219.496323089515</v>
      </c>
      <c r="AI44" s="87">
        <f t="shared" si="5"/>
        <v>57245.57965851848</v>
      </c>
      <c r="AJ44" s="87">
        <f t="shared" si="5"/>
        <v>54909.341137319483</v>
      </c>
      <c r="AK44" s="87">
        <f t="shared" si="5"/>
        <v>52858.86945542015</v>
      </c>
      <c r="AL44" s="87">
        <f t="shared" si="5"/>
        <v>51045.650054706952</v>
      </c>
      <c r="AM44" s="87">
        <f t="shared" si="5"/>
        <v>48086.648985406675</v>
      </c>
      <c r="AN44" s="87">
        <f t="shared" si="5"/>
        <v>44107.064241786815</v>
      </c>
      <c r="AO44" s="87">
        <f t="shared" si="5"/>
        <v>40456.824442466524</v>
      </c>
      <c r="AP44" s="87">
        <f t="shared" si="5"/>
        <v>37108.673454124466</v>
      </c>
      <c r="AQ44" s="87">
        <f t="shared" si="5"/>
        <v>33881.832284200602</v>
      </c>
      <c r="AR44" s="87">
        <f t="shared" si="5"/>
        <v>30654.991114276734</v>
      </c>
    </row>
    <row r="45" spans="1:44" s="20" customFormat="1" x14ac:dyDescent="0.2">
      <c r="A45" s="40"/>
      <c r="B45" s="86">
        <f>'3. Investeringen'!B26</f>
        <v>12</v>
      </c>
      <c r="C45" s="86" t="str">
        <f>'3. Investeringen'!G26</f>
        <v>Nieuwe investeringen TD</v>
      </c>
      <c r="D45" s="86">
        <f>'3. Investeringen'!K26</f>
        <v>2007</v>
      </c>
      <c r="E45" s="121">
        <f>'3. Investeringen'!N26</f>
        <v>2011</v>
      </c>
      <c r="F45" s="86">
        <f>'3. Investeringen'!O26</f>
        <v>705081.81818181823</v>
      </c>
      <c r="G45" s="86">
        <f>'3. Investeringen'!P26</f>
        <v>737855.47073912714</v>
      </c>
      <c r="I45" s="86">
        <f>'6. Investeringen per jaar'!I26</f>
        <v>1</v>
      </c>
      <c r="K45" s="86">
        <f>'8. Afschrijvingen voor GAW'!AO40</f>
        <v>14542.200054373085</v>
      </c>
      <c r="L45" s="86">
        <f>'8. Afschrijvingen voor GAW'!AP40</f>
        <v>14920.297255786785</v>
      </c>
      <c r="M45" s="86">
        <f>'8. Afschrijvingen voor GAW'!AQ40</f>
        <v>15263.464092669879</v>
      </c>
      <c r="N45" s="86">
        <f>'8. Afschrijvingen voor GAW'!AR40</f>
        <v>15690.841087264635</v>
      </c>
      <c r="O45" s="86">
        <f>'8. Afschrijvingen voor GAW'!AS40</f>
        <v>15847.749498137282</v>
      </c>
      <c r="P45" s="86">
        <f>'8. Afschrijvingen voor GAW'!AT40</f>
        <v>15974.531494122381</v>
      </c>
      <c r="Q45" s="86">
        <f>'8. Afschrijvingen voor GAW'!AU40</f>
        <v>16006.480557110624</v>
      </c>
      <c r="R45" s="86">
        <f>'8. Afschrijvingen voor GAW'!AV40</f>
        <v>16230.571284910171</v>
      </c>
      <c r="S45" s="86">
        <f>'8. Afschrijvingen voor GAW'!AW40</f>
        <v>16571.413281893281</v>
      </c>
      <c r="T45" s="86">
        <f>'8. Afschrijvingen voor GAW'!AX40</f>
        <v>17035.412853786296</v>
      </c>
      <c r="U45" s="86">
        <f>'8. Afschrijvingen voor GAW'!AY40</f>
        <v>17154.660743762797</v>
      </c>
      <c r="V45" s="86">
        <f>'8. Afschrijvingen voor GAW'!AZ40</f>
        <v>20585.592892515353</v>
      </c>
      <c r="W45" s="86">
        <f>'8. Afschrijvingen voor GAW'!BA40</f>
        <v>19975.649399403788</v>
      </c>
      <c r="X45" s="86">
        <f>'8. Afschrijvingen voor GAW'!BB40</f>
        <v>19383.778306088123</v>
      </c>
      <c r="Y45" s="86">
        <f>'8. Afschrijvingen voor GAW'!BC40</f>
        <v>18809.444134055881</v>
      </c>
      <c r="Z45" s="86">
        <f>'8. Afschrijvingen voor GAW'!BD40</f>
        <v>18252.127270824592</v>
      </c>
      <c r="AB45" s="122"/>
      <c r="AC45" s="87">
        <f t="shared" si="6"/>
        <v>734381.10274584079</v>
      </c>
      <c r="AD45" s="87">
        <f t="shared" si="5"/>
        <v>738554.71416144585</v>
      </c>
      <c r="AE45" s="87">
        <f t="shared" si="5"/>
        <v>740278.00849448913</v>
      </c>
      <c r="AF45" s="87">
        <f t="shared" si="5"/>
        <v>745314.95164507022</v>
      </c>
      <c r="AG45" s="87">
        <f t="shared" si="5"/>
        <v>736920.35166338366</v>
      </c>
      <c r="AH45" s="87">
        <f t="shared" si="5"/>
        <v>726841.1829825684</v>
      </c>
      <c r="AI45" s="87">
        <f t="shared" si="5"/>
        <v>712288.38479142287</v>
      </c>
      <c r="AJ45" s="87">
        <f t="shared" si="5"/>
        <v>706029.85089359258</v>
      </c>
      <c r="AK45" s="87">
        <f t="shared" si="5"/>
        <v>704285.06448046467</v>
      </c>
      <c r="AL45" s="87">
        <f t="shared" si="5"/>
        <v>706969.63343213149</v>
      </c>
      <c r="AM45" s="87">
        <f t="shared" si="5"/>
        <v>694763.76012239349</v>
      </c>
      <c r="AN45" s="87">
        <f t="shared" si="5"/>
        <v>674178.16722987813</v>
      </c>
      <c r="AO45" s="87">
        <f t="shared" si="5"/>
        <v>654202.5178304743</v>
      </c>
      <c r="AP45" s="87">
        <f t="shared" si="5"/>
        <v>634818.73952438612</v>
      </c>
      <c r="AQ45" s="87">
        <f t="shared" si="5"/>
        <v>616009.29539033026</v>
      </c>
      <c r="AR45" s="87">
        <f t="shared" si="5"/>
        <v>597757.16811950563</v>
      </c>
    </row>
    <row r="46" spans="1:44" s="20" customFormat="1" x14ac:dyDescent="0.2">
      <c r="A46" s="40"/>
      <c r="B46" s="86">
        <f>'3. Investeringen'!B27</f>
        <v>13</v>
      </c>
      <c r="C46" s="86" t="str">
        <f>'3. Investeringen'!G27</f>
        <v>Nieuwe investeringen TD</v>
      </c>
      <c r="D46" s="86">
        <f>'3. Investeringen'!K27</f>
        <v>2007</v>
      </c>
      <c r="E46" s="121">
        <f>'3. Investeringen'!N27</f>
        <v>2011</v>
      </c>
      <c r="F46" s="86">
        <f>'3. Investeringen'!O27</f>
        <v>853977.77777777775</v>
      </c>
      <c r="G46" s="86">
        <f>'3. Investeringen'!P27</f>
        <v>893672.42066719988</v>
      </c>
      <c r="I46" s="86">
        <f>'6. Investeringen per jaar'!I27</f>
        <v>1</v>
      </c>
      <c r="K46" s="86">
        <f>'8. Afschrijvingen voor GAW'!AO41</f>
        <v>21857.28932475199</v>
      </c>
      <c r="L46" s="86">
        <f>'8. Afschrijvingen voor GAW'!AP41</f>
        <v>22425.578847195538</v>
      </c>
      <c r="M46" s="86">
        <f>'8. Afschrijvingen voor GAW'!AQ41</f>
        <v>22941.367160681035</v>
      </c>
      <c r="N46" s="86">
        <f>'8. Afschrijvingen voor GAW'!AR41</f>
        <v>23583.7254411801</v>
      </c>
      <c r="O46" s="86">
        <f>'8. Afschrijvingen voor GAW'!AS41</f>
        <v>23819.562695591903</v>
      </c>
      <c r="P46" s="86">
        <f>'8. Afschrijvingen voor GAW'!AT41</f>
        <v>24010.11919715664</v>
      </c>
      <c r="Q46" s="86">
        <f>'8. Afschrijvingen voor GAW'!AU41</f>
        <v>24058.139435550951</v>
      </c>
      <c r="R46" s="86">
        <f>'8. Afschrijvingen voor GAW'!AV41</f>
        <v>24394.953387648664</v>
      </c>
      <c r="S46" s="86">
        <f>'8. Afschrijvingen voor GAW'!AW41</f>
        <v>24907.247408789281</v>
      </c>
      <c r="T46" s="86">
        <f>'8. Afschrijvingen voor GAW'!AX41</f>
        <v>25604.650336235383</v>
      </c>
      <c r="U46" s="86">
        <f>'8. Afschrijvingen voor GAW'!AY41</f>
        <v>25783.882888589029</v>
      </c>
      <c r="V46" s="86">
        <f>'8. Afschrijvingen voor GAW'!AZ41</f>
        <v>30940.659466306832</v>
      </c>
      <c r="W46" s="86">
        <f>'8. Afschrijvingen voor GAW'!BA41</f>
        <v>29723.322044681645</v>
      </c>
      <c r="X46" s="86">
        <f>'8. Afschrijvingen voor GAW'!BB41</f>
        <v>28553.879865874496</v>
      </c>
      <c r="Y46" s="86">
        <f>'8. Afschrijvingen voor GAW'!BC41</f>
        <v>27430.448526889275</v>
      </c>
      <c r="Z46" s="86">
        <f>'8. Afschrijvingen voor GAW'!BD41</f>
        <v>26351.217765175596</v>
      </c>
      <c r="AB46" s="122"/>
      <c r="AC46" s="87">
        <f t="shared" si="6"/>
        <v>885220.2176524559</v>
      </c>
      <c r="AD46" s="87">
        <f t="shared" si="5"/>
        <v>885810.36446422432</v>
      </c>
      <c r="AE46" s="87">
        <f t="shared" si="5"/>
        <v>883242.63568622037</v>
      </c>
      <c r="AF46" s="87">
        <f t="shared" si="5"/>
        <v>884389.7040442545</v>
      </c>
      <c r="AG46" s="87">
        <f t="shared" si="5"/>
        <v>869414.03838910512</v>
      </c>
      <c r="AH46" s="87">
        <f t="shared" si="5"/>
        <v>852359.23149906134</v>
      </c>
      <c r="AI46" s="87">
        <f t="shared" si="5"/>
        <v>830005.81052650861</v>
      </c>
      <c r="AJ46" s="87">
        <f t="shared" si="5"/>
        <v>817230.93848623103</v>
      </c>
      <c r="AK46" s="87">
        <f t="shared" si="5"/>
        <v>809485.54078565259</v>
      </c>
      <c r="AL46" s="87">
        <f t="shared" si="5"/>
        <v>806546.48559141543</v>
      </c>
      <c r="AM46" s="87">
        <f t="shared" si="5"/>
        <v>786408.42810196616</v>
      </c>
      <c r="AN46" s="87">
        <f t="shared" si="5"/>
        <v>755467.76863565936</v>
      </c>
      <c r="AO46" s="87">
        <f t="shared" si="5"/>
        <v>725744.44659097772</v>
      </c>
      <c r="AP46" s="87">
        <f t="shared" si="5"/>
        <v>697190.56672510318</v>
      </c>
      <c r="AQ46" s="87">
        <f t="shared" si="5"/>
        <v>669760.11819821387</v>
      </c>
      <c r="AR46" s="87">
        <f t="shared" si="5"/>
        <v>643408.90043303824</v>
      </c>
    </row>
    <row r="47" spans="1:44" s="20" customFormat="1" x14ac:dyDescent="0.2">
      <c r="A47" s="40"/>
      <c r="B47" s="86">
        <f>'3. Investeringen'!B28</f>
        <v>14</v>
      </c>
      <c r="C47" s="86" t="str">
        <f>'3. Investeringen'!G28</f>
        <v>Nieuwe investeringen TD</v>
      </c>
      <c r="D47" s="86">
        <f>'3. Investeringen'!K28</f>
        <v>2007</v>
      </c>
      <c r="E47" s="121">
        <f>'3. Investeringen'!N28</f>
        <v>2011</v>
      </c>
      <c r="F47" s="86">
        <f>'3. Investeringen'!O28</f>
        <v>124550</v>
      </c>
      <c r="G47" s="86">
        <f>'3. Investeringen'!P28</f>
        <v>130339.34007479997</v>
      </c>
      <c r="I47" s="86">
        <f>'6. Investeringen per jaar'!I28</f>
        <v>1</v>
      </c>
      <c r="K47" s="86">
        <f>'8. Afschrijvingen voor GAW'!AO42</f>
        <v>4992.2426481479979</v>
      </c>
      <c r="L47" s="86">
        <f>'8. Afschrijvingen voor GAW'!AP42</f>
        <v>5122.0409569998455</v>
      </c>
      <c r="M47" s="86">
        <f>'8. Afschrijvingen voor GAW'!AQ42</f>
        <v>5239.8478990108415</v>
      </c>
      <c r="N47" s="86">
        <f>'8. Afschrijvingen voor GAW'!AR42</f>
        <v>5386.5636401831443</v>
      </c>
      <c r="O47" s="86">
        <f>'8. Afschrijvingen voor GAW'!AS42</f>
        <v>5440.4292765849759</v>
      </c>
      <c r="P47" s="86">
        <f>'8. Afschrijvingen voor GAW'!AT42</f>
        <v>5483.9527107976564</v>
      </c>
      <c r="Q47" s="86">
        <f>'8. Afschrijvingen voor GAW'!AU42</f>
        <v>5494.9206162192504</v>
      </c>
      <c r="R47" s="86">
        <f>'8. Afschrijvingen voor GAW'!AV42</f>
        <v>5571.8495048463201</v>
      </c>
      <c r="S47" s="86">
        <f>'8. Afschrijvingen voor GAW'!AW42</f>
        <v>5688.8583444480919</v>
      </c>
      <c r="T47" s="86">
        <f>'8. Afschrijvingen voor GAW'!AX42</f>
        <v>5848.1463780926388</v>
      </c>
      <c r="U47" s="86">
        <f>'8. Afschrijvingen voor GAW'!AY42</f>
        <v>5889.0834027392866</v>
      </c>
      <c r="V47" s="86">
        <f>'8. Afschrijvingen voor GAW'!AZ42</f>
        <v>7066.9000832871443</v>
      </c>
      <c r="W47" s="86">
        <f>'8. Afschrijvingen voor GAW'!BA42</f>
        <v>6519.7852381294306</v>
      </c>
      <c r="X47" s="86">
        <f>'8. Afschrijvingen voor GAW'!BB42</f>
        <v>6015.0276713065059</v>
      </c>
      <c r="Y47" s="86">
        <f>'8. Afschrijvingen voor GAW'!BC42</f>
        <v>5734.3263799788683</v>
      </c>
      <c r="Z47" s="86">
        <f>'8. Afschrijvingen voor GAW'!BD42</f>
        <v>5734.3263799788683</v>
      </c>
      <c r="AB47" s="122"/>
      <c r="AC47" s="87">
        <f t="shared" si="6"/>
        <v>127302.18752777397</v>
      </c>
      <c r="AD47" s="87">
        <f t="shared" si="5"/>
        <v>125490.00344649625</v>
      </c>
      <c r="AE47" s="87">
        <f t="shared" si="5"/>
        <v>123136.42562675482</v>
      </c>
      <c r="AF47" s="87">
        <f t="shared" si="5"/>
        <v>121197.68190412081</v>
      </c>
      <c r="AG47" s="87">
        <f t="shared" si="5"/>
        <v>116969.22944657704</v>
      </c>
      <c r="AH47" s="87">
        <f t="shared" si="5"/>
        <v>112421.03057135199</v>
      </c>
      <c r="AI47" s="87">
        <f t="shared" si="5"/>
        <v>107150.95201627543</v>
      </c>
      <c r="AJ47" s="87">
        <f t="shared" si="5"/>
        <v>103079.21583965697</v>
      </c>
      <c r="AK47" s="87">
        <f t="shared" si="5"/>
        <v>99555.021027841663</v>
      </c>
      <c r="AL47" s="87">
        <f t="shared" si="5"/>
        <v>96494.415238528585</v>
      </c>
      <c r="AM47" s="87">
        <f t="shared" si="5"/>
        <v>91280.792742458987</v>
      </c>
      <c r="AN47" s="87">
        <f t="shared" si="5"/>
        <v>84213.892659171848</v>
      </c>
      <c r="AO47" s="87">
        <f t="shared" si="5"/>
        <v>77694.107421042412</v>
      </c>
      <c r="AP47" s="87">
        <f t="shared" si="5"/>
        <v>71679.079749735902</v>
      </c>
      <c r="AQ47" s="87">
        <f t="shared" si="5"/>
        <v>65944.753369757032</v>
      </c>
      <c r="AR47" s="87">
        <f t="shared" si="5"/>
        <v>60210.426989778163</v>
      </c>
    </row>
    <row r="48" spans="1:44" s="20" customFormat="1" x14ac:dyDescent="0.2">
      <c r="A48" s="40"/>
      <c r="B48" s="86">
        <f>'3. Investeringen'!B29</f>
        <v>15</v>
      </c>
      <c r="C48" s="86" t="str">
        <f>'3. Investeringen'!G29</f>
        <v>Nieuwe investeringen TD</v>
      </c>
      <c r="D48" s="86">
        <f>'3. Investeringen'!K29</f>
        <v>2008</v>
      </c>
      <c r="E48" s="121">
        <f>'3. Investeringen'!N29</f>
        <v>2011</v>
      </c>
      <c r="F48" s="86">
        <f>'3. Investeringen'!O29</f>
        <v>62045.454545454544</v>
      </c>
      <c r="G48" s="86">
        <f>'3. Investeringen'!P29</f>
        <v>64223.001818181823</v>
      </c>
      <c r="I48" s="86">
        <f>'6. Investeringen per jaar'!I29</f>
        <v>1</v>
      </c>
      <c r="K48" s="86">
        <f>'8. Afschrijvingen voor GAW'!AO43</f>
        <v>1241.6447018181818</v>
      </c>
      <c r="L48" s="86">
        <f>'8. Afschrijvingen voor GAW'!AP43</f>
        <v>1273.9274640654544</v>
      </c>
      <c r="M48" s="86">
        <f>'8. Afschrijvingen voor GAW'!AQ43</f>
        <v>1303.2277957389597</v>
      </c>
      <c r="N48" s="86">
        <f>'8. Afschrijvingen voor GAW'!AR43</f>
        <v>1339.7181740196504</v>
      </c>
      <c r="O48" s="86">
        <f>'8. Afschrijvingen voor GAW'!AS43</f>
        <v>1353.1153557598468</v>
      </c>
      <c r="P48" s="86">
        <f>'8. Afschrijvingen voor GAW'!AT43</f>
        <v>1363.9402786059256</v>
      </c>
      <c r="Q48" s="86">
        <f>'8. Afschrijvingen voor GAW'!AU43</f>
        <v>1366.6681591631375</v>
      </c>
      <c r="R48" s="86">
        <f>'8. Afschrijvingen voor GAW'!AV43</f>
        <v>1385.8015133914212</v>
      </c>
      <c r="S48" s="86">
        <f>'8. Afschrijvingen voor GAW'!AW43</f>
        <v>1414.9033451726409</v>
      </c>
      <c r="T48" s="86">
        <f>'8. Afschrijvingen voor GAW'!AX43</f>
        <v>1454.520638837475</v>
      </c>
      <c r="U48" s="86">
        <f>'8. Afschrijvingen voor GAW'!AY43</f>
        <v>1464.702283309337</v>
      </c>
      <c r="V48" s="86">
        <f>'8. Afschrijvingen voor GAW'!AZ43</f>
        <v>1757.6427399712043</v>
      </c>
      <c r="W48" s="86">
        <f>'8. Afschrijvingen voor GAW'!BA43</f>
        <v>1706.8193354419168</v>
      </c>
      <c r="X48" s="86">
        <f>'8. Afschrijvingen voor GAW'!BB43</f>
        <v>1657.4655233327528</v>
      </c>
      <c r="Y48" s="86">
        <f>'8. Afschrijvingen voor GAW'!BC43</f>
        <v>1609.5388094050586</v>
      </c>
      <c r="Z48" s="86">
        <f>'8. Afschrijvingen voor GAW'!BD43</f>
        <v>1562.9979281692497</v>
      </c>
      <c r="AB48" s="122"/>
      <c r="AC48" s="87">
        <f t="shared" si="6"/>
        <v>63944.702143636365</v>
      </c>
      <c r="AD48" s="87">
        <f t="shared" si="5"/>
        <v>64333.336935305451</v>
      </c>
      <c r="AE48" s="87">
        <f t="shared" si="5"/>
        <v>64509.775889078504</v>
      </c>
      <c r="AF48" s="87">
        <f t="shared" si="5"/>
        <v>64976.33143995305</v>
      </c>
      <c r="AG48" s="87">
        <f t="shared" si="5"/>
        <v>64272.979398592739</v>
      </c>
      <c r="AH48" s="87">
        <f t="shared" si="5"/>
        <v>63423.222955175552</v>
      </c>
      <c r="AI48" s="87">
        <f t="shared" si="5"/>
        <v>62183.401241922766</v>
      </c>
      <c r="AJ48" s="87">
        <f t="shared" si="5"/>
        <v>61668.167345918264</v>
      </c>
      <c r="AK48" s="87">
        <f t="shared" si="5"/>
        <v>61548.295515009901</v>
      </c>
      <c r="AL48" s="87">
        <f t="shared" si="5"/>
        <v>61817.127150592707</v>
      </c>
      <c r="AM48" s="87">
        <f t="shared" si="5"/>
        <v>60785.144757337512</v>
      </c>
      <c r="AN48" s="87">
        <f t="shared" si="5"/>
        <v>59027.502017366307</v>
      </c>
      <c r="AO48" s="87">
        <f t="shared" si="5"/>
        <v>57320.682681924387</v>
      </c>
      <c r="AP48" s="87">
        <f t="shared" si="5"/>
        <v>55663.217158591637</v>
      </c>
      <c r="AQ48" s="87">
        <f t="shared" si="5"/>
        <v>54053.678349186579</v>
      </c>
      <c r="AR48" s="87">
        <f t="shared" si="5"/>
        <v>52490.680421017329</v>
      </c>
    </row>
    <row r="49" spans="1:44" s="20" customFormat="1" x14ac:dyDescent="0.2">
      <c r="A49" s="40"/>
      <c r="B49" s="86">
        <f>'3. Investeringen'!B30</f>
        <v>16</v>
      </c>
      <c r="C49" s="86" t="str">
        <f>'3. Investeringen'!G30</f>
        <v>Nieuwe investeringen TD</v>
      </c>
      <c r="D49" s="86">
        <f>'3. Investeringen'!K30</f>
        <v>2008</v>
      </c>
      <c r="E49" s="121">
        <f>'3. Investeringen'!N30</f>
        <v>2011</v>
      </c>
      <c r="F49" s="86">
        <f>'3. Investeringen'!O30</f>
        <v>614833.33333333337</v>
      </c>
      <c r="G49" s="86">
        <f>'3. Investeringen'!P30</f>
        <v>636411.52399999998</v>
      </c>
      <c r="I49" s="86">
        <f>'6. Investeringen per jaar'!I30</f>
        <v>1</v>
      </c>
      <c r="K49" s="86">
        <f>'8. Afschrijvingen voor GAW'!AO44</f>
        <v>15199.004632</v>
      </c>
      <c r="L49" s="86">
        <f>'8. Afschrijvingen voor GAW'!AP44</f>
        <v>15594.178752432001</v>
      </c>
      <c r="M49" s="86">
        <f>'8. Afschrijvingen voor GAW'!AQ44</f>
        <v>15952.844863737933</v>
      </c>
      <c r="N49" s="86">
        <f>'8. Afschrijvingen voor GAW'!AR44</f>
        <v>16399.524519922594</v>
      </c>
      <c r="O49" s="86">
        <f>'8. Afschrijvingen voor GAW'!AS44</f>
        <v>16563.519765121822</v>
      </c>
      <c r="P49" s="86">
        <f>'8. Afschrijvingen voor GAW'!AT44</f>
        <v>16696.027923242793</v>
      </c>
      <c r="Q49" s="86">
        <f>'8. Afschrijvingen voor GAW'!AU44</f>
        <v>16729.419979089278</v>
      </c>
      <c r="R49" s="86">
        <f>'8. Afschrijvingen voor GAW'!AV44</f>
        <v>16963.631858796529</v>
      </c>
      <c r="S49" s="86">
        <f>'8. Afschrijvingen voor GAW'!AW44</f>
        <v>17319.868127831254</v>
      </c>
      <c r="T49" s="86">
        <f>'8. Afschrijvingen voor GAW'!AX44</f>
        <v>17804.82443541053</v>
      </c>
      <c r="U49" s="86">
        <f>'8. Afschrijvingen voor GAW'!AY44</f>
        <v>17929.458206458399</v>
      </c>
      <c r="V49" s="86">
        <f>'8. Afschrijvingen voor GAW'!AZ44</f>
        <v>21515.34984775008</v>
      </c>
      <c r="W49" s="86">
        <f>'8. Afschrijvingen voor GAW'!BA44</f>
        <v>20695.717472597691</v>
      </c>
      <c r="X49" s="86">
        <f>'8. Afschrijvingen voor GAW'!BB44</f>
        <v>19907.309187927305</v>
      </c>
      <c r="Y49" s="86">
        <f>'8. Afschrijvingen voor GAW'!BC44</f>
        <v>19148.93550457769</v>
      </c>
      <c r="Z49" s="86">
        <f>'8. Afschrijvingen voor GAW'!BD44</f>
        <v>18419.452247260444</v>
      </c>
      <c r="AB49" s="122"/>
      <c r="AC49" s="87">
        <f t="shared" si="6"/>
        <v>630758.69222799991</v>
      </c>
      <c r="AD49" s="87">
        <f t="shared" si="5"/>
        <v>631564.23947349598</v>
      </c>
      <c r="AE49" s="87">
        <f t="shared" si="5"/>
        <v>630137.37211764837</v>
      </c>
      <c r="AF49" s="87">
        <f t="shared" si="5"/>
        <v>631381.69401701994</v>
      </c>
      <c r="AG49" s="87">
        <f t="shared" si="5"/>
        <v>621131.99119206832</v>
      </c>
      <c r="AH49" s="87">
        <f t="shared" si="5"/>
        <v>609405.01919836213</v>
      </c>
      <c r="AI49" s="87">
        <f t="shared" si="5"/>
        <v>593894.40925766958</v>
      </c>
      <c r="AJ49" s="87">
        <f t="shared" si="5"/>
        <v>585245.29912848037</v>
      </c>
      <c r="AK49" s="87">
        <f t="shared" si="5"/>
        <v>580215.58228234714</v>
      </c>
      <c r="AL49" s="87">
        <f t="shared" si="5"/>
        <v>578656.79415084235</v>
      </c>
      <c r="AM49" s="87">
        <f t="shared" si="5"/>
        <v>564777.93350343977</v>
      </c>
      <c r="AN49" s="87">
        <f t="shared" si="5"/>
        <v>543262.58365568973</v>
      </c>
      <c r="AO49" s="87">
        <f t="shared" si="5"/>
        <v>522566.86618309206</v>
      </c>
      <c r="AP49" s="87">
        <f t="shared" si="5"/>
        <v>502659.55699516478</v>
      </c>
      <c r="AQ49" s="87">
        <f t="shared" si="5"/>
        <v>483510.62149058707</v>
      </c>
      <c r="AR49" s="87">
        <f t="shared" si="5"/>
        <v>465091.16924332664</v>
      </c>
    </row>
    <row r="50" spans="1:44" s="20" customFormat="1" x14ac:dyDescent="0.2">
      <c r="A50" s="40"/>
      <c r="B50" s="86">
        <f>'3. Investeringen'!B31</f>
        <v>17</v>
      </c>
      <c r="C50" s="86" t="str">
        <f>'3. Investeringen'!G31</f>
        <v>Nieuwe investeringen TD</v>
      </c>
      <c r="D50" s="86">
        <f>'3. Investeringen'!K31</f>
        <v>2008</v>
      </c>
      <c r="E50" s="121">
        <f>'3. Investeringen'!N31</f>
        <v>2011</v>
      </c>
      <c r="F50" s="86">
        <f>'3. Investeringen'!O31</f>
        <v>115500</v>
      </c>
      <c r="G50" s="86">
        <f>'3. Investeringen'!P31</f>
        <v>119553.58799999999</v>
      </c>
      <c r="I50" s="86">
        <f>'6. Investeringen per jaar'!I31</f>
        <v>1</v>
      </c>
      <c r="K50" s="86">
        <f>'8. Afschrijvingen voor GAW'!AO45</f>
        <v>4412.6142479999999</v>
      </c>
      <c r="L50" s="86">
        <f>'8. Afschrijvingen voor GAW'!AP45</f>
        <v>4527.3422184479996</v>
      </c>
      <c r="M50" s="86">
        <f>'8. Afschrijvingen voor GAW'!AQ45</f>
        <v>4631.471089472303</v>
      </c>
      <c r="N50" s="86">
        <f>'8. Afschrijvingen voor GAW'!AR45</f>
        <v>4761.1522799775266</v>
      </c>
      <c r="O50" s="86">
        <f>'8. Afschrijvingen voor GAW'!AS45</f>
        <v>4808.7638027773028</v>
      </c>
      <c r="P50" s="86">
        <f>'8. Afschrijvingen voor GAW'!AT45</f>
        <v>4847.2339131995204</v>
      </c>
      <c r="Q50" s="86">
        <f>'8. Afschrijvingen voor GAW'!AU45</f>
        <v>4856.9283810259194</v>
      </c>
      <c r="R50" s="86">
        <f>'8. Afschrijvingen voor GAW'!AV45</f>
        <v>4924.9253783602817</v>
      </c>
      <c r="S50" s="86">
        <f>'8. Afschrijvingen voor GAW'!AW45</f>
        <v>5028.3488113058474</v>
      </c>
      <c r="T50" s="86">
        <f>'8. Afschrijvingen voor GAW'!AX45</f>
        <v>5169.1425780224108</v>
      </c>
      <c r="U50" s="86">
        <f>'8. Afschrijvingen voor GAW'!AY45</f>
        <v>5205.3265760685672</v>
      </c>
      <c r="V50" s="86">
        <f>'8. Afschrijvingen voor GAW'!AZ45</f>
        <v>6246.391891282281</v>
      </c>
      <c r="W50" s="86">
        <f>'8. Afschrijvingen voor GAW'!BA45</f>
        <v>5792.1088446435688</v>
      </c>
      <c r="X50" s="86">
        <f>'8. Afschrijvingen voor GAW'!BB45</f>
        <v>5370.8645650331282</v>
      </c>
      <c r="Y50" s="86">
        <f>'8. Afschrijvingen voor GAW'!BC45</f>
        <v>5072.4832003090651</v>
      </c>
      <c r="Z50" s="86">
        <f>'8. Afschrijvingen voor GAW'!BD45</f>
        <v>5072.4832003090651</v>
      </c>
      <c r="AB50" s="122"/>
      <c r="AC50" s="87">
        <f t="shared" si="6"/>
        <v>116934.27757199998</v>
      </c>
      <c r="AD50" s="87">
        <f t="shared" ref="AD50:AD113" si="7">$I50*IF($D50&lt;2011,IF(AD$33=$E50,$G50*L$28-L50,
AC50*L$28-L50),
IF(AD$33=$E50,$F50-L50,
AC50*L$28-L50))</f>
        <v>115447.22657042398</v>
      </c>
      <c r="AE50" s="87">
        <f t="shared" ref="AE50:AE113" si="8">$I50*IF($D50&lt;2011,IF(AE$33=$E50,$G50*M$28-M50,
AD50*M$28-M50),
IF(AE$33=$E50,$F50-M50,
AD50*M$28-M50))</f>
        <v>113471.04169207142</v>
      </c>
      <c r="AF50" s="87">
        <f t="shared" ref="AF50:AF113" si="9">$I50*IF($D50&lt;2011,IF(AF$33=$E50,$G50*N$28-N50,
AE50*N$28-N50),
IF(AF$33=$E50,$F50-N50,
AE50*N$28-N50))</f>
        <v>111887.0785794719</v>
      </c>
      <c r="AG50" s="87">
        <f t="shared" ref="AG50:AG113" si="10">$I50*IF($D50&lt;2011,IF(AG$33=$E50,$G50*O$28-O50,
AF50*O$28-O50),
IF(AG$33=$E50,$F50-O50,
AF50*O$28-O50))</f>
        <v>108197.18556248931</v>
      </c>
      <c r="AH50" s="87">
        <f t="shared" ref="AH50:AH113" si="11">$I50*IF($D50&lt;2011,IF(AH$33=$E50,$G50*P$28-P50,
AG50*P$28-P50),
IF(AH$33=$E50,$F50-P50,
AG50*P$28-P50))</f>
        <v>104215.52913378969</v>
      </c>
      <c r="AI50" s="87">
        <f t="shared" ref="AI50:AI113" si="12">$I50*IF($D50&lt;2011,IF(AI$33=$E50,$G50*Q$28-Q50,
AH50*Q$28-Q50),
IF(AI$33=$E50,$F50-Q50,
AH50*Q$28-Q50))</f>
        <v>99567.031811031353</v>
      </c>
      <c r="AJ50" s="87">
        <f t="shared" ref="AJ50:AJ113" si="13">$I50*IF($D50&lt;2011,IF(AJ$33=$E50,$G50*R$28-R50,
AI50*R$28-R50),
IF(AJ$33=$E50,$F50-R50,
AI50*R$28-R50))</f>
        <v>96036.04487802551</v>
      </c>
      <c r="AK50" s="87">
        <f t="shared" ref="AK50:AK113" si="14">$I50*IF($D50&lt;2011,IF(AK$33=$E50,$G50*S$28-S50,
AJ50*S$28-S50),
IF(AK$33=$E50,$F50-S50,
AJ50*S$28-S50))</f>
        <v>93024.453009158198</v>
      </c>
      <c r="AL50" s="87">
        <f t="shared" ref="AL50:AL113" si="15">$I50*IF($D50&lt;2011,IF(AL$33=$E50,$G50*T$28-T50,
AK50*T$28-T50),
IF(AL$33=$E50,$F50-T50,
AK50*T$28-T50))</f>
        <v>90459.995115392216</v>
      </c>
      <c r="AM50" s="87">
        <f t="shared" ref="AM50:AM113" si="16">$I50*IF($D50&lt;2011,IF(AM$33=$E50,$G50*U$28-U50,
AL50*U$28-U50),
IF(AM$33=$E50,$F50-U50,
AL50*U$28-U50))</f>
        <v>85887.888505131385</v>
      </c>
      <c r="AN50" s="87">
        <f t="shared" ref="AN50:AN113" si="17">$I50*IF($D50&lt;2011,IF(AN$33=$E50,$G50*V$28-V50,
AM50*V$28-V50),
IF(AN$33=$E50,$F50-V50,
AM50*V$28-V50))</f>
        <v>79641.4966138491</v>
      </c>
      <c r="AO50" s="87">
        <f t="shared" ref="AO50:AO113" si="18">$I50*IF($D50&lt;2011,IF(AO$33=$E50,$G50*W$28-W50,
AN50*W$28-W50),
IF(AO$33=$E50,$F50-W50,
AN50*W$28-W50))</f>
        <v>73849.387769205525</v>
      </c>
      <c r="AP50" s="87">
        <f t="shared" ref="AP50:AP113" si="19">$I50*IF($D50&lt;2011,IF(AP$33=$E50,$G50*X$28-X50,
AO50*X$28-X50),
IF(AP$33=$E50,$F50-X50,
AO50*X$28-X50))</f>
        <v>68478.523204172394</v>
      </c>
      <c r="AQ50" s="87">
        <f t="shared" ref="AQ50:AQ113" si="20">$I50*IF($D50&lt;2011,IF(AQ$33=$E50,$G50*Y$28-Y50,
AP50*Y$28-Y50),
IF(AQ$33=$E50,$F50-Y50,
AP50*Y$28-Y50))</f>
        <v>63406.040003863331</v>
      </c>
      <c r="AR50" s="87">
        <f t="shared" ref="AR50:AR113" si="21">$I50*IF($D50&lt;2011,IF(AR$33=$E50,$G50*Z$28-Z50,
AQ50*Z$28-Z50),
IF(AR$33=$E50,$F50-Z50,
AQ50*Z$28-Z50))</f>
        <v>58333.556803554267</v>
      </c>
    </row>
    <row r="51" spans="1:44" s="20" customFormat="1" x14ac:dyDescent="0.2">
      <c r="A51" s="40"/>
      <c r="B51" s="86">
        <f>'3. Investeringen'!B32</f>
        <v>18</v>
      </c>
      <c r="C51" s="86" t="str">
        <f>'3. Investeringen'!G32</f>
        <v>Nieuwe investeringen TD</v>
      </c>
      <c r="D51" s="86">
        <f>'3. Investeringen'!K32</f>
        <v>2009</v>
      </c>
      <c r="E51" s="121">
        <f>'3. Investeringen'!N32</f>
        <v>2011</v>
      </c>
      <c r="F51" s="86">
        <f>'3. Investeringen'!O32</f>
        <v>1940639.5454545454</v>
      </c>
      <c r="G51" s="86">
        <f>'3. Investeringen'!P32</f>
        <v>1946461.4640909089</v>
      </c>
      <c r="I51" s="86">
        <f>'6. Investeringen per jaar'!I32</f>
        <v>1</v>
      </c>
      <c r="K51" s="86">
        <f>'8. Afschrijvingen voor GAW'!AO46</f>
        <v>36928.194131818171</v>
      </c>
      <c r="L51" s="86">
        <f>'8. Afschrijvingen voor GAW'!AP46</f>
        <v>37888.327179245447</v>
      </c>
      <c r="M51" s="86">
        <f>'8. Afschrijvingen voor GAW'!AQ46</f>
        <v>38759.758704368083</v>
      </c>
      <c r="N51" s="86">
        <f>'8. Afschrijvingen voor GAW'!AR46</f>
        <v>39845.031948090393</v>
      </c>
      <c r="O51" s="86">
        <f>'8. Afschrijvingen voor GAW'!AS46</f>
        <v>40243.482267571293</v>
      </c>
      <c r="P51" s="86">
        <f>'8. Afschrijvingen voor GAW'!AT46</f>
        <v>40565.430125711871</v>
      </c>
      <c r="Q51" s="86">
        <f>'8. Afschrijvingen voor GAW'!AU46</f>
        <v>40646.56098596329</v>
      </c>
      <c r="R51" s="86">
        <f>'8. Afschrijvingen voor GAW'!AV46</f>
        <v>41215.612839766778</v>
      </c>
      <c r="S51" s="86">
        <f>'8. Afschrijvingen voor GAW'!AW46</f>
        <v>42081.140709401872</v>
      </c>
      <c r="T51" s="86">
        <f>'8. Afschrijvingen voor GAW'!AX46</f>
        <v>43259.412649265134</v>
      </c>
      <c r="U51" s="86">
        <f>'8. Afschrijvingen voor GAW'!AY46</f>
        <v>43562.228537809984</v>
      </c>
      <c r="V51" s="86">
        <f>'8. Afschrijvingen voor GAW'!AZ46</f>
        <v>52274.674245371985</v>
      </c>
      <c r="W51" s="86">
        <f>'8. Afschrijvingen voor GAW'!BA46</f>
        <v>50798.683443149719</v>
      </c>
      <c r="X51" s="86">
        <f>'8. Afschrijvingen voor GAW'!BB46</f>
        <v>49364.367675343143</v>
      </c>
      <c r="Y51" s="86">
        <f>'8. Afschrijvingen voor GAW'!BC46</f>
        <v>47970.550235098148</v>
      </c>
      <c r="Z51" s="86">
        <f>'8. Afschrijvingen voor GAW'!BD46</f>
        <v>46616.087640224796</v>
      </c>
      <c r="AB51" s="122"/>
      <c r="AC51" s="87">
        <f t="shared" si="6"/>
        <v>1938730.1919204541</v>
      </c>
      <c r="AD51" s="87">
        <f t="shared" si="7"/>
        <v>1951248.8497311405</v>
      </c>
      <c r="AE51" s="87">
        <f t="shared" si="8"/>
        <v>1957367.8145705885</v>
      </c>
      <c r="AF51" s="87">
        <f t="shared" si="9"/>
        <v>1972329.0814304748</v>
      </c>
      <c r="AG51" s="87">
        <f t="shared" si="10"/>
        <v>1951808.8899772081</v>
      </c>
      <c r="AH51" s="87">
        <f t="shared" si="11"/>
        <v>1926857.9309713137</v>
      </c>
      <c r="AI51" s="87">
        <f t="shared" si="12"/>
        <v>1890065.085847293</v>
      </c>
      <c r="AJ51" s="87">
        <f t="shared" si="13"/>
        <v>1875310.3842093884</v>
      </c>
      <c r="AK51" s="87">
        <f t="shared" si="14"/>
        <v>1872610.7615683835</v>
      </c>
      <c r="AL51" s="87">
        <f t="shared" si="15"/>
        <v>1881784.4502430332</v>
      </c>
      <c r="AM51" s="87">
        <f t="shared" si="16"/>
        <v>1851394.7128569242</v>
      </c>
      <c r="AN51" s="87">
        <f t="shared" si="17"/>
        <v>1799120.0386115522</v>
      </c>
      <c r="AO51" s="87">
        <f t="shared" si="18"/>
        <v>1748321.3551684024</v>
      </c>
      <c r="AP51" s="87">
        <f t="shared" si="19"/>
        <v>1698956.9874930594</v>
      </c>
      <c r="AQ51" s="87">
        <f t="shared" si="20"/>
        <v>1650986.4372579611</v>
      </c>
      <c r="AR51" s="87">
        <f t="shared" si="21"/>
        <v>1604370.3496177364</v>
      </c>
    </row>
    <row r="52" spans="1:44" s="20" customFormat="1" x14ac:dyDescent="0.2">
      <c r="A52" s="40"/>
      <c r="B52" s="86">
        <f>'3. Investeringen'!B33</f>
        <v>19</v>
      </c>
      <c r="C52" s="86" t="str">
        <f>'3. Investeringen'!G33</f>
        <v>Nieuwe investeringen TD</v>
      </c>
      <c r="D52" s="86">
        <f>'3. Investeringen'!K33</f>
        <v>2009</v>
      </c>
      <c r="E52" s="121">
        <f>'3. Investeringen'!N33</f>
        <v>2011</v>
      </c>
      <c r="F52" s="86">
        <f>'3. Investeringen'!O33</f>
        <v>2552111.1666666665</v>
      </c>
      <c r="G52" s="86">
        <f>'3. Investeringen'!P33</f>
        <v>2559767.5001666662</v>
      </c>
      <c r="I52" s="86">
        <f>'6. Investeringen per jaar'!I33</f>
        <v>1</v>
      </c>
      <c r="K52" s="86">
        <f>'8. Afschrijvingen voor GAW'!AO47</f>
        <v>59727.908337222209</v>
      </c>
      <c r="L52" s="86">
        <f>'8. Afschrijvingen voor GAW'!AP47</f>
        <v>61280.83395398999</v>
      </c>
      <c r="M52" s="86">
        <f>'8. Afschrijvingen voor GAW'!AQ47</f>
        <v>62690.293134931751</v>
      </c>
      <c r="N52" s="86">
        <f>'8. Afschrijvingen voor GAW'!AR47</f>
        <v>64445.621342709848</v>
      </c>
      <c r="O52" s="86">
        <f>'8. Afschrijvingen voor GAW'!AS47</f>
        <v>65090.077556136945</v>
      </c>
      <c r="P52" s="86">
        <f>'8. Afschrijvingen voor GAW'!AT47</f>
        <v>65610.798176586046</v>
      </c>
      <c r="Q52" s="86">
        <f>'8. Afschrijvingen voor GAW'!AU47</f>
        <v>65742.019772939209</v>
      </c>
      <c r="R52" s="86">
        <f>'8. Afschrijvingen voor GAW'!AV47</f>
        <v>66662.408049760357</v>
      </c>
      <c r="S52" s="86">
        <f>'8. Afschrijvingen voor GAW'!AW47</f>
        <v>68062.318618805322</v>
      </c>
      <c r="T52" s="86">
        <f>'8. Afschrijvingen voor GAW'!AX47</f>
        <v>69968.063540131887</v>
      </c>
      <c r="U52" s="86">
        <f>'8. Afschrijvingen voor GAW'!AY47</f>
        <v>70457.839984912804</v>
      </c>
      <c r="V52" s="86">
        <f>'8. Afschrijvingen voor GAW'!AZ47</f>
        <v>84549.407981895332</v>
      </c>
      <c r="W52" s="86">
        <f>'8. Afschrijvingen voor GAW'!BA47</f>
        <v>81427.583687179213</v>
      </c>
      <c r="X52" s="86">
        <f>'8. Afschrijvingen voor GAW'!BB47</f>
        <v>78421.026751037207</v>
      </c>
      <c r="Y52" s="86">
        <f>'8. Afschrijvingen voor GAW'!BC47</f>
        <v>75525.481147921979</v>
      </c>
      <c r="Z52" s="86">
        <f>'8. Afschrijvingen voor GAW'!BD47</f>
        <v>72736.847997844874</v>
      </c>
      <c r="AB52" s="122"/>
      <c r="AC52" s="87">
        <f t="shared" si="6"/>
        <v>2538436.1043319437</v>
      </c>
      <c r="AD52" s="87">
        <f t="shared" si="7"/>
        <v>2543154.6090905843</v>
      </c>
      <c r="AE52" s="87">
        <f t="shared" si="8"/>
        <v>2538956.8719647354</v>
      </c>
      <c r="AF52" s="87">
        <f t="shared" si="9"/>
        <v>2545602.0430370383</v>
      </c>
      <c r="AG52" s="87">
        <f t="shared" si="10"/>
        <v>2505967.9859112715</v>
      </c>
      <c r="AH52" s="87">
        <f t="shared" si="11"/>
        <v>2460404.9316219757</v>
      </c>
      <c r="AI52" s="87">
        <f t="shared" si="12"/>
        <v>2399583.7217122805</v>
      </c>
      <c r="AJ52" s="87">
        <f t="shared" si="13"/>
        <v>2366515.4857664923</v>
      </c>
      <c r="AK52" s="87">
        <f t="shared" si="14"/>
        <v>2348149.9923487832</v>
      </c>
      <c r="AL52" s="87">
        <f t="shared" si="15"/>
        <v>2343930.1285944176</v>
      </c>
      <c r="AM52" s="87">
        <f t="shared" si="16"/>
        <v>2289879.7995096655</v>
      </c>
      <c r="AN52" s="87">
        <f t="shared" si="17"/>
        <v>2205330.3915277701</v>
      </c>
      <c r="AO52" s="87">
        <f t="shared" si="18"/>
        <v>2123902.8078405908</v>
      </c>
      <c r="AP52" s="87">
        <f t="shared" si="19"/>
        <v>2045481.7810895536</v>
      </c>
      <c r="AQ52" s="87">
        <f t="shared" si="20"/>
        <v>1969956.2999416317</v>
      </c>
      <c r="AR52" s="87">
        <f t="shared" si="21"/>
        <v>1897219.4519437868</v>
      </c>
    </row>
    <row r="53" spans="1:44" s="20" customFormat="1" x14ac:dyDescent="0.2">
      <c r="A53" s="40"/>
      <c r="B53" s="86">
        <f>'3. Investeringen'!B34</f>
        <v>20</v>
      </c>
      <c r="C53" s="86" t="str">
        <f>'3. Investeringen'!G34</f>
        <v>Nieuwe investeringen TD</v>
      </c>
      <c r="D53" s="86">
        <f>'3. Investeringen'!K34</f>
        <v>2009</v>
      </c>
      <c r="E53" s="121">
        <f>'3. Investeringen'!N34</f>
        <v>2011</v>
      </c>
      <c r="F53" s="86">
        <f>'3. Investeringen'!O34</f>
        <v>648581.15</v>
      </c>
      <c r="G53" s="86">
        <f>'3. Investeringen'!P34</f>
        <v>650526.89344999986</v>
      </c>
      <c r="I53" s="86">
        <f>'6. Investeringen per jaar'!I34</f>
        <v>1</v>
      </c>
      <c r="K53" s="86">
        <f>'8. Afschrijvingen voor GAW'!AO48</f>
        <v>23167.887608833331</v>
      </c>
      <c r="L53" s="86">
        <f>'8. Afschrijvingen voor GAW'!AP48</f>
        <v>23770.252686663</v>
      </c>
      <c r="M53" s="86">
        <f>'8. Afschrijvingen voor GAW'!AQ48</f>
        <v>24316.968498456245</v>
      </c>
      <c r="N53" s="86">
        <f>'8. Afschrijvingen voor GAW'!AR48</f>
        <v>24997.843616413022</v>
      </c>
      <c r="O53" s="86">
        <f>'8. Afschrijvingen voor GAW'!AS48</f>
        <v>25247.82205257715</v>
      </c>
      <c r="P53" s="86">
        <f>'8. Afschrijvingen voor GAW'!AT48</f>
        <v>25449.804628997772</v>
      </c>
      <c r="Q53" s="86">
        <f>'8. Afschrijvingen voor GAW'!AU48</f>
        <v>25500.704238255767</v>
      </c>
      <c r="R53" s="86">
        <f>'8. Afschrijvingen voor GAW'!AV48</f>
        <v>25857.714097591346</v>
      </c>
      <c r="S53" s="86">
        <f>'8. Afschrijvingen voor GAW'!AW48</f>
        <v>26400.726093640762</v>
      </c>
      <c r="T53" s="86">
        <f>'8. Afschrijvingen voor GAW'!AX48</f>
        <v>27139.946424262707</v>
      </c>
      <c r="U53" s="86">
        <f>'8. Afschrijvingen voor GAW'!AY48</f>
        <v>27329.926049232545</v>
      </c>
      <c r="V53" s="86">
        <f>'8. Afschrijvingen voor GAW'!AZ48</f>
        <v>32795.911259079046</v>
      </c>
      <c r="W53" s="86">
        <f>'8. Afschrijvingen voor GAW'!BA48</f>
        <v>30547.048772742197</v>
      </c>
      <c r="X53" s="86">
        <f>'8. Afschrijvingen voor GAW'!BB48</f>
        <v>28452.39399975416</v>
      </c>
      <c r="Y53" s="86">
        <f>'8. Afschrijvingen voor GAW'!BC48</f>
        <v>26653.679436551312</v>
      </c>
      <c r="Z53" s="86">
        <f>'8. Afschrijvingen voor GAW'!BD48</f>
        <v>26653.679436551312</v>
      </c>
      <c r="AB53" s="122"/>
      <c r="AC53" s="87">
        <f t="shared" si="6"/>
        <v>637116.90924291639</v>
      </c>
      <c r="AD53" s="87">
        <f t="shared" si="7"/>
        <v>629911.69619656925</v>
      </c>
      <c r="AE53" s="87">
        <f t="shared" si="8"/>
        <v>620082.69671063405</v>
      </c>
      <c r="AF53" s="87">
        <f t="shared" si="9"/>
        <v>612447.16860211873</v>
      </c>
      <c r="AG53" s="87">
        <f t="shared" si="10"/>
        <v>593323.81823556277</v>
      </c>
      <c r="AH53" s="87">
        <f t="shared" si="11"/>
        <v>572620.60415244941</v>
      </c>
      <c r="AI53" s="87">
        <f t="shared" si="12"/>
        <v>548265.14112249855</v>
      </c>
      <c r="AJ53" s="87">
        <f t="shared" si="13"/>
        <v>530083.13900062221</v>
      </c>
      <c r="AK53" s="87">
        <f t="shared" si="14"/>
        <v>514814.15882599447</v>
      </c>
      <c r="AL53" s="87">
        <f t="shared" si="15"/>
        <v>502089.00884885958</v>
      </c>
      <c r="AM53" s="87">
        <f t="shared" si="16"/>
        <v>478273.70586156897</v>
      </c>
      <c r="AN53" s="87">
        <f t="shared" si="17"/>
        <v>445477.79460248991</v>
      </c>
      <c r="AO53" s="87">
        <f t="shared" si="18"/>
        <v>414930.7458297477</v>
      </c>
      <c r="AP53" s="87">
        <f t="shared" si="19"/>
        <v>386478.35182999354</v>
      </c>
      <c r="AQ53" s="87">
        <f t="shared" si="20"/>
        <v>359824.67239344225</v>
      </c>
      <c r="AR53" s="87">
        <f t="shared" si="21"/>
        <v>333170.99295689096</v>
      </c>
    </row>
    <row r="54" spans="1:44" s="20" customFormat="1" x14ac:dyDescent="0.2">
      <c r="A54" s="40"/>
      <c r="B54" s="86">
        <f>'3. Investeringen'!B35</f>
        <v>21</v>
      </c>
      <c r="C54" s="86" t="str">
        <f>'3. Investeringen'!G35</f>
        <v>Nieuwe investeringen TD</v>
      </c>
      <c r="D54" s="86">
        <f>'3. Investeringen'!K35</f>
        <v>2009</v>
      </c>
      <c r="E54" s="121">
        <f>'3. Investeringen'!N35</f>
        <v>2011</v>
      </c>
      <c r="F54" s="86">
        <f>'3. Investeringen'!O35</f>
        <v>208600</v>
      </c>
      <c r="G54" s="86">
        <f>'3. Investeringen'!P35</f>
        <v>209225.8</v>
      </c>
      <c r="I54" s="86">
        <f>'6. Investeringen per jaar'!I35</f>
        <v>1</v>
      </c>
      <c r="K54" s="86">
        <f>'8. Afschrijvingen voor GAW'!AO49</f>
        <v>60675.481999999989</v>
      </c>
      <c r="L54" s="86">
        <f>'8. Afschrijvingen voor GAW'!AP49</f>
        <v>62253.044531999985</v>
      </c>
      <c r="M54" s="86">
        <f>'8. Afschrijvingen voor GAW'!AQ49</f>
        <v>63684.864556235982</v>
      </c>
      <c r="N54" s="86">
        <f>'8. Afschrijvingen voor GAW'!AR49</f>
        <v>32734.020381905295</v>
      </c>
      <c r="O54" s="86">
        <f>'8. Afschrijvingen voor GAW'!AS49</f>
        <v>0</v>
      </c>
      <c r="P54" s="86">
        <f>'8. Afschrijvingen voor GAW'!AT49</f>
        <v>0</v>
      </c>
      <c r="Q54" s="86">
        <f>'8. Afschrijvingen voor GAW'!AU49</f>
        <v>0</v>
      </c>
      <c r="R54" s="86">
        <f>'8. Afschrijvingen voor GAW'!AV49</f>
        <v>0</v>
      </c>
      <c r="S54" s="86">
        <f>'8. Afschrijvingen voor GAW'!AW49</f>
        <v>0</v>
      </c>
      <c r="T54" s="86">
        <f>'8. Afschrijvingen voor GAW'!AX49</f>
        <v>0</v>
      </c>
      <c r="U54" s="86">
        <f>'8. Afschrijvingen voor GAW'!AY49</f>
        <v>0</v>
      </c>
      <c r="V54" s="86">
        <f>'8. Afschrijvingen voor GAW'!AZ49</f>
        <v>0</v>
      </c>
      <c r="W54" s="86">
        <f>'8. Afschrijvingen voor GAW'!BA49</f>
        <v>0</v>
      </c>
      <c r="X54" s="86">
        <f>'8. Afschrijvingen voor GAW'!BB49</f>
        <v>0</v>
      </c>
      <c r="Y54" s="86">
        <f>'8. Afschrijvingen voor GAW'!BC49</f>
        <v>0</v>
      </c>
      <c r="Z54" s="86">
        <f>'8. Afschrijvingen voor GAW'!BD49</f>
        <v>0</v>
      </c>
      <c r="AB54" s="122"/>
      <c r="AC54" s="87">
        <f t="shared" si="6"/>
        <v>151688.70499999999</v>
      </c>
      <c r="AD54" s="87">
        <f t="shared" si="7"/>
        <v>93379.566798</v>
      </c>
      <c r="AE54" s="87">
        <f t="shared" si="8"/>
        <v>31842.432278118016</v>
      </c>
      <c r="AF54" s="87">
        <f t="shared" si="9"/>
        <v>2.5465851649641991E-11</v>
      </c>
      <c r="AG54" s="87">
        <f t="shared" si="10"/>
        <v>2.5720510166138412E-11</v>
      </c>
      <c r="AH54" s="87">
        <f t="shared" si="11"/>
        <v>2.5926274247467519E-11</v>
      </c>
      <c r="AI54" s="87">
        <f t="shared" si="12"/>
        <v>2.5978126795962455E-11</v>
      </c>
      <c r="AJ54" s="87">
        <f t="shared" si="13"/>
        <v>2.6341820571105929E-11</v>
      </c>
      <c r="AK54" s="87">
        <f t="shared" si="14"/>
        <v>2.6894998803099152E-11</v>
      </c>
      <c r="AL54" s="87">
        <f t="shared" si="15"/>
        <v>2.7648058769585929E-11</v>
      </c>
      <c r="AM54" s="87">
        <f t="shared" si="16"/>
        <v>2.7841595180973028E-11</v>
      </c>
      <c r="AN54" s="87">
        <f t="shared" si="17"/>
        <v>2.7841595180973028E-11</v>
      </c>
      <c r="AO54" s="87">
        <f t="shared" si="18"/>
        <v>2.7841595180973028E-11</v>
      </c>
      <c r="AP54" s="87">
        <f t="shared" si="19"/>
        <v>2.7841595180973028E-11</v>
      </c>
      <c r="AQ54" s="87">
        <f t="shared" si="20"/>
        <v>2.7841595180973028E-11</v>
      </c>
      <c r="AR54" s="87">
        <f t="shared" si="21"/>
        <v>2.7841595180973028E-11</v>
      </c>
    </row>
    <row r="55" spans="1:44" s="20" customFormat="1" x14ac:dyDescent="0.2">
      <c r="A55" s="40"/>
      <c r="B55" s="86">
        <f>'3. Investeringen'!B36</f>
        <v>22</v>
      </c>
      <c r="C55" s="86" t="str">
        <f>'3. Investeringen'!G36</f>
        <v>Nieuwe investeringen TD</v>
      </c>
      <c r="D55" s="86">
        <f>'3. Investeringen'!K36</f>
        <v>2009</v>
      </c>
      <c r="E55" s="121">
        <f>'3. Investeringen'!N36</f>
        <v>2011</v>
      </c>
      <c r="F55" s="86">
        <f>'3. Investeringen'!O36</f>
        <v>719000</v>
      </c>
      <c r="G55" s="86">
        <f>'3. Investeringen'!P36</f>
        <v>721156.99999999977</v>
      </c>
      <c r="I55" s="86">
        <f>'6. Investeringen per jaar'!I36</f>
        <v>1</v>
      </c>
      <c r="K55" s="86">
        <f>'8. Afschrijvingen voor GAW'!AO50</f>
        <v>487982.90333333326</v>
      </c>
      <c r="L55" s="86">
        <f>'8. Afschrijvingen voor GAW'!AP50</f>
        <v>250335.22940999997</v>
      </c>
      <c r="M55" s="86">
        <f>'8. Afschrijvingen voor GAW'!AQ50</f>
        <v>0</v>
      </c>
      <c r="N55" s="86">
        <f>'8. Afschrijvingen voor GAW'!AR50</f>
        <v>0</v>
      </c>
      <c r="O55" s="86">
        <f>'8. Afschrijvingen voor GAW'!AS50</f>
        <v>0</v>
      </c>
      <c r="P55" s="86">
        <f>'8. Afschrijvingen voor GAW'!AT50</f>
        <v>0</v>
      </c>
      <c r="Q55" s="86">
        <f>'8. Afschrijvingen voor GAW'!AU50</f>
        <v>0</v>
      </c>
      <c r="R55" s="86">
        <f>'8. Afschrijvingen voor GAW'!AV50</f>
        <v>0</v>
      </c>
      <c r="S55" s="86">
        <f>'8. Afschrijvingen voor GAW'!AW50</f>
        <v>0</v>
      </c>
      <c r="T55" s="86">
        <f>'8. Afschrijvingen voor GAW'!AX50</f>
        <v>0</v>
      </c>
      <c r="U55" s="86">
        <f>'8. Afschrijvingen voor GAW'!AY50</f>
        <v>0</v>
      </c>
      <c r="V55" s="86">
        <f>'8. Afschrijvingen voor GAW'!AZ50</f>
        <v>0</v>
      </c>
      <c r="W55" s="86">
        <f>'8. Afschrijvingen voor GAW'!BA50</f>
        <v>0</v>
      </c>
      <c r="X55" s="86">
        <f>'8. Afschrijvingen voor GAW'!BB50</f>
        <v>0</v>
      </c>
      <c r="Y55" s="86">
        <f>'8. Afschrijvingen voor GAW'!BC50</f>
        <v>0</v>
      </c>
      <c r="Z55" s="86">
        <f>'8. Afschrijvingen voor GAW'!BD50</f>
        <v>0</v>
      </c>
      <c r="AB55" s="122"/>
      <c r="AC55" s="87">
        <f t="shared" si="6"/>
        <v>243991.45166666649</v>
      </c>
      <c r="AD55" s="87">
        <f t="shared" si="7"/>
        <v>-1.4551915228366852E-10</v>
      </c>
      <c r="AE55" s="87">
        <f t="shared" si="8"/>
        <v>-1.4886609278619287E-10</v>
      </c>
      <c r="AF55" s="87">
        <f t="shared" si="9"/>
        <v>-1.5303434338420629E-10</v>
      </c>
      <c r="AG55" s="87">
        <f t="shared" si="10"/>
        <v>-1.5456468681804834E-10</v>
      </c>
      <c r="AH55" s="87">
        <f t="shared" si="11"/>
        <v>-1.5580120431259273E-10</v>
      </c>
      <c r="AI55" s="87">
        <f t="shared" si="12"/>
        <v>-1.5611280672121792E-10</v>
      </c>
      <c r="AJ55" s="87">
        <f t="shared" si="13"/>
        <v>-1.5829838601531496E-10</v>
      </c>
      <c r="AK55" s="87">
        <f t="shared" si="14"/>
        <v>-1.6162265212163656E-10</v>
      </c>
      <c r="AL55" s="87">
        <f t="shared" si="15"/>
        <v>-1.6614808638104239E-10</v>
      </c>
      <c r="AM55" s="87">
        <f t="shared" si="16"/>
        <v>-1.6731112298570968E-10</v>
      </c>
      <c r="AN55" s="87">
        <f t="shared" si="17"/>
        <v>-1.6731112298570968E-10</v>
      </c>
      <c r="AO55" s="87">
        <f t="shared" si="18"/>
        <v>-1.6731112298570968E-10</v>
      </c>
      <c r="AP55" s="87">
        <f t="shared" si="19"/>
        <v>-1.6731112298570968E-10</v>
      </c>
      <c r="AQ55" s="87">
        <f t="shared" si="20"/>
        <v>-1.6731112298570968E-10</v>
      </c>
      <c r="AR55" s="87">
        <f t="shared" si="21"/>
        <v>-1.6731112298570968E-10</v>
      </c>
    </row>
    <row r="56" spans="1:44" s="20" customFormat="1" x14ac:dyDescent="0.2">
      <c r="A56" s="40"/>
      <c r="B56" s="86">
        <f>'3. Investeringen'!B37</f>
        <v>23</v>
      </c>
      <c r="C56" s="86" t="str">
        <f>'3. Investeringen'!G37</f>
        <v>Nieuwe investeringen TD</v>
      </c>
      <c r="D56" s="86">
        <f>'3. Investeringen'!K37</f>
        <v>2009</v>
      </c>
      <c r="E56" s="121">
        <f>'3. Investeringen'!N37</f>
        <v>2011</v>
      </c>
      <c r="F56" s="86">
        <f>'3. Investeringen'!O37</f>
        <v>21000</v>
      </c>
      <c r="G56" s="86">
        <f>'3. Investeringen'!P37</f>
        <v>21062.999999999996</v>
      </c>
      <c r="I56" s="86">
        <f>'6. Investeringen per jaar'!I37</f>
        <v>1</v>
      </c>
      <c r="K56" s="86">
        <f>'8. Afschrijvingen voor GAW'!AO51</f>
        <v>0</v>
      </c>
      <c r="L56" s="86">
        <f>'8. Afschrijvingen voor GAW'!AP51</f>
        <v>0</v>
      </c>
      <c r="M56" s="86">
        <f>'8. Afschrijvingen voor GAW'!AQ51</f>
        <v>0</v>
      </c>
      <c r="N56" s="86">
        <f>'8. Afschrijvingen voor GAW'!AR51</f>
        <v>0</v>
      </c>
      <c r="O56" s="86">
        <f>'8. Afschrijvingen voor GAW'!AS51</f>
        <v>0</v>
      </c>
      <c r="P56" s="86">
        <f>'8. Afschrijvingen voor GAW'!AT51</f>
        <v>0</v>
      </c>
      <c r="Q56" s="86">
        <f>'8. Afschrijvingen voor GAW'!AU51</f>
        <v>0</v>
      </c>
      <c r="R56" s="86">
        <f>'8. Afschrijvingen voor GAW'!AV51</f>
        <v>0</v>
      </c>
      <c r="S56" s="86">
        <f>'8. Afschrijvingen voor GAW'!AW51</f>
        <v>0</v>
      </c>
      <c r="T56" s="86">
        <f>'8. Afschrijvingen voor GAW'!AX51</f>
        <v>0</v>
      </c>
      <c r="U56" s="86">
        <f>'8. Afschrijvingen voor GAW'!AY51</f>
        <v>0</v>
      </c>
      <c r="V56" s="86">
        <f>'8. Afschrijvingen voor GAW'!AZ51</f>
        <v>0</v>
      </c>
      <c r="W56" s="86">
        <f>'8. Afschrijvingen voor GAW'!BA51</f>
        <v>0</v>
      </c>
      <c r="X56" s="86">
        <f>'8. Afschrijvingen voor GAW'!BB51</f>
        <v>0</v>
      </c>
      <c r="Y56" s="86">
        <f>'8. Afschrijvingen voor GAW'!BC51</f>
        <v>0</v>
      </c>
      <c r="Z56" s="86">
        <f>'8. Afschrijvingen voor GAW'!BD51</f>
        <v>0</v>
      </c>
      <c r="AB56" s="122"/>
      <c r="AC56" s="87">
        <f t="shared" si="6"/>
        <v>21378.944999999992</v>
      </c>
      <c r="AD56" s="87">
        <f t="shared" si="7"/>
        <v>21934.797569999992</v>
      </c>
      <c r="AE56" s="87">
        <f t="shared" si="8"/>
        <v>22439.29791410999</v>
      </c>
      <c r="AF56" s="87">
        <f t="shared" si="9"/>
        <v>23067.59825570507</v>
      </c>
      <c r="AG56" s="87">
        <f t="shared" si="10"/>
        <v>23298.274238262122</v>
      </c>
      <c r="AH56" s="87">
        <f t="shared" si="11"/>
        <v>23484.660432168221</v>
      </c>
      <c r="AI56" s="87">
        <f t="shared" si="12"/>
        <v>23531.629753032557</v>
      </c>
      <c r="AJ56" s="87">
        <f t="shared" si="13"/>
        <v>23861.072569575015</v>
      </c>
      <c r="AK56" s="87">
        <f t="shared" si="14"/>
        <v>24362.15509353609</v>
      </c>
      <c r="AL56" s="87">
        <f t="shared" si="15"/>
        <v>25044.295436155102</v>
      </c>
      <c r="AM56" s="87">
        <f t="shared" si="16"/>
        <v>25219.605504208186</v>
      </c>
      <c r="AN56" s="87">
        <f t="shared" si="17"/>
        <v>25219.605504208186</v>
      </c>
      <c r="AO56" s="87">
        <f t="shared" si="18"/>
        <v>25219.605504208186</v>
      </c>
      <c r="AP56" s="87">
        <f t="shared" si="19"/>
        <v>25219.605504208186</v>
      </c>
      <c r="AQ56" s="87">
        <f t="shared" si="20"/>
        <v>25219.605504208186</v>
      </c>
      <c r="AR56" s="87">
        <f t="shared" si="21"/>
        <v>25219.605504208186</v>
      </c>
    </row>
    <row r="57" spans="1:44" s="20" customFormat="1" x14ac:dyDescent="0.2">
      <c r="A57" s="40"/>
      <c r="B57" s="86">
        <f>'3. Investeringen'!B38</f>
        <v>24</v>
      </c>
      <c r="C57" s="86" t="str">
        <f>'3. Investeringen'!G38</f>
        <v>Nieuwe investeringen TD</v>
      </c>
      <c r="D57" s="86">
        <f>'3. Investeringen'!K38</f>
        <v>2010</v>
      </c>
      <c r="E57" s="121">
        <f>'3. Investeringen'!N38</f>
        <v>2011</v>
      </c>
      <c r="F57" s="86">
        <f>'3. Investeringen'!O38</f>
        <v>1269978.5308181818</v>
      </c>
      <c r="G57" s="86">
        <f>'3. Investeringen'!P38</f>
        <v>1269978.5308181818</v>
      </c>
      <c r="I57" s="86">
        <f>'6. Investeringen per jaar'!I38</f>
        <v>1</v>
      </c>
      <c r="K57" s="86">
        <f>'8. Afschrijvingen voor GAW'!AO52</f>
        <v>23651.893739090909</v>
      </c>
      <c r="L57" s="86">
        <f>'8. Afschrijvingen voor GAW'!AP52</f>
        <v>24266.842976307271</v>
      </c>
      <c r="M57" s="86">
        <f>'8. Afschrijvingen voor GAW'!AQ52</f>
        <v>24824.980364762338</v>
      </c>
      <c r="N57" s="86">
        <f>'8. Afschrijvingen voor GAW'!AR52</f>
        <v>25520.079814975681</v>
      </c>
      <c r="O57" s="86">
        <f>'8. Afschrijvingen voor GAW'!AS52</f>
        <v>25775.280613125437</v>
      </c>
      <c r="P57" s="86">
        <f>'8. Afschrijvingen voor GAW'!AT52</f>
        <v>25981.482858030438</v>
      </c>
      <c r="Q57" s="86">
        <f>'8. Afschrijvingen voor GAW'!AU52</f>
        <v>26033.445823746504</v>
      </c>
      <c r="R57" s="86">
        <f>'8. Afschrijvingen voor GAW'!AV52</f>
        <v>26397.914065278954</v>
      </c>
      <c r="S57" s="86">
        <f>'8. Afschrijvingen voor GAW'!AW52</f>
        <v>26952.270260649813</v>
      </c>
      <c r="T57" s="86">
        <f>'8. Afschrijvingen voor GAW'!AX52</f>
        <v>27706.933827948007</v>
      </c>
      <c r="U57" s="86">
        <f>'8. Afschrijvingen voor GAW'!AY52</f>
        <v>27900.88236474364</v>
      </c>
      <c r="V57" s="86">
        <f>'8. Afschrijvingen voor GAW'!AZ52</f>
        <v>33481.058837692362</v>
      </c>
      <c r="W57" s="86">
        <f>'8. Afschrijvingen voor GAW'!BA52</f>
        <v>32557.443421480159</v>
      </c>
      <c r="X57" s="86">
        <f>'8. Afschrijvingen voor GAW'!BB52</f>
        <v>31659.30705123243</v>
      </c>
      <c r="Y57" s="86">
        <f>'8. Afschrijvingen voor GAW'!BC52</f>
        <v>30785.946856715676</v>
      </c>
      <c r="Z57" s="86">
        <f>'8. Afschrijvingen voor GAW'!BD52</f>
        <v>29936.679357220066</v>
      </c>
      <c r="AB57" s="122"/>
      <c r="AC57" s="87">
        <f t="shared" si="6"/>
        <v>1265376.3150413635</v>
      </c>
      <c r="AD57" s="87">
        <f t="shared" si="7"/>
        <v>1274009.2562561317</v>
      </c>
      <c r="AE57" s="87">
        <f t="shared" si="8"/>
        <v>1278486.4887852604</v>
      </c>
      <c r="AF57" s="87">
        <f t="shared" si="9"/>
        <v>1288764.0306562721</v>
      </c>
      <c r="AG57" s="87">
        <f t="shared" si="10"/>
        <v>1275876.3903497092</v>
      </c>
      <c r="AH57" s="87">
        <f t="shared" si="11"/>
        <v>1260101.9186144765</v>
      </c>
      <c r="AI57" s="87">
        <f t="shared" si="12"/>
        <v>1236588.6766279589</v>
      </c>
      <c r="AJ57" s="87">
        <f t="shared" si="13"/>
        <v>1227503.0040354712</v>
      </c>
      <c r="AK57" s="87">
        <f t="shared" si="14"/>
        <v>1226328.2968595664</v>
      </c>
      <c r="AL57" s="87">
        <f t="shared" si="15"/>
        <v>1232958.5553436861</v>
      </c>
      <c r="AM57" s="87">
        <f t="shared" si="16"/>
        <v>1213688.3828663481</v>
      </c>
      <c r="AN57" s="87">
        <f t="shared" si="17"/>
        <v>1180207.3240286559</v>
      </c>
      <c r="AO57" s="87">
        <f t="shared" si="18"/>
        <v>1147649.8806071756</v>
      </c>
      <c r="AP57" s="87">
        <f t="shared" si="19"/>
        <v>1115990.5735559433</v>
      </c>
      <c r="AQ57" s="87">
        <f t="shared" si="20"/>
        <v>1085204.6266992276</v>
      </c>
      <c r="AR57" s="87">
        <f t="shared" si="21"/>
        <v>1055267.9473420077</v>
      </c>
    </row>
    <row r="58" spans="1:44" s="20" customFormat="1" x14ac:dyDescent="0.2">
      <c r="A58" s="40"/>
      <c r="B58" s="86">
        <f>'3. Investeringen'!B39</f>
        <v>25</v>
      </c>
      <c r="C58" s="86" t="str">
        <f>'3. Investeringen'!G39</f>
        <v>Nieuwe investeringen TD</v>
      </c>
      <c r="D58" s="86">
        <f>'3. Investeringen'!K39</f>
        <v>2010</v>
      </c>
      <c r="E58" s="121">
        <f>'3. Investeringen'!N39</f>
        <v>2011</v>
      </c>
      <c r="F58" s="86">
        <f>'3. Investeringen'!O39</f>
        <v>1178000.5586666667</v>
      </c>
      <c r="G58" s="86">
        <f>'3. Investeringen'!P39</f>
        <v>1178000.5586666667</v>
      </c>
      <c r="I58" s="86">
        <f>'6. Investeringen per jaar'!I39</f>
        <v>1</v>
      </c>
      <c r="K58" s="86">
        <f>'8. Afschrijvingen voor GAW'!AO53</f>
        <v>26869.001506666667</v>
      </c>
      <c r="L58" s="86">
        <f>'8. Afschrijvingen voor GAW'!AP53</f>
        <v>27567.595545839999</v>
      </c>
      <c r="M58" s="86">
        <f>'8. Afschrijvingen voor GAW'!AQ53</f>
        <v>28201.650243394317</v>
      </c>
      <c r="N58" s="86">
        <f>'8. Afschrijvingen voor GAW'!AR53</f>
        <v>28991.296450209356</v>
      </c>
      <c r="O58" s="86">
        <f>'8. Afschrijvingen voor GAW'!AS53</f>
        <v>29281.209414711448</v>
      </c>
      <c r="P58" s="86">
        <f>'8. Afschrijvingen voor GAW'!AT53</f>
        <v>29515.45909002914</v>
      </c>
      <c r="Q58" s="86">
        <f>'8. Afschrijvingen voor GAW'!AU53</f>
        <v>29574.490008209199</v>
      </c>
      <c r="R58" s="86">
        <f>'8. Afschrijvingen voor GAW'!AV53</f>
        <v>29988.532868324131</v>
      </c>
      <c r="S58" s="86">
        <f>'8. Afschrijvingen voor GAW'!AW53</f>
        <v>30618.292058558935</v>
      </c>
      <c r="T58" s="86">
        <f>'8. Afschrijvingen voor GAW'!AX53</f>
        <v>31475.604236198586</v>
      </c>
      <c r="U58" s="86">
        <f>'8. Afschrijvingen voor GAW'!AY53</f>
        <v>31695.933465851973</v>
      </c>
      <c r="V58" s="86">
        <f>'8. Afschrijvingen voor GAW'!AZ53</f>
        <v>38035.120159022365</v>
      </c>
      <c r="W58" s="86">
        <f>'8. Afschrijvingen voor GAW'!BA53</f>
        <v>36672.668093624547</v>
      </c>
      <c r="X58" s="86">
        <f>'8. Afschrijvingen voor GAW'!BB53</f>
        <v>35359.020281315614</v>
      </c>
      <c r="Y58" s="86">
        <f>'8. Afschrijvingen voor GAW'!BC53</f>
        <v>34092.428510044607</v>
      </c>
      <c r="Z58" s="86">
        <f>'8. Afschrijvingen voor GAW'!BD53</f>
        <v>32871.207190281813</v>
      </c>
      <c r="AB58" s="122"/>
      <c r="AC58" s="87">
        <f t="shared" si="6"/>
        <v>1168801.5655399999</v>
      </c>
      <c r="AD58" s="87">
        <f t="shared" si="7"/>
        <v>1171622.8106982</v>
      </c>
      <c r="AE58" s="87">
        <f t="shared" si="8"/>
        <v>1170368.4851008642</v>
      </c>
      <c r="AF58" s="87">
        <f t="shared" si="9"/>
        <v>1174147.5062334791</v>
      </c>
      <c r="AG58" s="87">
        <f t="shared" si="10"/>
        <v>1156607.7718811026</v>
      </c>
      <c r="AH58" s="87">
        <f t="shared" si="11"/>
        <v>1136345.1749661223</v>
      </c>
      <c r="AI58" s="87">
        <f t="shared" si="12"/>
        <v>1109043.3753078454</v>
      </c>
      <c r="AJ58" s="87">
        <f t="shared" si="13"/>
        <v>1094581.4496938311</v>
      </c>
      <c r="AK58" s="87">
        <f t="shared" si="14"/>
        <v>1086949.3680788425</v>
      </c>
      <c r="AL58" s="87">
        <f t="shared" si="15"/>
        <v>1085908.3461488516</v>
      </c>
      <c r="AM58" s="87">
        <f t="shared" si="16"/>
        <v>1061813.7711060415</v>
      </c>
      <c r="AN58" s="87">
        <f t="shared" si="17"/>
        <v>1023778.6509470191</v>
      </c>
      <c r="AO58" s="87">
        <f t="shared" si="18"/>
        <v>987105.98285339458</v>
      </c>
      <c r="AP58" s="87">
        <f t="shared" si="19"/>
        <v>951746.96257207892</v>
      </c>
      <c r="AQ58" s="87">
        <f t="shared" si="20"/>
        <v>917654.53406203433</v>
      </c>
      <c r="AR58" s="87">
        <f t="shared" si="21"/>
        <v>884783.32687175251</v>
      </c>
    </row>
    <row r="59" spans="1:44" s="20" customFormat="1" x14ac:dyDescent="0.2">
      <c r="A59" s="40"/>
      <c r="B59" s="86">
        <f>'3. Investeringen'!B40</f>
        <v>26</v>
      </c>
      <c r="C59" s="86" t="str">
        <f>'3. Investeringen'!G40</f>
        <v>Nieuwe investeringen TD</v>
      </c>
      <c r="D59" s="86">
        <f>'3. Investeringen'!K40</f>
        <v>2010</v>
      </c>
      <c r="E59" s="121">
        <f>'3. Investeringen'!N40</f>
        <v>2011</v>
      </c>
      <c r="F59" s="86">
        <f>'3. Investeringen'!O40</f>
        <v>365368.76900000003</v>
      </c>
      <c r="G59" s="86">
        <f>'3. Investeringen'!P40</f>
        <v>365368.76900000003</v>
      </c>
      <c r="I59" s="86">
        <f>'6. Investeringen per jaar'!I40</f>
        <v>1</v>
      </c>
      <c r="K59" s="86">
        <f>'8. Afschrijvingen voor GAW'!AO54</f>
        <v>12571.16273</v>
      </c>
      <c r="L59" s="86">
        <f>'8. Afschrijvingen voor GAW'!AP54</f>
        <v>12898.012960979999</v>
      </c>
      <c r="M59" s="86">
        <f>'8. Afschrijvingen voor GAW'!AQ54</f>
        <v>13194.667259082538</v>
      </c>
      <c r="N59" s="86">
        <f>'8. Afschrijvingen voor GAW'!AR54</f>
        <v>13564.117942336849</v>
      </c>
      <c r="O59" s="86">
        <f>'8. Afschrijvingen voor GAW'!AS54</f>
        <v>13699.759121760217</v>
      </c>
      <c r="P59" s="86">
        <f>'8. Afschrijvingen voor GAW'!AT54</f>
        <v>13809.357194734299</v>
      </c>
      <c r="Q59" s="86">
        <f>'8. Afschrijvingen voor GAW'!AU54</f>
        <v>13836.975909123768</v>
      </c>
      <c r="R59" s="86">
        <f>'8. Afschrijvingen voor GAW'!AV54</f>
        <v>14030.693571851501</v>
      </c>
      <c r="S59" s="86">
        <f>'8. Afschrijvingen voor GAW'!AW54</f>
        <v>14325.338136860382</v>
      </c>
      <c r="T59" s="86">
        <f>'8. Afschrijvingen voor GAW'!AX54</f>
        <v>14726.447604692474</v>
      </c>
      <c r="U59" s="86">
        <f>'8. Afschrijvingen voor GAW'!AY54</f>
        <v>14829.532737925319</v>
      </c>
      <c r="V59" s="86">
        <f>'8. Afschrijvingen voor GAW'!AZ54</f>
        <v>17795.439285510383</v>
      </c>
      <c r="W59" s="86">
        <f>'8. Afschrijvingen voor GAW'!BA54</f>
        <v>16641.140521044847</v>
      </c>
      <c r="X59" s="86">
        <f>'8. Afschrijvingen voor GAW'!BB54</f>
        <v>15561.715189950044</v>
      </c>
      <c r="Y59" s="86">
        <f>'8. Afschrijvingen voor GAW'!BC54</f>
        <v>14552.306637088421</v>
      </c>
      <c r="Z59" s="86">
        <f>'8. Afschrijvingen voor GAW'!BD54</f>
        <v>14468.672690898256</v>
      </c>
      <c r="AB59" s="122"/>
      <c r="AC59" s="87">
        <f t="shared" si="6"/>
        <v>358278.13780500001</v>
      </c>
      <c r="AD59" s="87">
        <f t="shared" si="7"/>
        <v>354695.35642695002</v>
      </c>
      <c r="AE59" s="87">
        <f t="shared" si="8"/>
        <v>349658.68236568727</v>
      </c>
      <c r="AF59" s="87">
        <f t="shared" si="9"/>
        <v>345885.0075295897</v>
      </c>
      <c r="AG59" s="87">
        <f t="shared" si="10"/>
        <v>335644.09848312539</v>
      </c>
      <c r="AH59" s="87">
        <f t="shared" si="11"/>
        <v>324519.89407625614</v>
      </c>
      <c r="AI59" s="87">
        <f t="shared" si="12"/>
        <v>311331.95795528486</v>
      </c>
      <c r="AJ59" s="87">
        <f t="shared" si="13"/>
        <v>301659.9117948073</v>
      </c>
      <c r="AK59" s="87">
        <f t="shared" si="14"/>
        <v>293669.43180563784</v>
      </c>
      <c r="AL59" s="87">
        <f t="shared" si="15"/>
        <v>287165.72829150321</v>
      </c>
      <c r="AM59" s="87">
        <f t="shared" si="16"/>
        <v>274346.35565161839</v>
      </c>
      <c r="AN59" s="87">
        <f t="shared" si="17"/>
        <v>256550.91636610799</v>
      </c>
      <c r="AO59" s="87">
        <f t="shared" si="18"/>
        <v>239909.77584506315</v>
      </c>
      <c r="AP59" s="87">
        <f t="shared" si="19"/>
        <v>224348.06065511311</v>
      </c>
      <c r="AQ59" s="87">
        <f t="shared" si="20"/>
        <v>209795.75401802469</v>
      </c>
      <c r="AR59" s="87">
        <f t="shared" si="21"/>
        <v>195327.08132712642</v>
      </c>
    </row>
    <row r="60" spans="1:44" s="20" customFormat="1" x14ac:dyDescent="0.2">
      <c r="A60" s="40"/>
      <c r="B60" s="86">
        <f>'3. Investeringen'!B41</f>
        <v>27</v>
      </c>
      <c r="C60" s="86" t="str">
        <f>'3. Investeringen'!G41</f>
        <v>Nieuwe investeringen TD</v>
      </c>
      <c r="D60" s="86">
        <f>'3. Investeringen'!K41</f>
        <v>2010</v>
      </c>
      <c r="E60" s="121">
        <f>'3. Investeringen'!N41</f>
        <v>2011</v>
      </c>
      <c r="F60" s="86">
        <f>'3. Investeringen'!O41</f>
        <v>669600</v>
      </c>
      <c r="G60" s="86">
        <f>'3. Investeringen'!P41</f>
        <v>669600</v>
      </c>
      <c r="I60" s="86">
        <f>'6. Investeringen per jaar'!I41</f>
        <v>1</v>
      </c>
      <c r="K60" s="86">
        <f>'8. Afschrijvingen voor GAW'!AO55</f>
        <v>151032</v>
      </c>
      <c r="L60" s="86">
        <f>'8. Afschrijvingen voor GAW'!AP55</f>
        <v>154958.83199999997</v>
      </c>
      <c r="M60" s="86">
        <f>'8. Afschrijvingen voor GAW'!AQ55</f>
        <v>158522.88513599997</v>
      </c>
      <c r="N60" s="86">
        <f>'8. Afschrijvingen voor GAW'!AR55</f>
        <v>162961.52591980796</v>
      </c>
      <c r="O60" s="86">
        <f>'8. Afschrijvingen voor GAW'!AS55</f>
        <v>82295.570589503011</v>
      </c>
      <c r="P60" s="86">
        <f>'8. Afschrijvingen voor GAW'!AT55</f>
        <v>0</v>
      </c>
      <c r="Q60" s="86">
        <f>'8. Afschrijvingen voor GAW'!AU55</f>
        <v>0</v>
      </c>
      <c r="R60" s="86">
        <f>'8. Afschrijvingen voor GAW'!AV55</f>
        <v>0</v>
      </c>
      <c r="S60" s="86">
        <f>'8. Afschrijvingen voor GAW'!AW55</f>
        <v>0</v>
      </c>
      <c r="T60" s="86">
        <f>'8. Afschrijvingen voor GAW'!AX55</f>
        <v>0</v>
      </c>
      <c r="U60" s="86">
        <f>'8. Afschrijvingen voor GAW'!AY55</f>
        <v>0</v>
      </c>
      <c r="V60" s="86">
        <f>'8. Afschrijvingen voor GAW'!AZ55</f>
        <v>0</v>
      </c>
      <c r="W60" s="86">
        <f>'8. Afschrijvingen voor GAW'!BA55</f>
        <v>0</v>
      </c>
      <c r="X60" s="86">
        <f>'8. Afschrijvingen voor GAW'!BB55</f>
        <v>0</v>
      </c>
      <c r="Y60" s="86">
        <f>'8. Afschrijvingen voor GAW'!BC55</f>
        <v>0</v>
      </c>
      <c r="Z60" s="86">
        <f>'8. Afschrijvingen voor GAW'!BD55</f>
        <v>0</v>
      </c>
      <c r="AB60" s="122"/>
      <c r="AC60" s="87">
        <f t="shared" si="6"/>
        <v>528611.99999999988</v>
      </c>
      <c r="AD60" s="87">
        <f t="shared" si="7"/>
        <v>387397.07999999996</v>
      </c>
      <c r="AE60" s="87">
        <f t="shared" si="8"/>
        <v>237784.32770399997</v>
      </c>
      <c r="AF60" s="87">
        <f t="shared" si="9"/>
        <v>81480.762959904008</v>
      </c>
      <c r="AG60" s="87">
        <f t="shared" si="10"/>
        <v>4.3655745685100555E-11</v>
      </c>
      <c r="AH60" s="87">
        <f t="shared" si="11"/>
        <v>4.400499165058136E-11</v>
      </c>
      <c r="AI60" s="87">
        <f t="shared" si="12"/>
        <v>4.409300163388252E-11</v>
      </c>
      <c r="AJ60" s="87">
        <f t="shared" si="13"/>
        <v>4.4710303656756876E-11</v>
      </c>
      <c r="AK60" s="87">
        <f t="shared" si="14"/>
        <v>4.5649220033548766E-11</v>
      </c>
      <c r="AL60" s="87">
        <f t="shared" si="15"/>
        <v>4.6927398194488131E-11</v>
      </c>
      <c r="AM60" s="87">
        <f t="shared" si="16"/>
        <v>4.7255889981849543E-11</v>
      </c>
      <c r="AN60" s="87">
        <f t="shared" si="17"/>
        <v>4.7255889981849543E-11</v>
      </c>
      <c r="AO60" s="87">
        <f t="shared" si="18"/>
        <v>4.7255889981849543E-11</v>
      </c>
      <c r="AP60" s="87">
        <f t="shared" si="19"/>
        <v>4.7255889981849543E-11</v>
      </c>
      <c r="AQ60" s="87">
        <f t="shared" si="20"/>
        <v>4.7255889981849543E-11</v>
      </c>
      <c r="AR60" s="87">
        <f t="shared" si="21"/>
        <v>4.7255889981849543E-11</v>
      </c>
    </row>
    <row r="61" spans="1:44" s="20" customFormat="1" x14ac:dyDescent="0.2">
      <c r="A61" s="40"/>
      <c r="B61" s="86">
        <f>'3. Investeringen'!B42</f>
        <v>28</v>
      </c>
      <c r="C61" s="86" t="str">
        <f>'3. Investeringen'!G42</f>
        <v>Nieuwe investeringen TD</v>
      </c>
      <c r="D61" s="86">
        <f>'3. Investeringen'!K42</f>
        <v>2011</v>
      </c>
      <c r="E61" s="121">
        <f>'3. Investeringen'!N42</f>
        <v>2011</v>
      </c>
      <c r="F61" s="86">
        <f>'3. Investeringen'!O42</f>
        <v>342683.15999999992</v>
      </c>
      <c r="G61" s="86">
        <f>'3. Investeringen'!P42</f>
        <v>0</v>
      </c>
      <c r="I61" s="86">
        <f>'6. Investeringen per jaar'!I42</f>
        <v>1</v>
      </c>
      <c r="K61" s="86">
        <f>'8. Afschrijvingen voor GAW'!AO56</f>
        <v>3115.3014545454539</v>
      </c>
      <c r="L61" s="86">
        <f>'8. Afschrijvingen voor GAW'!AP56</f>
        <v>6392.5985847272714</v>
      </c>
      <c r="M61" s="86">
        <f>'8. Afschrijvingen voor GAW'!AQ56</f>
        <v>6539.6283521759988</v>
      </c>
      <c r="N61" s="86">
        <f>'8. Afschrijvingen voor GAW'!AR56</f>
        <v>6722.7379460369266</v>
      </c>
      <c r="O61" s="86">
        <f>'8. Afschrijvingen voor GAW'!AS56</f>
        <v>6789.9653254972964</v>
      </c>
      <c r="P61" s="86">
        <f>'8. Afschrijvingen voor GAW'!AT56</f>
        <v>6844.2850481012747</v>
      </c>
      <c r="Q61" s="86">
        <f>'8. Afschrijvingen voor GAW'!AU56</f>
        <v>6857.9736181974777</v>
      </c>
      <c r="R61" s="86">
        <f>'8. Afschrijvingen voor GAW'!AV56</f>
        <v>6953.985248852242</v>
      </c>
      <c r="S61" s="86">
        <f>'8. Afschrijvingen voor GAW'!AW56</f>
        <v>7100.0189390781388</v>
      </c>
      <c r="T61" s="86">
        <f>'8. Afschrijvingen voor GAW'!AX56</f>
        <v>7298.8194693723262</v>
      </c>
      <c r="U61" s="86">
        <f>'8. Afschrijvingen voor GAW'!AY56</f>
        <v>7349.9112056579324</v>
      </c>
      <c r="V61" s="86">
        <f>'8. Afschrijvingen voor GAW'!AZ56</f>
        <v>8819.8934467895178</v>
      </c>
      <c r="W61" s="86">
        <f>'8. Afschrijvingen voor GAW'!BA56</f>
        <v>8582.0536235053059</v>
      </c>
      <c r="X61" s="86">
        <f>'8. Afschrijvingen voor GAW'!BB56</f>
        <v>8350.6274583770737</v>
      </c>
      <c r="Y61" s="86">
        <f>'8. Afschrijvingen voor GAW'!BC56</f>
        <v>8125.4419988253321</v>
      </c>
      <c r="Z61" s="86">
        <f>'8. Afschrijvingen voor GAW'!BD56</f>
        <v>7906.3289561603806</v>
      </c>
      <c r="AB61" s="122"/>
      <c r="AC61" s="87">
        <f t="shared" si="6"/>
        <v>339567.85854545445</v>
      </c>
      <c r="AD61" s="87">
        <f t="shared" si="7"/>
        <v>342004.024282909</v>
      </c>
      <c r="AE61" s="87">
        <f t="shared" si="8"/>
        <v>343330.48848923988</v>
      </c>
      <c r="AF61" s="87">
        <f t="shared" si="9"/>
        <v>346221.0042209017</v>
      </c>
      <c r="AG61" s="87">
        <f t="shared" si="10"/>
        <v>342893.24893761339</v>
      </c>
      <c r="AH61" s="87">
        <f t="shared" si="11"/>
        <v>338792.10988101305</v>
      </c>
      <c r="AI61" s="87">
        <f t="shared" si="12"/>
        <v>332611.72048257757</v>
      </c>
      <c r="AJ61" s="87">
        <f t="shared" si="13"/>
        <v>330314.29932048143</v>
      </c>
      <c r="AK61" s="87">
        <f t="shared" si="14"/>
        <v>330150.88066713337</v>
      </c>
      <c r="AL61" s="87">
        <f t="shared" si="15"/>
        <v>332096.28585644078</v>
      </c>
      <c r="AM61" s="87">
        <f t="shared" si="16"/>
        <v>327071.04865177791</v>
      </c>
      <c r="AN61" s="87">
        <f t="shared" si="17"/>
        <v>318251.15520498838</v>
      </c>
      <c r="AO61" s="87">
        <f t="shared" si="18"/>
        <v>309669.10158148309</v>
      </c>
      <c r="AP61" s="87">
        <f t="shared" si="19"/>
        <v>301318.47412310599</v>
      </c>
      <c r="AQ61" s="87">
        <f t="shared" si="20"/>
        <v>293193.03212428064</v>
      </c>
      <c r="AR61" s="87">
        <f t="shared" si="21"/>
        <v>285286.70316812024</v>
      </c>
    </row>
    <row r="62" spans="1:44" s="20" customFormat="1" x14ac:dyDescent="0.2">
      <c r="A62" s="40"/>
      <c r="B62" s="86">
        <f>'3. Investeringen'!B43</f>
        <v>29</v>
      </c>
      <c r="C62" s="86" t="str">
        <f>'3. Investeringen'!G43</f>
        <v>Nieuwe investeringen TD</v>
      </c>
      <c r="D62" s="86">
        <f>'3. Investeringen'!K43</f>
        <v>2011</v>
      </c>
      <c r="E62" s="121">
        <f>'3. Investeringen'!N43</f>
        <v>2011</v>
      </c>
      <c r="F62" s="86">
        <f>'3. Investeringen'!O43</f>
        <v>2255121.69</v>
      </c>
      <c r="G62" s="86">
        <f>'3. Investeringen'!P43</f>
        <v>0</v>
      </c>
      <c r="I62" s="86">
        <f>'6. Investeringen per jaar'!I43</f>
        <v>1</v>
      </c>
      <c r="K62" s="86">
        <f>'8. Afschrijvingen voor GAW'!AO57</f>
        <v>25056.907666666666</v>
      </c>
      <c r="L62" s="86">
        <f>'8. Afschrijvingen voor GAW'!AP57</f>
        <v>51416.774531999996</v>
      </c>
      <c r="M62" s="86">
        <f>'8. Afschrijvingen voor GAW'!AQ57</f>
        <v>52599.36034623599</v>
      </c>
      <c r="N62" s="86">
        <f>'8. Afschrijvingen voor GAW'!AR57</f>
        <v>54072.142435930604</v>
      </c>
      <c r="O62" s="86">
        <f>'8. Afschrijvingen voor GAW'!AS57</f>
        <v>54612.863860289908</v>
      </c>
      <c r="P62" s="86">
        <f>'8. Afschrijvingen voor GAW'!AT57</f>
        <v>55049.766771172224</v>
      </c>
      <c r="Q62" s="86">
        <f>'8. Afschrijvingen voor GAW'!AU57</f>
        <v>55159.866304714575</v>
      </c>
      <c r="R62" s="86">
        <f>'8. Afschrijvingen voor GAW'!AV57</f>
        <v>55932.104432980581</v>
      </c>
      <c r="S62" s="86">
        <f>'8. Afschrijvingen voor GAW'!AW57</f>
        <v>57106.678626073168</v>
      </c>
      <c r="T62" s="86">
        <f>'8. Afschrijvingen voor GAW'!AX57</f>
        <v>58705.665627603208</v>
      </c>
      <c r="U62" s="86">
        <f>'8. Afschrijvingen voor GAW'!AY57</f>
        <v>59116.605286996433</v>
      </c>
      <c r="V62" s="86">
        <f>'8. Afschrijvingen voor GAW'!AZ57</f>
        <v>70939.926344395732</v>
      </c>
      <c r="W62" s="86">
        <f>'8. Afschrijvingen voor GAW'!BA57</f>
        <v>68472.450645460223</v>
      </c>
      <c r="X62" s="86">
        <f>'8. Afschrijvingen voor GAW'!BB57</f>
        <v>66090.800188226829</v>
      </c>
      <c r="Y62" s="86">
        <f>'8. Afschrijvingen voor GAW'!BC57</f>
        <v>63791.98974689719</v>
      </c>
      <c r="Z62" s="86">
        <f>'8. Afschrijvingen voor GAW'!BD57</f>
        <v>61573.137929613811</v>
      </c>
      <c r="AB62" s="122"/>
      <c r="AC62" s="87">
        <f t="shared" si="6"/>
        <v>2230064.782333333</v>
      </c>
      <c r="AD62" s="87">
        <f t="shared" si="7"/>
        <v>2236629.6921419995</v>
      </c>
      <c r="AE62" s="87">
        <f t="shared" si="8"/>
        <v>2235472.8147150297</v>
      </c>
      <c r="AF62" s="87">
        <f t="shared" si="9"/>
        <v>2243993.91109112</v>
      </c>
      <c r="AG62" s="87">
        <f t="shared" si="10"/>
        <v>2211820.9863417414</v>
      </c>
      <c r="AH62" s="87">
        <f t="shared" si="11"/>
        <v>2174465.7874613032</v>
      </c>
      <c r="AI62" s="87">
        <f t="shared" si="12"/>
        <v>2123654.852731511</v>
      </c>
      <c r="AJ62" s="87">
        <f t="shared" si="13"/>
        <v>2097453.9162367717</v>
      </c>
      <c r="AK62" s="87">
        <f t="shared" si="14"/>
        <v>2084393.7698516706</v>
      </c>
      <c r="AL62" s="87">
        <f t="shared" si="15"/>
        <v>2084051.1297799142</v>
      </c>
      <c r="AM62" s="87">
        <f t="shared" si="16"/>
        <v>2039522.882401377</v>
      </c>
      <c r="AN62" s="87">
        <f t="shared" si="17"/>
        <v>1968582.9560569813</v>
      </c>
      <c r="AO62" s="87">
        <f t="shared" si="18"/>
        <v>1900110.5054115211</v>
      </c>
      <c r="AP62" s="87">
        <f t="shared" si="19"/>
        <v>1834019.7052232942</v>
      </c>
      <c r="AQ62" s="87">
        <f t="shared" si="20"/>
        <v>1770227.715476397</v>
      </c>
      <c r="AR62" s="87">
        <f t="shared" si="21"/>
        <v>1708654.5775467833</v>
      </c>
    </row>
    <row r="63" spans="1:44" s="20" customFormat="1" x14ac:dyDescent="0.2">
      <c r="A63" s="40"/>
      <c r="B63" s="86">
        <f>'3. Investeringen'!B44</f>
        <v>30</v>
      </c>
      <c r="C63" s="86" t="str">
        <f>'3. Investeringen'!G44</f>
        <v>Nieuwe investeringen TD</v>
      </c>
      <c r="D63" s="86">
        <f>'3. Investeringen'!K44</f>
        <v>2011</v>
      </c>
      <c r="E63" s="121">
        <f>'3. Investeringen'!N44</f>
        <v>2011</v>
      </c>
      <c r="F63" s="86">
        <f>'3. Investeringen'!O44</f>
        <v>414546.6</v>
      </c>
      <c r="G63" s="86">
        <f>'3. Investeringen'!P44</f>
        <v>0</v>
      </c>
      <c r="I63" s="86">
        <f>'6. Investeringen per jaar'!I44</f>
        <v>1</v>
      </c>
      <c r="K63" s="86">
        <f>'8. Afschrijvingen voor GAW'!AO58</f>
        <v>6909.11</v>
      </c>
      <c r="L63" s="86">
        <f>'8. Afschrijvingen voor GAW'!AP58</f>
        <v>14177.49372</v>
      </c>
      <c r="M63" s="86">
        <f>'8. Afschrijvingen voor GAW'!AQ58</f>
        <v>14503.57607556</v>
      </c>
      <c r="N63" s="86">
        <f>'8. Afschrijvingen voor GAW'!AR58</f>
        <v>14909.67620567568</v>
      </c>
      <c r="O63" s="86">
        <f>'8. Afschrijvingen voor GAW'!AS58</f>
        <v>15058.772967732437</v>
      </c>
      <c r="P63" s="86">
        <f>'8. Afschrijvingen voor GAW'!AT58</f>
        <v>15179.243151474297</v>
      </c>
      <c r="Q63" s="86">
        <f>'8. Afschrijvingen voor GAW'!AU58</f>
        <v>15209.601637777245</v>
      </c>
      <c r="R63" s="86">
        <f>'8. Afschrijvingen voor GAW'!AV58</f>
        <v>15422.536060706128</v>
      </c>
      <c r="S63" s="86">
        <f>'8. Afschrijvingen voor GAW'!AW58</f>
        <v>15746.409317980955</v>
      </c>
      <c r="T63" s="86">
        <f>'8. Afschrijvingen voor GAW'!AX58</f>
        <v>16187.30877888442</v>
      </c>
      <c r="U63" s="86">
        <f>'8. Afschrijvingen voor GAW'!AY58</f>
        <v>16300.61994033661</v>
      </c>
      <c r="V63" s="86">
        <f>'8. Afschrijvingen voor GAW'!AZ58</f>
        <v>19560.743928403932</v>
      </c>
      <c r="W63" s="86">
        <f>'8. Afschrijvingen voor GAW'!BA58</f>
        <v>18357.005840502152</v>
      </c>
      <c r="X63" s="86">
        <f>'8. Afschrijvingen voor GAW'!BB58</f>
        <v>17227.343942625095</v>
      </c>
      <c r="Y63" s="86">
        <f>'8. Afschrijvingen voor GAW'!BC58</f>
        <v>16167.199700002013</v>
      </c>
      <c r="Z63" s="86">
        <f>'8. Afschrijvingen voor GAW'!BD58</f>
        <v>15906.43841451811</v>
      </c>
      <c r="AB63" s="122"/>
      <c r="AC63" s="87">
        <f t="shared" si="6"/>
        <v>407637.49</v>
      </c>
      <c r="AD63" s="87">
        <f t="shared" si="7"/>
        <v>404058.57101999997</v>
      </c>
      <c r="AE63" s="87">
        <f t="shared" si="8"/>
        <v>398848.34207789996</v>
      </c>
      <c r="AF63" s="87">
        <f t="shared" si="9"/>
        <v>395106.41945040546</v>
      </c>
      <c r="AG63" s="87">
        <f t="shared" si="10"/>
        <v>383998.71067717706</v>
      </c>
      <c r="AH63" s="87">
        <f t="shared" si="11"/>
        <v>371891.45721112023</v>
      </c>
      <c r="AI63" s="87">
        <f t="shared" si="12"/>
        <v>357425.63848776522</v>
      </c>
      <c r="AJ63" s="87">
        <f t="shared" si="13"/>
        <v>347007.06136588781</v>
      </c>
      <c r="AK63" s="87">
        <f t="shared" si="14"/>
        <v>338547.8003365905</v>
      </c>
      <c r="AL63" s="87">
        <f t="shared" si="15"/>
        <v>331839.82996713062</v>
      </c>
      <c r="AM63" s="87">
        <f t="shared" si="16"/>
        <v>317862.08883656387</v>
      </c>
      <c r="AN63" s="87">
        <f t="shared" si="17"/>
        <v>298301.34490815992</v>
      </c>
      <c r="AO63" s="87">
        <f t="shared" si="18"/>
        <v>279944.33906765777</v>
      </c>
      <c r="AP63" s="87">
        <f t="shared" si="19"/>
        <v>262716.99512503267</v>
      </c>
      <c r="AQ63" s="87">
        <f t="shared" si="20"/>
        <v>246549.79542503066</v>
      </c>
      <c r="AR63" s="87">
        <f t="shared" si="21"/>
        <v>230643.35701051255</v>
      </c>
    </row>
    <row r="64" spans="1:44" s="20" customFormat="1" x14ac:dyDescent="0.2">
      <c r="A64" s="40"/>
      <c r="B64" s="86">
        <f>'3. Investeringen'!B45</f>
        <v>31</v>
      </c>
      <c r="C64" s="86" t="str">
        <f>'3. Investeringen'!G45</f>
        <v>Nieuwe investeringen TD</v>
      </c>
      <c r="D64" s="86">
        <f>'3. Investeringen'!K45</f>
        <v>2011</v>
      </c>
      <c r="E64" s="121">
        <f>'3. Investeringen'!N45</f>
        <v>2011</v>
      </c>
      <c r="F64" s="86">
        <f>'3. Investeringen'!O45</f>
        <v>673568.45479848713</v>
      </c>
      <c r="G64" s="86">
        <f>'3. Investeringen'!P45</f>
        <v>0</v>
      </c>
      <c r="I64" s="86">
        <f>'6. Investeringen per jaar'!I45</f>
        <v>1</v>
      </c>
      <c r="K64" s="86">
        <f>'8. Afschrijvingen voor GAW'!AO59</f>
        <v>67356.845479848722</v>
      </c>
      <c r="L64" s="86">
        <f>'8. Afschrijvingen voor GAW'!AP59</f>
        <v>138216.24692464957</v>
      </c>
      <c r="M64" s="86">
        <f>'8. Afschrijvingen voor GAW'!AQ59</f>
        <v>141395.22060391653</v>
      </c>
      <c r="N64" s="86">
        <f>'8. Afschrijvingen voor GAW'!AR59</f>
        <v>145354.28678082619</v>
      </c>
      <c r="O64" s="86">
        <f>'8. Afschrijvingen voor GAW'!AS59</f>
        <v>146807.82964863445</v>
      </c>
      <c r="P64" s="86">
        <f>'8. Afschrijvingen voor GAW'!AT59</f>
        <v>73991.146142911763</v>
      </c>
      <c r="Q64" s="86">
        <f>'8. Afschrijvingen voor GAW'!AU59</f>
        <v>0</v>
      </c>
      <c r="R64" s="86">
        <f>'8. Afschrijvingen voor GAW'!AV59</f>
        <v>0</v>
      </c>
      <c r="S64" s="86">
        <f>'8. Afschrijvingen voor GAW'!AW59</f>
        <v>0</v>
      </c>
      <c r="T64" s="86">
        <f>'8. Afschrijvingen voor GAW'!AX59</f>
        <v>0</v>
      </c>
      <c r="U64" s="86">
        <f>'8. Afschrijvingen voor GAW'!AY59</f>
        <v>0</v>
      </c>
      <c r="V64" s="86">
        <f>'8. Afschrijvingen voor GAW'!AZ59</f>
        <v>0</v>
      </c>
      <c r="W64" s="86">
        <f>'8. Afschrijvingen voor GAW'!BA59</f>
        <v>0</v>
      </c>
      <c r="X64" s="86">
        <f>'8. Afschrijvingen voor GAW'!BB59</f>
        <v>0</v>
      </c>
      <c r="Y64" s="86">
        <f>'8. Afschrijvingen voor GAW'!BC59</f>
        <v>0</v>
      </c>
      <c r="Z64" s="86">
        <f>'8. Afschrijvingen voor GAW'!BD59</f>
        <v>0</v>
      </c>
      <c r="AB64" s="122"/>
      <c r="AC64" s="87">
        <f t="shared" si="6"/>
        <v>606211.60931863845</v>
      </c>
      <c r="AD64" s="87">
        <f t="shared" si="7"/>
        <v>483756.86423627345</v>
      </c>
      <c r="AE64" s="87">
        <f t="shared" si="8"/>
        <v>353488.05150979117</v>
      </c>
      <c r="AF64" s="87">
        <f t="shared" si="9"/>
        <v>218031.43017123916</v>
      </c>
      <c r="AG64" s="87">
        <f t="shared" si="10"/>
        <v>73403.914824317093</v>
      </c>
      <c r="AH64" s="87">
        <f t="shared" si="11"/>
        <v>-1.3096723705530167E-10</v>
      </c>
      <c r="AI64" s="87">
        <f t="shared" si="12"/>
        <v>-1.3122917152941228E-10</v>
      </c>
      <c r="AJ64" s="87">
        <f t="shared" si="13"/>
        <v>-1.3306637993082406E-10</v>
      </c>
      <c r="AK64" s="87">
        <f t="shared" si="14"/>
        <v>-1.3586077390937136E-10</v>
      </c>
      <c r="AL64" s="87">
        <f t="shared" si="15"/>
        <v>-1.3966487557883376E-10</v>
      </c>
      <c r="AM64" s="87">
        <f t="shared" si="16"/>
        <v>-1.4064252970788558E-10</v>
      </c>
      <c r="AN64" s="87">
        <f t="shared" si="17"/>
        <v>-1.4064252970788558E-10</v>
      </c>
      <c r="AO64" s="87">
        <f t="shared" si="18"/>
        <v>-1.4064252970788558E-10</v>
      </c>
      <c r="AP64" s="87">
        <f t="shared" si="19"/>
        <v>-1.4064252970788558E-10</v>
      </c>
      <c r="AQ64" s="87">
        <f t="shared" si="20"/>
        <v>-1.4064252970788558E-10</v>
      </c>
      <c r="AR64" s="87">
        <f t="shared" si="21"/>
        <v>-1.4064252970788558E-10</v>
      </c>
    </row>
    <row r="65" spans="1:44" s="20" customFormat="1" x14ac:dyDescent="0.2">
      <c r="A65" s="40"/>
      <c r="B65" s="86">
        <f>'3. Investeringen'!B46</f>
        <v>32</v>
      </c>
      <c r="C65" s="86" t="str">
        <f>'3. Investeringen'!G46</f>
        <v>Nieuwe investeringen TD</v>
      </c>
      <c r="D65" s="86">
        <f>'3. Investeringen'!K46</f>
        <v>2012</v>
      </c>
      <c r="E65" s="121">
        <f>'3. Investeringen'!N46</f>
        <v>2012</v>
      </c>
      <c r="F65" s="86">
        <f>'3. Investeringen'!O46</f>
        <v>486155</v>
      </c>
      <c r="G65" s="86">
        <f>'3. Investeringen'!P46</f>
        <v>0</v>
      </c>
      <c r="I65" s="86">
        <f>'6. Investeringen per jaar'!I46</f>
        <v>1</v>
      </c>
      <c r="K65" s="86">
        <f>'8. Afschrijvingen voor GAW'!AO60</f>
        <v>0</v>
      </c>
      <c r="L65" s="86">
        <f>'8. Afschrijvingen voor GAW'!AP60</f>
        <v>4419.590909090909</v>
      </c>
      <c r="M65" s="86">
        <f>'8. Afschrijvingen voor GAW'!AQ60</f>
        <v>9042.4829999999984</v>
      </c>
      <c r="N65" s="86">
        <f>'8. Afschrijvingen voor GAW'!AR60</f>
        <v>9295.6725239999996</v>
      </c>
      <c r="O65" s="86">
        <f>'8. Afschrijvingen voor GAW'!AS60</f>
        <v>9388.6292492399989</v>
      </c>
      <c r="P65" s="86">
        <f>'8. Afschrijvingen voor GAW'!AT60</f>
        <v>9463.738283233919</v>
      </c>
      <c r="Q65" s="86">
        <f>'8. Afschrijvingen voor GAW'!AU60</f>
        <v>9482.6657598003858</v>
      </c>
      <c r="R65" s="86">
        <f>'8. Afschrijvingen voor GAW'!AV60</f>
        <v>9615.4230804375911</v>
      </c>
      <c r="S65" s="86">
        <f>'8. Afschrijvingen voor GAW'!AW60</f>
        <v>9817.3469651267787</v>
      </c>
      <c r="T65" s="86">
        <f>'8. Afschrijvingen voor GAW'!AX60</f>
        <v>10092.232680150328</v>
      </c>
      <c r="U65" s="86">
        <f>'8. Afschrijvingen voor GAW'!AY60</f>
        <v>10162.87830891138</v>
      </c>
      <c r="V65" s="86">
        <f>'8. Afschrijvingen voor GAW'!AZ60</f>
        <v>12195.453970693656</v>
      </c>
      <c r="W65" s="86">
        <f>'8. Afschrijvingen voor GAW'!BA60</f>
        <v>11873.815624213823</v>
      </c>
      <c r="X65" s="86">
        <f>'8. Afschrijvingen voor GAW'!BB60</f>
        <v>11560.66004731148</v>
      </c>
      <c r="Y65" s="86">
        <f>'8. Afschrijvingen voor GAW'!BC60</f>
        <v>11255.763518591177</v>
      </c>
      <c r="Z65" s="86">
        <f>'8. Afschrijvingen voor GAW'!BD60</f>
        <v>10958.908217001959</v>
      </c>
      <c r="AB65" s="122"/>
      <c r="AC65" s="87">
        <f t="shared" si="6"/>
        <v>0</v>
      </c>
      <c r="AD65" s="87">
        <f t="shared" si="7"/>
        <v>481735.40909090912</v>
      </c>
      <c r="AE65" s="87">
        <f t="shared" si="8"/>
        <v>483772.84049999999</v>
      </c>
      <c r="AF65" s="87">
        <f t="shared" si="9"/>
        <v>488022.80751000001</v>
      </c>
      <c r="AG65" s="87">
        <f t="shared" si="10"/>
        <v>483514.40633586003</v>
      </c>
      <c r="AH65" s="87">
        <f t="shared" si="11"/>
        <v>477918.78330331302</v>
      </c>
      <c r="AI65" s="87">
        <f t="shared" si="12"/>
        <v>469391.95511011925</v>
      </c>
      <c r="AJ65" s="87">
        <f t="shared" si="13"/>
        <v>466348.01940122334</v>
      </c>
      <c r="AK65" s="87">
        <f t="shared" si="14"/>
        <v>466323.98084352224</v>
      </c>
      <c r="AL65" s="87">
        <f t="shared" si="15"/>
        <v>469288.81962699059</v>
      </c>
      <c r="AM65" s="87">
        <f t="shared" si="16"/>
        <v>462410.96305546805</v>
      </c>
      <c r="AN65" s="87">
        <f t="shared" si="17"/>
        <v>450215.50908477441</v>
      </c>
      <c r="AO65" s="87">
        <f t="shared" si="18"/>
        <v>438341.69346056058</v>
      </c>
      <c r="AP65" s="87">
        <f t="shared" si="19"/>
        <v>426781.03341324913</v>
      </c>
      <c r="AQ65" s="87">
        <f t="shared" si="20"/>
        <v>415525.26989465795</v>
      </c>
      <c r="AR65" s="87">
        <f t="shared" si="21"/>
        <v>404566.36167765601</v>
      </c>
    </row>
    <row r="66" spans="1:44" s="20" customFormat="1" x14ac:dyDescent="0.2">
      <c r="A66" s="40"/>
      <c r="B66" s="86">
        <f>'3. Investeringen'!B47</f>
        <v>33</v>
      </c>
      <c r="C66" s="86" t="str">
        <f>'3. Investeringen'!G47</f>
        <v>Nieuwe investeringen TD</v>
      </c>
      <c r="D66" s="86">
        <f>'3. Investeringen'!K47</f>
        <v>2012</v>
      </c>
      <c r="E66" s="121">
        <f>'3. Investeringen'!N47</f>
        <v>2012</v>
      </c>
      <c r="F66" s="86">
        <f>'3. Investeringen'!O47</f>
        <v>2394728</v>
      </c>
      <c r="G66" s="86">
        <f>'3. Investeringen'!P47</f>
        <v>0</v>
      </c>
      <c r="I66" s="86">
        <f>'6. Investeringen per jaar'!I47</f>
        <v>1</v>
      </c>
      <c r="K66" s="86">
        <f>'8. Afschrijvingen voor GAW'!AO61</f>
        <v>0</v>
      </c>
      <c r="L66" s="86">
        <f>'8. Afschrijvingen voor GAW'!AP61</f>
        <v>26608.088888888891</v>
      </c>
      <c r="M66" s="86">
        <f>'8. Afschrijvingen voor GAW'!AQ61</f>
        <v>54440.149866666667</v>
      </c>
      <c r="N66" s="86">
        <f>'8. Afschrijvingen voor GAW'!AR61</f>
        <v>55964.474062933339</v>
      </c>
      <c r="O66" s="86">
        <f>'8. Afschrijvingen voor GAW'!AS61</f>
        <v>56524.118803562669</v>
      </c>
      <c r="P66" s="86">
        <f>'8. Afschrijvingen voor GAW'!AT61</f>
        <v>56976.311753991169</v>
      </c>
      <c r="Q66" s="86">
        <f>'8. Afschrijvingen voor GAW'!AU61</f>
        <v>57090.264377499152</v>
      </c>
      <c r="R66" s="86">
        <f>'8. Afschrijvingen voor GAW'!AV61</f>
        <v>57889.528078784133</v>
      </c>
      <c r="S66" s="86">
        <f>'8. Afschrijvingen voor GAW'!AW61</f>
        <v>59105.208168438585</v>
      </c>
      <c r="T66" s="86">
        <f>'8. Afschrijvingen voor GAW'!AX61</f>
        <v>60760.153997154863</v>
      </c>
      <c r="U66" s="86">
        <f>'8. Afschrijvingen voor GAW'!AY61</f>
        <v>61185.475075134949</v>
      </c>
      <c r="V66" s="86">
        <f>'8. Afschrijvingen voor GAW'!AZ61</f>
        <v>73422.570090161928</v>
      </c>
      <c r="W66" s="86">
        <f>'8. Afschrijvingen voor GAW'!BA61</f>
        <v>70940.680396973359</v>
      </c>
      <c r="X66" s="86">
        <f>'8. Afschrijvingen voor GAW'!BB61</f>
        <v>68542.685566653119</v>
      </c>
      <c r="Y66" s="86">
        <f>'8. Afschrijvingen voor GAW'!BC61</f>
        <v>66225.749716512742</v>
      </c>
      <c r="Z66" s="86">
        <f>'8. Afschrijvingen voor GAW'!BD61</f>
        <v>63987.13282468696</v>
      </c>
      <c r="AB66" s="122"/>
      <c r="AC66" s="87">
        <f t="shared" si="6"/>
        <v>0</v>
      </c>
      <c r="AD66" s="87">
        <f t="shared" si="7"/>
        <v>2368119.9111111113</v>
      </c>
      <c r="AE66" s="87">
        <f t="shared" si="8"/>
        <v>2368146.5192</v>
      </c>
      <c r="AF66" s="87">
        <f t="shared" si="9"/>
        <v>2378490.1476746667</v>
      </c>
      <c r="AG66" s="87">
        <f t="shared" si="10"/>
        <v>2345750.930347851</v>
      </c>
      <c r="AH66" s="87">
        <f t="shared" si="11"/>
        <v>2307540.6260366426</v>
      </c>
      <c r="AI66" s="87">
        <f t="shared" si="12"/>
        <v>2255065.442911217</v>
      </c>
      <c r="AJ66" s="87">
        <f t="shared" si="13"/>
        <v>2228746.8310331898</v>
      </c>
      <c r="AK66" s="87">
        <f t="shared" si="14"/>
        <v>2216445.3063164479</v>
      </c>
      <c r="AL66" s="87">
        <f t="shared" si="15"/>
        <v>2217745.6208961536</v>
      </c>
      <c r="AM66" s="87">
        <f t="shared" si="16"/>
        <v>2172084.3651672914</v>
      </c>
      <c r="AN66" s="87">
        <f t="shared" si="17"/>
        <v>2098661.7950771293</v>
      </c>
      <c r="AO66" s="87">
        <f t="shared" si="18"/>
        <v>2027721.1146801559</v>
      </c>
      <c r="AP66" s="87">
        <f t="shared" si="19"/>
        <v>1959178.4291135028</v>
      </c>
      <c r="AQ66" s="87">
        <f t="shared" si="20"/>
        <v>1892952.6793969902</v>
      </c>
      <c r="AR66" s="87">
        <f t="shared" si="21"/>
        <v>1828965.5465723032</v>
      </c>
    </row>
    <row r="67" spans="1:44" s="20" customFormat="1" x14ac:dyDescent="0.2">
      <c r="A67" s="40"/>
      <c r="B67" s="86">
        <f>'3. Investeringen'!B48</f>
        <v>34</v>
      </c>
      <c r="C67" s="86" t="str">
        <f>'3. Investeringen'!G48</f>
        <v>Nieuwe investeringen TD</v>
      </c>
      <c r="D67" s="86">
        <f>'3. Investeringen'!K48</f>
        <v>2012</v>
      </c>
      <c r="E67" s="121">
        <f>'3. Investeringen'!N48</f>
        <v>2012</v>
      </c>
      <c r="F67" s="86">
        <f>'3. Investeringen'!O48</f>
        <v>402149</v>
      </c>
      <c r="G67" s="86">
        <f>'3. Investeringen'!P48</f>
        <v>0</v>
      </c>
      <c r="I67" s="86">
        <f>'6. Investeringen per jaar'!I48</f>
        <v>1</v>
      </c>
      <c r="K67" s="86">
        <f>'8. Afschrijvingen voor GAW'!AO62</f>
        <v>0</v>
      </c>
      <c r="L67" s="86">
        <f>'8. Afschrijvingen voor GAW'!AP62</f>
        <v>6702.4833333333336</v>
      </c>
      <c r="M67" s="86">
        <f>'8. Afschrijvingen voor GAW'!AQ62</f>
        <v>13713.2809</v>
      </c>
      <c r="N67" s="86">
        <f>'8. Afschrijvingen voor GAW'!AR62</f>
        <v>14097.252765200001</v>
      </c>
      <c r="O67" s="86">
        <f>'8. Afschrijvingen voor GAW'!AS62</f>
        <v>14238.225292852001</v>
      </c>
      <c r="P67" s="86">
        <f>'8. Afschrijvingen voor GAW'!AT62</f>
        <v>14352.131095194814</v>
      </c>
      <c r="Q67" s="86">
        <f>'8. Afschrijvingen voor GAW'!AU62</f>
        <v>14380.835357385204</v>
      </c>
      <c r="R67" s="86">
        <f>'8. Afschrijvingen voor GAW'!AV62</f>
        <v>14582.167052388597</v>
      </c>
      <c r="S67" s="86">
        <f>'8. Afschrijvingen voor GAW'!AW62</f>
        <v>14888.392560488754</v>
      </c>
      <c r="T67" s="86">
        <f>'8. Afschrijvingen voor GAW'!AX62</f>
        <v>15305.267552182439</v>
      </c>
      <c r="U67" s="86">
        <f>'8. Afschrijvingen voor GAW'!AY62</f>
        <v>15412.404425047715</v>
      </c>
      <c r="V67" s="86">
        <f>'8. Afschrijvingen voor GAW'!AZ62</f>
        <v>18494.885310057252</v>
      </c>
      <c r="W67" s="86">
        <f>'8. Afschrijvingen voor GAW'!BA62</f>
        <v>17412.257877273416</v>
      </c>
      <c r="X67" s="86">
        <f>'8. Afschrijvingen voor GAW'!BB62</f>
        <v>16393.003757628143</v>
      </c>
      <c r="Y67" s="86">
        <f>'8. Afschrijvingen voor GAW'!BC62</f>
        <v>15433.413293766984</v>
      </c>
      <c r="Z67" s="86">
        <f>'8. Afschrijvingen voor GAW'!BD62</f>
        <v>15043.680634833474</v>
      </c>
      <c r="AB67" s="122"/>
      <c r="AC67" s="87">
        <f t="shared" si="6"/>
        <v>0</v>
      </c>
      <c r="AD67" s="87">
        <f t="shared" si="7"/>
        <v>395446.51666666666</v>
      </c>
      <c r="AE67" s="87">
        <f t="shared" si="8"/>
        <v>390828.50564999995</v>
      </c>
      <c r="AF67" s="87">
        <f t="shared" si="9"/>
        <v>387674.45104299998</v>
      </c>
      <c r="AG67" s="87">
        <f t="shared" si="10"/>
        <v>377312.97026057803</v>
      </c>
      <c r="AH67" s="87">
        <f t="shared" si="11"/>
        <v>365979.34292746783</v>
      </c>
      <c r="AI67" s="87">
        <f t="shared" si="12"/>
        <v>352330.46625593753</v>
      </c>
      <c r="AJ67" s="87">
        <f t="shared" si="13"/>
        <v>342680.92573113204</v>
      </c>
      <c r="AK67" s="87">
        <f t="shared" si="14"/>
        <v>334988.83261099702</v>
      </c>
      <c r="AL67" s="87">
        <f t="shared" si="15"/>
        <v>329063.25237192254</v>
      </c>
      <c r="AM67" s="87">
        <f t="shared" si="16"/>
        <v>315954.29071347829</v>
      </c>
      <c r="AN67" s="87">
        <f t="shared" si="17"/>
        <v>297459.40540342103</v>
      </c>
      <c r="AO67" s="87">
        <f t="shared" si="18"/>
        <v>280047.1475261476</v>
      </c>
      <c r="AP67" s="87">
        <f t="shared" si="19"/>
        <v>263654.14376851945</v>
      </c>
      <c r="AQ67" s="87">
        <f t="shared" si="20"/>
        <v>248220.73047475246</v>
      </c>
      <c r="AR67" s="87">
        <f t="shared" si="21"/>
        <v>233177.049839919</v>
      </c>
    </row>
    <row r="68" spans="1:44" s="20" customFormat="1" x14ac:dyDescent="0.2">
      <c r="A68" s="40"/>
      <c r="B68" s="86">
        <f>'3. Investeringen'!B49</f>
        <v>35</v>
      </c>
      <c r="C68" s="86" t="str">
        <f>'3. Investeringen'!G49</f>
        <v>Nieuwe investeringen TD</v>
      </c>
      <c r="D68" s="86">
        <f>'3. Investeringen'!K49</f>
        <v>2012</v>
      </c>
      <c r="E68" s="121">
        <f>'3. Investeringen'!N49</f>
        <v>2012</v>
      </c>
      <c r="F68" s="86">
        <f>'3. Investeringen'!O49</f>
        <v>1414060</v>
      </c>
      <c r="G68" s="86">
        <f>'3. Investeringen'!P49</f>
        <v>0</v>
      </c>
      <c r="I68" s="86">
        <f>'6. Investeringen per jaar'!I49</f>
        <v>1</v>
      </c>
      <c r="K68" s="86">
        <f>'8. Afschrijvingen voor GAW'!AO63</f>
        <v>0</v>
      </c>
      <c r="L68" s="86">
        <f>'8. Afschrijvingen voor GAW'!AP63</f>
        <v>141406</v>
      </c>
      <c r="M68" s="86">
        <f>'8. Afschrijvingen voor GAW'!AQ63</f>
        <v>289316.67599999998</v>
      </c>
      <c r="N68" s="86">
        <f>'8. Afschrijvingen voor GAW'!AR63</f>
        <v>297417.54292799998</v>
      </c>
      <c r="O68" s="86">
        <f>'8. Afschrijvingen voor GAW'!AS63</f>
        <v>300391.71835728001</v>
      </c>
      <c r="P68" s="86">
        <f>'8. Afschrijvingen voor GAW'!AT63</f>
        <v>302794.85210413823</v>
      </c>
      <c r="Q68" s="86">
        <f>'8. Afschrijvingen voor GAW'!AU63</f>
        <v>151700.22090417324</v>
      </c>
      <c r="R68" s="86">
        <f>'8. Afschrijvingen voor GAW'!AV63</f>
        <v>0</v>
      </c>
      <c r="S68" s="86">
        <f>'8. Afschrijvingen voor GAW'!AW63</f>
        <v>0</v>
      </c>
      <c r="T68" s="86">
        <f>'8. Afschrijvingen voor GAW'!AX63</f>
        <v>0</v>
      </c>
      <c r="U68" s="86">
        <f>'8. Afschrijvingen voor GAW'!AY63</f>
        <v>0</v>
      </c>
      <c r="V68" s="86">
        <f>'8. Afschrijvingen voor GAW'!AZ63</f>
        <v>0</v>
      </c>
      <c r="W68" s="86">
        <f>'8. Afschrijvingen voor GAW'!BA63</f>
        <v>0</v>
      </c>
      <c r="X68" s="86">
        <f>'8. Afschrijvingen voor GAW'!BB63</f>
        <v>0</v>
      </c>
      <c r="Y68" s="86">
        <f>'8. Afschrijvingen voor GAW'!BC63</f>
        <v>0</v>
      </c>
      <c r="Z68" s="86">
        <f>'8. Afschrijvingen voor GAW'!BD63</f>
        <v>0</v>
      </c>
      <c r="AB68" s="122"/>
      <c r="AC68" s="87">
        <f t="shared" si="6"/>
        <v>0</v>
      </c>
      <c r="AD68" s="87">
        <f t="shared" si="7"/>
        <v>1272654</v>
      </c>
      <c r="AE68" s="87">
        <f t="shared" si="8"/>
        <v>1012608.3659999999</v>
      </c>
      <c r="AF68" s="87">
        <f t="shared" si="9"/>
        <v>743543.85731999995</v>
      </c>
      <c r="AG68" s="87">
        <f t="shared" si="10"/>
        <v>450587.57753591996</v>
      </c>
      <c r="AH68" s="87">
        <f t="shared" si="11"/>
        <v>151397.42605206912</v>
      </c>
      <c r="AI68" s="87">
        <f t="shared" si="12"/>
        <v>0</v>
      </c>
      <c r="AJ68" s="87">
        <f t="shared" si="13"/>
        <v>0</v>
      </c>
      <c r="AK68" s="87">
        <f t="shared" si="14"/>
        <v>0</v>
      </c>
      <c r="AL68" s="87">
        <f t="shared" si="15"/>
        <v>0</v>
      </c>
      <c r="AM68" s="87">
        <f t="shared" si="16"/>
        <v>0</v>
      </c>
      <c r="AN68" s="87">
        <f t="shared" si="17"/>
        <v>0</v>
      </c>
      <c r="AO68" s="87">
        <f t="shared" si="18"/>
        <v>0</v>
      </c>
      <c r="AP68" s="87">
        <f t="shared" si="19"/>
        <v>0</v>
      </c>
      <c r="AQ68" s="87">
        <f t="shared" si="20"/>
        <v>0</v>
      </c>
      <c r="AR68" s="87">
        <f t="shared" si="21"/>
        <v>0</v>
      </c>
    </row>
    <row r="69" spans="1:44" s="20" customFormat="1" x14ac:dyDescent="0.2">
      <c r="A69" s="40"/>
      <c r="B69" s="86">
        <f>'3. Investeringen'!B50</f>
        <v>36</v>
      </c>
      <c r="C69" s="86" t="str">
        <f>'3. Investeringen'!G50</f>
        <v>Nieuwe investeringen TD</v>
      </c>
      <c r="D69" s="86">
        <f>'3. Investeringen'!K50</f>
        <v>2012</v>
      </c>
      <c r="E69" s="121">
        <f>'3. Investeringen'!N50</f>
        <v>2012</v>
      </c>
      <c r="F69" s="86">
        <f>'3. Investeringen'!O50</f>
        <v>29996</v>
      </c>
      <c r="G69" s="86">
        <f>'3. Investeringen'!P50</f>
        <v>0</v>
      </c>
      <c r="I69" s="86">
        <f>'6. Investeringen per jaar'!I50</f>
        <v>1</v>
      </c>
      <c r="K69" s="86">
        <f>'8. Afschrijvingen voor GAW'!AO64</f>
        <v>0</v>
      </c>
      <c r="L69" s="86">
        <f>'8. Afschrijvingen voor GAW'!AP64</f>
        <v>0</v>
      </c>
      <c r="M69" s="86">
        <f>'8. Afschrijvingen voor GAW'!AQ64</f>
        <v>0</v>
      </c>
      <c r="N69" s="86">
        <f>'8. Afschrijvingen voor GAW'!AR64</f>
        <v>0</v>
      </c>
      <c r="O69" s="86">
        <f>'8. Afschrijvingen voor GAW'!AS64</f>
        <v>0</v>
      </c>
      <c r="P69" s="86">
        <f>'8. Afschrijvingen voor GAW'!AT64</f>
        <v>0</v>
      </c>
      <c r="Q69" s="86">
        <f>'8. Afschrijvingen voor GAW'!AU64</f>
        <v>0</v>
      </c>
      <c r="R69" s="86">
        <f>'8. Afschrijvingen voor GAW'!AV64</f>
        <v>0</v>
      </c>
      <c r="S69" s="86">
        <f>'8. Afschrijvingen voor GAW'!AW64</f>
        <v>0</v>
      </c>
      <c r="T69" s="86">
        <f>'8. Afschrijvingen voor GAW'!AX64</f>
        <v>0</v>
      </c>
      <c r="U69" s="86">
        <f>'8. Afschrijvingen voor GAW'!AY64</f>
        <v>0</v>
      </c>
      <c r="V69" s="86">
        <f>'8. Afschrijvingen voor GAW'!AZ64</f>
        <v>0</v>
      </c>
      <c r="W69" s="86">
        <f>'8. Afschrijvingen voor GAW'!BA64</f>
        <v>0</v>
      </c>
      <c r="X69" s="86">
        <f>'8. Afschrijvingen voor GAW'!BB64</f>
        <v>0</v>
      </c>
      <c r="Y69" s="86">
        <f>'8. Afschrijvingen voor GAW'!BC64</f>
        <v>0</v>
      </c>
      <c r="Z69" s="86">
        <f>'8. Afschrijvingen voor GAW'!BD64</f>
        <v>0</v>
      </c>
      <c r="AB69" s="122"/>
      <c r="AC69" s="87">
        <f t="shared" si="6"/>
        <v>0</v>
      </c>
      <c r="AD69" s="87">
        <f t="shared" si="7"/>
        <v>29996</v>
      </c>
      <c r="AE69" s="87">
        <f t="shared" si="8"/>
        <v>30685.907999999996</v>
      </c>
      <c r="AF69" s="87">
        <f t="shared" si="9"/>
        <v>31545.113423999996</v>
      </c>
      <c r="AG69" s="87">
        <f t="shared" si="10"/>
        <v>31860.564558239996</v>
      </c>
      <c r="AH69" s="87">
        <f t="shared" si="11"/>
        <v>32115.449074705917</v>
      </c>
      <c r="AI69" s="87">
        <f t="shared" si="12"/>
        <v>32179.679972855331</v>
      </c>
      <c r="AJ69" s="87">
        <f t="shared" si="13"/>
        <v>32630.195492475304</v>
      </c>
      <c r="AK69" s="87">
        <f t="shared" si="14"/>
        <v>33315.429597817281</v>
      </c>
      <c r="AL69" s="87">
        <f t="shared" si="15"/>
        <v>34248.261626556166</v>
      </c>
      <c r="AM69" s="87">
        <f t="shared" si="16"/>
        <v>34487.999457942053</v>
      </c>
      <c r="AN69" s="87">
        <f t="shared" si="17"/>
        <v>34487.999457942053</v>
      </c>
      <c r="AO69" s="87">
        <f t="shared" si="18"/>
        <v>34487.999457942053</v>
      </c>
      <c r="AP69" s="87">
        <f t="shared" si="19"/>
        <v>34487.999457942053</v>
      </c>
      <c r="AQ69" s="87">
        <f t="shared" si="20"/>
        <v>34487.999457942053</v>
      </c>
      <c r="AR69" s="87">
        <f t="shared" si="21"/>
        <v>34487.999457942053</v>
      </c>
    </row>
    <row r="70" spans="1:44" s="20" customFormat="1" x14ac:dyDescent="0.2">
      <c r="A70" s="40"/>
      <c r="B70" s="86">
        <f>'3. Investeringen'!B51</f>
        <v>37</v>
      </c>
      <c r="C70" s="86" t="str">
        <f>'3. Investeringen'!G51</f>
        <v>Nieuwe investeringen TD</v>
      </c>
      <c r="D70" s="86">
        <f>'3. Investeringen'!K51</f>
        <v>2013</v>
      </c>
      <c r="E70" s="121">
        <f>'3. Investeringen'!N51</f>
        <v>2013</v>
      </c>
      <c r="F70" s="86">
        <f>'3. Investeringen'!O51</f>
        <v>1761455.9967746581</v>
      </c>
      <c r="G70" s="86">
        <f>'3. Investeringen'!P51</f>
        <v>0</v>
      </c>
      <c r="I70" s="86">
        <f>'6. Investeringen per jaar'!I51</f>
        <v>1</v>
      </c>
      <c r="K70" s="86">
        <f>'8. Afschrijvingen voor GAW'!AO65</f>
        <v>0</v>
      </c>
      <c r="L70" s="86">
        <f>'8. Afschrijvingen voor GAW'!AP65</f>
        <v>0</v>
      </c>
      <c r="M70" s="86">
        <f>'8. Afschrijvingen voor GAW'!AQ65</f>
        <v>16013.236334315074</v>
      </c>
      <c r="N70" s="86">
        <f>'8. Afschrijvingen voor GAW'!AR65</f>
        <v>32923.213903351789</v>
      </c>
      <c r="O70" s="86">
        <f>'8. Afschrijvingen voor GAW'!AS65</f>
        <v>33252.446042385309</v>
      </c>
      <c r="P70" s="86">
        <f>'8. Afschrijvingen voor GAW'!AT65</f>
        <v>33518.465610724394</v>
      </c>
      <c r="Q70" s="86">
        <f>'8. Afschrijvingen voor GAW'!AU65</f>
        <v>33585.50254194584</v>
      </c>
      <c r="R70" s="86">
        <f>'8. Afschrijvingen voor GAW'!AV65</f>
        <v>34055.699577533087</v>
      </c>
      <c r="S70" s="86">
        <f>'8. Afschrijvingen voor GAW'!AW65</f>
        <v>34770.869268661285</v>
      </c>
      <c r="T70" s="86">
        <f>'8. Afschrijvingen voor GAW'!AX65</f>
        <v>35744.453608183801</v>
      </c>
      <c r="U70" s="86">
        <f>'8. Afschrijvingen voor GAW'!AY65</f>
        <v>35994.664783441083</v>
      </c>
      <c r="V70" s="86">
        <f>'8. Afschrijvingen voor GAW'!AZ65</f>
        <v>43193.597740129298</v>
      </c>
      <c r="W70" s="86">
        <f>'8. Afschrijvingen voor GAW'!BA65</f>
        <v>42078.924250061449</v>
      </c>
      <c r="X70" s="86">
        <f>'8. Afschrijvingen voor GAW'!BB65</f>
        <v>40993.016527479216</v>
      </c>
      <c r="Y70" s="86">
        <f>'8. Afschrijvingen voor GAW'!BC65</f>
        <v>39935.132229995885</v>
      </c>
      <c r="Z70" s="86">
        <f>'8. Afschrijvingen voor GAW'!BD65</f>
        <v>38904.548172447598</v>
      </c>
      <c r="AB70" s="122"/>
      <c r="AC70" s="87">
        <f t="shared" si="6"/>
        <v>0</v>
      </c>
      <c r="AD70" s="87">
        <f t="shared" si="7"/>
        <v>0</v>
      </c>
      <c r="AE70" s="87">
        <f t="shared" si="8"/>
        <v>1745442.7604403431</v>
      </c>
      <c r="AF70" s="87">
        <f t="shared" si="9"/>
        <v>1761391.9438293211</v>
      </c>
      <c r="AG70" s="87">
        <f t="shared" si="10"/>
        <v>1745753.4172252289</v>
      </c>
      <c r="AH70" s="87">
        <f t="shared" si="11"/>
        <v>1726200.9789523063</v>
      </c>
      <c r="AI70" s="87">
        <f t="shared" si="12"/>
        <v>1696067.8783682652</v>
      </c>
      <c r="AJ70" s="87">
        <f t="shared" si="13"/>
        <v>1685757.1290878877</v>
      </c>
      <c r="AK70" s="87">
        <f t="shared" si="14"/>
        <v>1686387.1595300718</v>
      </c>
      <c r="AL70" s="87">
        <f t="shared" si="15"/>
        <v>1697861.5463887299</v>
      </c>
      <c r="AM70" s="87">
        <f t="shared" si="16"/>
        <v>1673751.9124300098</v>
      </c>
      <c r="AN70" s="87">
        <f t="shared" si="17"/>
        <v>1630558.3146898805</v>
      </c>
      <c r="AO70" s="87">
        <f t="shared" si="18"/>
        <v>1588479.3904398191</v>
      </c>
      <c r="AP70" s="87">
        <f t="shared" si="19"/>
        <v>1547486.3739123398</v>
      </c>
      <c r="AQ70" s="87">
        <f t="shared" si="20"/>
        <v>1507551.2416823439</v>
      </c>
      <c r="AR70" s="87">
        <f t="shared" si="21"/>
        <v>1468646.6935098963</v>
      </c>
    </row>
    <row r="71" spans="1:44" s="20" customFormat="1" x14ac:dyDescent="0.2">
      <c r="A71" s="40"/>
      <c r="B71" s="86">
        <f>'3. Investeringen'!B52</f>
        <v>38</v>
      </c>
      <c r="C71" s="86" t="str">
        <f>'3. Investeringen'!G52</f>
        <v>Nieuwe investeringen TD</v>
      </c>
      <c r="D71" s="86">
        <f>'3. Investeringen'!K52</f>
        <v>2013</v>
      </c>
      <c r="E71" s="121">
        <f>'3. Investeringen'!N52</f>
        <v>2013</v>
      </c>
      <c r="F71" s="86">
        <f>'3. Investeringen'!O52</f>
        <v>2756433.7627904238</v>
      </c>
      <c r="G71" s="86">
        <f>'3. Investeringen'!P52</f>
        <v>0</v>
      </c>
      <c r="I71" s="86">
        <f>'6. Investeringen per jaar'!I52</f>
        <v>1</v>
      </c>
      <c r="K71" s="86">
        <f>'8. Afschrijvingen voor GAW'!AO66</f>
        <v>0</v>
      </c>
      <c r="L71" s="86">
        <f>'8. Afschrijvingen voor GAW'!AP66</f>
        <v>0</v>
      </c>
      <c r="M71" s="86">
        <f>'8. Afschrijvingen voor GAW'!AQ66</f>
        <v>30627.041808782487</v>
      </c>
      <c r="N71" s="86">
        <f>'8. Afschrijvingen voor GAW'!AR66</f>
        <v>62969.197958856785</v>
      </c>
      <c r="O71" s="86">
        <f>'8. Afschrijvingen voor GAW'!AS66</f>
        <v>63598.889938445362</v>
      </c>
      <c r="P71" s="86">
        <f>'8. Afschrijvingen voor GAW'!AT66</f>
        <v>64107.681057952926</v>
      </c>
      <c r="Q71" s="86">
        <f>'8. Afschrijvingen voor GAW'!AU66</f>
        <v>64235.896420068828</v>
      </c>
      <c r="R71" s="86">
        <f>'8. Afschrijvingen voor GAW'!AV66</f>
        <v>65135.198969949801</v>
      </c>
      <c r="S71" s="86">
        <f>'8. Afschrijvingen voor GAW'!AW66</f>
        <v>66503.038148318738</v>
      </c>
      <c r="T71" s="86">
        <f>'8. Afschrijvingen voor GAW'!AX66</f>
        <v>68365.123216471664</v>
      </c>
      <c r="U71" s="86">
        <f>'8. Afschrijvingen voor GAW'!AY66</f>
        <v>68843.67907898697</v>
      </c>
      <c r="V71" s="86">
        <f>'8. Afschrijvingen voor GAW'!AZ66</f>
        <v>82612.414894784364</v>
      </c>
      <c r="W71" s="86">
        <f>'8. Afschrijvingen voor GAW'!BA66</f>
        <v>79896.390295503777</v>
      </c>
      <c r="X71" s="86">
        <f>'8. Afschrijvingen voor GAW'!BB66</f>
        <v>77269.659655651616</v>
      </c>
      <c r="Y71" s="86">
        <f>'8. Afschrijvingen voor GAW'!BC66</f>
        <v>74729.287283411002</v>
      </c>
      <c r="Z71" s="86">
        <f>'8. Afschrijvingen voor GAW'!BD66</f>
        <v>72272.434002860507</v>
      </c>
      <c r="AB71" s="122"/>
      <c r="AC71" s="87">
        <f t="shared" si="6"/>
        <v>0</v>
      </c>
      <c r="AD71" s="87">
        <f t="shared" si="7"/>
        <v>0</v>
      </c>
      <c r="AE71" s="87">
        <f t="shared" si="8"/>
        <v>2725806.7209816412</v>
      </c>
      <c r="AF71" s="87">
        <f t="shared" si="9"/>
        <v>2739160.1112102703</v>
      </c>
      <c r="AG71" s="87">
        <f t="shared" si="10"/>
        <v>2702952.8223839276</v>
      </c>
      <c r="AH71" s="87">
        <f t="shared" si="11"/>
        <v>2660468.7639050465</v>
      </c>
      <c r="AI71" s="87">
        <f t="shared" si="12"/>
        <v>2601553.8050127877</v>
      </c>
      <c r="AJ71" s="87">
        <f t="shared" si="13"/>
        <v>2572840.3593130168</v>
      </c>
      <c r="AK71" s="87">
        <f t="shared" si="14"/>
        <v>2560366.9687102712</v>
      </c>
      <c r="AL71" s="87">
        <f t="shared" si="15"/>
        <v>2563692.1206176872</v>
      </c>
      <c r="AM71" s="87">
        <f t="shared" si="16"/>
        <v>2512794.286383024</v>
      </c>
      <c r="AN71" s="87">
        <f t="shared" si="17"/>
        <v>2430181.8714882396</v>
      </c>
      <c r="AO71" s="87">
        <f t="shared" si="18"/>
        <v>2350285.481192736</v>
      </c>
      <c r="AP71" s="87">
        <f t="shared" si="19"/>
        <v>2273015.8215370844</v>
      </c>
      <c r="AQ71" s="87">
        <f t="shared" si="20"/>
        <v>2198286.5342536736</v>
      </c>
      <c r="AR71" s="87">
        <f t="shared" si="21"/>
        <v>2126014.1002508132</v>
      </c>
    </row>
    <row r="72" spans="1:44" s="20" customFormat="1" x14ac:dyDescent="0.2">
      <c r="A72" s="40"/>
      <c r="B72" s="86">
        <f>'3. Investeringen'!B53</f>
        <v>39</v>
      </c>
      <c r="C72" s="86" t="str">
        <f>'3. Investeringen'!G53</f>
        <v>Nieuwe investeringen TD</v>
      </c>
      <c r="D72" s="86">
        <f>'3. Investeringen'!K53</f>
        <v>2013</v>
      </c>
      <c r="E72" s="121">
        <f>'3. Investeringen'!N53</f>
        <v>2013</v>
      </c>
      <c r="F72" s="86">
        <f>'3. Investeringen'!O53</f>
        <v>698406.34170547291</v>
      </c>
      <c r="G72" s="86">
        <f>'3. Investeringen'!P53</f>
        <v>0</v>
      </c>
      <c r="I72" s="86">
        <f>'6. Investeringen per jaar'!I53</f>
        <v>1</v>
      </c>
      <c r="K72" s="86">
        <f>'8. Afschrijvingen voor GAW'!AO67</f>
        <v>0</v>
      </c>
      <c r="L72" s="86">
        <f>'8. Afschrijvingen voor GAW'!AP67</f>
        <v>0</v>
      </c>
      <c r="M72" s="86">
        <f>'8. Afschrijvingen voor GAW'!AQ67</f>
        <v>11640.105695091215</v>
      </c>
      <c r="N72" s="86">
        <f>'8. Afschrijvingen voor GAW'!AR67</f>
        <v>23932.057309107538</v>
      </c>
      <c r="O72" s="86">
        <f>'8. Afschrijvingen voor GAW'!AS67</f>
        <v>24171.377882198616</v>
      </c>
      <c r="P72" s="86">
        <f>'8. Afschrijvingen voor GAW'!AT67</f>
        <v>24364.748905256205</v>
      </c>
      <c r="Q72" s="86">
        <f>'8. Afschrijvingen voor GAW'!AU67</f>
        <v>24413.478403066718</v>
      </c>
      <c r="R72" s="86">
        <f>'8. Afschrijvingen voor GAW'!AV67</f>
        <v>24755.267100709654</v>
      </c>
      <c r="S72" s="86">
        <f>'8. Afschrijvingen voor GAW'!AW67</f>
        <v>25275.127709824555</v>
      </c>
      <c r="T72" s="86">
        <f>'8. Afschrijvingen voor GAW'!AX67</f>
        <v>25982.831285699645</v>
      </c>
      <c r="U72" s="86">
        <f>'8. Afschrijvingen voor GAW'!AY67</f>
        <v>26164.711104699538</v>
      </c>
      <c r="V72" s="86">
        <f>'8. Afschrijvingen voor GAW'!AZ67</f>
        <v>31397.653325639447</v>
      </c>
      <c r="W72" s="86">
        <f>'8. Afschrijvingen voor GAW'!BA67</f>
        <v>29645.226163278177</v>
      </c>
      <c r="X72" s="86">
        <f>'8. Afschrijvingen voor GAW'!BB67</f>
        <v>27990.608889048697</v>
      </c>
      <c r="Y72" s="86">
        <f>'8. Afschrijvingen voor GAW'!BC67</f>
        <v>26428.342346404119</v>
      </c>
      <c r="Z72" s="86">
        <f>'8. Afschrijvingen voor GAW'!BD67</f>
        <v>25547.397601523979</v>
      </c>
      <c r="AB72" s="122"/>
      <c r="AC72" s="87">
        <f t="shared" si="6"/>
        <v>0</v>
      </c>
      <c r="AD72" s="87">
        <f t="shared" si="7"/>
        <v>0</v>
      </c>
      <c r="AE72" s="87">
        <f t="shared" si="8"/>
        <v>686766.23601038172</v>
      </c>
      <c r="AF72" s="87">
        <f t="shared" si="9"/>
        <v>682063.6333095649</v>
      </c>
      <c r="AG72" s="87">
        <f t="shared" si="10"/>
        <v>664712.89176046185</v>
      </c>
      <c r="AH72" s="87">
        <f t="shared" si="11"/>
        <v>645665.84598928934</v>
      </c>
      <c r="AI72" s="87">
        <f t="shared" si="12"/>
        <v>622543.69927820121</v>
      </c>
      <c r="AJ72" s="87">
        <f t="shared" si="13"/>
        <v>606504.04396738647</v>
      </c>
      <c r="AK72" s="87">
        <f t="shared" si="14"/>
        <v>593965.50118087698</v>
      </c>
      <c r="AL72" s="87">
        <f t="shared" si="15"/>
        <v>584613.70392824197</v>
      </c>
      <c r="AM72" s="87">
        <f t="shared" si="16"/>
        <v>562541.28875104012</v>
      </c>
      <c r="AN72" s="87">
        <f t="shared" si="17"/>
        <v>531143.63542540069</v>
      </c>
      <c r="AO72" s="87">
        <f t="shared" si="18"/>
        <v>501498.40926212253</v>
      </c>
      <c r="AP72" s="87">
        <f t="shared" si="19"/>
        <v>473507.80037307384</v>
      </c>
      <c r="AQ72" s="87">
        <f t="shared" si="20"/>
        <v>447079.45802666974</v>
      </c>
      <c r="AR72" s="87">
        <f t="shared" si="21"/>
        <v>421532.06042514578</v>
      </c>
    </row>
    <row r="73" spans="1:44" s="20" customFormat="1" x14ac:dyDescent="0.2">
      <c r="A73" s="40"/>
      <c r="B73" s="86">
        <f>'3. Investeringen'!B54</f>
        <v>40</v>
      </c>
      <c r="C73" s="86" t="str">
        <f>'3. Investeringen'!G54</f>
        <v>Nieuwe investeringen TD</v>
      </c>
      <c r="D73" s="86">
        <f>'3. Investeringen'!K54</f>
        <v>2013</v>
      </c>
      <c r="E73" s="121">
        <f>'3. Investeringen'!N54</f>
        <v>2013</v>
      </c>
      <c r="F73" s="86">
        <f>'3. Investeringen'!O54</f>
        <v>173614.86146689649</v>
      </c>
      <c r="G73" s="86">
        <f>'3. Investeringen'!P54</f>
        <v>0</v>
      </c>
      <c r="I73" s="86">
        <f>'6. Investeringen per jaar'!I54</f>
        <v>1</v>
      </c>
      <c r="K73" s="86">
        <f>'8. Afschrijvingen voor GAW'!AO68</f>
        <v>0</v>
      </c>
      <c r="L73" s="86">
        <f>'8. Afschrijvingen voor GAW'!AP68</f>
        <v>0</v>
      </c>
      <c r="M73" s="86">
        <f>'8. Afschrijvingen voor GAW'!AQ68</f>
        <v>17361.486146689651</v>
      </c>
      <c r="N73" s="86">
        <f>'8. Afschrijvingen voor GAW'!AR68</f>
        <v>35695.215517593919</v>
      </c>
      <c r="O73" s="86">
        <f>'8. Afschrijvingen voor GAW'!AS68</f>
        <v>36052.167672769858</v>
      </c>
      <c r="P73" s="86">
        <f>'8. Afschrijvingen voor GAW'!AT68</f>
        <v>36340.585014152013</v>
      </c>
      <c r="Q73" s="86">
        <f>'8. Afschrijvingen voor GAW'!AU68</f>
        <v>36413.26618418032</v>
      </c>
      <c r="R73" s="86">
        <f>'8. Afschrijvingen voor GAW'!AV68</f>
        <v>18461.525955379424</v>
      </c>
      <c r="S73" s="86">
        <f>'8. Afschrijvingen voor GAW'!AW68</f>
        <v>0</v>
      </c>
      <c r="T73" s="86">
        <f>'8. Afschrijvingen voor GAW'!AX68</f>
        <v>0</v>
      </c>
      <c r="U73" s="86">
        <f>'8. Afschrijvingen voor GAW'!AY68</f>
        <v>0</v>
      </c>
      <c r="V73" s="86">
        <f>'8. Afschrijvingen voor GAW'!AZ68</f>
        <v>0</v>
      </c>
      <c r="W73" s="86">
        <f>'8. Afschrijvingen voor GAW'!BA68</f>
        <v>0</v>
      </c>
      <c r="X73" s="86">
        <f>'8. Afschrijvingen voor GAW'!BB68</f>
        <v>0</v>
      </c>
      <c r="Y73" s="86">
        <f>'8. Afschrijvingen voor GAW'!BC68</f>
        <v>0</v>
      </c>
      <c r="Z73" s="86">
        <f>'8. Afschrijvingen voor GAW'!BD68</f>
        <v>0</v>
      </c>
      <c r="AB73" s="122"/>
      <c r="AC73" s="87">
        <f t="shared" si="6"/>
        <v>0</v>
      </c>
      <c r="AD73" s="87">
        <f t="shared" si="7"/>
        <v>0</v>
      </c>
      <c r="AE73" s="87">
        <f t="shared" si="8"/>
        <v>156253.37532020683</v>
      </c>
      <c r="AF73" s="87">
        <f t="shared" si="9"/>
        <v>124933.2543115787</v>
      </c>
      <c r="AG73" s="87">
        <f t="shared" si="10"/>
        <v>90130.419181924633</v>
      </c>
      <c r="AH73" s="87">
        <f t="shared" si="11"/>
        <v>54510.877521228023</v>
      </c>
      <c r="AI73" s="87">
        <f t="shared" si="12"/>
        <v>18206.63309209016</v>
      </c>
      <c r="AJ73" s="87">
        <f t="shared" si="13"/>
        <v>0</v>
      </c>
      <c r="AK73" s="87">
        <f t="shared" si="14"/>
        <v>0</v>
      </c>
      <c r="AL73" s="87">
        <f t="shared" si="15"/>
        <v>0</v>
      </c>
      <c r="AM73" s="87">
        <f t="shared" si="16"/>
        <v>0</v>
      </c>
      <c r="AN73" s="87">
        <f t="shared" si="17"/>
        <v>0</v>
      </c>
      <c r="AO73" s="87">
        <f t="shared" si="18"/>
        <v>0</v>
      </c>
      <c r="AP73" s="87">
        <f t="shared" si="19"/>
        <v>0</v>
      </c>
      <c r="AQ73" s="87">
        <f t="shared" si="20"/>
        <v>0</v>
      </c>
      <c r="AR73" s="87">
        <f t="shared" si="21"/>
        <v>0</v>
      </c>
    </row>
    <row r="74" spans="1:44" s="20" customFormat="1" x14ac:dyDescent="0.2">
      <c r="A74" s="40"/>
      <c r="B74" s="86">
        <f>'3. Investeringen'!B55</f>
        <v>41</v>
      </c>
      <c r="C74" s="86" t="str">
        <f>'3. Investeringen'!G55</f>
        <v>Nieuwe investeringen TD</v>
      </c>
      <c r="D74" s="86">
        <f>'3. Investeringen'!K55</f>
        <v>2013</v>
      </c>
      <c r="E74" s="121">
        <f>'3. Investeringen'!N55</f>
        <v>2013</v>
      </c>
      <c r="F74" s="86">
        <f>'3. Investeringen'!O55</f>
        <v>9284.3080300000001</v>
      </c>
      <c r="G74" s="86">
        <f>'3. Investeringen'!P55</f>
        <v>0</v>
      </c>
      <c r="I74" s="86">
        <f>'6. Investeringen per jaar'!I55</f>
        <v>1</v>
      </c>
      <c r="K74" s="86">
        <f>'8. Afschrijvingen voor GAW'!AO69</f>
        <v>0</v>
      </c>
      <c r="L74" s="86">
        <f>'8. Afschrijvingen voor GAW'!AP69</f>
        <v>0</v>
      </c>
      <c r="M74" s="86">
        <f>'8. Afschrijvingen voor GAW'!AQ69</f>
        <v>0</v>
      </c>
      <c r="N74" s="86">
        <f>'8. Afschrijvingen voor GAW'!AR69</f>
        <v>0</v>
      </c>
      <c r="O74" s="86">
        <f>'8. Afschrijvingen voor GAW'!AS69</f>
        <v>0</v>
      </c>
      <c r="P74" s="86">
        <f>'8. Afschrijvingen voor GAW'!AT69</f>
        <v>0</v>
      </c>
      <c r="Q74" s="86">
        <f>'8. Afschrijvingen voor GAW'!AU69</f>
        <v>0</v>
      </c>
      <c r="R74" s="86">
        <f>'8. Afschrijvingen voor GAW'!AV69</f>
        <v>0</v>
      </c>
      <c r="S74" s="86">
        <f>'8. Afschrijvingen voor GAW'!AW69</f>
        <v>0</v>
      </c>
      <c r="T74" s="86">
        <f>'8. Afschrijvingen voor GAW'!AX69</f>
        <v>0</v>
      </c>
      <c r="U74" s="86">
        <f>'8. Afschrijvingen voor GAW'!AY69</f>
        <v>0</v>
      </c>
      <c r="V74" s="86">
        <f>'8. Afschrijvingen voor GAW'!AZ69</f>
        <v>0</v>
      </c>
      <c r="W74" s="86">
        <f>'8. Afschrijvingen voor GAW'!BA69</f>
        <v>0</v>
      </c>
      <c r="X74" s="86">
        <f>'8. Afschrijvingen voor GAW'!BB69</f>
        <v>0</v>
      </c>
      <c r="Y74" s="86">
        <f>'8. Afschrijvingen voor GAW'!BC69</f>
        <v>0</v>
      </c>
      <c r="Z74" s="86">
        <f>'8. Afschrijvingen voor GAW'!BD69</f>
        <v>0</v>
      </c>
      <c r="AB74" s="122"/>
      <c r="AC74" s="87">
        <f t="shared" si="6"/>
        <v>0</v>
      </c>
      <c r="AD74" s="87">
        <f t="shared" si="7"/>
        <v>0</v>
      </c>
      <c r="AE74" s="87">
        <f t="shared" si="8"/>
        <v>9284.3080300000001</v>
      </c>
      <c r="AF74" s="87">
        <f t="shared" si="9"/>
        <v>9544.2686548399997</v>
      </c>
      <c r="AG74" s="87">
        <f t="shared" si="10"/>
        <v>9639.7113413883999</v>
      </c>
      <c r="AH74" s="87">
        <f t="shared" si="11"/>
        <v>9716.8290321195072</v>
      </c>
      <c r="AI74" s="87">
        <f t="shared" si="12"/>
        <v>9736.2626901837466</v>
      </c>
      <c r="AJ74" s="87">
        <f t="shared" si="13"/>
        <v>9872.5703678463196</v>
      </c>
      <c r="AK74" s="87">
        <f t="shared" si="14"/>
        <v>10079.894345571092</v>
      </c>
      <c r="AL74" s="87">
        <f t="shared" si="15"/>
        <v>10362.131387247084</v>
      </c>
      <c r="AM74" s="87">
        <f t="shared" si="16"/>
        <v>10434.666306957812</v>
      </c>
      <c r="AN74" s="87">
        <f t="shared" si="17"/>
        <v>10434.666306957812</v>
      </c>
      <c r="AO74" s="87">
        <f t="shared" si="18"/>
        <v>10434.666306957812</v>
      </c>
      <c r="AP74" s="87">
        <f t="shared" si="19"/>
        <v>10434.666306957812</v>
      </c>
      <c r="AQ74" s="87">
        <f t="shared" si="20"/>
        <v>10434.666306957812</v>
      </c>
      <c r="AR74" s="87">
        <f t="shared" si="21"/>
        <v>10434.666306957812</v>
      </c>
    </row>
    <row r="75" spans="1:44" s="20" customFormat="1" x14ac:dyDescent="0.2">
      <c r="A75" s="40"/>
      <c r="B75" s="86">
        <f>'3. Investeringen'!B56</f>
        <v>42</v>
      </c>
      <c r="C75" s="86" t="str">
        <f>'3. Investeringen'!G56</f>
        <v>Nieuwe investeringen TD</v>
      </c>
      <c r="D75" s="86">
        <f>'3. Investeringen'!K56</f>
        <v>2014</v>
      </c>
      <c r="E75" s="121">
        <f>'3. Investeringen'!N56</f>
        <v>2014</v>
      </c>
      <c r="F75" s="86">
        <f>'3. Investeringen'!O56</f>
        <v>914286.7006013866</v>
      </c>
      <c r="G75" s="86">
        <f>'3. Investeringen'!P56</f>
        <v>0</v>
      </c>
      <c r="I75" s="86">
        <f>'6. Investeringen per jaar'!I56</f>
        <v>1</v>
      </c>
      <c r="K75" s="86">
        <f>'8. Afschrijvingen voor GAW'!AO70</f>
        <v>0</v>
      </c>
      <c r="L75" s="86">
        <f>'8. Afschrijvingen voor GAW'!AP70</f>
        <v>0</v>
      </c>
      <c r="M75" s="86">
        <f>'8. Afschrijvingen voor GAW'!AQ70</f>
        <v>0</v>
      </c>
      <c r="N75" s="86">
        <f>'8. Afschrijvingen voor GAW'!AR70</f>
        <v>8311.6972781944241</v>
      </c>
      <c r="O75" s="86">
        <f>'8. Afschrijvingen voor GAW'!AS70</f>
        <v>16789.628501952735</v>
      </c>
      <c r="P75" s="86">
        <f>'8. Afschrijvingen voor GAW'!AT70</f>
        <v>16923.945529968358</v>
      </c>
      <c r="Q75" s="86">
        <f>'8. Afschrijvingen voor GAW'!AU70</f>
        <v>16957.793421028295</v>
      </c>
      <c r="R75" s="86">
        <f>'8. Afschrijvingen voor GAW'!AV70</f>
        <v>17195.202528922691</v>
      </c>
      <c r="S75" s="86">
        <f>'8. Afschrijvingen voor GAW'!AW70</f>
        <v>17556.301782030067</v>
      </c>
      <c r="T75" s="86">
        <f>'8. Afschrijvingen voor GAW'!AX70</f>
        <v>18047.878231926908</v>
      </c>
      <c r="U75" s="86">
        <f>'8. Afschrijvingen voor GAW'!AY70</f>
        <v>18174.213379550394</v>
      </c>
      <c r="V75" s="86">
        <f>'8. Afschrijvingen voor GAW'!AZ70</f>
        <v>21809.056055460474</v>
      </c>
      <c r="W75" s="86">
        <f>'8. Afschrijvingen voor GAW'!BA70</f>
        <v>21258.090428796211</v>
      </c>
      <c r="X75" s="86">
        <f>'8. Afschrijvingen voor GAW'!BB70</f>
        <v>20721.043933752939</v>
      </c>
      <c r="Y75" s="86">
        <f>'8. Afschrijvingen voor GAW'!BC70</f>
        <v>20197.564929110755</v>
      </c>
      <c r="Z75" s="86">
        <f>'8. Afschrijvingen voor GAW'!BD70</f>
        <v>19687.310657217433</v>
      </c>
      <c r="AB75" s="122"/>
      <c r="AC75" s="87">
        <f t="shared" si="6"/>
        <v>0</v>
      </c>
      <c r="AD75" s="87">
        <f t="shared" si="7"/>
        <v>0</v>
      </c>
      <c r="AE75" s="87">
        <f t="shared" si="8"/>
        <v>0</v>
      </c>
      <c r="AF75" s="87">
        <f t="shared" si="9"/>
        <v>905975.00332319213</v>
      </c>
      <c r="AG75" s="87">
        <f t="shared" si="10"/>
        <v>898245.1248544713</v>
      </c>
      <c r="AH75" s="87">
        <f t="shared" si="11"/>
        <v>888507.14032333868</v>
      </c>
      <c r="AI75" s="87">
        <f t="shared" si="12"/>
        <v>873326.36118295707</v>
      </c>
      <c r="AJ75" s="87">
        <f t="shared" si="13"/>
        <v>868357.72771059582</v>
      </c>
      <c r="AK75" s="87">
        <f t="shared" si="14"/>
        <v>869036.93821048818</v>
      </c>
      <c r="AL75" s="87">
        <f t="shared" si="15"/>
        <v>875322.0942484549</v>
      </c>
      <c r="AM75" s="87">
        <f t="shared" si="16"/>
        <v>863275.13552864362</v>
      </c>
      <c r="AN75" s="87">
        <f t="shared" si="17"/>
        <v>841466.07947318314</v>
      </c>
      <c r="AO75" s="87">
        <f t="shared" si="18"/>
        <v>820207.98904438689</v>
      </c>
      <c r="AP75" s="87">
        <f t="shared" si="19"/>
        <v>799486.94511063397</v>
      </c>
      <c r="AQ75" s="87">
        <f t="shared" si="20"/>
        <v>779289.38018152327</v>
      </c>
      <c r="AR75" s="87">
        <f t="shared" si="21"/>
        <v>759602.06952430587</v>
      </c>
    </row>
    <row r="76" spans="1:44" s="20" customFormat="1" x14ac:dyDescent="0.2">
      <c r="A76" s="40"/>
      <c r="B76" s="86">
        <f>'3. Investeringen'!B57</f>
        <v>43</v>
      </c>
      <c r="C76" s="86" t="str">
        <f>'3. Investeringen'!G57</f>
        <v>Nieuwe investeringen TD</v>
      </c>
      <c r="D76" s="86">
        <f>'3. Investeringen'!K57</f>
        <v>2014</v>
      </c>
      <c r="E76" s="121">
        <f>'3. Investeringen'!N57</f>
        <v>2014</v>
      </c>
      <c r="F76" s="86">
        <f>'3. Investeringen'!O57</f>
        <v>2741378.8955920595</v>
      </c>
      <c r="G76" s="86">
        <f>'3. Investeringen'!P57</f>
        <v>0</v>
      </c>
      <c r="I76" s="86">
        <f>'6. Investeringen per jaar'!I57</f>
        <v>1</v>
      </c>
      <c r="K76" s="86">
        <f>'8. Afschrijvingen voor GAW'!AO71</f>
        <v>0</v>
      </c>
      <c r="L76" s="86">
        <f>'8. Afschrijvingen voor GAW'!AP71</f>
        <v>0</v>
      </c>
      <c r="M76" s="86">
        <f>'8. Afschrijvingen voor GAW'!AQ71</f>
        <v>0</v>
      </c>
      <c r="N76" s="86">
        <f>'8. Afschrijvingen voor GAW'!AR71</f>
        <v>30459.765506578438</v>
      </c>
      <c r="O76" s="86">
        <f>'8. Afschrijvingen voor GAW'!AS71</f>
        <v>61528.726323288443</v>
      </c>
      <c r="P76" s="86">
        <f>'8. Afschrijvingen voor GAW'!AT71</f>
        <v>62020.956133874759</v>
      </c>
      <c r="Q76" s="86">
        <f>'8. Afschrijvingen voor GAW'!AU71</f>
        <v>62144.998046142515</v>
      </c>
      <c r="R76" s="86">
        <f>'8. Afschrijvingen voor GAW'!AV71</f>
        <v>63015.028018788515</v>
      </c>
      <c r="S76" s="86">
        <f>'8. Afschrijvingen voor GAW'!AW71</f>
        <v>64338.343607183073</v>
      </c>
      <c r="T76" s="86">
        <f>'8. Afschrijvingen voor GAW'!AX71</f>
        <v>66139.817228184198</v>
      </c>
      <c r="U76" s="86">
        <f>'8. Afschrijvingen voor GAW'!AY71</f>
        <v>66602.795948781466</v>
      </c>
      <c r="V76" s="86">
        <f>'8. Afschrijvingen voor GAW'!AZ71</f>
        <v>79923.355138537765</v>
      </c>
      <c r="W76" s="86">
        <f>'8. Afschrijvingen voor GAW'!BA71</f>
        <v>77365.807774104556</v>
      </c>
      <c r="X76" s="86">
        <f>'8. Afschrijvingen voor GAW'!BB71</f>
        <v>74890.101925333205</v>
      </c>
      <c r="Y76" s="86">
        <f>'8. Afschrijvingen voor GAW'!BC71</f>
        <v>72493.618663722547</v>
      </c>
      <c r="Z76" s="86">
        <f>'8. Afschrijvingen voor GAW'!BD71</f>
        <v>70173.822866483431</v>
      </c>
      <c r="AB76" s="122"/>
      <c r="AC76" s="87">
        <f t="shared" si="6"/>
        <v>0</v>
      </c>
      <c r="AD76" s="87">
        <f t="shared" si="7"/>
        <v>0</v>
      </c>
      <c r="AE76" s="87">
        <f t="shared" si="8"/>
        <v>0</v>
      </c>
      <c r="AF76" s="87">
        <f t="shared" si="9"/>
        <v>2710919.1300854809</v>
      </c>
      <c r="AG76" s="87">
        <f t="shared" si="10"/>
        <v>2676499.5950630475</v>
      </c>
      <c r="AH76" s="87">
        <f t="shared" si="11"/>
        <v>2635890.6356896772</v>
      </c>
      <c r="AI76" s="87">
        <f t="shared" si="12"/>
        <v>2579017.4189149141</v>
      </c>
      <c r="AJ76" s="87">
        <f t="shared" si="13"/>
        <v>2552108.6347609344</v>
      </c>
      <c r="AK76" s="87">
        <f t="shared" si="14"/>
        <v>2541364.5724837305</v>
      </c>
      <c r="AL76" s="87">
        <f t="shared" si="15"/>
        <v>2546382.9632850909</v>
      </c>
      <c r="AM76" s="87">
        <f t="shared" si="16"/>
        <v>2497604.8480793047</v>
      </c>
      <c r="AN76" s="87">
        <f t="shared" si="17"/>
        <v>2417681.4929407667</v>
      </c>
      <c r="AO76" s="87">
        <f t="shared" si="18"/>
        <v>2340315.6851666621</v>
      </c>
      <c r="AP76" s="87">
        <f t="shared" si="19"/>
        <v>2265425.5832413291</v>
      </c>
      <c r="AQ76" s="87">
        <f t="shared" si="20"/>
        <v>2192931.9645776064</v>
      </c>
      <c r="AR76" s="87">
        <f t="shared" si="21"/>
        <v>2122758.1417111228</v>
      </c>
    </row>
    <row r="77" spans="1:44" s="20" customFormat="1" x14ac:dyDescent="0.2">
      <c r="A77" s="40"/>
      <c r="B77" s="86">
        <f>'3. Investeringen'!B58</f>
        <v>44</v>
      </c>
      <c r="C77" s="86" t="str">
        <f>'3. Investeringen'!G58</f>
        <v>Nieuwe investeringen TD</v>
      </c>
      <c r="D77" s="86">
        <f>'3. Investeringen'!K58</f>
        <v>2014</v>
      </c>
      <c r="E77" s="121">
        <f>'3. Investeringen'!N58</f>
        <v>2014</v>
      </c>
      <c r="F77" s="86">
        <f>'3. Investeringen'!O58</f>
        <v>668226.79378644004</v>
      </c>
      <c r="G77" s="86">
        <f>'3. Investeringen'!P58</f>
        <v>0</v>
      </c>
      <c r="I77" s="86">
        <f>'6. Investeringen per jaar'!I58</f>
        <v>1</v>
      </c>
      <c r="K77" s="86">
        <f>'8. Afschrijvingen voor GAW'!AO72</f>
        <v>0</v>
      </c>
      <c r="L77" s="86">
        <f>'8. Afschrijvingen voor GAW'!AP72</f>
        <v>0</v>
      </c>
      <c r="M77" s="86">
        <f>'8. Afschrijvingen voor GAW'!AQ72</f>
        <v>0</v>
      </c>
      <c r="N77" s="86">
        <f>'8. Afschrijvingen voor GAW'!AR72</f>
        <v>11137.113229774001</v>
      </c>
      <c r="O77" s="86">
        <f>'8. Afschrijvingen voor GAW'!AS72</f>
        <v>22496.96872414348</v>
      </c>
      <c r="P77" s="86">
        <f>'8. Afschrijvingen voor GAW'!AT72</f>
        <v>22676.94447393663</v>
      </c>
      <c r="Q77" s="86">
        <f>'8. Afschrijvingen voor GAW'!AU72</f>
        <v>22722.298362884507</v>
      </c>
      <c r="R77" s="86">
        <f>'8. Afschrijvingen voor GAW'!AV72</f>
        <v>23040.410539964891</v>
      </c>
      <c r="S77" s="86">
        <f>'8. Afschrijvingen voor GAW'!AW72</f>
        <v>23524.259161304151</v>
      </c>
      <c r="T77" s="86">
        <f>'8. Afschrijvingen voor GAW'!AX72</f>
        <v>24182.938417820667</v>
      </c>
      <c r="U77" s="86">
        <f>'8. Afschrijvingen voor GAW'!AY72</f>
        <v>24352.218986745411</v>
      </c>
      <c r="V77" s="86">
        <f>'8. Afschrijvingen voor GAW'!AZ72</f>
        <v>29222.662784094489</v>
      </c>
      <c r="W77" s="86">
        <f>'8. Afschrijvingen voor GAW'!BA72</f>
        <v>27664.120768942787</v>
      </c>
      <c r="X77" s="86">
        <f>'8. Afschrijvingen voor GAW'!BB72</f>
        <v>26188.700994599167</v>
      </c>
      <c r="Y77" s="86">
        <f>'8. Afschrijvingen voor GAW'!BC72</f>
        <v>24791.970274887208</v>
      </c>
      <c r="Z77" s="86">
        <f>'8. Afschrijvingen voor GAW'!BD72</f>
        <v>23786.890398878269</v>
      </c>
      <c r="AB77" s="122"/>
      <c r="AC77" s="87">
        <f t="shared" si="6"/>
        <v>0</v>
      </c>
      <c r="AD77" s="87">
        <f t="shared" si="7"/>
        <v>0</v>
      </c>
      <c r="AE77" s="87">
        <f t="shared" si="8"/>
        <v>0</v>
      </c>
      <c r="AF77" s="87">
        <f t="shared" si="9"/>
        <v>657089.68055666599</v>
      </c>
      <c r="AG77" s="87">
        <f t="shared" si="10"/>
        <v>641163.60863808915</v>
      </c>
      <c r="AH77" s="87">
        <f t="shared" si="11"/>
        <v>623615.97303325729</v>
      </c>
      <c r="AI77" s="87">
        <f t="shared" si="12"/>
        <v>602140.90661643923</v>
      </c>
      <c r="AJ77" s="87">
        <f t="shared" si="13"/>
        <v>587530.46876910445</v>
      </c>
      <c r="AK77" s="87">
        <f t="shared" si="14"/>
        <v>576344.34945195145</v>
      </c>
      <c r="AL77" s="87">
        <f t="shared" si="15"/>
        <v>568299.05281878542</v>
      </c>
      <c r="AM77" s="87">
        <f t="shared" si="16"/>
        <v>547924.92720177141</v>
      </c>
      <c r="AN77" s="87">
        <f t="shared" si="17"/>
        <v>518702.2644176769</v>
      </c>
      <c r="AO77" s="87">
        <f t="shared" si="18"/>
        <v>491038.14364873408</v>
      </c>
      <c r="AP77" s="87">
        <f t="shared" si="19"/>
        <v>464849.44265413494</v>
      </c>
      <c r="AQ77" s="87">
        <f t="shared" si="20"/>
        <v>440057.47237924772</v>
      </c>
      <c r="AR77" s="87">
        <f t="shared" si="21"/>
        <v>416270.58198036946</v>
      </c>
    </row>
    <row r="78" spans="1:44" s="20" customFormat="1" x14ac:dyDescent="0.2">
      <c r="A78" s="40"/>
      <c r="B78" s="86">
        <f>'3. Investeringen'!B59</f>
        <v>45</v>
      </c>
      <c r="C78" s="86" t="str">
        <f>'3. Investeringen'!G59</f>
        <v>Nieuwe investeringen TD</v>
      </c>
      <c r="D78" s="86">
        <f>'3. Investeringen'!K59</f>
        <v>2014</v>
      </c>
      <c r="E78" s="121">
        <f>'3. Investeringen'!N59</f>
        <v>2014</v>
      </c>
      <c r="F78" s="86">
        <f>'3. Investeringen'!O59</f>
        <v>450758.27212249779</v>
      </c>
      <c r="G78" s="86">
        <f>'3. Investeringen'!P59</f>
        <v>0</v>
      </c>
      <c r="I78" s="86">
        <f>'6. Investeringen per jaar'!I59</f>
        <v>1</v>
      </c>
      <c r="K78" s="86">
        <f>'8. Afschrijvingen voor GAW'!AO73</f>
        <v>0</v>
      </c>
      <c r="L78" s="86">
        <f>'8. Afschrijvingen voor GAW'!AP73</f>
        <v>0</v>
      </c>
      <c r="M78" s="86">
        <f>'8. Afschrijvingen voor GAW'!AQ73</f>
        <v>0</v>
      </c>
      <c r="N78" s="86">
        <f>'8. Afschrijvingen voor GAW'!AR73</f>
        <v>45075.82721224978</v>
      </c>
      <c r="O78" s="86">
        <f>'8. Afschrijvingen voor GAW'!AS73</f>
        <v>91053.17096874454</v>
      </c>
      <c r="P78" s="86">
        <f>'8. Afschrijvingen voor GAW'!AT73</f>
        <v>91781.596336494506</v>
      </c>
      <c r="Q78" s="86">
        <f>'8. Afschrijvingen voor GAW'!AU73</f>
        <v>91965.159529167504</v>
      </c>
      <c r="R78" s="86">
        <f>'8. Afschrijvingen voor GAW'!AV73</f>
        <v>93252.671762575847</v>
      </c>
      <c r="S78" s="86">
        <f>'8. Afschrijvingen voor GAW'!AW73</f>
        <v>47605.488934794972</v>
      </c>
      <c r="T78" s="86">
        <f>'8. Afschrijvingen voor GAW'!AX73</f>
        <v>0</v>
      </c>
      <c r="U78" s="86">
        <f>'8. Afschrijvingen voor GAW'!AY73</f>
        <v>0</v>
      </c>
      <c r="V78" s="86">
        <f>'8. Afschrijvingen voor GAW'!AZ73</f>
        <v>0</v>
      </c>
      <c r="W78" s="86">
        <f>'8. Afschrijvingen voor GAW'!BA73</f>
        <v>0</v>
      </c>
      <c r="X78" s="86">
        <f>'8. Afschrijvingen voor GAW'!BB73</f>
        <v>0</v>
      </c>
      <c r="Y78" s="86">
        <f>'8. Afschrijvingen voor GAW'!BC73</f>
        <v>0</v>
      </c>
      <c r="Z78" s="86">
        <f>'8. Afschrijvingen voor GAW'!BD73</f>
        <v>0</v>
      </c>
      <c r="AB78" s="122"/>
      <c r="AC78" s="87">
        <f t="shared" si="6"/>
        <v>0</v>
      </c>
      <c r="AD78" s="87">
        <f t="shared" si="7"/>
        <v>0</v>
      </c>
      <c r="AE78" s="87">
        <f t="shared" si="8"/>
        <v>0</v>
      </c>
      <c r="AF78" s="87">
        <f t="shared" si="9"/>
        <v>405682.44491024798</v>
      </c>
      <c r="AG78" s="87">
        <f t="shared" si="10"/>
        <v>318686.09839060594</v>
      </c>
      <c r="AH78" s="87">
        <f t="shared" si="11"/>
        <v>229453.99084123631</v>
      </c>
      <c r="AI78" s="87">
        <f t="shared" si="12"/>
        <v>137947.73929375131</v>
      </c>
      <c r="AJ78" s="87">
        <f t="shared" si="13"/>
        <v>46626.335881287974</v>
      </c>
      <c r="AK78" s="87">
        <f t="shared" si="14"/>
        <v>4.3655745685100555E-11</v>
      </c>
      <c r="AL78" s="87">
        <f t="shared" si="15"/>
        <v>4.4878106564283372E-11</v>
      </c>
      <c r="AM78" s="87">
        <f t="shared" si="16"/>
        <v>4.5192253310233348E-11</v>
      </c>
      <c r="AN78" s="87">
        <f t="shared" si="17"/>
        <v>4.5192253310233348E-11</v>
      </c>
      <c r="AO78" s="87">
        <f t="shared" si="18"/>
        <v>4.5192253310233348E-11</v>
      </c>
      <c r="AP78" s="87">
        <f t="shared" si="19"/>
        <v>4.5192253310233348E-11</v>
      </c>
      <c r="AQ78" s="87">
        <f t="shared" si="20"/>
        <v>4.5192253310233348E-11</v>
      </c>
      <c r="AR78" s="87">
        <f t="shared" si="21"/>
        <v>4.5192253310233348E-11</v>
      </c>
    </row>
    <row r="79" spans="1:44" s="20" customFormat="1" x14ac:dyDescent="0.2">
      <c r="A79" s="40"/>
      <c r="B79" s="86">
        <f>'3. Investeringen'!B60</f>
        <v>46</v>
      </c>
      <c r="C79" s="86" t="str">
        <f>'3. Investeringen'!G60</f>
        <v>Nieuwe investeringen TD</v>
      </c>
      <c r="D79" s="86">
        <f>'3. Investeringen'!K60</f>
        <v>2014</v>
      </c>
      <c r="E79" s="121">
        <f>'3. Investeringen'!N60</f>
        <v>2014</v>
      </c>
      <c r="F79" s="86">
        <f>'3. Investeringen'!O60</f>
        <v>57745.488235510536</v>
      </c>
      <c r="G79" s="86">
        <f>'3. Investeringen'!P60</f>
        <v>0</v>
      </c>
      <c r="I79" s="86">
        <f>'6. Investeringen per jaar'!I60</f>
        <v>1</v>
      </c>
      <c r="K79" s="86">
        <f>'8. Afschrijvingen voor GAW'!AO74</f>
        <v>0</v>
      </c>
      <c r="L79" s="86">
        <f>'8. Afschrijvingen voor GAW'!AP74</f>
        <v>0</v>
      </c>
      <c r="M79" s="86">
        <f>'8. Afschrijvingen voor GAW'!AQ74</f>
        <v>0</v>
      </c>
      <c r="N79" s="86">
        <f>'8. Afschrijvingen voor GAW'!AR74</f>
        <v>0</v>
      </c>
      <c r="O79" s="86">
        <f>'8. Afschrijvingen voor GAW'!AS74</f>
        <v>0</v>
      </c>
      <c r="P79" s="86">
        <f>'8. Afschrijvingen voor GAW'!AT74</f>
        <v>0</v>
      </c>
      <c r="Q79" s="86">
        <f>'8. Afschrijvingen voor GAW'!AU74</f>
        <v>0</v>
      </c>
      <c r="R79" s="86">
        <f>'8. Afschrijvingen voor GAW'!AV74</f>
        <v>0</v>
      </c>
      <c r="S79" s="86">
        <f>'8. Afschrijvingen voor GAW'!AW74</f>
        <v>0</v>
      </c>
      <c r="T79" s="86">
        <f>'8. Afschrijvingen voor GAW'!AX74</f>
        <v>0</v>
      </c>
      <c r="U79" s="86">
        <f>'8. Afschrijvingen voor GAW'!AY74</f>
        <v>0</v>
      </c>
      <c r="V79" s="86">
        <f>'8. Afschrijvingen voor GAW'!AZ74</f>
        <v>0</v>
      </c>
      <c r="W79" s="86">
        <f>'8. Afschrijvingen voor GAW'!BA74</f>
        <v>0</v>
      </c>
      <c r="X79" s="86">
        <f>'8. Afschrijvingen voor GAW'!BB74</f>
        <v>0</v>
      </c>
      <c r="Y79" s="86">
        <f>'8. Afschrijvingen voor GAW'!BC74</f>
        <v>0</v>
      </c>
      <c r="Z79" s="86">
        <f>'8. Afschrijvingen voor GAW'!BD74</f>
        <v>0</v>
      </c>
      <c r="AB79" s="122"/>
      <c r="AC79" s="87">
        <f t="shared" si="6"/>
        <v>0</v>
      </c>
      <c r="AD79" s="87">
        <f t="shared" si="7"/>
        <v>0</v>
      </c>
      <c r="AE79" s="87">
        <f t="shared" si="8"/>
        <v>0</v>
      </c>
      <c r="AF79" s="87">
        <f t="shared" si="9"/>
        <v>57745.488235510536</v>
      </c>
      <c r="AG79" s="87">
        <f t="shared" si="10"/>
        <v>58322.943117865645</v>
      </c>
      <c r="AH79" s="87">
        <f t="shared" si="11"/>
        <v>58789.526662808574</v>
      </c>
      <c r="AI79" s="87">
        <f t="shared" si="12"/>
        <v>58907.105716134189</v>
      </c>
      <c r="AJ79" s="87">
        <f t="shared" si="13"/>
        <v>59731.805196160065</v>
      </c>
      <c r="AK79" s="87">
        <f t="shared" si="14"/>
        <v>60986.17310527942</v>
      </c>
      <c r="AL79" s="87">
        <f t="shared" si="15"/>
        <v>62693.785952227248</v>
      </c>
      <c r="AM79" s="87">
        <f t="shared" si="16"/>
        <v>63132.642453892833</v>
      </c>
      <c r="AN79" s="87">
        <f t="shared" si="17"/>
        <v>63132.642453892833</v>
      </c>
      <c r="AO79" s="87">
        <f t="shared" si="18"/>
        <v>63132.642453892833</v>
      </c>
      <c r="AP79" s="87">
        <f t="shared" si="19"/>
        <v>63132.642453892833</v>
      </c>
      <c r="AQ79" s="87">
        <f t="shared" si="20"/>
        <v>63132.642453892833</v>
      </c>
      <c r="AR79" s="87">
        <f t="shared" si="21"/>
        <v>63132.642453892833</v>
      </c>
    </row>
    <row r="80" spans="1:44" s="20" customFormat="1" x14ac:dyDescent="0.2">
      <c r="A80" s="40"/>
      <c r="B80" s="86">
        <f>'3. Investeringen'!B61</f>
        <v>47</v>
      </c>
      <c r="C80" s="86" t="str">
        <f>'3. Investeringen'!G61</f>
        <v>Nieuwe investeringen TD</v>
      </c>
      <c r="D80" s="86">
        <f>'3. Investeringen'!K61</f>
        <v>2015</v>
      </c>
      <c r="E80" s="121">
        <f>'3. Investeringen'!N61</f>
        <v>2015</v>
      </c>
      <c r="F80" s="86">
        <f>'3. Investeringen'!O61</f>
        <v>1085520.530327105</v>
      </c>
      <c r="G80" s="86">
        <f>'3. Investeringen'!P61</f>
        <v>0</v>
      </c>
      <c r="I80" s="86">
        <f>'6. Investeringen per jaar'!I61</f>
        <v>1</v>
      </c>
      <c r="K80" s="86">
        <f>'8. Afschrijvingen voor GAW'!AO75</f>
        <v>0</v>
      </c>
      <c r="L80" s="86">
        <f>'8. Afschrijvingen voor GAW'!AP75</f>
        <v>0</v>
      </c>
      <c r="M80" s="86">
        <f>'8. Afschrijvingen voor GAW'!AQ75</f>
        <v>0</v>
      </c>
      <c r="N80" s="86">
        <f>'8. Afschrijvingen voor GAW'!AR75</f>
        <v>0</v>
      </c>
      <c r="O80" s="86">
        <f>'8. Afschrijvingen voor GAW'!AS75</f>
        <v>9868.3684575191364</v>
      </c>
      <c r="P80" s="86">
        <f>'8. Afschrijvingen voor GAW'!AT75</f>
        <v>19894.630810358576</v>
      </c>
      <c r="Q80" s="86">
        <f>'8. Afschrijvingen voor GAW'!AU75</f>
        <v>19934.420071979293</v>
      </c>
      <c r="R80" s="86">
        <f>'8. Afschrijvingen voor GAW'!AV75</f>
        <v>20213.501952987001</v>
      </c>
      <c r="S80" s="86">
        <f>'8. Afschrijvingen voor GAW'!AW75</f>
        <v>20637.985493999728</v>
      </c>
      <c r="T80" s="86">
        <f>'8. Afschrijvingen voor GAW'!AX75</f>
        <v>21215.849087831721</v>
      </c>
      <c r="U80" s="86">
        <f>'8. Afschrijvingen voor GAW'!AY75</f>
        <v>21364.36003144654</v>
      </c>
      <c r="V80" s="86">
        <f>'8. Afschrijvingen voor GAW'!AZ75</f>
        <v>25637.232037735848</v>
      </c>
      <c r="W80" s="86">
        <f>'8. Afschrijvingen voor GAW'!BA75</f>
        <v>25002.9087708228</v>
      </c>
      <c r="X80" s="86">
        <f>'8. Afschrijvingen voor GAW'!BB75</f>
        <v>24384.280100204502</v>
      </c>
      <c r="Y80" s="86">
        <f>'8. Afschrijvingen voor GAW'!BC75</f>
        <v>23780.95770597264</v>
      </c>
      <c r="Z80" s="86">
        <f>'8. Afschrijvingen voor GAW'!BD75</f>
        <v>23192.562876134143</v>
      </c>
      <c r="AB80" s="122"/>
      <c r="AC80" s="87">
        <f t="shared" si="6"/>
        <v>0</v>
      </c>
      <c r="AD80" s="87">
        <f t="shared" si="7"/>
        <v>0</v>
      </c>
      <c r="AE80" s="87">
        <f t="shared" si="8"/>
        <v>0</v>
      </c>
      <c r="AF80" s="87">
        <f t="shared" si="9"/>
        <v>0</v>
      </c>
      <c r="AG80" s="87">
        <f t="shared" si="10"/>
        <v>1075652.1618695857</v>
      </c>
      <c r="AH80" s="87">
        <f t="shared" si="11"/>
        <v>1064362.748354184</v>
      </c>
      <c r="AI80" s="87">
        <f t="shared" si="12"/>
        <v>1046557.0537789131</v>
      </c>
      <c r="AJ80" s="87">
        <f t="shared" si="13"/>
        <v>1040995.3505788309</v>
      </c>
      <c r="AK80" s="87">
        <f t="shared" si="14"/>
        <v>1042218.2674469866</v>
      </c>
      <c r="AL80" s="87">
        <f t="shared" si="15"/>
        <v>1050184.5298476706</v>
      </c>
      <c r="AM80" s="87">
        <f t="shared" si="16"/>
        <v>1036171.4615251577</v>
      </c>
      <c r="AN80" s="87">
        <f t="shared" si="17"/>
        <v>1010534.2294874218</v>
      </c>
      <c r="AO80" s="87">
        <f t="shared" si="18"/>
        <v>985531.320716599</v>
      </c>
      <c r="AP80" s="87">
        <f t="shared" si="19"/>
        <v>961147.04061639449</v>
      </c>
      <c r="AQ80" s="87">
        <f t="shared" si="20"/>
        <v>937366.08291042189</v>
      </c>
      <c r="AR80" s="87">
        <f t="shared" si="21"/>
        <v>914173.52003428771</v>
      </c>
    </row>
    <row r="81" spans="1:44" s="20" customFormat="1" x14ac:dyDescent="0.2">
      <c r="A81" s="40"/>
      <c r="B81" s="86">
        <f>'3. Investeringen'!B62</f>
        <v>48</v>
      </c>
      <c r="C81" s="86" t="str">
        <f>'3. Investeringen'!G62</f>
        <v>Nieuwe investeringen TD</v>
      </c>
      <c r="D81" s="86">
        <f>'3. Investeringen'!K62</f>
        <v>2015</v>
      </c>
      <c r="E81" s="121">
        <f>'3. Investeringen'!N62</f>
        <v>2015</v>
      </c>
      <c r="F81" s="86">
        <f>'3. Investeringen'!O62</f>
        <v>3157164.3956136969</v>
      </c>
      <c r="G81" s="86">
        <f>'3. Investeringen'!P62</f>
        <v>0</v>
      </c>
      <c r="I81" s="86">
        <f>'6. Investeringen per jaar'!I62</f>
        <v>1</v>
      </c>
      <c r="K81" s="86">
        <f>'8. Afschrijvingen voor GAW'!AO76</f>
        <v>0</v>
      </c>
      <c r="L81" s="86">
        <f>'8. Afschrijvingen voor GAW'!AP76</f>
        <v>0</v>
      </c>
      <c r="M81" s="86">
        <f>'8. Afschrijvingen voor GAW'!AQ76</f>
        <v>0</v>
      </c>
      <c r="N81" s="86">
        <f>'8. Afschrijvingen voor GAW'!AR76</f>
        <v>0</v>
      </c>
      <c r="O81" s="86">
        <f>'8. Afschrijvingen voor GAW'!AS76</f>
        <v>35079.604395707742</v>
      </c>
      <c r="P81" s="86">
        <f>'8. Afschrijvingen voor GAW'!AT76</f>
        <v>70720.482461746811</v>
      </c>
      <c r="Q81" s="86">
        <f>'8. Afschrijvingen voor GAW'!AU76</f>
        <v>70861.923426670299</v>
      </c>
      <c r="R81" s="86">
        <f>'8. Afschrijvingen voor GAW'!AV76</f>
        <v>71853.990354643684</v>
      </c>
      <c r="S81" s="86">
        <f>'8. Afschrijvingen voor GAW'!AW76</f>
        <v>73362.924152091204</v>
      </c>
      <c r="T81" s="86">
        <f>'8. Afschrijvingen voor GAW'!AX76</f>
        <v>75417.086028349746</v>
      </c>
      <c r="U81" s="86">
        <f>'8. Afschrijvingen voor GAW'!AY76</f>
        <v>75945.005630548185</v>
      </c>
      <c r="V81" s="86">
        <f>'8. Afschrijvingen voor GAW'!AZ76</f>
        <v>91134.006756657836</v>
      </c>
      <c r="W81" s="86">
        <f>'8. Afschrijvingen voor GAW'!BA76</f>
        <v>88293.466286320443</v>
      </c>
      <c r="X81" s="86">
        <f>'8. Afschrijvingen voor GAW'!BB76</f>
        <v>85541.462142331249</v>
      </c>
      <c r="Y81" s="86">
        <f>'8. Afschrijvingen voor GAW'!BC76</f>
        <v>82875.234750881951</v>
      </c>
      <c r="Z81" s="86">
        <f>'8. Afschrijvingen voor GAW'!BD76</f>
        <v>80292.110550854472</v>
      </c>
      <c r="AB81" s="122"/>
      <c r="AC81" s="87">
        <f t="shared" si="6"/>
        <v>0</v>
      </c>
      <c r="AD81" s="87">
        <f t="shared" si="7"/>
        <v>0</v>
      </c>
      <c r="AE81" s="87">
        <f t="shared" si="8"/>
        <v>0</v>
      </c>
      <c r="AF81" s="87">
        <f t="shared" si="9"/>
        <v>0</v>
      </c>
      <c r="AG81" s="87">
        <f t="shared" si="10"/>
        <v>3122084.7912179893</v>
      </c>
      <c r="AH81" s="87">
        <f t="shared" si="11"/>
        <v>3076340.9870859864</v>
      </c>
      <c r="AI81" s="87">
        <f t="shared" si="12"/>
        <v>3011631.7456334881</v>
      </c>
      <c r="AJ81" s="87">
        <f t="shared" si="13"/>
        <v>2981940.5997177134</v>
      </c>
      <c r="AK81" s="87">
        <f t="shared" si="14"/>
        <v>2971198.4281596942</v>
      </c>
      <c r="AL81" s="87">
        <f t="shared" si="15"/>
        <v>2978974.8981198161</v>
      </c>
      <c r="AM81" s="87">
        <f t="shared" si="16"/>
        <v>2923882.7167761065</v>
      </c>
      <c r="AN81" s="87">
        <f t="shared" si="17"/>
        <v>2832748.7100194488</v>
      </c>
      <c r="AO81" s="87">
        <f t="shared" si="18"/>
        <v>2744455.2437331285</v>
      </c>
      <c r="AP81" s="87">
        <f t="shared" si="19"/>
        <v>2658913.7815907975</v>
      </c>
      <c r="AQ81" s="87">
        <f t="shared" si="20"/>
        <v>2576038.5468399157</v>
      </c>
      <c r="AR81" s="87">
        <f t="shared" si="21"/>
        <v>2495746.4362890613</v>
      </c>
    </row>
    <row r="82" spans="1:44" s="20" customFormat="1" x14ac:dyDescent="0.2">
      <c r="A82" s="40"/>
      <c r="B82" s="86">
        <f>'3. Investeringen'!B63</f>
        <v>49</v>
      </c>
      <c r="C82" s="86" t="str">
        <f>'3. Investeringen'!G63</f>
        <v>Nieuwe investeringen TD</v>
      </c>
      <c r="D82" s="86">
        <f>'3. Investeringen'!K63</f>
        <v>2015</v>
      </c>
      <c r="E82" s="121">
        <f>'3. Investeringen'!N63</f>
        <v>2015</v>
      </c>
      <c r="F82" s="86">
        <f>'3. Investeringen'!O63</f>
        <v>1103336.1143677721</v>
      </c>
      <c r="G82" s="86">
        <f>'3. Investeringen'!P63</f>
        <v>0</v>
      </c>
      <c r="I82" s="86">
        <f>'6. Investeringen per jaar'!I63</f>
        <v>1</v>
      </c>
      <c r="K82" s="86">
        <f>'8. Afschrijvingen voor GAW'!AO77</f>
        <v>0</v>
      </c>
      <c r="L82" s="86">
        <f>'8. Afschrijvingen voor GAW'!AP77</f>
        <v>0</v>
      </c>
      <c r="M82" s="86">
        <f>'8. Afschrijvingen voor GAW'!AQ77</f>
        <v>0</v>
      </c>
      <c r="N82" s="86">
        <f>'8. Afschrijvingen voor GAW'!AR77</f>
        <v>0</v>
      </c>
      <c r="O82" s="86">
        <f>'8. Afschrijvingen voor GAW'!AS77</f>
        <v>18388.93523946287</v>
      </c>
      <c r="P82" s="86">
        <f>'8. Afschrijvingen voor GAW'!AT77</f>
        <v>37072.093442757148</v>
      </c>
      <c r="Q82" s="86">
        <f>'8. Afschrijvingen voor GAW'!AU77</f>
        <v>37146.237629642659</v>
      </c>
      <c r="R82" s="86">
        <f>'8. Afschrijvingen voor GAW'!AV77</f>
        <v>37666.284956457654</v>
      </c>
      <c r="S82" s="86">
        <f>'8. Afschrijvingen voor GAW'!AW77</f>
        <v>38457.276940543263</v>
      </c>
      <c r="T82" s="86">
        <f>'8. Afschrijvingen voor GAW'!AX77</f>
        <v>39534.080694878474</v>
      </c>
      <c r="U82" s="86">
        <f>'8. Afschrijvingen voor GAW'!AY77</f>
        <v>39810.819259742624</v>
      </c>
      <c r="V82" s="86">
        <f>'8. Afschrijvingen voor GAW'!AZ77</f>
        <v>47772.983111691145</v>
      </c>
      <c r="W82" s="86">
        <f>'8. Afschrijvingen voor GAW'!BA77</f>
        <v>45333.511633647344</v>
      </c>
      <c r="X82" s="86">
        <f>'8. Afschrijvingen voor GAW'!BB77</f>
        <v>43018.608911929179</v>
      </c>
      <c r="Y82" s="86">
        <f>'8. Afschrijvingen voor GAW'!BC77</f>
        <v>40821.913988766835</v>
      </c>
      <c r="Z82" s="86">
        <f>'8. Afschrijvingen voor GAW'!BD77</f>
        <v>38902.935126047036</v>
      </c>
      <c r="AB82" s="122"/>
      <c r="AC82" s="87">
        <f t="shared" si="6"/>
        <v>0</v>
      </c>
      <c r="AD82" s="87">
        <f t="shared" si="7"/>
        <v>0</v>
      </c>
      <c r="AE82" s="87">
        <f t="shared" si="8"/>
        <v>0</v>
      </c>
      <c r="AF82" s="87">
        <f t="shared" si="9"/>
        <v>0</v>
      </c>
      <c r="AG82" s="87">
        <f t="shared" si="10"/>
        <v>1084947.1791283092</v>
      </c>
      <c r="AH82" s="87">
        <f t="shared" si="11"/>
        <v>1056554.6631185785</v>
      </c>
      <c r="AI82" s="87">
        <f t="shared" si="12"/>
        <v>1021521.5348151729</v>
      </c>
      <c r="AJ82" s="87">
        <f t="shared" si="13"/>
        <v>998156.55134612764</v>
      </c>
      <c r="AK82" s="87">
        <f t="shared" si="14"/>
        <v>980660.56198385288</v>
      </c>
      <c r="AL82" s="87">
        <f t="shared" si="15"/>
        <v>968584.97702452226</v>
      </c>
      <c r="AM82" s="87">
        <f t="shared" si="16"/>
        <v>935554.25260395114</v>
      </c>
      <c r="AN82" s="87">
        <f t="shared" si="17"/>
        <v>887781.26949225995</v>
      </c>
      <c r="AO82" s="87">
        <f t="shared" si="18"/>
        <v>842447.75785861257</v>
      </c>
      <c r="AP82" s="87">
        <f t="shared" si="19"/>
        <v>799429.14894668339</v>
      </c>
      <c r="AQ82" s="87">
        <f t="shared" si="20"/>
        <v>758607.23495791655</v>
      </c>
      <c r="AR82" s="87">
        <f t="shared" si="21"/>
        <v>719704.29983186955</v>
      </c>
    </row>
    <row r="83" spans="1:44" s="20" customFormat="1" x14ac:dyDescent="0.2">
      <c r="A83" s="40"/>
      <c r="B83" s="86">
        <f>'3. Investeringen'!B64</f>
        <v>50</v>
      </c>
      <c r="C83" s="86" t="str">
        <f>'3. Investeringen'!G64</f>
        <v>Nieuwe investeringen TD</v>
      </c>
      <c r="D83" s="86">
        <f>'3. Investeringen'!K64</f>
        <v>2015</v>
      </c>
      <c r="E83" s="121">
        <f>'3. Investeringen'!N64</f>
        <v>2015</v>
      </c>
      <c r="F83" s="86">
        <f>'3. Investeringen'!O64</f>
        <v>1063556.6846020869</v>
      </c>
      <c r="G83" s="86">
        <f>'3. Investeringen'!P64</f>
        <v>0</v>
      </c>
      <c r="I83" s="86">
        <f>'6. Investeringen per jaar'!I64</f>
        <v>1</v>
      </c>
      <c r="K83" s="86">
        <f>'8. Afschrijvingen voor GAW'!AO78</f>
        <v>0</v>
      </c>
      <c r="L83" s="86">
        <f>'8. Afschrijvingen voor GAW'!AP78</f>
        <v>0</v>
      </c>
      <c r="M83" s="86">
        <f>'8. Afschrijvingen voor GAW'!AQ78</f>
        <v>0</v>
      </c>
      <c r="N83" s="86">
        <f>'8. Afschrijvingen voor GAW'!AR78</f>
        <v>0</v>
      </c>
      <c r="O83" s="86">
        <f>'8. Afschrijvingen voor GAW'!AS78</f>
        <v>106355.66846020869</v>
      </c>
      <c r="P83" s="86">
        <f>'8. Afschrijvingen voor GAW'!AT78</f>
        <v>214413.02761578071</v>
      </c>
      <c r="Q83" s="86">
        <f>'8. Afschrijvingen voor GAW'!AU78</f>
        <v>214841.85367101227</v>
      </c>
      <c r="R83" s="86">
        <f>'8. Afschrijvingen voor GAW'!AV78</f>
        <v>217849.63962240645</v>
      </c>
      <c r="S83" s="86">
        <f>'8. Afschrijvingen voor GAW'!AW78</f>
        <v>222424.48205447698</v>
      </c>
      <c r="T83" s="86">
        <f>'8. Afschrijvingen voor GAW'!AX78</f>
        <v>114326.18377600115</v>
      </c>
      <c r="U83" s="86">
        <f>'8. Afschrijvingen voor GAW'!AY78</f>
        <v>0</v>
      </c>
      <c r="V83" s="86">
        <f>'8. Afschrijvingen voor GAW'!AZ78</f>
        <v>0</v>
      </c>
      <c r="W83" s="86">
        <f>'8. Afschrijvingen voor GAW'!BA78</f>
        <v>0</v>
      </c>
      <c r="X83" s="86">
        <f>'8. Afschrijvingen voor GAW'!BB78</f>
        <v>0</v>
      </c>
      <c r="Y83" s="86">
        <f>'8. Afschrijvingen voor GAW'!BC78</f>
        <v>0</v>
      </c>
      <c r="Z83" s="86">
        <f>'8. Afschrijvingen voor GAW'!BD78</f>
        <v>0</v>
      </c>
      <c r="AB83" s="122"/>
      <c r="AC83" s="87">
        <f t="shared" si="6"/>
        <v>0</v>
      </c>
      <c r="AD83" s="87">
        <f t="shared" si="7"/>
        <v>0</v>
      </c>
      <c r="AE83" s="87">
        <f t="shared" si="8"/>
        <v>0</v>
      </c>
      <c r="AF83" s="87">
        <f t="shared" si="9"/>
        <v>0</v>
      </c>
      <c r="AG83" s="87">
        <f t="shared" si="10"/>
        <v>957201.01614187821</v>
      </c>
      <c r="AH83" s="87">
        <f t="shared" si="11"/>
        <v>750445.59665523248</v>
      </c>
      <c r="AI83" s="87">
        <f t="shared" si="12"/>
        <v>537104.63417753065</v>
      </c>
      <c r="AJ83" s="87">
        <f t="shared" si="13"/>
        <v>326774.45943360962</v>
      </c>
      <c r="AK83" s="87">
        <f t="shared" si="14"/>
        <v>111212.24102723843</v>
      </c>
      <c r="AL83" s="87">
        <f t="shared" si="15"/>
        <v>-4.3655745685100555E-11</v>
      </c>
      <c r="AM83" s="87">
        <f t="shared" si="16"/>
        <v>-4.3961335904896258E-11</v>
      </c>
      <c r="AN83" s="87">
        <f t="shared" si="17"/>
        <v>-4.3961335904896258E-11</v>
      </c>
      <c r="AO83" s="87">
        <f t="shared" si="18"/>
        <v>-4.3961335904896258E-11</v>
      </c>
      <c r="AP83" s="87">
        <f t="shared" si="19"/>
        <v>-4.3961335904896258E-11</v>
      </c>
      <c r="AQ83" s="87">
        <f t="shared" si="20"/>
        <v>-4.3961335904896258E-11</v>
      </c>
      <c r="AR83" s="87">
        <f t="shared" si="21"/>
        <v>-4.3961335904896258E-11</v>
      </c>
    </row>
    <row r="84" spans="1:44" s="20" customFormat="1" x14ac:dyDescent="0.2">
      <c r="A84" s="40"/>
      <c r="B84" s="86">
        <f>'3. Investeringen'!B65</f>
        <v>51</v>
      </c>
      <c r="C84" s="86" t="str">
        <f>'3. Investeringen'!G65</f>
        <v>Nieuwe investeringen TD</v>
      </c>
      <c r="D84" s="86">
        <f>'3. Investeringen'!K65</f>
        <v>2015</v>
      </c>
      <c r="E84" s="121">
        <f>'3. Investeringen'!N65</f>
        <v>2015</v>
      </c>
      <c r="F84" s="86">
        <f>'3. Investeringen'!O65</f>
        <v>57694.546156769728</v>
      </c>
      <c r="G84" s="86">
        <f>'3. Investeringen'!P65</f>
        <v>0</v>
      </c>
      <c r="I84" s="86">
        <f>'6. Investeringen per jaar'!I65</f>
        <v>1</v>
      </c>
      <c r="K84" s="86">
        <f>'8. Afschrijvingen voor GAW'!AO79</f>
        <v>0</v>
      </c>
      <c r="L84" s="86">
        <f>'8. Afschrijvingen voor GAW'!AP79</f>
        <v>0</v>
      </c>
      <c r="M84" s="86">
        <f>'8. Afschrijvingen voor GAW'!AQ79</f>
        <v>0</v>
      </c>
      <c r="N84" s="86">
        <f>'8. Afschrijvingen voor GAW'!AR79</f>
        <v>0</v>
      </c>
      <c r="O84" s="86">
        <f>'8. Afschrijvingen voor GAW'!AS79</f>
        <v>0</v>
      </c>
      <c r="P84" s="86">
        <f>'8. Afschrijvingen voor GAW'!AT79</f>
        <v>0</v>
      </c>
      <c r="Q84" s="86">
        <f>'8. Afschrijvingen voor GAW'!AU79</f>
        <v>0</v>
      </c>
      <c r="R84" s="86">
        <f>'8. Afschrijvingen voor GAW'!AV79</f>
        <v>0</v>
      </c>
      <c r="S84" s="86">
        <f>'8. Afschrijvingen voor GAW'!AW79</f>
        <v>0</v>
      </c>
      <c r="T84" s="86">
        <f>'8. Afschrijvingen voor GAW'!AX79</f>
        <v>0</v>
      </c>
      <c r="U84" s="86">
        <f>'8. Afschrijvingen voor GAW'!AY79</f>
        <v>0</v>
      </c>
      <c r="V84" s="86">
        <f>'8. Afschrijvingen voor GAW'!AZ79</f>
        <v>0</v>
      </c>
      <c r="W84" s="86">
        <f>'8. Afschrijvingen voor GAW'!BA79</f>
        <v>0</v>
      </c>
      <c r="X84" s="86">
        <f>'8. Afschrijvingen voor GAW'!BB79</f>
        <v>0</v>
      </c>
      <c r="Y84" s="86">
        <f>'8. Afschrijvingen voor GAW'!BC79</f>
        <v>0</v>
      </c>
      <c r="Z84" s="86">
        <f>'8. Afschrijvingen voor GAW'!BD79</f>
        <v>0</v>
      </c>
      <c r="AB84" s="122"/>
      <c r="AC84" s="87">
        <f t="shared" si="6"/>
        <v>0</v>
      </c>
      <c r="AD84" s="87">
        <f t="shared" si="7"/>
        <v>0</v>
      </c>
      <c r="AE84" s="87">
        <f t="shared" si="8"/>
        <v>0</v>
      </c>
      <c r="AF84" s="87">
        <f t="shared" si="9"/>
        <v>0</v>
      </c>
      <c r="AG84" s="87">
        <f t="shared" si="10"/>
        <v>57694.546156769728</v>
      </c>
      <c r="AH84" s="87">
        <f t="shared" si="11"/>
        <v>58156.102526023889</v>
      </c>
      <c r="AI84" s="87">
        <f t="shared" si="12"/>
        <v>58272.414731075936</v>
      </c>
      <c r="AJ84" s="87">
        <f t="shared" si="13"/>
        <v>59088.228537310999</v>
      </c>
      <c r="AK84" s="87">
        <f t="shared" si="14"/>
        <v>60329.081336594521</v>
      </c>
      <c r="AL84" s="87">
        <f t="shared" si="15"/>
        <v>62018.295614019167</v>
      </c>
      <c r="AM84" s="87">
        <f t="shared" si="16"/>
        <v>62452.423683317298</v>
      </c>
      <c r="AN84" s="87">
        <f t="shared" si="17"/>
        <v>62452.423683317298</v>
      </c>
      <c r="AO84" s="87">
        <f t="shared" si="18"/>
        <v>62452.423683317298</v>
      </c>
      <c r="AP84" s="87">
        <f t="shared" si="19"/>
        <v>62452.423683317298</v>
      </c>
      <c r="AQ84" s="87">
        <f t="shared" si="20"/>
        <v>62452.423683317298</v>
      </c>
      <c r="AR84" s="87">
        <f t="shared" si="21"/>
        <v>62452.423683317298</v>
      </c>
    </row>
    <row r="85" spans="1:44" s="20" customFormat="1" x14ac:dyDescent="0.2">
      <c r="A85" s="40"/>
      <c r="B85" s="86">
        <f>'3. Investeringen'!B66</f>
        <v>52</v>
      </c>
      <c r="C85" s="86" t="str">
        <f>'3. Investeringen'!G66</f>
        <v>Nieuwe investeringen TD</v>
      </c>
      <c r="D85" s="86">
        <f>'3. Investeringen'!K66</f>
        <v>2016</v>
      </c>
      <c r="E85" s="121">
        <f>'3. Investeringen'!N66</f>
        <v>2016</v>
      </c>
      <c r="F85" s="86">
        <f>'3. Investeringen'!O66</f>
        <v>3264878.5160615142</v>
      </c>
      <c r="G85" s="86">
        <f>'3. Investeringen'!P66</f>
        <v>0</v>
      </c>
      <c r="I85" s="86">
        <f>'6. Investeringen per jaar'!I66</f>
        <v>1</v>
      </c>
      <c r="K85" s="86">
        <f>'8. Afschrijvingen voor GAW'!AO80</f>
        <v>0</v>
      </c>
      <c r="L85" s="86">
        <f>'8. Afschrijvingen voor GAW'!AP80</f>
        <v>0</v>
      </c>
      <c r="M85" s="86">
        <f>'8. Afschrijvingen voor GAW'!AQ80</f>
        <v>0</v>
      </c>
      <c r="N85" s="86">
        <f>'8. Afschrijvingen voor GAW'!AR80</f>
        <v>0</v>
      </c>
      <c r="O85" s="86">
        <f>'8. Afschrijvingen voor GAW'!AS80</f>
        <v>0</v>
      </c>
      <c r="P85" s="86">
        <f>'8. Afschrijvingen voor GAW'!AT80</f>
        <v>29680.713782377403</v>
      </c>
      <c r="Q85" s="86">
        <f>'8. Afschrijvingen voor GAW'!AU80</f>
        <v>59480.150419884318</v>
      </c>
      <c r="R85" s="86">
        <f>'8. Afschrijvingen voor GAW'!AV80</f>
        <v>60312.872525762694</v>
      </c>
      <c r="S85" s="86">
        <f>'8. Afschrijvingen voor GAW'!AW80</f>
        <v>61579.442848803701</v>
      </c>
      <c r="T85" s="86">
        <f>'8. Afschrijvingen voor GAW'!AX80</f>
        <v>63303.6672485702</v>
      </c>
      <c r="U85" s="86">
        <f>'8. Afschrijvingen voor GAW'!AY80</f>
        <v>63746.792919310181</v>
      </c>
      <c r="V85" s="86">
        <f>'8. Afschrijvingen voor GAW'!AZ80</f>
        <v>76496.151503172208</v>
      </c>
      <c r="W85" s="86">
        <f>'8. Afschrijvingen voor GAW'!BA80</f>
        <v>74641.699345519548</v>
      </c>
      <c r="X85" s="86">
        <f>'8. Afschrijvingen voor GAW'!BB80</f>
        <v>72832.20360380999</v>
      </c>
      <c r="Y85" s="86">
        <f>'8. Afschrijvingen voor GAW'!BC80</f>
        <v>71066.5744255358</v>
      </c>
      <c r="Z85" s="86">
        <f>'8. Afschrijvingen voor GAW'!BD80</f>
        <v>69343.748378856151</v>
      </c>
      <c r="AB85" s="122"/>
      <c r="AC85" s="87">
        <f t="shared" si="6"/>
        <v>0</v>
      </c>
      <c r="AD85" s="87">
        <f t="shared" si="7"/>
        <v>0</v>
      </c>
      <c r="AE85" s="87">
        <f t="shared" si="8"/>
        <v>0</v>
      </c>
      <c r="AF85" s="87">
        <f t="shared" si="9"/>
        <v>0</v>
      </c>
      <c r="AG85" s="87">
        <f t="shared" si="10"/>
        <v>0</v>
      </c>
      <c r="AH85" s="87">
        <f t="shared" si="11"/>
        <v>3235197.8022791366</v>
      </c>
      <c r="AI85" s="87">
        <f t="shared" si="12"/>
        <v>3182188.0474638105</v>
      </c>
      <c r="AJ85" s="87">
        <f t="shared" si="13"/>
        <v>3166425.8076025411</v>
      </c>
      <c r="AK85" s="87">
        <f t="shared" si="14"/>
        <v>3171341.3067133906</v>
      </c>
      <c r="AL85" s="87">
        <f t="shared" si="15"/>
        <v>3196835.1960527953</v>
      </c>
      <c r="AM85" s="87">
        <f t="shared" si="16"/>
        <v>3155466.2495058542</v>
      </c>
      <c r="AN85" s="87">
        <f t="shared" si="17"/>
        <v>3078970.098002682</v>
      </c>
      <c r="AO85" s="87">
        <f t="shared" si="18"/>
        <v>3004328.3986571622</v>
      </c>
      <c r="AP85" s="87">
        <f t="shared" si="19"/>
        <v>2931496.195053352</v>
      </c>
      <c r="AQ85" s="87">
        <f t="shared" si="20"/>
        <v>2860429.6206278163</v>
      </c>
      <c r="AR85" s="87">
        <f t="shared" si="21"/>
        <v>2791085.8722489602</v>
      </c>
    </row>
    <row r="86" spans="1:44" s="20" customFormat="1" x14ac:dyDescent="0.2">
      <c r="A86" s="40"/>
      <c r="B86" s="86">
        <f>'3. Investeringen'!B67</f>
        <v>53</v>
      </c>
      <c r="C86" s="86" t="str">
        <f>'3. Investeringen'!G67</f>
        <v>Nieuwe investeringen TD</v>
      </c>
      <c r="D86" s="86">
        <f>'3. Investeringen'!K67</f>
        <v>2016</v>
      </c>
      <c r="E86" s="121">
        <f>'3. Investeringen'!N67</f>
        <v>2016</v>
      </c>
      <c r="F86" s="86">
        <f>'3. Investeringen'!O67</f>
        <v>3259508.8090277198</v>
      </c>
      <c r="G86" s="86">
        <f>'3. Investeringen'!P67</f>
        <v>0</v>
      </c>
      <c r="I86" s="86">
        <f>'6. Investeringen per jaar'!I67</f>
        <v>1</v>
      </c>
      <c r="K86" s="86">
        <f>'8. Afschrijvingen voor GAW'!AO81</f>
        <v>0</v>
      </c>
      <c r="L86" s="86">
        <f>'8. Afschrijvingen voor GAW'!AP81</f>
        <v>0</v>
      </c>
      <c r="M86" s="86">
        <f>'8. Afschrijvingen voor GAW'!AQ81</f>
        <v>0</v>
      </c>
      <c r="N86" s="86">
        <f>'8. Afschrijvingen voor GAW'!AR81</f>
        <v>0</v>
      </c>
      <c r="O86" s="86">
        <f>'8. Afschrijvingen voor GAW'!AS81</f>
        <v>0</v>
      </c>
      <c r="P86" s="86">
        <f>'8. Afschrijvingen voor GAW'!AT81</f>
        <v>36216.764544752441</v>
      </c>
      <c r="Q86" s="86">
        <f>'8. Afschrijvingen voor GAW'!AU81</f>
        <v>72578.396147683889</v>
      </c>
      <c r="R86" s="86">
        <f>'8. Afschrijvingen voor GAW'!AV81</f>
        <v>73594.493693751458</v>
      </c>
      <c r="S86" s="86">
        <f>'8. Afschrijvingen voor GAW'!AW81</f>
        <v>75139.978061320231</v>
      </c>
      <c r="T86" s="86">
        <f>'8. Afschrijvingen voor GAW'!AX81</f>
        <v>77243.89744703719</v>
      </c>
      <c r="U86" s="86">
        <f>'8. Afschrijvingen voor GAW'!AY81</f>
        <v>77784.604729166444</v>
      </c>
      <c r="V86" s="86">
        <f>'8. Afschrijvingen voor GAW'!AZ81</f>
        <v>93341.525674999721</v>
      </c>
      <c r="W86" s="86">
        <f>'8. Afschrijvingen voor GAW'!BA81</f>
        <v>90505.833755759231</v>
      </c>
      <c r="X86" s="86">
        <f>'8. Afschrijvingen voor GAW'!BB81</f>
        <v>87756.289439128581</v>
      </c>
      <c r="Y86" s="86">
        <f>'8. Afschrijvingen voor GAW'!BC81</f>
        <v>85090.275582749979</v>
      </c>
      <c r="Z86" s="86">
        <f>'8. Afschrijvingen voor GAW'!BD81</f>
        <v>82505.254552387953</v>
      </c>
      <c r="AB86" s="122"/>
      <c r="AC86" s="87">
        <f t="shared" si="6"/>
        <v>0</v>
      </c>
      <c r="AD86" s="87">
        <f t="shared" si="7"/>
        <v>0</v>
      </c>
      <c r="AE86" s="87">
        <f t="shared" si="8"/>
        <v>0</v>
      </c>
      <c r="AF86" s="87">
        <f t="shared" si="9"/>
        <v>0</v>
      </c>
      <c r="AG86" s="87">
        <f t="shared" si="10"/>
        <v>0</v>
      </c>
      <c r="AH86" s="87">
        <f t="shared" si="11"/>
        <v>3223292.0444829674</v>
      </c>
      <c r="AI86" s="87">
        <f t="shared" si="12"/>
        <v>3157160.2324242494</v>
      </c>
      <c r="AJ86" s="87">
        <f t="shared" si="13"/>
        <v>3127765.9819844374</v>
      </c>
      <c r="AK86" s="87">
        <f t="shared" si="14"/>
        <v>3118309.0895447899</v>
      </c>
      <c r="AL86" s="87">
        <f t="shared" si="15"/>
        <v>3128377.8466050071</v>
      </c>
      <c r="AM86" s="87">
        <f t="shared" si="16"/>
        <v>3072491.8868020754</v>
      </c>
      <c r="AN86" s="87">
        <f t="shared" si="17"/>
        <v>2979150.3611270757</v>
      </c>
      <c r="AO86" s="87">
        <f t="shared" si="18"/>
        <v>2888644.5273713167</v>
      </c>
      <c r="AP86" s="87">
        <f t="shared" si="19"/>
        <v>2800888.237932188</v>
      </c>
      <c r="AQ86" s="87">
        <f t="shared" si="20"/>
        <v>2715797.9623494381</v>
      </c>
      <c r="AR86" s="87">
        <f t="shared" si="21"/>
        <v>2633292.70779705</v>
      </c>
    </row>
    <row r="87" spans="1:44" s="20" customFormat="1" x14ac:dyDescent="0.2">
      <c r="A87" s="40"/>
      <c r="B87" s="86">
        <f>'3. Investeringen'!B68</f>
        <v>54</v>
      </c>
      <c r="C87" s="86" t="str">
        <f>'3. Investeringen'!G68</f>
        <v>Nieuwe investeringen TD</v>
      </c>
      <c r="D87" s="86">
        <f>'3. Investeringen'!K68</f>
        <v>2016</v>
      </c>
      <c r="E87" s="121">
        <f>'3. Investeringen'!N68</f>
        <v>2016</v>
      </c>
      <c r="F87" s="86">
        <f>'3. Investeringen'!O68</f>
        <v>682658.48202093481</v>
      </c>
      <c r="G87" s="86">
        <f>'3. Investeringen'!P68</f>
        <v>0</v>
      </c>
      <c r="I87" s="86">
        <f>'6. Investeringen per jaar'!I68</f>
        <v>1</v>
      </c>
      <c r="K87" s="86">
        <f>'8. Afschrijvingen voor GAW'!AO82</f>
        <v>0</v>
      </c>
      <c r="L87" s="86">
        <f>'8. Afschrijvingen voor GAW'!AP82</f>
        <v>0</v>
      </c>
      <c r="M87" s="86">
        <f>'8. Afschrijvingen voor GAW'!AQ82</f>
        <v>0</v>
      </c>
      <c r="N87" s="86">
        <f>'8. Afschrijvingen voor GAW'!AR82</f>
        <v>0</v>
      </c>
      <c r="O87" s="86">
        <f>'8. Afschrijvingen voor GAW'!AS82</f>
        <v>0</v>
      </c>
      <c r="P87" s="86">
        <f>'8. Afschrijvingen voor GAW'!AT82</f>
        <v>11377.64136701558</v>
      </c>
      <c r="Q87" s="86">
        <f>'8. Afschrijvingen voor GAW'!AU82</f>
        <v>22800.793299499226</v>
      </c>
      <c r="R87" s="86">
        <f>'8. Afschrijvingen voor GAW'!AV82</f>
        <v>23120.004405692212</v>
      </c>
      <c r="S87" s="86">
        <f>'8. Afschrijvingen voor GAW'!AW82</f>
        <v>23605.524498211747</v>
      </c>
      <c r="T87" s="86">
        <f>'8. Afschrijvingen voor GAW'!AX82</f>
        <v>24266.479184161675</v>
      </c>
      <c r="U87" s="86">
        <f>'8. Afschrijvingen voor GAW'!AY82</f>
        <v>24436.344538450801</v>
      </c>
      <c r="V87" s="86">
        <f>'8. Afschrijvingen voor GAW'!AZ82</f>
        <v>29323.61344614096</v>
      </c>
      <c r="W87" s="86">
        <f>'8. Afschrijvingen voor GAW'!BA82</f>
        <v>27887.354828370786</v>
      </c>
      <c r="X87" s="86">
        <f>'8. Afschrijvingen voor GAW'!BB82</f>
        <v>26521.443571470991</v>
      </c>
      <c r="Y87" s="86">
        <f>'8. Afschrijvingen voor GAW'!BC82</f>
        <v>25222.434090419356</v>
      </c>
      <c r="Z87" s="86">
        <f>'8. Afschrijvingen voor GAW'!BD82</f>
        <v>23987.04956354167</v>
      </c>
      <c r="AB87" s="122"/>
      <c r="AC87" s="87">
        <f t="shared" si="6"/>
        <v>0</v>
      </c>
      <c r="AD87" s="87">
        <f t="shared" si="7"/>
        <v>0</v>
      </c>
      <c r="AE87" s="87">
        <f t="shared" si="8"/>
        <v>0</v>
      </c>
      <c r="AF87" s="87">
        <f t="shared" si="9"/>
        <v>0</v>
      </c>
      <c r="AG87" s="87">
        <f t="shared" si="10"/>
        <v>0</v>
      </c>
      <c r="AH87" s="87">
        <f t="shared" si="11"/>
        <v>671280.84065391927</v>
      </c>
      <c r="AI87" s="87">
        <f t="shared" si="12"/>
        <v>649822.60903572792</v>
      </c>
      <c r="AJ87" s="87">
        <f t="shared" si="13"/>
        <v>635800.12115653593</v>
      </c>
      <c r="AK87" s="87">
        <f t="shared" si="14"/>
        <v>625546.3992026113</v>
      </c>
      <c r="AL87" s="87">
        <f t="shared" si="15"/>
        <v>618795.21919612284</v>
      </c>
      <c r="AM87" s="87">
        <f t="shared" si="16"/>
        <v>598690.44119204476</v>
      </c>
      <c r="AN87" s="87">
        <f t="shared" si="17"/>
        <v>569366.82774590375</v>
      </c>
      <c r="AO87" s="87">
        <f t="shared" si="18"/>
        <v>541479.47291753301</v>
      </c>
      <c r="AP87" s="87">
        <f t="shared" si="19"/>
        <v>514958.02934606205</v>
      </c>
      <c r="AQ87" s="87">
        <f t="shared" si="20"/>
        <v>489735.59525564266</v>
      </c>
      <c r="AR87" s="87">
        <f t="shared" si="21"/>
        <v>465748.545692101</v>
      </c>
    </row>
    <row r="88" spans="1:44" s="20" customFormat="1" x14ac:dyDescent="0.2">
      <c r="A88" s="40"/>
      <c r="B88" s="86">
        <f>'3. Investeringen'!B69</f>
        <v>55</v>
      </c>
      <c r="C88" s="86" t="str">
        <f>'3. Investeringen'!G69</f>
        <v>Nieuwe investeringen TD</v>
      </c>
      <c r="D88" s="86">
        <f>'3. Investeringen'!K69</f>
        <v>2016</v>
      </c>
      <c r="E88" s="121">
        <f>'3. Investeringen'!N69</f>
        <v>2016</v>
      </c>
      <c r="F88" s="86">
        <f>'3. Investeringen'!O69</f>
        <v>1412504.6878684948</v>
      </c>
      <c r="G88" s="86">
        <f>'3. Investeringen'!P69</f>
        <v>0</v>
      </c>
      <c r="I88" s="86">
        <f>'6. Investeringen per jaar'!I69</f>
        <v>1</v>
      </c>
      <c r="K88" s="86">
        <f>'8. Afschrijvingen voor GAW'!AO83</f>
        <v>0</v>
      </c>
      <c r="L88" s="86">
        <f>'8. Afschrijvingen voor GAW'!AP83</f>
        <v>0</v>
      </c>
      <c r="M88" s="86">
        <f>'8. Afschrijvingen voor GAW'!AQ83</f>
        <v>0</v>
      </c>
      <c r="N88" s="86">
        <f>'8. Afschrijvingen voor GAW'!AR83</f>
        <v>0</v>
      </c>
      <c r="O88" s="86">
        <f>'8. Afschrijvingen voor GAW'!AS83</f>
        <v>0</v>
      </c>
      <c r="P88" s="86">
        <f>'8. Afschrijvingen voor GAW'!AT83</f>
        <v>141250.46878684949</v>
      </c>
      <c r="Q88" s="86">
        <f>'8. Afschrijvingen voor GAW'!AU83</f>
        <v>283065.93944884639</v>
      </c>
      <c r="R88" s="86">
        <f>'8. Afschrijvingen voor GAW'!AV83</f>
        <v>287028.86260113021</v>
      </c>
      <c r="S88" s="86">
        <f>'8. Afschrijvingen voor GAW'!AW83</f>
        <v>293056.46871575393</v>
      </c>
      <c r="T88" s="86">
        <f>'8. Afschrijvingen voor GAW'!AX83</f>
        <v>301262.04983979499</v>
      </c>
      <c r="U88" s="86">
        <f>'8. Afschrijvingen voor GAW'!AY83</f>
        <v>151685.44209433676</v>
      </c>
      <c r="V88" s="86">
        <f>'8. Afschrijvingen voor GAW'!AZ83</f>
        <v>0</v>
      </c>
      <c r="W88" s="86">
        <f>'8. Afschrijvingen voor GAW'!BA83</f>
        <v>0</v>
      </c>
      <c r="X88" s="86">
        <f>'8. Afschrijvingen voor GAW'!BB83</f>
        <v>0</v>
      </c>
      <c r="Y88" s="86">
        <f>'8. Afschrijvingen voor GAW'!BC83</f>
        <v>0</v>
      </c>
      <c r="Z88" s="86">
        <f>'8. Afschrijvingen voor GAW'!BD83</f>
        <v>0</v>
      </c>
      <c r="AB88" s="122"/>
      <c r="AC88" s="87">
        <f t="shared" si="6"/>
        <v>0</v>
      </c>
      <c r="AD88" s="87">
        <f t="shared" si="7"/>
        <v>0</v>
      </c>
      <c r="AE88" s="87">
        <f t="shared" si="8"/>
        <v>0</v>
      </c>
      <c r="AF88" s="87">
        <f t="shared" si="9"/>
        <v>0</v>
      </c>
      <c r="AG88" s="87">
        <f t="shared" si="10"/>
        <v>0</v>
      </c>
      <c r="AH88" s="87">
        <f t="shared" si="11"/>
        <v>1271254.2190816454</v>
      </c>
      <c r="AI88" s="87">
        <f t="shared" si="12"/>
        <v>990730.78807096218</v>
      </c>
      <c r="AJ88" s="87">
        <f t="shared" si="13"/>
        <v>717572.15650282544</v>
      </c>
      <c r="AK88" s="87">
        <f t="shared" si="14"/>
        <v>439584.70307363075</v>
      </c>
      <c r="AL88" s="87">
        <f t="shared" si="15"/>
        <v>150631.02491989743</v>
      </c>
      <c r="AM88" s="87">
        <f t="shared" si="16"/>
        <v>-5.8207660913467407E-11</v>
      </c>
      <c r="AN88" s="87">
        <f t="shared" si="17"/>
        <v>-5.8207660913467407E-11</v>
      </c>
      <c r="AO88" s="87">
        <f t="shared" si="18"/>
        <v>-5.8207660913467407E-11</v>
      </c>
      <c r="AP88" s="87">
        <f t="shared" si="19"/>
        <v>-5.8207660913467407E-11</v>
      </c>
      <c r="AQ88" s="87">
        <f t="shared" si="20"/>
        <v>-5.8207660913467407E-11</v>
      </c>
      <c r="AR88" s="87">
        <f t="shared" si="21"/>
        <v>-5.8207660913467407E-11</v>
      </c>
    </row>
    <row r="89" spans="1:44" s="20" customFormat="1" x14ac:dyDescent="0.2">
      <c r="A89" s="40"/>
      <c r="B89" s="86">
        <f>'3. Investeringen'!B70</f>
        <v>56</v>
      </c>
      <c r="C89" s="86" t="str">
        <f>'3. Investeringen'!G70</f>
        <v>Nieuwe investeringen TD</v>
      </c>
      <c r="D89" s="86">
        <f>'3. Investeringen'!K70</f>
        <v>2016</v>
      </c>
      <c r="E89" s="121">
        <f>'3. Investeringen'!N70</f>
        <v>2016</v>
      </c>
      <c r="F89" s="86">
        <f>'3. Investeringen'!O70</f>
        <v>7840.7530113372914</v>
      </c>
      <c r="G89" s="86">
        <f>'3. Investeringen'!P70</f>
        <v>0</v>
      </c>
      <c r="I89" s="86">
        <f>'6. Investeringen per jaar'!I70</f>
        <v>1</v>
      </c>
      <c r="K89" s="86">
        <f>'8. Afschrijvingen voor GAW'!AO84</f>
        <v>0</v>
      </c>
      <c r="L89" s="86">
        <f>'8. Afschrijvingen voor GAW'!AP84</f>
        <v>0</v>
      </c>
      <c r="M89" s="86">
        <f>'8. Afschrijvingen voor GAW'!AQ84</f>
        <v>0</v>
      </c>
      <c r="N89" s="86">
        <f>'8. Afschrijvingen voor GAW'!AR84</f>
        <v>0</v>
      </c>
      <c r="O89" s="86">
        <f>'8. Afschrijvingen voor GAW'!AS84</f>
        <v>0</v>
      </c>
      <c r="P89" s="86">
        <f>'8. Afschrijvingen voor GAW'!AT84</f>
        <v>0</v>
      </c>
      <c r="Q89" s="86">
        <f>'8. Afschrijvingen voor GAW'!AU84</f>
        <v>0</v>
      </c>
      <c r="R89" s="86">
        <f>'8. Afschrijvingen voor GAW'!AV84</f>
        <v>0</v>
      </c>
      <c r="S89" s="86">
        <f>'8. Afschrijvingen voor GAW'!AW84</f>
        <v>0</v>
      </c>
      <c r="T89" s="86">
        <f>'8. Afschrijvingen voor GAW'!AX84</f>
        <v>0</v>
      </c>
      <c r="U89" s="86">
        <f>'8. Afschrijvingen voor GAW'!AY84</f>
        <v>0</v>
      </c>
      <c r="V89" s="86">
        <f>'8. Afschrijvingen voor GAW'!AZ84</f>
        <v>0</v>
      </c>
      <c r="W89" s="86">
        <f>'8. Afschrijvingen voor GAW'!BA84</f>
        <v>0</v>
      </c>
      <c r="X89" s="86">
        <f>'8. Afschrijvingen voor GAW'!BB84</f>
        <v>0</v>
      </c>
      <c r="Y89" s="86">
        <f>'8. Afschrijvingen voor GAW'!BC84</f>
        <v>0</v>
      </c>
      <c r="Z89" s="86">
        <f>'8. Afschrijvingen voor GAW'!BD84</f>
        <v>0</v>
      </c>
      <c r="AB89" s="122"/>
      <c r="AC89" s="87">
        <f t="shared" si="6"/>
        <v>0</v>
      </c>
      <c r="AD89" s="87">
        <f t="shared" si="7"/>
        <v>0</v>
      </c>
      <c r="AE89" s="87">
        <f t="shared" si="8"/>
        <v>0</v>
      </c>
      <c r="AF89" s="87">
        <f t="shared" si="9"/>
        <v>0</v>
      </c>
      <c r="AG89" s="87">
        <f t="shared" si="10"/>
        <v>0</v>
      </c>
      <c r="AH89" s="87">
        <f t="shared" si="11"/>
        <v>7840.7530113372914</v>
      </c>
      <c r="AI89" s="87">
        <f t="shared" si="12"/>
        <v>7856.4345173599659</v>
      </c>
      <c r="AJ89" s="87">
        <f t="shared" si="13"/>
        <v>7966.4246006030053</v>
      </c>
      <c r="AK89" s="87">
        <f t="shared" si="14"/>
        <v>8133.719517215668</v>
      </c>
      <c r="AL89" s="87">
        <f t="shared" si="15"/>
        <v>8361.4636636977066</v>
      </c>
      <c r="AM89" s="87">
        <f t="shared" si="16"/>
        <v>8419.9939093435896</v>
      </c>
      <c r="AN89" s="87">
        <f t="shared" si="17"/>
        <v>8419.9939093435896</v>
      </c>
      <c r="AO89" s="87">
        <f t="shared" si="18"/>
        <v>8419.9939093435896</v>
      </c>
      <c r="AP89" s="87">
        <f t="shared" si="19"/>
        <v>8419.9939093435896</v>
      </c>
      <c r="AQ89" s="87">
        <f t="shared" si="20"/>
        <v>8419.9939093435896</v>
      </c>
      <c r="AR89" s="87">
        <f t="shared" si="21"/>
        <v>8419.9939093435896</v>
      </c>
    </row>
    <row r="90" spans="1:44" s="20" customFormat="1" x14ac:dyDescent="0.2">
      <c r="A90" s="40"/>
      <c r="B90" s="86">
        <f>'3. Investeringen'!B71</f>
        <v>57</v>
      </c>
      <c r="C90" s="86" t="str">
        <f>'3. Investeringen'!G71</f>
        <v>Nieuwe investeringen TD</v>
      </c>
      <c r="D90" s="86">
        <f>'3. Investeringen'!K71</f>
        <v>2017</v>
      </c>
      <c r="E90" s="121">
        <f>'3. Investeringen'!N71</f>
        <v>2017</v>
      </c>
      <c r="F90" s="86">
        <f>'3. Investeringen'!O71</f>
        <v>2067900.0164782587</v>
      </c>
      <c r="G90" s="86">
        <f>'3. Investeringen'!P71</f>
        <v>0</v>
      </c>
      <c r="I90" s="86">
        <f>'6. Investeringen per jaar'!I71</f>
        <v>1</v>
      </c>
      <c r="K90" s="86">
        <f>'8. Afschrijvingen voor GAW'!AO85</f>
        <v>0</v>
      </c>
      <c r="L90" s="86">
        <f>'8. Afschrijvingen voor GAW'!AP85</f>
        <v>0</v>
      </c>
      <c r="M90" s="86">
        <f>'8. Afschrijvingen voor GAW'!AQ85</f>
        <v>0</v>
      </c>
      <c r="N90" s="86">
        <f>'8. Afschrijvingen voor GAW'!AR85</f>
        <v>0</v>
      </c>
      <c r="O90" s="86">
        <f>'8. Afschrijvingen voor GAW'!AS85</f>
        <v>0</v>
      </c>
      <c r="P90" s="86">
        <f>'8. Afschrijvingen voor GAW'!AT85</f>
        <v>0</v>
      </c>
      <c r="Q90" s="86">
        <f>'8. Afschrijvingen voor GAW'!AU85</f>
        <v>18799.09105889326</v>
      </c>
      <c r="R90" s="86">
        <f>'8. Afschrijvingen voor GAW'!AV85</f>
        <v>38124.556667435529</v>
      </c>
      <c r="S90" s="86">
        <f>'8. Afschrijvingen voor GAW'!AW85</f>
        <v>38925.172357451673</v>
      </c>
      <c r="T90" s="86">
        <f>'8. Afschrijvingen voor GAW'!AX85</f>
        <v>40015.077183460329</v>
      </c>
      <c r="U90" s="86">
        <f>'8. Afschrijvingen voor GAW'!AY85</f>
        <v>40295.182723744547</v>
      </c>
      <c r="V90" s="86">
        <f>'8. Afschrijvingen voor GAW'!AZ85</f>
        <v>48354.219268493456</v>
      </c>
      <c r="W90" s="86">
        <f>'8. Afschrijvingen voor GAW'!BA85</f>
        <v>47205.208117558956</v>
      </c>
      <c r="X90" s="86">
        <f>'8. Afschrijvingen voor GAW'!BB85</f>
        <v>46083.500201894181</v>
      </c>
      <c r="Y90" s="86">
        <f>'8. Afschrijvingen voor GAW'!BC85</f>
        <v>44988.446731750169</v>
      </c>
      <c r="Z90" s="86">
        <f>'8. Afschrijvingen voor GAW'!BD85</f>
        <v>43919.414334164023</v>
      </c>
      <c r="AB90" s="122"/>
      <c r="AC90" s="87">
        <f t="shared" si="6"/>
        <v>0</v>
      </c>
      <c r="AD90" s="87">
        <f t="shared" si="7"/>
        <v>0</v>
      </c>
      <c r="AE90" s="87">
        <f t="shared" si="8"/>
        <v>0</v>
      </c>
      <c r="AF90" s="87">
        <f t="shared" si="9"/>
        <v>0</v>
      </c>
      <c r="AG90" s="87">
        <f t="shared" si="10"/>
        <v>0</v>
      </c>
      <c r="AH90" s="87">
        <f t="shared" si="11"/>
        <v>0</v>
      </c>
      <c r="AI90" s="87">
        <f t="shared" si="12"/>
        <v>2049100.9254193653</v>
      </c>
      <c r="AJ90" s="87">
        <f t="shared" si="13"/>
        <v>2039663.7817078009</v>
      </c>
      <c r="AK90" s="87">
        <f t="shared" si="14"/>
        <v>2043571.548766213</v>
      </c>
      <c r="AL90" s="87">
        <f t="shared" si="15"/>
        <v>2060776.4749482065</v>
      </c>
      <c r="AM90" s="87">
        <f t="shared" si="16"/>
        <v>2034906.7275490991</v>
      </c>
      <c r="AN90" s="87">
        <f t="shared" si="17"/>
        <v>1986552.5082806058</v>
      </c>
      <c r="AO90" s="87">
        <f t="shared" si="18"/>
        <v>1939347.3001630469</v>
      </c>
      <c r="AP90" s="87">
        <f t="shared" si="19"/>
        <v>1893263.7999611527</v>
      </c>
      <c r="AQ90" s="87">
        <f t="shared" si="20"/>
        <v>1848275.3532294026</v>
      </c>
      <c r="AR90" s="87">
        <f t="shared" si="21"/>
        <v>1804355.9388952386</v>
      </c>
    </row>
    <row r="91" spans="1:44" s="20" customFormat="1" x14ac:dyDescent="0.2">
      <c r="A91" s="40"/>
      <c r="B91" s="86">
        <f>'3. Investeringen'!B72</f>
        <v>58</v>
      </c>
      <c r="C91" s="86" t="str">
        <f>'3. Investeringen'!G72</f>
        <v>Nieuwe investeringen TD</v>
      </c>
      <c r="D91" s="86">
        <f>'3. Investeringen'!K72</f>
        <v>2017</v>
      </c>
      <c r="E91" s="121">
        <f>'3. Investeringen'!N72</f>
        <v>2017</v>
      </c>
      <c r="F91" s="86">
        <f>'3. Investeringen'!O72</f>
        <v>4976380.1497804401</v>
      </c>
      <c r="G91" s="86">
        <f>'3. Investeringen'!P72</f>
        <v>0</v>
      </c>
      <c r="I91" s="86">
        <f>'6. Investeringen per jaar'!I72</f>
        <v>1</v>
      </c>
      <c r="K91" s="86">
        <f>'8. Afschrijvingen voor GAW'!AO86</f>
        <v>0</v>
      </c>
      <c r="L91" s="86">
        <f>'8. Afschrijvingen voor GAW'!AP86</f>
        <v>0</v>
      </c>
      <c r="M91" s="86">
        <f>'8. Afschrijvingen voor GAW'!AQ86</f>
        <v>0</v>
      </c>
      <c r="N91" s="86">
        <f>'8. Afschrijvingen voor GAW'!AR86</f>
        <v>0</v>
      </c>
      <c r="O91" s="86">
        <f>'8. Afschrijvingen voor GAW'!AS86</f>
        <v>0</v>
      </c>
      <c r="P91" s="86">
        <f>'8. Afschrijvingen voor GAW'!AT86</f>
        <v>0</v>
      </c>
      <c r="Q91" s="86">
        <f>'8. Afschrijvingen voor GAW'!AU86</f>
        <v>55293.112775338224</v>
      </c>
      <c r="R91" s="86">
        <f>'8. Afschrijvingen voor GAW'!AV86</f>
        <v>112134.43270838592</v>
      </c>
      <c r="S91" s="86">
        <f>'8. Afschrijvingen voor GAW'!AW86</f>
        <v>114489.25579526201</v>
      </c>
      <c r="T91" s="86">
        <f>'8. Afschrijvingen voor GAW'!AX86</f>
        <v>117694.95495752936</v>
      </c>
      <c r="U91" s="86">
        <f>'8. Afschrijvingen voor GAW'!AY86</f>
        <v>118518.81964223205</v>
      </c>
      <c r="V91" s="86">
        <f>'8. Afschrijvingen voor GAW'!AZ86</f>
        <v>142222.58357067846</v>
      </c>
      <c r="W91" s="86">
        <f>'8. Afschrijvingen voor GAW'!BA86</f>
        <v>138008.58109451024</v>
      </c>
      <c r="X91" s="86">
        <f>'8. Afschrijvingen voor GAW'!BB86</f>
        <v>133919.43795096918</v>
      </c>
      <c r="Y91" s="86">
        <f>'8. Afschrijvingen voor GAW'!BC86</f>
        <v>129951.45460427379</v>
      </c>
      <c r="Z91" s="86">
        <f>'8. Afschrijvingen voor GAW'!BD86</f>
        <v>126101.04113451754</v>
      </c>
      <c r="AB91" s="122"/>
      <c r="AC91" s="87">
        <f t="shared" si="6"/>
        <v>0</v>
      </c>
      <c r="AD91" s="87">
        <f t="shared" si="7"/>
        <v>0</v>
      </c>
      <c r="AE91" s="87">
        <f t="shared" si="8"/>
        <v>0</v>
      </c>
      <c r="AF91" s="87">
        <f t="shared" si="9"/>
        <v>0</v>
      </c>
      <c r="AG91" s="87">
        <f t="shared" si="10"/>
        <v>0</v>
      </c>
      <c r="AH91" s="87">
        <f t="shared" si="11"/>
        <v>0</v>
      </c>
      <c r="AI91" s="87">
        <f t="shared" si="12"/>
        <v>4921087.0370051023</v>
      </c>
      <c r="AJ91" s="87">
        <f t="shared" si="13"/>
        <v>4877847.8228147877</v>
      </c>
      <c r="AK91" s="87">
        <f t="shared" si="14"/>
        <v>4865793.3712986363</v>
      </c>
      <c r="AL91" s="87">
        <f t="shared" si="15"/>
        <v>4884340.6307374695</v>
      </c>
      <c r="AM91" s="87">
        <f t="shared" si="16"/>
        <v>4800012.1955103995</v>
      </c>
      <c r="AN91" s="87">
        <f t="shared" si="17"/>
        <v>4657789.6119397208</v>
      </c>
      <c r="AO91" s="87">
        <f t="shared" si="18"/>
        <v>4519781.0308452109</v>
      </c>
      <c r="AP91" s="87">
        <f t="shared" si="19"/>
        <v>4385861.5928942421</v>
      </c>
      <c r="AQ91" s="87">
        <f t="shared" si="20"/>
        <v>4255910.1382899685</v>
      </c>
      <c r="AR91" s="87">
        <f t="shared" si="21"/>
        <v>4129809.0971554508</v>
      </c>
    </row>
    <row r="92" spans="1:44" s="20" customFormat="1" x14ac:dyDescent="0.2">
      <c r="A92" s="40"/>
      <c r="B92" s="86">
        <f>'3. Investeringen'!B73</f>
        <v>59</v>
      </c>
      <c r="C92" s="86" t="str">
        <f>'3. Investeringen'!G73</f>
        <v>Nieuwe investeringen TD</v>
      </c>
      <c r="D92" s="86">
        <f>'3. Investeringen'!K73</f>
        <v>2017</v>
      </c>
      <c r="E92" s="121">
        <f>'3. Investeringen'!N73</f>
        <v>2017</v>
      </c>
      <c r="F92" s="86">
        <f>'3. Investeringen'!O73</f>
        <v>1099806.1968253856</v>
      </c>
      <c r="G92" s="86">
        <f>'3. Investeringen'!P73</f>
        <v>0</v>
      </c>
      <c r="I92" s="86">
        <f>'6. Investeringen per jaar'!I73</f>
        <v>1</v>
      </c>
      <c r="K92" s="86">
        <f>'8. Afschrijvingen voor GAW'!AO87</f>
        <v>0</v>
      </c>
      <c r="L92" s="86">
        <f>'8. Afschrijvingen voor GAW'!AP87</f>
        <v>0</v>
      </c>
      <c r="M92" s="86">
        <f>'8. Afschrijvingen voor GAW'!AQ87</f>
        <v>0</v>
      </c>
      <c r="N92" s="86">
        <f>'8. Afschrijvingen voor GAW'!AR87</f>
        <v>0</v>
      </c>
      <c r="O92" s="86">
        <f>'8. Afschrijvingen voor GAW'!AS87</f>
        <v>0</v>
      </c>
      <c r="P92" s="86">
        <f>'8. Afschrijvingen voor GAW'!AT87</f>
        <v>0</v>
      </c>
      <c r="Q92" s="86">
        <f>'8. Afschrijvingen voor GAW'!AU87</f>
        <v>18330.103280423093</v>
      </c>
      <c r="R92" s="86">
        <f>'8. Afschrijvingen voor GAW'!AV87</f>
        <v>37173.449452698027</v>
      </c>
      <c r="S92" s="86">
        <f>'8. Afschrijvingen voor GAW'!AW87</f>
        <v>37954.091891204684</v>
      </c>
      <c r="T92" s="86">
        <f>'8. Afschrijvingen voor GAW'!AX87</f>
        <v>39016.806464158413</v>
      </c>
      <c r="U92" s="86">
        <f>'8. Afschrijvingen voor GAW'!AY87</f>
        <v>39289.924109407519</v>
      </c>
      <c r="V92" s="86">
        <f>'8. Afschrijvingen voor GAW'!AZ87</f>
        <v>47147.908931289036</v>
      </c>
      <c r="W92" s="86">
        <f>'8. Afschrijvingen voor GAW'!BA87</f>
        <v>44929.183805110719</v>
      </c>
      <c r="X92" s="86">
        <f>'8. Afschrijvingen voor GAW'!BB87</f>
        <v>42814.869273105513</v>
      </c>
      <c r="Y92" s="86">
        <f>'8. Afschrijvingen voor GAW'!BC87</f>
        <v>40800.051895547607</v>
      </c>
      <c r="Z92" s="86">
        <f>'8. Afschrijvingen voor GAW'!BD87</f>
        <v>38880.049453404194</v>
      </c>
      <c r="AB92" s="122"/>
      <c r="AC92" s="87">
        <f t="shared" si="6"/>
        <v>0</v>
      </c>
      <c r="AD92" s="87">
        <f t="shared" si="7"/>
        <v>0</v>
      </c>
      <c r="AE92" s="87">
        <f t="shared" si="8"/>
        <v>0</v>
      </c>
      <c r="AF92" s="87">
        <f t="shared" si="9"/>
        <v>0</v>
      </c>
      <c r="AG92" s="87">
        <f t="shared" si="10"/>
        <v>0</v>
      </c>
      <c r="AH92" s="87">
        <f t="shared" si="11"/>
        <v>0</v>
      </c>
      <c r="AI92" s="87">
        <f t="shared" si="12"/>
        <v>1081476.0935449624</v>
      </c>
      <c r="AJ92" s="87">
        <f t="shared" si="13"/>
        <v>1059443.3094018938</v>
      </c>
      <c r="AK92" s="87">
        <f t="shared" si="14"/>
        <v>1043737.5270081288</v>
      </c>
      <c r="AL92" s="87">
        <f t="shared" si="15"/>
        <v>1033945.3713001979</v>
      </c>
      <c r="AM92" s="87">
        <f t="shared" si="16"/>
        <v>1001893.0647898917</v>
      </c>
      <c r="AN92" s="87">
        <f t="shared" si="17"/>
        <v>954745.15585860272</v>
      </c>
      <c r="AO92" s="87">
        <f t="shared" si="18"/>
        <v>909815.97205349198</v>
      </c>
      <c r="AP92" s="87">
        <f t="shared" si="19"/>
        <v>867001.10278038646</v>
      </c>
      <c r="AQ92" s="87">
        <f t="shared" si="20"/>
        <v>826201.0508848388</v>
      </c>
      <c r="AR92" s="87">
        <f t="shared" si="21"/>
        <v>787321.00143143465</v>
      </c>
    </row>
    <row r="93" spans="1:44" s="20" customFormat="1" x14ac:dyDescent="0.2">
      <c r="A93" s="40"/>
      <c r="B93" s="86">
        <f>'3. Investeringen'!B74</f>
        <v>60</v>
      </c>
      <c r="C93" s="86" t="str">
        <f>'3. Investeringen'!G74</f>
        <v>Nieuwe investeringen TD</v>
      </c>
      <c r="D93" s="86">
        <f>'3. Investeringen'!K74</f>
        <v>2017</v>
      </c>
      <c r="E93" s="121">
        <f>'3. Investeringen'!N74</f>
        <v>2017</v>
      </c>
      <c r="F93" s="86">
        <f>'3. Investeringen'!O74</f>
        <v>491395.61328876973</v>
      </c>
      <c r="G93" s="86">
        <f>'3. Investeringen'!P74</f>
        <v>0</v>
      </c>
      <c r="I93" s="86">
        <f>'6. Investeringen per jaar'!I74</f>
        <v>1</v>
      </c>
      <c r="K93" s="86">
        <f>'8. Afschrijvingen voor GAW'!AO88</f>
        <v>0</v>
      </c>
      <c r="L93" s="86">
        <f>'8. Afschrijvingen voor GAW'!AP88</f>
        <v>0</v>
      </c>
      <c r="M93" s="86">
        <f>'8. Afschrijvingen voor GAW'!AQ88</f>
        <v>0</v>
      </c>
      <c r="N93" s="86">
        <f>'8. Afschrijvingen voor GAW'!AR88</f>
        <v>0</v>
      </c>
      <c r="O93" s="86">
        <f>'8. Afschrijvingen voor GAW'!AS88</f>
        <v>0</v>
      </c>
      <c r="P93" s="86">
        <f>'8. Afschrijvingen voor GAW'!AT88</f>
        <v>0</v>
      </c>
      <c r="Q93" s="86">
        <f>'8. Afschrijvingen voor GAW'!AU88</f>
        <v>49139.561328876975</v>
      </c>
      <c r="R93" s="86">
        <f>'8. Afschrijvingen voor GAW'!AV88</f>
        <v>99655.030374962487</v>
      </c>
      <c r="S93" s="86">
        <f>'8. Afschrijvingen voor GAW'!AW88</f>
        <v>101747.7860128367</v>
      </c>
      <c r="T93" s="86">
        <f>'8. Afschrijvingen voor GAW'!AX88</f>
        <v>104596.72402119613</v>
      </c>
      <c r="U93" s="86">
        <f>'8. Afschrijvingen voor GAW'!AY88</f>
        <v>105328.90108934449</v>
      </c>
      <c r="V93" s="86">
        <f>'8. Afschrijvingen voor GAW'!AZ88</f>
        <v>52664.450544672341</v>
      </c>
      <c r="W93" s="86">
        <f>'8. Afschrijvingen voor GAW'!BA88</f>
        <v>0</v>
      </c>
      <c r="X93" s="86">
        <f>'8. Afschrijvingen voor GAW'!BB88</f>
        <v>0</v>
      </c>
      <c r="Y93" s="86">
        <f>'8. Afschrijvingen voor GAW'!BC88</f>
        <v>0</v>
      </c>
      <c r="Z93" s="86">
        <f>'8. Afschrijvingen voor GAW'!BD88</f>
        <v>0</v>
      </c>
      <c r="AB93" s="122"/>
      <c r="AC93" s="87">
        <f t="shared" si="6"/>
        <v>0</v>
      </c>
      <c r="AD93" s="87">
        <f t="shared" si="7"/>
        <v>0</v>
      </c>
      <c r="AE93" s="87">
        <f t="shared" si="8"/>
        <v>0</v>
      </c>
      <c r="AF93" s="87">
        <f t="shared" si="9"/>
        <v>0</v>
      </c>
      <c r="AG93" s="87">
        <f t="shared" si="10"/>
        <v>0</v>
      </c>
      <c r="AH93" s="87">
        <f t="shared" si="11"/>
        <v>0</v>
      </c>
      <c r="AI93" s="87">
        <f t="shared" si="12"/>
        <v>442256.05195989273</v>
      </c>
      <c r="AJ93" s="87">
        <f t="shared" si="13"/>
        <v>348792.60631236876</v>
      </c>
      <c r="AK93" s="87">
        <f t="shared" si="14"/>
        <v>254369.4650320918</v>
      </c>
      <c r="AL93" s="87">
        <f t="shared" si="15"/>
        <v>156895.08603179426</v>
      </c>
      <c r="AM93" s="87">
        <f t="shared" si="16"/>
        <v>52664.45054467232</v>
      </c>
      <c r="AN93" s="87">
        <f t="shared" si="17"/>
        <v>-2.1827872842550278E-11</v>
      </c>
      <c r="AO93" s="87">
        <f t="shared" si="18"/>
        <v>-2.1827872842550278E-11</v>
      </c>
      <c r="AP93" s="87">
        <f t="shared" si="19"/>
        <v>-2.1827872842550278E-11</v>
      </c>
      <c r="AQ93" s="87">
        <f t="shared" si="20"/>
        <v>-2.1827872842550278E-11</v>
      </c>
      <c r="AR93" s="87">
        <f t="shared" si="21"/>
        <v>-2.1827872842550278E-11</v>
      </c>
    </row>
    <row r="94" spans="1:44" s="20" customFormat="1" x14ac:dyDescent="0.2">
      <c r="A94" s="40"/>
      <c r="B94" s="86">
        <f>'3. Investeringen'!B75</f>
        <v>61</v>
      </c>
      <c r="C94" s="86" t="str">
        <f>'3. Investeringen'!G75</f>
        <v>Nieuwe investeringen TD</v>
      </c>
      <c r="D94" s="86">
        <f>'3. Investeringen'!K75</f>
        <v>2017</v>
      </c>
      <c r="E94" s="121">
        <f>'3. Investeringen'!N75</f>
        <v>2017</v>
      </c>
      <c r="F94" s="86">
        <f>'3. Investeringen'!O75</f>
        <v>61593.876696362619</v>
      </c>
      <c r="G94" s="86">
        <f>'3. Investeringen'!P75</f>
        <v>0</v>
      </c>
      <c r="I94" s="86">
        <f>'6. Investeringen per jaar'!I75</f>
        <v>1</v>
      </c>
      <c r="K94" s="86">
        <f>'8. Afschrijvingen voor GAW'!AO89</f>
        <v>0</v>
      </c>
      <c r="L94" s="86">
        <f>'8. Afschrijvingen voor GAW'!AP89</f>
        <v>0</v>
      </c>
      <c r="M94" s="86">
        <f>'8. Afschrijvingen voor GAW'!AQ89</f>
        <v>0</v>
      </c>
      <c r="N94" s="86">
        <f>'8. Afschrijvingen voor GAW'!AR89</f>
        <v>0</v>
      </c>
      <c r="O94" s="86">
        <f>'8. Afschrijvingen voor GAW'!AS89</f>
        <v>0</v>
      </c>
      <c r="P94" s="86">
        <f>'8. Afschrijvingen voor GAW'!AT89</f>
        <v>0</v>
      </c>
      <c r="Q94" s="86">
        <f>'8. Afschrijvingen voor GAW'!AU89</f>
        <v>0</v>
      </c>
      <c r="R94" s="86">
        <f>'8. Afschrijvingen voor GAW'!AV89</f>
        <v>0</v>
      </c>
      <c r="S94" s="86">
        <f>'8. Afschrijvingen voor GAW'!AW89</f>
        <v>0</v>
      </c>
      <c r="T94" s="86">
        <f>'8. Afschrijvingen voor GAW'!AX89</f>
        <v>0</v>
      </c>
      <c r="U94" s="86">
        <f>'8. Afschrijvingen voor GAW'!AY89</f>
        <v>0</v>
      </c>
      <c r="V94" s="86">
        <f>'8. Afschrijvingen voor GAW'!AZ89</f>
        <v>0</v>
      </c>
      <c r="W94" s="86">
        <f>'8. Afschrijvingen voor GAW'!BA89</f>
        <v>0</v>
      </c>
      <c r="X94" s="86">
        <f>'8. Afschrijvingen voor GAW'!BB89</f>
        <v>0</v>
      </c>
      <c r="Y94" s="86">
        <f>'8. Afschrijvingen voor GAW'!BC89</f>
        <v>0</v>
      </c>
      <c r="Z94" s="86">
        <f>'8. Afschrijvingen voor GAW'!BD89</f>
        <v>0</v>
      </c>
      <c r="AB94" s="122"/>
      <c r="AC94" s="87">
        <f t="shared" si="6"/>
        <v>0</v>
      </c>
      <c r="AD94" s="87">
        <f t="shared" si="7"/>
        <v>0</v>
      </c>
      <c r="AE94" s="87">
        <f t="shared" si="8"/>
        <v>0</v>
      </c>
      <c r="AF94" s="87">
        <f t="shared" si="9"/>
        <v>0</v>
      </c>
      <c r="AG94" s="87">
        <f t="shared" si="10"/>
        <v>0</v>
      </c>
      <c r="AH94" s="87">
        <f t="shared" si="11"/>
        <v>0</v>
      </c>
      <c r="AI94" s="87">
        <f t="shared" si="12"/>
        <v>61593.876696362619</v>
      </c>
      <c r="AJ94" s="87">
        <f t="shared" si="13"/>
        <v>62456.190970111697</v>
      </c>
      <c r="AK94" s="87">
        <f t="shared" si="14"/>
        <v>63767.770980484034</v>
      </c>
      <c r="AL94" s="87">
        <f t="shared" si="15"/>
        <v>65553.268567937586</v>
      </c>
      <c r="AM94" s="87">
        <f t="shared" si="16"/>
        <v>66012.141447913149</v>
      </c>
      <c r="AN94" s="87">
        <f t="shared" si="17"/>
        <v>66012.141447913149</v>
      </c>
      <c r="AO94" s="87">
        <f t="shared" si="18"/>
        <v>66012.141447913149</v>
      </c>
      <c r="AP94" s="87">
        <f t="shared" si="19"/>
        <v>66012.141447913149</v>
      </c>
      <c r="AQ94" s="87">
        <f t="shared" si="20"/>
        <v>66012.141447913149</v>
      </c>
      <c r="AR94" s="87">
        <f t="shared" si="21"/>
        <v>66012.141447913149</v>
      </c>
    </row>
    <row r="95" spans="1:44" s="20" customFormat="1" x14ac:dyDescent="0.2">
      <c r="A95" s="40"/>
      <c r="B95" s="86">
        <f>'3. Investeringen'!B76</f>
        <v>62</v>
      </c>
      <c r="C95" s="86" t="str">
        <f>'3. Investeringen'!G76</f>
        <v>Nieuwe investeringen TD</v>
      </c>
      <c r="D95" s="86">
        <f>'3. Investeringen'!K76</f>
        <v>2018</v>
      </c>
      <c r="E95" s="121">
        <f>'3. Investeringen'!N76</f>
        <v>2018</v>
      </c>
      <c r="F95" s="86">
        <f>'3. Investeringen'!O76</f>
        <v>1706228.6945367833</v>
      </c>
      <c r="G95" s="86">
        <f>'3. Investeringen'!P76</f>
        <v>0</v>
      </c>
      <c r="I95" s="86">
        <f>'6. Investeringen per jaar'!I76</f>
        <v>1</v>
      </c>
      <c r="K95" s="86">
        <f>'8. Afschrijvingen voor GAW'!AO90</f>
        <v>0</v>
      </c>
      <c r="L95" s="86">
        <f>'8. Afschrijvingen voor GAW'!AP90</f>
        <v>0</v>
      </c>
      <c r="M95" s="86">
        <f>'8. Afschrijvingen voor GAW'!AQ90</f>
        <v>0</v>
      </c>
      <c r="N95" s="86">
        <f>'8. Afschrijvingen voor GAW'!AR90</f>
        <v>0</v>
      </c>
      <c r="O95" s="86">
        <f>'8. Afschrijvingen voor GAW'!AS90</f>
        <v>0</v>
      </c>
      <c r="P95" s="86">
        <f>'8. Afschrijvingen voor GAW'!AT90</f>
        <v>0</v>
      </c>
      <c r="Q95" s="86">
        <f>'8. Afschrijvingen voor GAW'!AU90</f>
        <v>0</v>
      </c>
      <c r="R95" s="86">
        <f>'8. Afschrijvingen voor GAW'!AV90</f>
        <v>15511.169950334393</v>
      </c>
      <c r="S95" s="86">
        <f>'8. Afschrijvingen voor GAW'!AW90</f>
        <v>31673.809038582829</v>
      </c>
      <c r="T95" s="86">
        <f>'8. Afschrijvingen voor GAW'!AX90</f>
        <v>32560.675691663149</v>
      </c>
      <c r="U95" s="86">
        <f>'8. Afschrijvingen voor GAW'!AY90</f>
        <v>32788.600421504787</v>
      </c>
      <c r="V95" s="86">
        <f>'8. Afschrijvingen voor GAW'!AZ90</f>
        <v>39346.320505805743</v>
      </c>
      <c r="W95" s="86">
        <f>'8. Afschrijvingen voor GAW'!BA90</f>
        <v>38429.513037709301</v>
      </c>
      <c r="X95" s="86">
        <f>'8. Afschrijvingen voor GAW'!BB90</f>
        <v>37534.068073723836</v>
      </c>
      <c r="Y95" s="86">
        <f>'8. Afschrijvingen voor GAW'!BC90</f>
        <v>36659.487846763288</v>
      </c>
      <c r="Z95" s="86">
        <f>'8. Afschrijvingen voor GAW'!BD90</f>
        <v>35805.286188197926</v>
      </c>
      <c r="AB95" s="122"/>
      <c r="AC95" s="87">
        <f t="shared" si="6"/>
        <v>0</v>
      </c>
      <c r="AD95" s="87">
        <f t="shared" si="7"/>
        <v>0</v>
      </c>
      <c r="AE95" s="87">
        <f t="shared" si="8"/>
        <v>0</v>
      </c>
      <c r="AF95" s="87">
        <f t="shared" si="9"/>
        <v>0</v>
      </c>
      <c r="AG95" s="87">
        <f t="shared" si="10"/>
        <v>0</v>
      </c>
      <c r="AH95" s="87">
        <f t="shared" si="11"/>
        <v>0</v>
      </c>
      <c r="AI95" s="87">
        <f t="shared" si="12"/>
        <v>0</v>
      </c>
      <c r="AJ95" s="87">
        <f t="shared" si="13"/>
        <v>1690717.5245864489</v>
      </c>
      <c r="AK95" s="87">
        <f t="shared" si="14"/>
        <v>1694548.7835641815</v>
      </c>
      <c r="AL95" s="87">
        <f t="shared" si="15"/>
        <v>1709435.4738123156</v>
      </c>
      <c r="AM95" s="87">
        <f t="shared" si="16"/>
        <v>1688612.9217074967</v>
      </c>
      <c r="AN95" s="87">
        <f t="shared" si="17"/>
        <v>1649266.601201691</v>
      </c>
      <c r="AO95" s="87">
        <f t="shared" si="18"/>
        <v>1610837.0881639817</v>
      </c>
      <c r="AP95" s="87">
        <f t="shared" si="19"/>
        <v>1573303.0200902577</v>
      </c>
      <c r="AQ95" s="87">
        <f t="shared" si="20"/>
        <v>1536643.5322434944</v>
      </c>
      <c r="AR95" s="87">
        <f t="shared" si="21"/>
        <v>1500838.2460552964</v>
      </c>
    </row>
    <row r="96" spans="1:44" s="20" customFormat="1" x14ac:dyDescent="0.2">
      <c r="A96" s="40"/>
      <c r="B96" s="86">
        <f>'3. Investeringen'!B77</f>
        <v>63</v>
      </c>
      <c r="C96" s="86" t="str">
        <f>'3. Investeringen'!G77</f>
        <v>Nieuwe investeringen TD</v>
      </c>
      <c r="D96" s="86">
        <f>'3. Investeringen'!K77</f>
        <v>2018</v>
      </c>
      <c r="E96" s="121">
        <f>'3. Investeringen'!N77</f>
        <v>2018</v>
      </c>
      <c r="F96" s="86">
        <f>'3. Investeringen'!O77</f>
        <v>4413011.7283426225</v>
      </c>
      <c r="G96" s="86">
        <f>'3. Investeringen'!P77</f>
        <v>0</v>
      </c>
      <c r="I96" s="86">
        <f>'6. Investeringen per jaar'!I77</f>
        <v>1</v>
      </c>
      <c r="K96" s="86">
        <f>'8. Afschrijvingen voor GAW'!AO91</f>
        <v>0</v>
      </c>
      <c r="L96" s="86">
        <f>'8. Afschrijvingen voor GAW'!AP91</f>
        <v>0</v>
      </c>
      <c r="M96" s="86">
        <f>'8. Afschrijvingen voor GAW'!AQ91</f>
        <v>0</v>
      </c>
      <c r="N96" s="86">
        <f>'8. Afschrijvingen voor GAW'!AR91</f>
        <v>0</v>
      </c>
      <c r="O96" s="86">
        <f>'8. Afschrijvingen voor GAW'!AS91</f>
        <v>0</v>
      </c>
      <c r="P96" s="86">
        <f>'8. Afschrijvingen voor GAW'!AT91</f>
        <v>0</v>
      </c>
      <c r="Q96" s="86">
        <f>'8. Afschrijvingen voor GAW'!AU91</f>
        <v>0</v>
      </c>
      <c r="R96" s="86">
        <f>'8. Afschrijvingen voor GAW'!AV91</f>
        <v>49033.46364825136</v>
      </c>
      <c r="S96" s="86">
        <f>'8. Afschrijvingen voor GAW'!AW91</f>
        <v>100126.33276972927</v>
      </c>
      <c r="T96" s="86">
        <f>'8. Afschrijvingen voor GAW'!AX91</f>
        <v>102929.8700872817</v>
      </c>
      <c r="U96" s="86">
        <f>'8. Afschrijvingen voor GAW'!AY91</f>
        <v>103650.37917789265</v>
      </c>
      <c r="V96" s="86">
        <f>'8. Afschrijvingen voor GAW'!AZ91</f>
        <v>124380.45501347118</v>
      </c>
      <c r="W96" s="86">
        <f>'8. Afschrijvingen voor GAW'!BA91</f>
        <v>120783.9117359732</v>
      </c>
      <c r="X96" s="86">
        <f>'8. Afschrijvingen voor GAW'!BB91</f>
        <v>117291.36489059567</v>
      </c>
      <c r="Y96" s="86">
        <f>'8. Afschrijvingen voor GAW'!BC91</f>
        <v>113899.8073515905</v>
      </c>
      <c r="Z96" s="86">
        <f>'8. Afschrijvingen voor GAW'!BD91</f>
        <v>110606.31894624329</v>
      </c>
      <c r="AB96" s="122"/>
      <c r="AC96" s="87">
        <f t="shared" si="6"/>
        <v>0</v>
      </c>
      <c r="AD96" s="87">
        <f t="shared" si="7"/>
        <v>0</v>
      </c>
      <c r="AE96" s="87">
        <f t="shared" si="8"/>
        <v>0</v>
      </c>
      <c r="AF96" s="87">
        <f t="shared" si="9"/>
        <v>0</v>
      </c>
      <c r="AG96" s="87">
        <f t="shared" si="10"/>
        <v>0</v>
      </c>
      <c r="AH96" s="87">
        <f t="shared" si="11"/>
        <v>0</v>
      </c>
      <c r="AI96" s="87">
        <f t="shared" si="12"/>
        <v>0</v>
      </c>
      <c r="AJ96" s="87">
        <f t="shared" si="13"/>
        <v>4363978.2646943713</v>
      </c>
      <c r="AK96" s="87">
        <f t="shared" si="14"/>
        <v>4355495.4754832238</v>
      </c>
      <c r="AL96" s="87">
        <f t="shared" si="15"/>
        <v>4374519.4787094723</v>
      </c>
      <c r="AM96" s="87">
        <f t="shared" si="16"/>
        <v>4301490.7358825458</v>
      </c>
      <c r="AN96" s="87">
        <f t="shared" si="17"/>
        <v>4177110.2808690746</v>
      </c>
      <c r="AO96" s="87">
        <f t="shared" si="18"/>
        <v>4056326.3691331013</v>
      </c>
      <c r="AP96" s="87">
        <f t="shared" si="19"/>
        <v>3939035.0042425059</v>
      </c>
      <c r="AQ96" s="87">
        <f t="shared" si="20"/>
        <v>3825135.1968909153</v>
      </c>
      <c r="AR96" s="87">
        <f t="shared" si="21"/>
        <v>3714528.877944672</v>
      </c>
    </row>
    <row r="97" spans="1:44" s="20" customFormat="1" x14ac:dyDescent="0.2">
      <c r="A97" s="40"/>
      <c r="B97" s="86">
        <f>'3. Investeringen'!B78</f>
        <v>64</v>
      </c>
      <c r="C97" s="86" t="str">
        <f>'3. Investeringen'!G78</f>
        <v>Nieuwe investeringen TD</v>
      </c>
      <c r="D97" s="86">
        <f>'3. Investeringen'!K78</f>
        <v>2018</v>
      </c>
      <c r="E97" s="121">
        <f>'3. Investeringen'!N78</f>
        <v>2018</v>
      </c>
      <c r="F97" s="86">
        <f>'3. Investeringen'!O78</f>
        <v>950561.0347671411</v>
      </c>
      <c r="G97" s="86">
        <f>'3. Investeringen'!P78</f>
        <v>0</v>
      </c>
      <c r="I97" s="86">
        <f>'6. Investeringen per jaar'!I78</f>
        <v>1</v>
      </c>
      <c r="K97" s="86">
        <f>'8. Afschrijvingen voor GAW'!AO92</f>
        <v>0</v>
      </c>
      <c r="L97" s="86">
        <f>'8. Afschrijvingen voor GAW'!AP92</f>
        <v>0</v>
      </c>
      <c r="M97" s="86">
        <f>'8. Afschrijvingen voor GAW'!AQ92</f>
        <v>0</v>
      </c>
      <c r="N97" s="86">
        <f>'8. Afschrijvingen voor GAW'!AR92</f>
        <v>0</v>
      </c>
      <c r="O97" s="86">
        <f>'8. Afschrijvingen voor GAW'!AS92</f>
        <v>0</v>
      </c>
      <c r="P97" s="86">
        <f>'8. Afschrijvingen voor GAW'!AT92</f>
        <v>0</v>
      </c>
      <c r="Q97" s="86">
        <f>'8. Afschrijvingen voor GAW'!AU92</f>
        <v>0</v>
      </c>
      <c r="R97" s="86">
        <f>'8. Afschrijvingen voor GAW'!AV92</f>
        <v>15842.683912785686</v>
      </c>
      <c r="S97" s="86">
        <f>'8. Afschrijvingen voor GAW'!AW92</f>
        <v>32350.760549908362</v>
      </c>
      <c r="T97" s="86">
        <f>'8. Afschrijvingen voor GAW'!AX92</f>
        <v>33256.581845305802</v>
      </c>
      <c r="U97" s="86">
        <f>'8. Afschrijvingen voor GAW'!AY92</f>
        <v>33489.377918222934</v>
      </c>
      <c r="V97" s="86">
        <f>'8. Afschrijvingen voor GAW'!AZ92</f>
        <v>40187.253501867526</v>
      </c>
      <c r="W97" s="86">
        <f>'8. Afschrijvingen voor GAW'!BA92</f>
        <v>38367.453343292393</v>
      </c>
      <c r="X97" s="86">
        <f>'8. Afschrijvingen voor GAW'!BB92</f>
        <v>36630.059229633865</v>
      </c>
      <c r="Y97" s="86">
        <f>'8. Afschrijvingen voor GAW'!BC92</f>
        <v>34971.339566405164</v>
      </c>
      <c r="Z97" s="86">
        <f>'8. Afschrijvingen voor GAW'!BD92</f>
        <v>33387.731736983042</v>
      </c>
      <c r="AB97" s="122"/>
      <c r="AC97" s="87">
        <f t="shared" si="6"/>
        <v>0</v>
      </c>
      <c r="AD97" s="87">
        <f t="shared" si="7"/>
        <v>0</v>
      </c>
      <c r="AE97" s="87">
        <f t="shared" si="8"/>
        <v>0</v>
      </c>
      <c r="AF97" s="87">
        <f t="shared" si="9"/>
        <v>0</v>
      </c>
      <c r="AG97" s="87">
        <f t="shared" si="10"/>
        <v>0</v>
      </c>
      <c r="AH97" s="87">
        <f t="shared" si="11"/>
        <v>0</v>
      </c>
      <c r="AI97" s="87">
        <f t="shared" si="12"/>
        <v>0</v>
      </c>
      <c r="AJ97" s="87">
        <f t="shared" si="13"/>
        <v>934718.35085435538</v>
      </c>
      <c r="AK97" s="87">
        <f t="shared" si="14"/>
        <v>921996.6756723884</v>
      </c>
      <c r="AL97" s="87">
        <f t="shared" si="15"/>
        <v>914556.00074590952</v>
      </c>
      <c r="AM97" s="87">
        <f t="shared" si="16"/>
        <v>887468.51483290782</v>
      </c>
      <c r="AN97" s="87">
        <f t="shared" si="17"/>
        <v>847281.2613310403</v>
      </c>
      <c r="AO97" s="87">
        <f t="shared" si="18"/>
        <v>808913.80798774795</v>
      </c>
      <c r="AP97" s="87">
        <f t="shared" si="19"/>
        <v>772283.74875811406</v>
      </c>
      <c r="AQ97" s="87">
        <f t="shared" si="20"/>
        <v>737312.4091917089</v>
      </c>
      <c r="AR97" s="87">
        <f t="shared" si="21"/>
        <v>703924.67745472584</v>
      </c>
    </row>
    <row r="98" spans="1:44" s="20" customFormat="1" x14ac:dyDescent="0.2">
      <c r="A98" s="40"/>
      <c r="B98" s="86">
        <f>'3. Investeringen'!B79</f>
        <v>65</v>
      </c>
      <c r="C98" s="86" t="str">
        <f>'3. Investeringen'!G79</f>
        <v>Nieuwe investeringen TD</v>
      </c>
      <c r="D98" s="86">
        <f>'3. Investeringen'!K79</f>
        <v>2018</v>
      </c>
      <c r="E98" s="121">
        <f>'3. Investeringen'!N79</f>
        <v>2018</v>
      </c>
      <c r="F98" s="86">
        <f>'3. Investeringen'!O79</f>
        <v>1826002.5219203201</v>
      </c>
      <c r="G98" s="86">
        <f>'3. Investeringen'!P79</f>
        <v>0</v>
      </c>
      <c r="I98" s="86">
        <f>'6. Investeringen per jaar'!I79</f>
        <v>1</v>
      </c>
      <c r="K98" s="86">
        <f>'8. Afschrijvingen voor GAW'!AO93</f>
        <v>0</v>
      </c>
      <c r="L98" s="86">
        <f>'8. Afschrijvingen voor GAW'!AP93</f>
        <v>0</v>
      </c>
      <c r="M98" s="86">
        <f>'8. Afschrijvingen voor GAW'!AQ93</f>
        <v>0</v>
      </c>
      <c r="N98" s="86">
        <f>'8. Afschrijvingen voor GAW'!AR93</f>
        <v>0</v>
      </c>
      <c r="O98" s="86">
        <f>'8. Afschrijvingen voor GAW'!AS93</f>
        <v>0</v>
      </c>
      <c r="P98" s="86">
        <f>'8. Afschrijvingen voor GAW'!AT93</f>
        <v>0</v>
      </c>
      <c r="Q98" s="86">
        <f>'8. Afschrijvingen voor GAW'!AU93</f>
        <v>0</v>
      </c>
      <c r="R98" s="86">
        <f>'8. Afschrijvingen voor GAW'!AV93</f>
        <v>182600.25219203203</v>
      </c>
      <c r="S98" s="86">
        <f>'8. Afschrijvingen voor GAW'!AW93</f>
        <v>372869.7149761293</v>
      </c>
      <c r="T98" s="86">
        <f>'8. Afschrijvingen voor GAW'!AX93</f>
        <v>383310.06699546095</v>
      </c>
      <c r="U98" s="86">
        <f>'8. Afschrijvingen voor GAW'!AY93</f>
        <v>385993.23746442911</v>
      </c>
      <c r="V98" s="86">
        <f>'8. Afschrijvingen voor GAW'!AZ93</f>
        <v>463191.88495731505</v>
      </c>
      <c r="W98" s="86">
        <f>'8. Afschrijvingen voor GAW'!BA93</f>
        <v>115797.97123932884</v>
      </c>
      <c r="X98" s="86">
        <f>'8. Afschrijvingen voor GAW'!BB93</f>
        <v>0</v>
      </c>
      <c r="Y98" s="86">
        <f>'8. Afschrijvingen voor GAW'!BC93</f>
        <v>0</v>
      </c>
      <c r="Z98" s="86">
        <f>'8. Afschrijvingen voor GAW'!BD93</f>
        <v>0</v>
      </c>
      <c r="AB98" s="122"/>
      <c r="AC98" s="87">
        <f t="shared" si="6"/>
        <v>0</v>
      </c>
      <c r="AD98" s="87">
        <f t="shared" si="7"/>
        <v>0</v>
      </c>
      <c r="AE98" s="87">
        <f t="shared" si="8"/>
        <v>0</v>
      </c>
      <c r="AF98" s="87">
        <f t="shared" si="9"/>
        <v>0</v>
      </c>
      <c r="AG98" s="87">
        <f t="shared" si="10"/>
        <v>0</v>
      </c>
      <c r="AH98" s="87">
        <f t="shared" si="11"/>
        <v>0</v>
      </c>
      <c r="AI98" s="87">
        <f t="shared" si="12"/>
        <v>0</v>
      </c>
      <c r="AJ98" s="87">
        <f t="shared" si="13"/>
        <v>1643402.2697282881</v>
      </c>
      <c r="AK98" s="87">
        <f t="shared" si="14"/>
        <v>1305044.0024164526</v>
      </c>
      <c r="AL98" s="87">
        <f t="shared" si="15"/>
        <v>958275.16748865228</v>
      </c>
      <c r="AM98" s="87">
        <f t="shared" si="16"/>
        <v>578989.85619664367</v>
      </c>
      <c r="AN98" s="87">
        <f t="shared" si="17"/>
        <v>115797.97123932862</v>
      </c>
      <c r="AO98" s="87">
        <f t="shared" si="18"/>
        <v>-2.1827872842550278E-10</v>
      </c>
      <c r="AP98" s="87">
        <f t="shared" si="19"/>
        <v>-2.1827872842550278E-10</v>
      </c>
      <c r="AQ98" s="87">
        <f t="shared" si="20"/>
        <v>-2.1827872842550278E-10</v>
      </c>
      <c r="AR98" s="87">
        <f t="shared" si="21"/>
        <v>-2.1827872842550278E-10</v>
      </c>
    </row>
    <row r="99" spans="1:44" s="20" customFormat="1" x14ac:dyDescent="0.2">
      <c r="A99" s="40"/>
      <c r="B99" s="86">
        <f>'3. Investeringen'!B80</f>
        <v>66</v>
      </c>
      <c r="C99" s="86" t="str">
        <f>'3. Investeringen'!G80</f>
        <v>Nieuwe investeringen TD</v>
      </c>
      <c r="D99" s="86">
        <f>'3. Investeringen'!K80</f>
        <v>2019</v>
      </c>
      <c r="E99" s="121">
        <f>'3. Investeringen'!N80</f>
        <v>2019</v>
      </c>
      <c r="F99" s="86">
        <f>'3. Investeringen'!O80</f>
        <v>860584.7662848758</v>
      </c>
      <c r="G99" s="86">
        <f>'3. Investeringen'!P80</f>
        <v>0</v>
      </c>
      <c r="I99" s="86">
        <f>'6. Investeringen per jaar'!I80</f>
        <v>1</v>
      </c>
      <c r="K99" s="86">
        <f>'8. Afschrijvingen voor GAW'!AO94</f>
        <v>0</v>
      </c>
      <c r="L99" s="86">
        <f>'8. Afschrijvingen voor GAW'!AP94</f>
        <v>0</v>
      </c>
      <c r="M99" s="86">
        <f>'8. Afschrijvingen voor GAW'!AQ94</f>
        <v>0</v>
      </c>
      <c r="N99" s="86">
        <f>'8. Afschrijvingen voor GAW'!AR94</f>
        <v>0</v>
      </c>
      <c r="O99" s="86">
        <f>'8. Afschrijvingen voor GAW'!AS94</f>
        <v>0</v>
      </c>
      <c r="P99" s="86">
        <f>'8. Afschrijvingen voor GAW'!AT94</f>
        <v>0</v>
      </c>
      <c r="Q99" s="86">
        <f>'8. Afschrijvingen voor GAW'!AU94</f>
        <v>0</v>
      </c>
      <c r="R99" s="86">
        <f>'8. Afschrijvingen voor GAW'!AV94</f>
        <v>0</v>
      </c>
      <c r="S99" s="86">
        <f>'8. Afschrijvingen voor GAW'!AW94</f>
        <v>7823.4978753170526</v>
      </c>
      <c r="T99" s="86">
        <f>'8. Afschrijvingen voor GAW'!AX94</f>
        <v>16085.111631651862</v>
      </c>
      <c r="U99" s="86">
        <f>'8. Afschrijvingen voor GAW'!AY94</f>
        <v>16197.707413073425</v>
      </c>
      <c r="V99" s="86">
        <f>'8. Afschrijvingen voor GAW'!AZ94</f>
        <v>19437.248895688106</v>
      </c>
      <c r="W99" s="86">
        <f>'8. Afschrijvingen voor GAW'!BA94</f>
        <v>18992.968920929525</v>
      </c>
      <c r="X99" s="86">
        <f>'8. Afschrijvingen voor GAW'!BB94</f>
        <v>18558.843917022565</v>
      </c>
      <c r="Y99" s="86">
        <f>'8. Afschrijvingen voor GAW'!BC94</f>
        <v>18134.64177034776</v>
      </c>
      <c r="Z99" s="86">
        <f>'8. Afschrijvingen voor GAW'!BD94</f>
        <v>17720.135672739812</v>
      </c>
      <c r="AB99" s="122"/>
      <c r="AC99" s="87">
        <f t="shared" ref="AC99:AC124" si="22">$I99*IF($D99&lt;2011,IF(AC$33=$E99,$G99*K$28-K99,
AB99*K$28-K99),
IF(AC$33=$E99,$F99-K99,
AB99*K$28-K99))</f>
        <v>0</v>
      </c>
      <c r="AD99" s="87">
        <f t="shared" si="7"/>
        <v>0</v>
      </c>
      <c r="AE99" s="87">
        <f t="shared" si="8"/>
        <v>0</v>
      </c>
      <c r="AF99" s="87">
        <f t="shared" si="9"/>
        <v>0</v>
      </c>
      <c r="AG99" s="87">
        <f t="shared" si="10"/>
        <v>0</v>
      </c>
      <c r="AH99" s="87">
        <f t="shared" si="11"/>
        <v>0</v>
      </c>
      <c r="AI99" s="87">
        <f t="shared" si="12"/>
        <v>0</v>
      </c>
      <c r="AJ99" s="87">
        <f t="shared" si="13"/>
        <v>0</v>
      </c>
      <c r="AK99" s="87">
        <f t="shared" si="14"/>
        <v>852761.2684095588</v>
      </c>
      <c r="AL99" s="87">
        <f t="shared" si="15"/>
        <v>860553.47229337459</v>
      </c>
      <c r="AM99" s="87">
        <f t="shared" si="16"/>
        <v>850379.6391863547</v>
      </c>
      <c r="AN99" s="87">
        <f t="shared" si="17"/>
        <v>830942.3902906666</v>
      </c>
      <c r="AO99" s="87">
        <f t="shared" si="18"/>
        <v>811949.42136973713</v>
      </c>
      <c r="AP99" s="87">
        <f t="shared" si="19"/>
        <v>793390.57745271455</v>
      </c>
      <c r="AQ99" s="87">
        <f t="shared" si="20"/>
        <v>775255.93568236683</v>
      </c>
      <c r="AR99" s="87">
        <f t="shared" si="21"/>
        <v>757535.80000962701</v>
      </c>
    </row>
    <row r="100" spans="1:44" s="20" customFormat="1" x14ac:dyDescent="0.2">
      <c r="A100" s="40"/>
      <c r="B100" s="86">
        <f>'3. Investeringen'!B81</f>
        <v>67</v>
      </c>
      <c r="C100" s="86" t="str">
        <f>'3. Investeringen'!G81</f>
        <v>Nieuwe investeringen TD</v>
      </c>
      <c r="D100" s="86">
        <f>'3. Investeringen'!K81</f>
        <v>2019</v>
      </c>
      <c r="E100" s="121">
        <f>'3. Investeringen'!N81</f>
        <v>2019</v>
      </c>
      <c r="F100" s="86">
        <f>'3. Investeringen'!O81</f>
        <v>6603103.4087384613</v>
      </c>
      <c r="G100" s="86">
        <f>'3. Investeringen'!P81</f>
        <v>0</v>
      </c>
      <c r="I100" s="86">
        <f>'6. Investeringen per jaar'!I81</f>
        <v>1</v>
      </c>
      <c r="K100" s="86">
        <f>'8. Afschrijvingen voor GAW'!AO95</f>
        <v>0</v>
      </c>
      <c r="L100" s="86">
        <f>'8. Afschrijvingen voor GAW'!AP95</f>
        <v>0</v>
      </c>
      <c r="M100" s="86">
        <f>'8. Afschrijvingen voor GAW'!AQ95</f>
        <v>0</v>
      </c>
      <c r="N100" s="86">
        <f>'8. Afschrijvingen voor GAW'!AR95</f>
        <v>0</v>
      </c>
      <c r="O100" s="86">
        <f>'8. Afschrijvingen voor GAW'!AS95</f>
        <v>0</v>
      </c>
      <c r="P100" s="86">
        <f>'8. Afschrijvingen voor GAW'!AT95</f>
        <v>0</v>
      </c>
      <c r="Q100" s="86">
        <f>'8. Afschrijvingen voor GAW'!AU95</f>
        <v>0</v>
      </c>
      <c r="R100" s="86">
        <f>'8. Afschrijvingen voor GAW'!AV95</f>
        <v>0</v>
      </c>
      <c r="S100" s="86">
        <f>'8. Afschrijvingen voor GAW'!AW95</f>
        <v>73367.815652649573</v>
      </c>
      <c r="T100" s="86">
        <f>'8. Afschrijvingen voor GAW'!AX95</f>
        <v>150844.22898184753</v>
      </c>
      <c r="U100" s="86">
        <f>'8. Afschrijvingen voor GAW'!AY95</f>
        <v>151900.13858472047</v>
      </c>
      <c r="V100" s="86">
        <f>'8. Afschrijvingen voor GAW'!AZ95</f>
        <v>182280.16630166452</v>
      </c>
      <c r="W100" s="86">
        <f>'8. Afschrijvingen voor GAW'!BA95</f>
        <v>177133.4321943234</v>
      </c>
      <c r="X100" s="86">
        <f>'8. Afschrijvingen voor GAW'!BB95</f>
        <v>172132.01763824839</v>
      </c>
      <c r="Y100" s="86">
        <f>'8. Afschrijvingen voor GAW'!BC95</f>
        <v>167271.81949316844</v>
      </c>
      <c r="Z100" s="86">
        <f>'8. Afschrijvingen voor GAW'!BD95</f>
        <v>162548.85047218486</v>
      </c>
      <c r="AB100" s="122"/>
      <c r="AC100" s="87">
        <f t="shared" si="22"/>
        <v>0</v>
      </c>
      <c r="AD100" s="87">
        <f t="shared" si="7"/>
        <v>0</v>
      </c>
      <c r="AE100" s="87">
        <f t="shared" si="8"/>
        <v>0</v>
      </c>
      <c r="AF100" s="87">
        <f t="shared" si="9"/>
        <v>0</v>
      </c>
      <c r="AG100" s="87">
        <f t="shared" si="10"/>
        <v>0</v>
      </c>
      <c r="AH100" s="87">
        <f t="shared" si="11"/>
        <v>0</v>
      </c>
      <c r="AI100" s="87">
        <f t="shared" si="12"/>
        <v>0</v>
      </c>
      <c r="AJ100" s="87">
        <f t="shared" si="13"/>
        <v>0</v>
      </c>
      <c r="AK100" s="87">
        <f t="shared" si="14"/>
        <v>6529735.5930858115</v>
      </c>
      <c r="AL100" s="87">
        <f t="shared" si="15"/>
        <v>6561723.9607103663</v>
      </c>
      <c r="AM100" s="87">
        <f t="shared" si="16"/>
        <v>6455755.8898506174</v>
      </c>
      <c r="AN100" s="87">
        <f t="shared" si="17"/>
        <v>6273475.7235489525</v>
      </c>
      <c r="AO100" s="87">
        <f t="shared" si="18"/>
        <v>6096342.2913546292</v>
      </c>
      <c r="AP100" s="87">
        <f t="shared" si="19"/>
        <v>5924210.2737163808</v>
      </c>
      <c r="AQ100" s="87">
        <f t="shared" si="20"/>
        <v>5756938.4542232128</v>
      </c>
      <c r="AR100" s="87">
        <f t="shared" si="21"/>
        <v>5594389.603751028</v>
      </c>
    </row>
    <row r="101" spans="1:44" s="20" customFormat="1" x14ac:dyDescent="0.2">
      <c r="A101" s="40"/>
      <c r="B101" s="86">
        <f>'3. Investeringen'!B82</f>
        <v>68</v>
      </c>
      <c r="C101" s="86" t="str">
        <f>'3. Investeringen'!G82</f>
        <v>Nieuwe investeringen TD</v>
      </c>
      <c r="D101" s="86">
        <f>'3. Investeringen'!K82</f>
        <v>2019</v>
      </c>
      <c r="E101" s="121">
        <f>'3. Investeringen'!N82</f>
        <v>2019</v>
      </c>
      <c r="F101" s="86">
        <f>'3. Investeringen'!O82</f>
        <v>498835.54951146204</v>
      </c>
      <c r="G101" s="86">
        <f>'3. Investeringen'!P82</f>
        <v>0</v>
      </c>
      <c r="I101" s="86">
        <f>'6. Investeringen per jaar'!I82</f>
        <v>1</v>
      </c>
      <c r="K101" s="86">
        <f>'8. Afschrijvingen voor GAW'!AO96</f>
        <v>0</v>
      </c>
      <c r="L101" s="86">
        <f>'8. Afschrijvingen voor GAW'!AP96</f>
        <v>0</v>
      </c>
      <c r="M101" s="86">
        <f>'8. Afschrijvingen voor GAW'!AQ96</f>
        <v>0</v>
      </c>
      <c r="N101" s="86">
        <f>'8. Afschrijvingen voor GAW'!AR96</f>
        <v>0</v>
      </c>
      <c r="O101" s="86">
        <f>'8. Afschrijvingen voor GAW'!AS96</f>
        <v>0</v>
      </c>
      <c r="P101" s="86">
        <f>'8. Afschrijvingen voor GAW'!AT96</f>
        <v>0</v>
      </c>
      <c r="Q101" s="86">
        <f>'8. Afschrijvingen voor GAW'!AU96</f>
        <v>0</v>
      </c>
      <c r="R101" s="86">
        <f>'8. Afschrijvingen voor GAW'!AV96</f>
        <v>0</v>
      </c>
      <c r="S101" s="86">
        <f>'8. Afschrijvingen voor GAW'!AW96</f>
        <v>8313.9258251910342</v>
      </c>
      <c r="T101" s="86">
        <f>'8. Afschrijvingen voor GAW'!AX96</f>
        <v>17093.431496592766</v>
      </c>
      <c r="U101" s="86">
        <f>'8. Afschrijvingen voor GAW'!AY96</f>
        <v>17213.085517068917</v>
      </c>
      <c r="V101" s="86">
        <f>'8. Afschrijvingen voor GAW'!AZ96</f>
        <v>20655.702620482694</v>
      </c>
      <c r="W101" s="86">
        <f>'8. Afschrijvingen voor GAW'!BA96</f>
        <v>19754.362869770725</v>
      </c>
      <c r="X101" s="86">
        <f>'8. Afschrijvingen voor GAW'!BB96</f>
        <v>18892.354308180729</v>
      </c>
      <c r="Y101" s="86">
        <f>'8. Afschrijvingen voor GAW'!BC96</f>
        <v>18067.960665641935</v>
      </c>
      <c r="Z101" s="86">
        <f>'8. Afschrijvingen voor GAW'!BD96</f>
        <v>17279.540563868468</v>
      </c>
      <c r="AB101" s="122"/>
      <c r="AC101" s="87">
        <f t="shared" si="22"/>
        <v>0</v>
      </c>
      <c r="AD101" s="87">
        <f t="shared" si="7"/>
        <v>0</v>
      </c>
      <c r="AE101" s="87">
        <f t="shared" si="8"/>
        <v>0</v>
      </c>
      <c r="AF101" s="87">
        <f t="shared" si="9"/>
        <v>0</v>
      </c>
      <c r="AG101" s="87">
        <f t="shared" si="10"/>
        <v>0</v>
      </c>
      <c r="AH101" s="87">
        <f t="shared" si="11"/>
        <v>0</v>
      </c>
      <c r="AI101" s="87">
        <f t="shared" si="12"/>
        <v>0</v>
      </c>
      <c r="AJ101" s="87">
        <f t="shared" si="13"/>
        <v>0</v>
      </c>
      <c r="AK101" s="87">
        <f t="shared" si="14"/>
        <v>490521.62368627102</v>
      </c>
      <c r="AL101" s="87">
        <f t="shared" si="15"/>
        <v>487162.79765289387</v>
      </c>
      <c r="AM101" s="87">
        <f t="shared" si="16"/>
        <v>473359.85171939514</v>
      </c>
      <c r="AN101" s="87">
        <f t="shared" si="17"/>
        <v>452704.14909891243</v>
      </c>
      <c r="AO101" s="87">
        <f t="shared" si="18"/>
        <v>432949.7862291417</v>
      </c>
      <c r="AP101" s="87">
        <f t="shared" si="19"/>
        <v>414057.43192096095</v>
      </c>
      <c r="AQ101" s="87">
        <f t="shared" si="20"/>
        <v>395989.47125531902</v>
      </c>
      <c r="AR101" s="87">
        <f t="shared" si="21"/>
        <v>378709.93069145054</v>
      </c>
    </row>
    <row r="102" spans="1:44" s="20" customFormat="1" x14ac:dyDescent="0.2">
      <c r="A102" s="40"/>
      <c r="B102" s="86">
        <f>'3. Investeringen'!B83</f>
        <v>69</v>
      </c>
      <c r="C102" s="86" t="str">
        <f>'3. Investeringen'!G83</f>
        <v>Nieuwe investeringen TD</v>
      </c>
      <c r="D102" s="86">
        <f>'3. Investeringen'!K83</f>
        <v>2019</v>
      </c>
      <c r="E102" s="121">
        <f>'3. Investeringen'!N83</f>
        <v>2019</v>
      </c>
      <c r="F102" s="86">
        <f>'3. Investeringen'!O83</f>
        <v>386673.02021075279</v>
      </c>
      <c r="G102" s="86">
        <f>'3. Investeringen'!P83</f>
        <v>0</v>
      </c>
      <c r="I102" s="86">
        <f>'6. Investeringen per jaar'!I83</f>
        <v>1</v>
      </c>
      <c r="K102" s="86">
        <f>'8. Afschrijvingen voor GAW'!AO97</f>
        <v>0</v>
      </c>
      <c r="L102" s="86">
        <f>'8. Afschrijvingen voor GAW'!AP97</f>
        <v>0</v>
      </c>
      <c r="M102" s="86">
        <f>'8. Afschrijvingen voor GAW'!AQ97</f>
        <v>0</v>
      </c>
      <c r="N102" s="86">
        <f>'8. Afschrijvingen voor GAW'!AR97</f>
        <v>0</v>
      </c>
      <c r="O102" s="86">
        <f>'8. Afschrijvingen voor GAW'!AS97</f>
        <v>0</v>
      </c>
      <c r="P102" s="86">
        <f>'8. Afschrijvingen voor GAW'!AT97</f>
        <v>0</v>
      </c>
      <c r="Q102" s="86">
        <f>'8. Afschrijvingen voor GAW'!AU97</f>
        <v>0</v>
      </c>
      <c r="R102" s="86">
        <f>'8. Afschrijvingen voor GAW'!AV97</f>
        <v>0</v>
      </c>
      <c r="S102" s="86">
        <f>'8. Afschrijvingen voor GAW'!AW97</f>
        <v>38667.30202107528</v>
      </c>
      <c r="T102" s="86">
        <f>'8. Afschrijvingen voor GAW'!AX97</f>
        <v>79499.972955330784</v>
      </c>
      <c r="U102" s="86">
        <f>'8. Afschrijvingen voor GAW'!AY97</f>
        <v>80056.472766018094</v>
      </c>
      <c r="V102" s="86">
        <f>'8. Afschrijvingen voor GAW'!AZ97</f>
        <v>96067.76731922169</v>
      </c>
      <c r="W102" s="86">
        <f>'8. Afschrijvingen voor GAW'!BA97</f>
        <v>69382.276397215668</v>
      </c>
      <c r="X102" s="86">
        <f>'8. Afschrijvingen voor GAW'!BB97</f>
        <v>34691.138198607834</v>
      </c>
      <c r="Y102" s="86">
        <f>'8. Afschrijvingen voor GAW'!BC97</f>
        <v>0</v>
      </c>
      <c r="Z102" s="86">
        <f>'8. Afschrijvingen voor GAW'!BD97</f>
        <v>0</v>
      </c>
      <c r="AB102" s="122"/>
      <c r="AC102" s="87">
        <f t="shared" si="22"/>
        <v>0</v>
      </c>
      <c r="AD102" s="87">
        <f t="shared" si="7"/>
        <v>0</v>
      </c>
      <c r="AE102" s="87">
        <f t="shared" si="8"/>
        <v>0</v>
      </c>
      <c r="AF102" s="87">
        <f t="shared" si="9"/>
        <v>0</v>
      </c>
      <c r="AG102" s="87">
        <f t="shared" si="10"/>
        <v>0</v>
      </c>
      <c r="AH102" s="87">
        <f t="shared" si="11"/>
        <v>0</v>
      </c>
      <c r="AI102" s="87">
        <f t="shared" si="12"/>
        <v>0</v>
      </c>
      <c r="AJ102" s="87">
        <f t="shared" si="13"/>
        <v>0</v>
      </c>
      <c r="AK102" s="87">
        <f t="shared" si="14"/>
        <v>348005.71818967751</v>
      </c>
      <c r="AL102" s="87">
        <f t="shared" si="15"/>
        <v>278249.90534365771</v>
      </c>
      <c r="AM102" s="87">
        <f t="shared" si="16"/>
        <v>200141.18191504516</v>
      </c>
      <c r="AN102" s="87">
        <f t="shared" si="17"/>
        <v>104073.41459582347</v>
      </c>
      <c r="AO102" s="87">
        <f t="shared" si="18"/>
        <v>34691.138198607805</v>
      </c>
      <c r="AP102" s="87">
        <f t="shared" si="19"/>
        <v>-2.9103830456733704E-11</v>
      </c>
      <c r="AQ102" s="87">
        <f t="shared" si="20"/>
        <v>-2.9103830456733704E-11</v>
      </c>
      <c r="AR102" s="87">
        <f t="shared" si="21"/>
        <v>-2.9103830456733704E-11</v>
      </c>
    </row>
    <row r="103" spans="1:44" s="20" customFormat="1" x14ac:dyDescent="0.2">
      <c r="A103" s="40"/>
      <c r="B103" s="86">
        <f>'3. Investeringen'!B84</f>
        <v>70</v>
      </c>
      <c r="C103" s="86" t="str">
        <f>'3. Investeringen'!G84</f>
        <v>Nieuwe investeringen TD</v>
      </c>
      <c r="D103" s="86">
        <f>'3. Investeringen'!K84</f>
        <v>2019</v>
      </c>
      <c r="E103" s="121">
        <f>'3. Investeringen'!N84</f>
        <v>2019</v>
      </c>
      <c r="F103" s="86">
        <f>'3. Investeringen'!O84</f>
        <v>21776.431026915212</v>
      </c>
      <c r="G103" s="86">
        <f>'3. Investeringen'!P84</f>
        <v>0</v>
      </c>
      <c r="I103" s="86">
        <f>'6. Investeringen per jaar'!I84</f>
        <v>1</v>
      </c>
      <c r="K103" s="86">
        <f>'8. Afschrijvingen voor GAW'!AO98</f>
        <v>0</v>
      </c>
      <c r="L103" s="86">
        <f>'8. Afschrijvingen voor GAW'!AP98</f>
        <v>0</v>
      </c>
      <c r="M103" s="86">
        <f>'8. Afschrijvingen voor GAW'!AQ98</f>
        <v>0</v>
      </c>
      <c r="N103" s="86">
        <f>'8. Afschrijvingen voor GAW'!AR98</f>
        <v>0</v>
      </c>
      <c r="O103" s="86">
        <f>'8. Afschrijvingen voor GAW'!AS98</f>
        <v>0</v>
      </c>
      <c r="P103" s="86">
        <f>'8. Afschrijvingen voor GAW'!AT98</f>
        <v>0</v>
      </c>
      <c r="Q103" s="86">
        <f>'8. Afschrijvingen voor GAW'!AU98</f>
        <v>0</v>
      </c>
      <c r="R103" s="86">
        <f>'8. Afschrijvingen voor GAW'!AV98</f>
        <v>0</v>
      </c>
      <c r="S103" s="86">
        <f>'8. Afschrijvingen voor GAW'!AW98</f>
        <v>0</v>
      </c>
      <c r="T103" s="86">
        <f>'8. Afschrijvingen voor GAW'!AX98</f>
        <v>0</v>
      </c>
      <c r="U103" s="86">
        <f>'8. Afschrijvingen voor GAW'!AY98</f>
        <v>0</v>
      </c>
      <c r="V103" s="86">
        <f>'8. Afschrijvingen voor GAW'!AZ98</f>
        <v>0</v>
      </c>
      <c r="W103" s="86">
        <f>'8. Afschrijvingen voor GAW'!BA98</f>
        <v>0</v>
      </c>
      <c r="X103" s="86">
        <f>'8. Afschrijvingen voor GAW'!BB98</f>
        <v>0</v>
      </c>
      <c r="Y103" s="86">
        <f>'8. Afschrijvingen voor GAW'!BC98</f>
        <v>0</v>
      </c>
      <c r="Z103" s="86">
        <f>'8. Afschrijvingen voor GAW'!BD98</f>
        <v>0</v>
      </c>
      <c r="AB103" s="122"/>
      <c r="AC103" s="87">
        <f t="shared" si="22"/>
        <v>0</v>
      </c>
      <c r="AD103" s="87">
        <f t="shared" si="7"/>
        <v>0</v>
      </c>
      <c r="AE103" s="87">
        <f t="shared" si="8"/>
        <v>0</v>
      </c>
      <c r="AF103" s="87">
        <f t="shared" si="9"/>
        <v>0</v>
      </c>
      <c r="AG103" s="87">
        <f t="shared" si="10"/>
        <v>0</v>
      </c>
      <c r="AH103" s="87">
        <f t="shared" si="11"/>
        <v>0</v>
      </c>
      <c r="AI103" s="87">
        <f t="shared" si="12"/>
        <v>0</v>
      </c>
      <c r="AJ103" s="87">
        <f t="shared" si="13"/>
        <v>0</v>
      </c>
      <c r="AK103" s="87">
        <f t="shared" si="14"/>
        <v>21776.431026915212</v>
      </c>
      <c r="AL103" s="87">
        <f t="shared" si="15"/>
        <v>22386.17109566884</v>
      </c>
      <c r="AM103" s="87">
        <f t="shared" si="16"/>
        <v>22542.874293338518</v>
      </c>
      <c r="AN103" s="87">
        <f t="shared" si="17"/>
        <v>22542.874293338518</v>
      </c>
      <c r="AO103" s="87">
        <f t="shared" si="18"/>
        <v>22542.874293338518</v>
      </c>
      <c r="AP103" s="87">
        <f t="shared" si="19"/>
        <v>22542.874293338518</v>
      </c>
      <c r="AQ103" s="87">
        <f t="shared" si="20"/>
        <v>22542.874293338518</v>
      </c>
      <c r="AR103" s="87">
        <f t="shared" si="21"/>
        <v>22542.874293338518</v>
      </c>
    </row>
    <row r="104" spans="1:44" s="20" customFormat="1" x14ac:dyDescent="0.2">
      <c r="A104" s="40"/>
      <c r="B104" s="86">
        <f>'3. Investeringen'!B85</f>
        <v>71</v>
      </c>
      <c r="C104" s="86" t="str">
        <f>'3. Investeringen'!G85</f>
        <v>Nieuwe investeringen AD</v>
      </c>
      <c r="D104" s="86">
        <f>'3. Investeringen'!K85</f>
        <v>2009</v>
      </c>
      <c r="E104" s="121">
        <f>'3. Investeringen'!N85</f>
        <v>2011</v>
      </c>
      <c r="F104" s="86">
        <f>'3. Investeringen'!O85</f>
        <v>1438828.519230769</v>
      </c>
      <c r="G104" s="86">
        <f>'3. Investeringen'!P85</f>
        <v>1438828.519230769</v>
      </c>
      <c r="I104" s="86">
        <f>'6. Investeringen per jaar'!I85</f>
        <v>1</v>
      </c>
      <c r="K104" s="86">
        <f>'8. Afschrijvingen voor GAW'!AO99</f>
        <v>38944.291920512813</v>
      </c>
      <c r="L104" s="86">
        <f>'8. Afschrijvingen voor GAW'!AP99</f>
        <v>39956.843510446146</v>
      </c>
      <c r="M104" s="86">
        <f>'8. Afschrijvingen voor GAW'!AQ99</f>
        <v>40875.850911186404</v>
      </c>
      <c r="N104" s="86">
        <f>'8. Afschrijvingen voor GAW'!AR99</f>
        <v>42020.374736699618</v>
      </c>
      <c r="O104" s="86">
        <f>'8. Afschrijvingen voor GAW'!AS99</f>
        <v>42440.578484066617</v>
      </c>
      <c r="P104" s="86">
        <f>'8. Afschrijvingen voor GAW'!AT99</f>
        <v>42780.103111939148</v>
      </c>
      <c r="Q104" s="86">
        <f>'8. Afschrijvingen voor GAW'!AU99</f>
        <v>42865.663318163031</v>
      </c>
      <c r="R104" s="86">
        <f>'8. Afschrijvingen voor GAW'!AV99</f>
        <v>43465.782604617314</v>
      </c>
      <c r="S104" s="86">
        <f>'8. Afschrijvingen voor GAW'!AW99</f>
        <v>44378.564039314275</v>
      </c>
      <c r="T104" s="86">
        <f>'8. Afschrijvingen voor GAW'!AX99</f>
        <v>45621.163832415077</v>
      </c>
      <c r="U104" s="86">
        <f>'8. Afschrijvingen voor GAW'!AY99</f>
        <v>45940.511979241972</v>
      </c>
      <c r="V104" s="86">
        <f>'8. Afschrijvingen voor GAW'!AZ99</f>
        <v>55128.614375090365</v>
      </c>
      <c r="W104" s="86">
        <f>'8. Afschrijvingen voor GAW'!BA99</f>
        <v>52632.224290180609</v>
      </c>
      <c r="X104" s="86">
        <f>'8. Afschrijvingen voor GAW'!BB99</f>
        <v>50248.878284587525</v>
      </c>
      <c r="Y104" s="86">
        <f>'8. Afschrijvingen voor GAW'!BC99</f>
        <v>47973.457381134504</v>
      </c>
      <c r="Z104" s="86">
        <f>'8. Afschrijvingen voor GAW'!BD99</f>
        <v>45801.074405385014</v>
      </c>
      <c r="AB104" s="122"/>
      <c r="AC104" s="87">
        <f t="shared" si="22"/>
        <v>1421466.6550987174</v>
      </c>
      <c r="AD104" s="87">
        <f t="shared" si="7"/>
        <v>1418467.9446208379</v>
      </c>
      <c r="AE104" s="87">
        <f t="shared" si="8"/>
        <v>1410216.8564359308</v>
      </c>
      <c r="AF104" s="87">
        <f t="shared" si="9"/>
        <v>1407682.5536794374</v>
      </c>
      <c r="AG104" s="87">
        <f t="shared" si="10"/>
        <v>1379318.8007321653</v>
      </c>
      <c r="AH104" s="87">
        <f t="shared" si="11"/>
        <v>1347573.2480260837</v>
      </c>
      <c r="AI104" s="87">
        <f t="shared" si="12"/>
        <v>1307402.7312039728</v>
      </c>
      <c r="AJ104" s="87">
        <f t="shared" si="13"/>
        <v>1282240.5868362112</v>
      </c>
      <c r="AK104" s="87">
        <f t="shared" si="14"/>
        <v>1264789.0751204572</v>
      </c>
      <c r="AL104" s="87">
        <f t="shared" si="15"/>
        <v>1254582.005391415</v>
      </c>
      <c r="AM104" s="87">
        <f t="shared" si="16"/>
        <v>1217423.5674499129</v>
      </c>
      <c r="AN104" s="87">
        <f t="shared" si="17"/>
        <v>1162294.9530748224</v>
      </c>
      <c r="AO104" s="87">
        <f t="shared" si="18"/>
        <v>1109662.7287846417</v>
      </c>
      <c r="AP104" s="87">
        <f t="shared" si="19"/>
        <v>1059413.8505000542</v>
      </c>
      <c r="AQ104" s="87">
        <f t="shared" si="20"/>
        <v>1011440.3931189197</v>
      </c>
      <c r="AR104" s="87">
        <f t="shared" si="21"/>
        <v>965639.31871353462</v>
      </c>
    </row>
    <row r="105" spans="1:44" s="20" customFormat="1" x14ac:dyDescent="0.2">
      <c r="A105" s="40"/>
      <c r="B105" s="86">
        <f>'3. Investeringen'!B86</f>
        <v>72</v>
      </c>
      <c r="C105" s="86" t="str">
        <f>'3. Investeringen'!G86</f>
        <v>Nieuwe investeringen AD</v>
      </c>
      <c r="D105" s="86">
        <f>'3. Investeringen'!K86</f>
        <v>2009</v>
      </c>
      <c r="E105" s="121">
        <f>'3. Investeringen'!N86</f>
        <v>2011</v>
      </c>
      <c r="F105" s="86">
        <f>'3. Investeringen'!O86</f>
        <v>51984.028846153837</v>
      </c>
      <c r="G105" s="86">
        <f>'3. Investeringen'!P86</f>
        <v>51984.028846153837</v>
      </c>
      <c r="I105" s="86">
        <f>'6. Investeringen per jaar'!I86</f>
        <v>1</v>
      </c>
      <c r="K105" s="86">
        <f>'8. Afschrijvingen voor GAW'!AO100</f>
        <v>1407.0343807692304</v>
      </c>
      <c r="L105" s="86">
        <f>'8. Afschrijvingen voor GAW'!AP100</f>
        <v>1443.6172746692303</v>
      </c>
      <c r="M105" s="86">
        <f>'8. Afschrijvingen voor GAW'!AQ100</f>
        <v>1476.8204719866226</v>
      </c>
      <c r="N105" s="86">
        <f>'8. Afschrijvingen voor GAW'!AR100</f>
        <v>1518.1714452022479</v>
      </c>
      <c r="O105" s="86">
        <f>'8. Afschrijvingen voor GAW'!AS100</f>
        <v>1533.3531596542703</v>
      </c>
      <c r="P105" s="86">
        <f>'8. Afschrijvingen voor GAW'!AT100</f>
        <v>1545.6199849315044</v>
      </c>
      <c r="Q105" s="86">
        <f>'8. Afschrijvingen voor GAW'!AU100</f>
        <v>1548.7112249013676</v>
      </c>
      <c r="R105" s="86">
        <f>'8. Afschrijvingen voor GAW'!AV100</f>
        <v>1570.3931820499868</v>
      </c>
      <c r="S105" s="86">
        <f>'8. Afschrijvingen voor GAW'!AW100</f>
        <v>1603.3714388730366</v>
      </c>
      <c r="T105" s="86">
        <f>'8. Afschrijvingen voor GAW'!AX100</f>
        <v>1648.2658391614816</v>
      </c>
      <c r="U105" s="86">
        <f>'8. Afschrijvingen voor GAW'!AY100</f>
        <v>1659.8037000356117</v>
      </c>
      <c r="V105" s="86">
        <f>'8. Afschrijvingen voor GAW'!AZ100</f>
        <v>1991.7644400427334</v>
      </c>
      <c r="W105" s="86">
        <f>'8. Afschrijvingen voor GAW'!BA100</f>
        <v>1901.5713333238173</v>
      </c>
      <c r="X105" s="86">
        <f>'8. Afschrijvingen voor GAW'!BB100</f>
        <v>1815.4624427582105</v>
      </c>
      <c r="Y105" s="86">
        <f>'8. Afschrijvingen voor GAW'!BC100</f>
        <v>1733.2528227087823</v>
      </c>
      <c r="Z105" s="86">
        <f>'8. Afschrijvingen voor GAW'!BD100</f>
        <v>1654.7659024351769</v>
      </c>
      <c r="AB105" s="122"/>
      <c r="AC105" s="87">
        <f t="shared" si="22"/>
        <v>51356.754898076906</v>
      </c>
      <c r="AD105" s="87">
        <f t="shared" si="7"/>
        <v>51248.413250757672</v>
      </c>
      <c r="AE105" s="87">
        <f t="shared" si="8"/>
        <v>50950.306283538477</v>
      </c>
      <c r="AF105" s="87">
        <f t="shared" si="9"/>
        <v>50858.743414275305</v>
      </c>
      <c r="AG105" s="87">
        <f t="shared" si="10"/>
        <v>49833.977688763793</v>
      </c>
      <c r="AH105" s="87">
        <f t="shared" si="11"/>
        <v>48687.029525342405</v>
      </c>
      <c r="AI105" s="87">
        <f t="shared" si="12"/>
        <v>47235.692359491724</v>
      </c>
      <c r="AJ105" s="87">
        <f t="shared" si="13"/>
        <v>46326.598870474627</v>
      </c>
      <c r="AK105" s="87">
        <f t="shared" si="14"/>
        <v>45696.086007881553</v>
      </c>
      <c r="AL105" s="87">
        <f t="shared" si="15"/>
        <v>45327.310576940756</v>
      </c>
      <c r="AM105" s="87">
        <f t="shared" si="16"/>
        <v>43984.798050943726</v>
      </c>
      <c r="AN105" s="87">
        <f t="shared" si="17"/>
        <v>41993.033610900995</v>
      </c>
      <c r="AO105" s="87">
        <f t="shared" si="18"/>
        <v>40091.462277577179</v>
      </c>
      <c r="AP105" s="87">
        <f t="shared" si="19"/>
        <v>38275.999834818969</v>
      </c>
      <c r="AQ105" s="87">
        <f t="shared" si="20"/>
        <v>36542.747012110187</v>
      </c>
      <c r="AR105" s="87">
        <f t="shared" si="21"/>
        <v>34887.981109675013</v>
      </c>
    </row>
    <row r="106" spans="1:44" s="20" customFormat="1" x14ac:dyDescent="0.2">
      <c r="A106" s="40"/>
      <c r="B106" s="86">
        <f>'3. Investeringen'!B87</f>
        <v>73</v>
      </c>
      <c r="C106" s="86" t="str">
        <f>'3. Investeringen'!G87</f>
        <v>Nieuwe investeringen AD</v>
      </c>
      <c r="D106" s="86">
        <f>'3. Investeringen'!K87</f>
        <v>2010</v>
      </c>
      <c r="E106" s="121">
        <f>'3. Investeringen'!N87</f>
        <v>2011</v>
      </c>
      <c r="F106" s="86">
        <f>'3. Investeringen'!O87</f>
        <v>1159121.1584615384</v>
      </c>
      <c r="G106" s="86">
        <f>'3. Investeringen'!P87</f>
        <v>1159121.1584615384</v>
      </c>
      <c r="I106" s="86">
        <f>'6. Investeringen per jaar'!I87</f>
        <v>1</v>
      </c>
      <c r="K106" s="86">
        <f>'8. Afschrijvingen voor GAW'!AO101</f>
        <v>30558.64872307692</v>
      </c>
      <c r="L106" s="86">
        <f>'8. Afschrijvingen voor GAW'!AP101</f>
        <v>31353.173589876915</v>
      </c>
      <c r="M106" s="86">
        <f>'8. Afschrijvingen voor GAW'!AQ101</f>
        <v>32074.29658244408</v>
      </c>
      <c r="N106" s="86">
        <f>'8. Afschrijvingen voor GAW'!AR101</f>
        <v>32972.376886752514</v>
      </c>
      <c r="O106" s="86">
        <f>'8. Afschrijvingen voor GAW'!AS101</f>
        <v>33302.100655620037</v>
      </c>
      <c r="P106" s="86">
        <f>'8. Afschrijvingen voor GAW'!AT101</f>
        <v>33568.517460864998</v>
      </c>
      <c r="Q106" s="86">
        <f>'8. Afschrijvingen voor GAW'!AU101</f>
        <v>33635.65449578673</v>
      </c>
      <c r="R106" s="86">
        <f>'8. Afschrijvingen voor GAW'!AV101</f>
        <v>34106.553658727746</v>
      </c>
      <c r="S106" s="86">
        <f>'8. Afschrijvingen voor GAW'!AW101</f>
        <v>34822.791285561027</v>
      </c>
      <c r="T106" s="86">
        <f>'8. Afschrijvingen voor GAW'!AX101</f>
        <v>35797.829441556736</v>
      </c>
      <c r="U106" s="86">
        <f>'8. Afschrijvingen voor GAW'!AY101</f>
        <v>36048.414247647626</v>
      </c>
      <c r="V106" s="86">
        <f>'8. Afschrijvingen voor GAW'!AZ101</f>
        <v>43258.09709717716</v>
      </c>
      <c r="W106" s="86">
        <f>'8. Afschrijvingen voor GAW'!BA101</f>
        <v>41370.47104202761</v>
      </c>
      <c r="X106" s="86">
        <f>'8. Afschrijvingen voor GAW'!BB101</f>
        <v>39565.214123830039</v>
      </c>
      <c r="Y106" s="86">
        <f>'8. Afschrijvingen voor GAW'!BC101</f>
        <v>37838.732052972002</v>
      </c>
      <c r="Z106" s="86">
        <f>'8. Afschrijvingen voor GAW'!BD101</f>
        <v>36187.587381569581</v>
      </c>
      <c r="AB106" s="122"/>
      <c r="AC106" s="87">
        <f t="shared" si="22"/>
        <v>1145949.3271153844</v>
      </c>
      <c r="AD106" s="87">
        <f t="shared" si="7"/>
        <v>1144390.8360305075</v>
      </c>
      <c r="AE106" s="87">
        <f t="shared" si="8"/>
        <v>1138637.5286767648</v>
      </c>
      <c r="AF106" s="87">
        <f t="shared" si="9"/>
        <v>1137547.0025929618</v>
      </c>
      <c r="AG106" s="87">
        <f t="shared" si="10"/>
        <v>1115620.3719632714</v>
      </c>
      <c r="AH106" s="87">
        <f t="shared" si="11"/>
        <v>1090976.8174781126</v>
      </c>
      <c r="AI106" s="87">
        <f t="shared" si="12"/>
        <v>1059523.1166172822</v>
      </c>
      <c r="AJ106" s="87">
        <f t="shared" si="13"/>
        <v>1040249.8865911963</v>
      </c>
      <c r="AK106" s="87">
        <f t="shared" si="14"/>
        <v>1027272.3429240502</v>
      </c>
      <c r="AL106" s="87">
        <f t="shared" si="15"/>
        <v>1020238.1390843668</v>
      </c>
      <c r="AM106" s="87">
        <f t="shared" si="16"/>
        <v>991331.39181030972</v>
      </c>
      <c r="AN106" s="87">
        <f t="shared" si="17"/>
        <v>948073.29471313255</v>
      </c>
      <c r="AO106" s="87">
        <f t="shared" si="18"/>
        <v>906702.82367110497</v>
      </c>
      <c r="AP106" s="87">
        <f t="shared" si="19"/>
        <v>867137.60954727489</v>
      </c>
      <c r="AQ106" s="87">
        <f t="shared" si="20"/>
        <v>829298.87749430293</v>
      </c>
      <c r="AR106" s="87">
        <f t="shared" si="21"/>
        <v>793111.29011273338</v>
      </c>
    </row>
    <row r="107" spans="1:44" s="20" customFormat="1" x14ac:dyDescent="0.2">
      <c r="A107" s="40"/>
      <c r="B107" s="86">
        <f>'3. Investeringen'!B88</f>
        <v>74</v>
      </c>
      <c r="C107" s="86" t="str">
        <f>'3. Investeringen'!G88</f>
        <v>Nieuwe investeringen AD</v>
      </c>
      <c r="D107" s="86">
        <f>'3. Investeringen'!K88</f>
        <v>2010</v>
      </c>
      <c r="E107" s="121">
        <f>'3. Investeringen'!N88</f>
        <v>2011</v>
      </c>
      <c r="F107" s="86">
        <f>'3. Investeringen'!O88</f>
        <v>18338.211410256408</v>
      </c>
      <c r="G107" s="86">
        <f>'3. Investeringen'!P88</f>
        <v>18338.211410256408</v>
      </c>
      <c r="I107" s="86">
        <f>'6. Investeringen per jaar'!I88</f>
        <v>1</v>
      </c>
      <c r="K107" s="86">
        <f>'8. Afschrijvingen voor GAW'!AO102</f>
        <v>483.46193717948711</v>
      </c>
      <c r="L107" s="86">
        <f>'8. Afschrijvingen voor GAW'!AP102</f>
        <v>496.03194754615373</v>
      </c>
      <c r="M107" s="86">
        <f>'8. Afschrijvingen voor GAW'!AQ102</f>
        <v>507.44068233971524</v>
      </c>
      <c r="N107" s="86">
        <f>'8. Afschrijvingen voor GAW'!AR102</f>
        <v>521.64902144522728</v>
      </c>
      <c r="O107" s="86">
        <f>'8. Afschrijvingen voor GAW'!AS102</f>
        <v>526.86551165967956</v>
      </c>
      <c r="P107" s="86">
        <f>'8. Afschrijvingen voor GAW'!AT102</f>
        <v>531.08043575295699</v>
      </c>
      <c r="Q107" s="86">
        <f>'8. Afschrijvingen voor GAW'!AU102</f>
        <v>532.14259662446295</v>
      </c>
      <c r="R107" s="86">
        <f>'8. Afschrijvingen voor GAW'!AV102</f>
        <v>539.59259297720541</v>
      </c>
      <c r="S107" s="86">
        <f>'8. Afschrijvingen voor GAW'!AW102</f>
        <v>550.9240374297267</v>
      </c>
      <c r="T107" s="86">
        <f>'8. Afschrijvingen voor GAW'!AX102</f>
        <v>566.34991047775907</v>
      </c>
      <c r="U107" s="86">
        <f>'8. Afschrijvingen voor GAW'!AY102</f>
        <v>570.31435985110329</v>
      </c>
      <c r="V107" s="86">
        <f>'8. Afschrijvingen voor GAW'!AZ102</f>
        <v>684.37723182132379</v>
      </c>
      <c r="W107" s="86">
        <f>'8. Afschrijvingen voor GAW'!BA102</f>
        <v>654.5134980691206</v>
      </c>
      <c r="X107" s="86">
        <f>'8. Afschrijvingen voor GAW'!BB102</f>
        <v>625.95290906246817</v>
      </c>
      <c r="Y107" s="86">
        <f>'8. Afschrijvingen voor GAW'!BC102</f>
        <v>598.63860030337855</v>
      </c>
      <c r="Z107" s="86">
        <f>'8. Afschrijvingen voor GAW'!BD102</f>
        <v>572.51618865377668</v>
      </c>
      <c r="AB107" s="122"/>
      <c r="AC107" s="87">
        <f t="shared" si="22"/>
        <v>18129.822644230764</v>
      </c>
      <c r="AD107" s="87">
        <f t="shared" si="7"/>
        <v>18105.166085434608</v>
      </c>
      <c r="AE107" s="87">
        <f t="shared" si="8"/>
        <v>18014.144223059888</v>
      </c>
      <c r="AF107" s="87">
        <f t="shared" si="9"/>
        <v>17996.891239860339</v>
      </c>
      <c r="AG107" s="87">
        <f t="shared" si="10"/>
        <v>17649.994640599263</v>
      </c>
      <c r="AH107" s="87">
        <f t="shared" si="11"/>
        <v>17260.114161971102</v>
      </c>
      <c r="AI107" s="87">
        <f t="shared" si="12"/>
        <v>16762.491793670579</v>
      </c>
      <c r="AJ107" s="87">
        <f t="shared" si="13"/>
        <v>16457.574085804761</v>
      </c>
      <c r="AK107" s="87">
        <f t="shared" si="14"/>
        <v>16252.259104176934</v>
      </c>
      <c r="AL107" s="87">
        <f t="shared" si="15"/>
        <v>16140.972448616129</v>
      </c>
      <c r="AM107" s="87">
        <f t="shared" si="16"/>
        <v>15683.644895905336</v>
      </c>
      <c r="AN107" s="87">
        <f t="shared" si="17"/>
        <v>14999.267664084013</v>
      </c>
      <c r="AO107" s="87">
        <f t="shared" si="18"/>
        <v>14344.754166014893</v>
      </c>
      <c r="AP107" s="87">
        <f t="shared" si="19"/>
        <v>13718.801256952425</v>
      </c>
      <c r="AQ107" s="87">
        <f t="shared" si="20"/>
        <v>13120.162656649047</v>
      </c>
      <c r="AR107" s="87">
        <f t="shared" si="21"/>
        <v>12547.64646799527</v>
      </c>
    </row>
    <row r="108" spans="1:44" s="20" customFormat="1" x14ac:dyDescent="0.2">
      <c r="A108" s="40"/>
      <c r="B108" s="86">
        <f>'3. Investeringen'!B89</f>
        <v>75</v>
      </c>
      <c r="C108" s="86" t="str">
        <f>'3. Investeringen'!G89</f>
        <v>Nieuwe investeringen AD</v>
      </c>
      <c r="D108" s="86">
        <f>'3. Investeringen'!K89</f>
        <v>2011</v>
      </c>
      <c r="E108" s="121">
        <f>'3. Investeringen'!N89</f>
        <v>2011</v>
      </c>
      <c r="F108" s="86">
        <f>'3. Investeringen'!O89</f>
        <v>2181109.85</v>
      </c>
      <c r="G108" s="86">
        <f>'3. Investeringen'!P89</f>
        <v>0</v>
      </c>
      <c r="I108" s="86">
        <f>'6. Investeringen per jaar'!I89</f>
        <v>1</v>
      </c>
      <c r="K108" s="86">
        <f>'8. Afschrijvingen voor GAW'!AO103</f>
        <v>27962.946794871797</v>
      </c>
      <c r="L108" s="86">
        <f>'8. Afschrijvingen voor GAW'!AP103</f>
        <v>57379.966823076931</v>
      </c>
      <c r="M108" s="86">
        <f>'8. Afschrijvingen voor GAW'!AQ103</f>
        <v>58699.706060007702</v>
      </c>
      <c r="N108" s="86">
        <f>'8. Afschrijvingen voor GAW'!AR103</f>
        <v>60343.297829687916</v>
      </c>
      <c r="O108" s="86">
        <f>'8. Afschrijvingen voor GAW'!AS103</f>
        <v>60946.730807984794</v>
      </c>
      <c r="P108" s="86">
        <f>'8. Afschrijvingen voor GAW'!AT103</f>
        <v>61434.304654448671</v>
      </c>
      <c r="Q108" s="86">
        <f>'8. Afschrijvingen voor GAW'!AU103</f>
        <v>61557.17326375757</v>
      </c>
      <c r="R108" s="86">
        <f>'8. Afschrijvingen voor GAW'!AV103</f>
        <v>62418.973689450184</v>
      </c>
      <c r="S108" s="86">
        <f>'8. Afschrijvingen voor GAW'!AW103</f>
        <v>63729.77213692863</v>
      </c>
      <c r="T108" s="86">
        <f>'8. Afschrijvingen voor GAW'!AX103</f>
        <v>65514.205756762625</v>
      </c>
      <c r="U108" s="86">
        <f>'8. Afschrijvingen voor GAW'!AY103</f>
        <v>65972.805197059963</v>
      </c>
      <c r="V108" s="86">
        <f>'8. Afschrijvingen voor GAW'!AZ103</f>
        <v>79167.366236471964</v>
      </c>
      <c r="W108" s="86">
        <f>'8. Afschrijvingen voor GAW'!BA103</f>
        <v>75834.003447567869</v>
      </c>
      <c r="X108" s="86">
        <f>'8. Afschrijvingen voor GAW'!BB103</f>
        <v>72640.992776091312</v>
      </c>
      <c r="Y108" s="86">
        <f>'8. Afschrijvingen voor GAW'!BC103</f>
        <v>69582.424659203272</v>
      </c>
      <c r="Z108" s="86">
        <f>'8. Afschrijvingen voor GAW'!BD103</f>
        <v>66652.638357763135</v>
      </c>
      <c r="AB108" s="122"/>
      <c r="AC108" s="87">
        <f t="shared" si="22"/>
        <v>2153146.9032051284</v>
      </c>
      <c r="AD108" s="87">
        <f t="shared" si="7"/>
        <v>2151748.7558653848</v>
      </c>
      <c r="AE108" s="87">
        <f t="shared" si="8"/>
        <v>2142539.271190281</v>
      </c>
      <c r="AF108" s="87">
        <f t="shared" si="9"/>
        <v>2142187.0729539208</v>
      </c>
      <c r="AG108" s="87">
        <f t="shared" si="10"/>
        <v>2102662.2128754752</v>
      </c>
      <c r="AH108" s="87">
        <f t="shared" si="11"/>
        <v>2058049.2059240304</v>
      </c>
      <c r="AI108" s="87">
        <f t="shared" si="12"/>
        <v>2000608.131072121</v>
      </c>
      <c r="AJ108" s="87">
        <f t="shared" si="13"/>
        <v>1966197.6712176804</v>
      </c>
      <c r="AK108" s="87">
        <f t="shared" si="14"/>
        <v>1943758.0501763229</v>
      </c>
      <c r="AL108" s="87">
        <f t="shared" si="15"/>
        <v>1932669.0698244974</v>
      </c>
      <c r="AM108" s="87">
        <f t="shared" si="16"/>
        <v>1880224.9481162089</v>
      </c>
      <c r="AN108" s="87">
        <f t="shared" si="17"/>
        <v>1801057.5818797369</v>
      </c>
      <c r="AO108" s="87">
        <f t="shared" si="18"/>
        <v>1725223.578432169</v>
      </c>
      <c r="AP108" s="87">
        <f t="shared" si="19"/>
        <v>1652582.5856560778</v>
      </c>
      <c r="AQ108" s="87">
        <f t="shared" si="20"/>
        <v>1583000.1609968746</v>
      </c>
      <c r="AR108" s="87">
        <f t="shared" si="21"/>
        <v>1516347.5226391114</v>
      </c>
    </row>
    <row r="109" spans="1:44" s="20" customFormat="1" x14ac:dyDescent="0.2">
      <c r="A109" s="40"/>
      <c r="B109" s="86">
        <f>'3. Investeringen'!B90</f>
        <v>76</v>
      </c>
      <c r="C109" s="86" t="str">
        <f>'3. Investeringen'!G90</f>
        <v>Nieuwe investeringen AD</v>
      </c>
      <c r="D109" s="86">
        <f>'3. Investeringen'!K90</f>
        <v>2011</v>
      </c>
      <c r="E109" s="121">
        <f>'3. Investeringen'!N90</f>
        <v>2011</v>
      </c>
      <c r="F109" s="86">
        <f>'3. Investeringen'!O90</f>
        <v>-10153.24</v>
      </c>
      <c r="G109" s="86">
        <f>'3. Investeringen'!P90</f>
        <v>0</v>
      </c>
      <c r="I109" s="86">
        <f>'6. Investeringen per jaar'!I90</f>
        <v>1</v>
      </c>
      <c r="K109" s="86">
        <f>'8. Afschrijvingen voor GAW'!AO104</f>
        <v>-130.16974358974358</v>
      </c>
      <c r="L109" s="86">
        <f>'8. Afschrijvingen voor GAW'!AP104</f>
        <v>-267.10831384615381</v>
      </c>
      <c r="M109" s="86">
        <f>'8. Afschrijvingen voor GAW'!AQ104</f>
        <v>-273.25180506461538</v>
      </c>
      <c r="N109" s="86">
        <f>'8. Afschrijvingen voor GAW'!AR104</f>
        <v>-280.90285560642462</v>
      </c>
      <c r="O109" s="86">
        <f>'8. Afschrijvingen voor GAW'!AS104</f>
        <v>-283.71188416248884</v>
      </c>
      <c r="P109" s="86">
        <f>'8. Afschrijvingen voor GAW'!AT104</f>
        <v>-285.98157923578873</v>
      </c>
      <c r="Q109" s="86">
        <f>'8. Afschrijvingen voor GAW'!AU104</f>
        <v>-286.55354239426032</v>
      </c>
      <c r="R109" s="86">
        <f>'8. Afschrijvingen voor GAW'!AV104</f>
        <v>-290.56529198778003</v>
      </c>
      <c r="S109" s="86">
        <f>'8. Afschrijvingen voor GAW'!AW104</f>
        <v>-296.66716311952337</v>
      </c>
      <c r="T109" s="86">
        <f>'8. Afschrijvingen voor GAW'!AX104</f>
        <v>-304.97384368687</v>
      </c>
      <c r="U109" s="86">
        <f>'8. Afschrijvingen voor GAW'!AY104</f>
        <v>-307.10866059267806</v>
      </c>
      <c r="V109" s="86">
        <f>'8. Afschrijvingen voor GAW'!AZ104</f>
        <v>-368.53039271121372</v>
      </c>
      <c r="W109" s="86">
        <f>'8. Afschrijvingen voor GAW'!BA104</f>
        <v>-353.01332354442576</v>
      </c>
      <c r="X109" s="86">
        <f>'8. Afschrijvingen voor GAW'!BB104</f>
        <v>-338.14960465834463</v>
      </c>
      <c r="Y109" s="86">
        <f>'8. Afschrijvingen voor GAW'!BC104</f>
        <v>-323.91172656746704</v>
      </c>
      <c r="Z109" s="86">
        <f>'8. Afschrijvingen voor GAW'!BD104</f>
        <v>-310.27333808041578</v>
      </c>
      <c r="AB109" s="122"/>
      <c r="AC109" s="87">
        <f t="shared" si="22"/>
        <v>-10023.070256410256</v>
      </c>
      <c r="AD109" s="87">
        <f t="shared" si="7"/>
        <v>-10016.561769230768</v>
      </c>
      <c r="AE109" s="87">
        <f t="shared" si="8"/>
        <v>-9973.690884858459</v>
      </c>
      <c r="AF109" s="87">
        <f t="shared" si="9"/>
        <v>-9972.0513740280712</v>
      </c>
      <c r="AG109" s="87">
        <f t="shared" si="10"/>
        <v>-9788.060003605864</v>
      </c>
      <c r="AH109" s="87">
        <f t="shared" si="11"/>
        <v>-9580.3829043989208</v>
      </c>
      <c r="AI109" s="87">
        <f t="shared" si="12"/>
        <v>-9312.9901278134585</v>
      </c>
      <c r="AJ109" s="87">
        <f t="shared" si="13"/>
        <v>-9152.8066976150676</v>
      </c>
      <c r="AK109" s="87">
        <f t="shared" si="14"/>
        <v>-9048.3484751454598</v>
      </c>
      <c r="AL109" s="87">
        <f t="shared" si="15"/>
        <v>-8996.7283887626636</v>
      </c>
      <c r="AM109" s="87">
        <f t="shared" si="16"/>
        <v>-8752.5968268913239</v>
      </c>
      <c r="AN109" s="87">
        <f t="shared" si="17"/>
        <v>-8384.0664341801094</v>
      </c>
      <c r="AO109" s="87">
        <f t="shared" si="18"/>
        <v>-8031.0531106356839</v>
      </c>
      <c r="AP109" s="87">
        <f t="shared" si="19"/>
        <v>-7692.9035059773396</v>
      </c>
      <c r="AQ109" s="87">
        <f t="shared" si="20"/>
        <v>-7368.9917794098728</v>
      </c>
      <c r="AR109" s="87">
        <f t="shared" si="21"/>
        <v>-7058.7184413294572</v>
      </c>
    </row>
    <row r="110" spans="1:44" s="20" customFormat="1" x14ac:dyDescent="0.2">
      <c r="A110" s="40"/>
      <c r="B110" s="86">
        <f>'3. Investeringen'!B91</f>
        <v>77</v>
      </c>
      <c r="C110" s="86" t="str">
        <f>'3. Investeringen'!G91</f>
        <v>Nieuwe investeringen AD</v>
      </c>
      <c r="D110" s="86">
        <f>'3. Investeringen'!K91</f>
        <v>2012</v>
      </c>
      <c r="E110" s="121">
        <f>'3. Investeringen'!N91</f>
        <v>2012</v>
      </c>
      <c r="F110" s="86">
        <f>'3. Investeringen'!O91</f>
        <v>692301</v>
      </c>
      <c r="G110" s="86">
        <f>'3. Investeringen'!P91</f>
        <v>0</v>
      </c>
      <c r="I110" s="86">
        <f>'6. Investeringen per jaar'!I91</f>
        <v>1</v>
      </c>
      <c r="K110" s="86">
        <f>'8. Afschrijvingen voor GAW'!AO105</f>
        <v>0</v>
      </c>
      <c r="L110" s="86">
        <f>'8. Afschrijvingen voor GAW'!AP105</f>
        <v>8875.6538461538457</v>
      </c>
      <c r="M110" s="86">
        <f>'8. Afschrijvingen voor GAW'!AQ105</f>
        <v>18159.587769230766</v>
      </c>
      <c r="N110" s="86">
        <f>'8. Afschrijvingen voor GAW'!AR105</f>
        <v>18668.056226769229</v>
      </c>
      <c r="O110" s="86">
        <f>'8. Afschrijvingen voor GAW'!AS105</f>
        <v>18854.736789036921</v>
      </c>
      <c r="P110" s="86">
        <f>'8. Afschrijvingen voor GAW'!AT105</f>
        <v>19005.574683349216</v>
      </c>
      <c r="Q110" s="86">
        <f>'8. Afschrijvingen voor GAW'!AU105</f>
        <v>19043.585832715915</v>
      </c>
      <c r="R110" s="86">
        <f>'8. Afschrijvingen voor GAW'!AV105</f>
        <v>19310.196034373934</v>
      </c>
      <c r="S110" s="86">
        <f>'8. Afschrijvingen voor GAW'!AW105</f>
        <v>19715.710151095784</v>
      </c>
      <c r="T110" s="86">
        <f>'8. Afschrijvingen voor GAW'!AX105</f>
        <v>20267.750035326466</v>
      </c>
      <c r="U110" s="86">
        <f>'8. Afschrijvingen voor GAW'!AY105</f>
        <v>20409.624285573751</v>
      </c>
      <c r="V110" s="86">
        <f>'8. Afschrijvingen voor GAW'!AZ105</f>
        <v>24491.549142688498</v>
      </c>
      <c r="W110" s="86">
        <f>'8. Afschrijvingen voor GAW'!BA105</f>
        <v>23495.282736884223</v>
      </c>
      <c r="X110" s="86">
        <f>'8. Afschrijvingen voor GAW'!BB105</f>
        <v>22539.542422163508</v>
      </c>
      <c r="Y110" s="86">
        <f>'8. Afschrijvingen voor GAW'!BC105</f>
        <v>21622.679679567023</v>
      </c>
      <c r="Z110" s="86">
        <f>'8. Afschrijvingen voor GAW'!BD105</f>
        <v>20743.113048533789</v>
      </c>
      <c r="AB110" s="122"/>
      <c r="AC110" s="87">
        <f t="shared" si="22"/>
        <v>0</v>
      </c>
      <c r="AD110" s="87">
        <f t="shared" si="7"/>
        <v>683425.34615384613</v>
      </c>
      <c r="AE110" s="87">
        <f t="shared" si="8"/>
        <v>680984.54134615383</v>
      </c>
      <c r="AF110" s="87">
        <f t="shared" si="9"/>
        <v>681384.05227707687</v>
      </c>
      <c r="AG110" s="87">
        <f t="shared" si="10"/>
        <v>669343.15601081075</v>
      </c>
      <c r="AH110" s="87">
        <f t="shared" si="11"/>
        <v>655692.32657554804</v>
      </c>
      <c r="AI110" s="87">
        <f t="shared" si="12"/>
        <v>637960.12539598322</v>
      </c>
      <c r="AJ110" s="87">
        <f t="shared" si="13"/>
        <v>627581.37111715309</v>
      </c>
      <c r="AK110" s="87">
        <f t="shared" si="14"/>
        <v>621044.86975951749</v>
      </c>
      <c r="AL110" s="87">
        <f t="shared" si="15"/>
        <v>618166.37607745756</v>
      </c>
      <c r="AM110" s="87">
        <f t="shared" si="16"/>
        <v>602083.91642442602</v>
      </c>
      <c r="AN110" s="87">
        <f t="shared" si="17"/>
        <v>577592.3672817375</v>
      </c>
      <c r="AO110" s="87">
        <f t="shared" si="18"/>
        <v>554097.08454485331</v>
      </c>
      <c r="AP110" s="87">
        <f t="shared" si="19"/>
        <v>531557.54212268977</v>
      </c>
      <c r="AQ110" s="87">
        <f t="shared" si="20"/>
        <v>509934.86244312278</v>
      </c>
      <c r="AR110" s="87">
        <f t="shared" si="21"/>
        <v>489191.74939458899</v>
      </c>
    </row>
    <row r="111" spans="1:44" s="20" customFormat="1" x14ac:dyDescent="0.2">
      <c r="A111" s="40"/>
      <c r="B111" s="86">
        <f>'3. Investeringen'!B92</f>
        <v>78</v>
      </c>
      <c r="C111" s="86" t="str">
        <f>'3. Investeringen'!G92</f>
        <v>Nieuwe investeringen AD</v>
      </c>
      <c r="D111" s="86">
        <f>'3. Investeringen'!K92</f>
        <v>2013</v>
      </c>
      <c r="E111" s="121">
        <f>'3. Investeringen'!N92</f>
        <v>2013</v>
      </c>
      <c r="F111" s="86">
        <f>'3. Investeringen'!O92</f>
        <v>1005654.5037108475</v>
      </c>
      <c r="G111" s="86">
        <f>'3. Investeringen'!P92</f>
        <v>0</v>
      </c>
      <c r="I111" s="86">
        <f>'6. Investeringen per jaar'!I92</f>
        <v>1</v>
      </c>
      <c r="K111" s="86">
        <f>'8. Afschrijvingen voor GAW'!AO106</f>
        <v>0</v>
      </c>
      <c r="L111" s="86">
        <f>'8. Afschrijvingen voor GAW'!AP106</f>
        <v>0</v>
      </c>
      <c r="M111" s="86">
        <f>'8. Afschrijvingen voor GAW'!AQ106</f>
        <v>12893.006457831378</v>
      </c>
      <c r="N111" s="86">
        <f>'8. Afschrijvingen voor GAW'!AR106</f>
        <v>26508.021277301312</v>
      </c>
      <c r="O111" s="86">
        <f>'8. Afschrijvingen voor GAW'!AS106</f>
        <v>26773.101490074328</v>
      </c>
      <c r="P111" s="86">
        <f>'8. Afschrijvingen voor GAW'!AT106</f>
        <v>26987.286301994922</v>
      </c>
      <c r="Q111" s="86">
        <f>'8. Afschrijvingen voor GAW'!AU106</f>
        <v>27041.260874598913</v>
      </c>
      <c r="R111" s="86">
        <f>'8. Afschrijvingen voor GAW'!AV106</f>
        <v>27419.838526843298</v>
      </c>
      <c r="S111" s="86">
        <f>'8. Afschrijvingen voor GAW'!AW106</f>
        <v>27995.655135907007</v>
      </c>
      <c r="T111" s="86">
        <f>'8. Afschrijvingen voor GAW'!AX106</f>
        <v>28779.533479712405</v>
      </c>
      <c r="U111" s="86">
        <f>'8. Afschrijvingen voor GAW'!AY106</f>
        <v>28980.990214070389</v>
      </c>
      <c r="V111" s="86">
        <f>'8. Afschrijvingen voor GAW'!AZ106</f>
        <v>34777.188256884467</v>
      </c>
      <c r="W111" s="86">
        <f>'8. Afschrijvingen voor GAW'!BA106</f>
        <v>33408.905440220158</v>
      </c>
      <c r="X111" s="86">
        <f>'8. Afschrijvingen voor GAW'!BB106</f>
        <v>32094.456701588551</v>
      </c>
      <c r="Y111" s="86">
        <f>'8. Afschrijvingen voor GAW'!BC106</f>
        <v>30831.723978903097</v>
      </c>
      <c r="Z111" s="86">
        <f>'8. Afschrijvingen voor GAW'!BD106</f>
        <v>29618.672543667562</v>
      </c>
      <c r="AB111" s="122"/>
      <c r="AC111" s="87">
        <f t="shared" si="22"/>
        <v>0</v>
      </c>
      <c r="AD111" s="87">
        <f t="shared" si="7"/>
        <v>0</v>
      </c>
      <c r="AE111" s="87">
        <f t="shared" si="8"/>
        <v>992761.4972530161</v>
      </c>
      <c r="AF111" s="87">
        <f t="shared" si="9"/>
        <v>994050.79789879918</v>
      </c>
      <c r="AG111" s="87">
        <f t="shared" si="10"/>
        <v>977218.20438771287</v>
      </c>
      <c r="AH111" s="87">
        <f t="shared" si="11"/>
        <v>958048.66372081963</v>
      </c>
      <c r="AI111" s="87">
        <f t="shared" si="12"/>
        <v>932923.50017366244</v>
      </c>
      <c r="AJ111" s="87">
        <f t="shared" si="13"/>
        <v>918564.59064925043</v>
      </c>
      <c r="AK111" s="87">
        <f t="shared" si="14"/>
        <v>909858.79191697761</v>
      </c>
      <c r="AL111" s="87">
        <f t="shared" si="15"/>
        <v>906555.30461094063</v>
      </c>
      <c r="AM111" s="87">
        <f t="shared" si="16"/>
        <v>883920.20152914664</v>
      </c>
      <c r="AN111" s="87">
        <f t="shared" si="17"/>
        <v>849143.01327226218</v>
      </c>
      <c r="AO111" s="87">
        <f t="shared" si="18"/>
        <v>815734.10783204203</v>
      </c>
      <c r="AP111" s="87">
        <f t="shared" si="19"/>
        <v>783639.65113045345</v>
      </c>
      <c r="AQ111" s="87">
        <f t="shared" si="20"/>
        <v>752807.92715155031</v>
      </c>
      <c r="AR111" s="87">
        <f t="shared" si="21"/>
        <v>723189.2546078827</v>
      </c>
    </row>
    <row r="112" spans="1:44" s="20" customFormat="1" x14ac:dyDescent="0.2">
      <c r="A112" s="40"/>
      <c r="B112" s="86">
        <f>'3. Investeringen'!B93</f>
        <v>79</v>
      </c>
      <c r="C112" s="86" t="str">
        <f>'3. Investeringen'!G93</f>
        <v>Nieuwe investeringen AD</v>
      </c>
      <c r="D112" s="86">
        <f>'3. Investeringen'!K93</f>
        <v>2013</v>
      </c>
      <c r="E112" s="121">
        <f>'3. Investeringen'!N93</f>
        <v>2013</v>
      </c>
      <c r="F112" s="86">
        <f>'3. Investeringen'!O93</f>
        <v>63862.253858596319</v>
      </c>
      <c r="G112" s="86">
        <f>'3. Investeringen'!P93</f>
        <v>0</v>
      </c>
      <c r="I112" s="86">
        <f>'6. Investeringen per jaar'!I93</f>
        <v>1</v>
      </c>
      <c r="K112" s="86">
        <f>'8. Afschrijvingen voor GAW'!AO107</f>
        <v>0</v>
      </c>
      <c r="L112" s="86">
        <f>'8. Afschrijvingen voor GAW'!AP107</f>
        <v>0</v>
      </c>
      <c r="M112" s="86">
        <f>'8. Afschrijvingen voor GAW'!AQ107</f>
        <v>818.74684434097844</v>
      </c>
      <c r="N112" s="86">
        <f>'8. Afschrijvingen voor GAW'!AR107</f>
        <v>1683.3435119650517</v>
      </c>
      <c r="O112" s="86">
        <f>'8. Afschrijvingen voor GAW'!AS107</f>
        <v>1700.1769470847023</v>
      </c>
      <c r="P112" s="86">
        <f>'8. Afschrijvingen voor GAW'!AT107</f>
        <v>1713.77836266138</v>
      </c>
      <c r="Q112" s="86">
        <f>'8. Afschrijvingen voor GAW'!AU107</f>
        <v>1717.2059193867026</v>
      </c>
      <c r="R112" s="86">
        <f>'8. Afschrijvingen voor GAW'!AV107</f>
        <v>1741.2468022581168</v>
      </c>
      <c r="S112" s="86">
        <f>'8. Afschrijvingen voor GAW'!AW107</f>
        <v>1777.8129851055371</v>
      </c>
      <c r="T112" s="86">
        <f>'8. Afschrijvingen voor GAW'!AX107</f>
        <v>1827.5917486884923</v>
      </c>
      <c r="U112" s="86">
        <f>'8. Afschrijvingen voor GAW'!AY107</f>
        <v>1840.3848909293115</v>
      </c>
      <c r="V112" s="86">
        <f>'8. Afschrijvingen voor GAW'!AZ107</f>
        <v>2208.4618691151736</v>
      </c>
      <c r="W112" s="86">
        <f>'8. Afschrijvingen voor GAW'!BA107</f>
        <v>2121.5715660680189</v>
      </c>
      <c r="X112" s="86">
        <f>'8. Afschrijvingen voor GAW'!BB107</f>
        <v>2038.0998978948512</v>
      </c>
      <c r="Y112" s="86">
        <f>'8. Afschrijvingen voor GAW'!BC107</f>
        <v>1957.9123609284964</v>
      </c>
      <c r="Z112" s="86">
        <f>'8. Afschrijvingen voor GAW'!BD107</f>
        <v>1880.8797434493422</v>
      </c>
      <c r="AB112" s="122"/>
      <c r="AC112" s="87">
        <f t="shared" si="22"/>
        <v>0</v>
      </c>
      <c r="AD112" s="87">
        <f t="shared" si="7"/>
        <v>0</v>
      </c>
      <c r="AE112" s="87">
        <f t="shared" si="8"/>
        <v>63043.507014255338</v>
      </c>
      <c r="AF112" s="87">
        <f t="shared" si="9"/>
        <v>63125.381698689438</v>
      </c>
      <c r="AG112" s="87">
        <f t="shared" si="10"/>
        <v>62056.458568591632</v>
      </c>
      <c r="AH112" s="87">
        <f t="shared" si="11"/>
        <v>60839.131874478982</v>
      </c>
      <c r="AI112" s="87">
        <f t="shared" si="12"/>
        <v>59243.604218841239</v>
      </c>
      <c r="AJ112" s="87">
        <f t="shared" si="13"/>
        <v>58331.767875646903</v>
      </c>
      <c r="AK112" s="87">
        <f t="shared" si="14"/>
        <v>57778.922015929951</v>
      </c>
      <c r="AL112" s="87">
        <f t="shared" si="15"/>
        <v>57569.140083687496</v>
      </c>
      <c r="AM112" s="87">
        <f t="shared" si="16"/>
        <v>56131.739173343994</v>
      </c>
      <c r="AN112" s="87">
        <f t="shared" si="17"/>
        <v>53923.277304228817</v>
      </c>
      <c r="AO112" s="87">
        <f t="shared" si="18"/>
        <v>51801.705738160796</v>
      </c>
      <c r="AP112" s="87">
        <f t="shared" si="19"/>
        <v>49763.605840265947</v>
      </c>
      <c r="AQ112" s="87">
        <f t="shared" si="20"/>
        <v>47805.693479337453</v>
      </c>
      <c r="AR112" s="87">
        <f t="shared" si="21"/>
        <v>45924.813735888114</v>
      </c>
    </row>
    <row r="113" spans="1:44" s="20" customFormat="1" x14ac:dyDescent="0.2">
      <c r="A113" s="40"/>
      <c r="B113" s="86">
        <f>'3. Investeringen'!B94</f>
        <v>80</v>
      </c>
      <c r="C113" s="86" t="str">
        <f>'3. Investeringen'!G94</f>
        <v>Nieuwe investeringen AD</v>
      </c>
      <c r="D113" s="86">
        <f>'3. Investeringen'!K94</f>
        <v>2014</v>
      </c>
      <c r="E113" s="121">
        <f>'3. Investeringen'!N94</f>
        <v>2014</v>
      </c>
      <c r="F113" s="86">
        <f>'3. Investeringen'!O94</f>
        <v>2279170.9417250748</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29220.1402785266</v>
      </c>
      <c r="O113" s="86">
        <f>'8. Afschrijvingen voor GAW'!AS108</f>
        <v>59024.683362623735</v>
      </c>
      <c r="P113" s="86">
        <f>'8. Afschrijvingen voor GAW'!AT108</f>
        <v>59496.880829524729</v>
      </c>
      <c r="Q113" s="86">
        <f>'8. Afschrijvingen voor GAW'!AU108</f>
        <v>59615.874591183783</v>
      </c>
      <c r="R113" s="86">
        <f>'8. Afschrijvingen voor GAW'!AV108</f>
        <v>60450.496835460355</v>
      </c>
      <c r="S113" s="86">
        <f>'8. Afschrijvingen voor GAW'!AW108</f>
        <v>61719.957269005026</v>
      </c>
      <c r="T113" s="86">
        <f>'8. Afschrijvingen voor GAW'!AX108</f>
        <v>63448.116072537159</v>
      </c>
      <c r="U113" s="86">
        <f>'8. Afschrijvingen voor GAW'!AY108</f>
        <v>63892.252885044916</v>
      </c>
      <c r="V113" s="86">
        <f>'8. Afschrijvingen voor GAW'!AZ108</f>
        <v>76670.703462053891</v>
      </c>
      <c r="W113" s="86">
        <f>'8. Afschrijvingen voor GAW'!BA108</f>
        <v>73749.914758737534</v>
      </c>
      <c r="X113" s="86">
        <f>'8. Afschrijvingen voor GAW'!BB108</f>
        <v>70940.39419649991</v>
      </c>
      <c r="Y113" s="86">
        <f>'8. Afschrijvingen voor GAW'!BC108</f>
        <v>68237.902989014212</v>
      </c>
      <c r="Z113" s="86">
        <f>'8. Afschrijvingen voor GAW'!BD108</f>
        <v>65638.363827527952</v>
      </c>
      <c r="AB113" s="122"/>
      <c r="AC113" s="87">
        <f t="shared" si="22"/>
        <v>0</v>
      </c>
      <c r="AD113" s="87">
        <f t="shared" si="7"/>
        <v>0</v>
      </c>
      <c r="AE113" s="87">
        <f t="shared" si="8"/>
        <v>0</v>
      </c>
      <c r="AF113" s="87">
        <f t="shared" si="9"/>
        <v>2249950.8014465482</v>
      </c>
      <c r="AG113" s="87">
        <f t="shared" si="10"/>
        <v>2213425.6260983902</v>
      </c>
      <c r="AH113" s="87">
        <f t="shared" si="11"/>
        <v>2171636.1502776528</v>
      </c>
      <c r="AI113" s="87">
        <f t="shared" si="12"/>
        <v>2116363.5479870243</v>
      </c>
      <c r="AJ113" s="87">
        <f t="shared" si="13"/>
        <v>2085542.1408233824</v>
      </c>
      <c r="AK113" s="87">
        <f t="shared" si="14"/>
        <v>2067618.5685116681</v>
      </c>
      <c r="AL113" s="87">
        <f t="shared" si="15"/>
        <v>2062063.7723574576</v>
      </c>
      <c r="AM113" s="87">
        <f t="shared" si="16"/>
        <v>2012605.9658789146</v>
      </c>
      <c r="AN113" s="87">
        <f t="shared" si="17"/>
        <v>1935935.2624168608</v>
      </c>
      <c r="AO113" s="87">
        <f t="shared" si="18"/>
        <v>1862185.3476581234</v>
      </c>
      <c r="AP113" s="87">
        <f t="shared" si="19"/>
        <v>1791244.9534616235</v>
      </c>
      <c r="AQ113" s="87">
        <f t="shared" si="20"/>
        <v>1723007.0504726092</v>
      </c>
      <c r="AR113" s="87">
        <f t="shared" si="21"/>
        <v>1657368.6866450813</v>
      </c>
    </row>
    <row r="114" spans="1:44" s="20" customFormat="1" x14ac:dyDescent="0.2">
      <c r="A114" s="40"/>
      <c r="B114" s="86">
        <f>'3. Investeringen'!B95</f>
        <v>81</v>
      </c>
      <c r="C114" s="86" t="str">
        <f>'3. Investeringen'!G95</f>
        <v>Nieuwe investeringen AD</v>
      </c>
      <c r="D114" s="86">
        <f>'3. Investeringen'!K95</f>
        <v>2014</v>
      </c>
      <c r="E114" s="121">
        <f>'3. Investeringen'!N95</f>
        <v>2014</v>
      </c>
      <c r="F114" s="86">
        <f>'3. Investeringen'!O95</f>
        <v>13477.688254772329</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172.7908750611837</v>
      </c>
      <c r="O114" s="86">
        <f>'8. Afschrijvingen voor GAW'!AS109</f>
        <v>349.03756762359109</v>
      </c>
      <c r="P114" s="86">
        <f>'8. Afschrijvingen voor GAW'!AT109</f>
        <v>351.82986816457981</v>
      </c>
      <c r="Q114" s="86">
        <f>'8. Afschrijvingen voor GAW'!AU109</f>
        <v>352.53352790090901</v>
      </c>
      <c r="R114" s="86">
        <f>'8. Afschrijvingen voor GAW'!AV109</f>
        <v>357.46899729152176</v>
      </c>
      <c r="S114" s="86">
        <f>'8. Afschrijvingen voor GAW'!AW109</f>
        <v>364.97584623464371</v>
      </c>
      <c r="T114" s="86">
        <f>'8. Afschrijvingen voor GAW'!AX109</f>
        <v>375.19516992921371</v>
      </c>
      <c r="U114" s="86">
        <f>'8. Afschrijvingen voor GAW'!AY109</f>
        <v>377.82153611871814</v>
      </c>
      <c r="V114" s="86">
        <f>'8. Afschrijvingen voor GAW'!AZ109</f>
        <v>453.38584334246173</v>
      </c>
      <c r="W114" s="86">
        <f>'8. Afschrijvingen voor GAW'!BA109</f>
        <v>436.11400169132037</v>
      </c>
      <c r="X114" s="86">
        <f>'8. Afschrijvingen voor GAW'!BB109</f>
        <v>419.5001349602224</v>
      </c>
      <c r="Y114" s="86">
        <f>'8. Afschrijvingen voor GAW'!BC109</f>
        <v>403.51917743792825</v>
      </c>
      <c r="Z114" s="86">
        <f>'8. Afschrijvingen voor GAW'!BD109</f>
        <v>388.14701829743575</v>
      </c>
      <c r="AB114" s="122"/>
      <c r="AC114" s="87">
        <f t="shared" si="22"/>
        <v>0</v>
      </c>
      <c r="AD114" s="87">
        <f t="shared" ref="AD114:AD124" si="23">$I114*IF($D114&lt;2011,IF(AD$33=$E114,$G114*L$28-L114,
AC114*L$28-L114),
IF(AD$33=$E114,$F114-L114,
AC114*L$28-L114))</f>
        <v>0</v>
      </c>
      <c r="AE114" s="87">
        <f t="shared" ref="AE114:AE124" si="24">$I114*IF($D114&lt;2011,IF(AE$33=$E114,$G114*M$28-M114,
AD114*M$28-M114),
IF(AE$33=$E114,$F114-M114,
AD114*M$28-M114))</f>
        <v>0</v>
      </c>
      <c r="AF114" s="87">
        <f t="shared" ref="AF114:AF124" si="25">$I114*IF($D114&lt;2011,IF(AF$33=$E114,$G114*N$28-N114,
AE114*N$28-N114),
IF(AF$33=$E114,$F114-N114,
AE114*N$28-N114))</f>
        <v>13304.897379711145</v>
      </c>
      <c r="AG114" s="87">
        <f t="shared" ref="AG114:AG124" si="26">$I114*IF($D114&lt;2011,IF(AG$33=$E114,$G114*O$28-O114,
AF114*O$28-O114),
IF(AG$33=$E114,$F114-O114,
AF114*O$28-O114))</f>
        <v>13088.908785884665</v>
      </c>
      <c r="AH114" s="87">
        <f t="shared" ref="AH114:AH124" si="27">$I114*IF($D114&lt;2011,IF(AH$33=$E114,$G114*P$28-P114,
AG114*P$28-P114),
IF(AH$33=$E114,$F114-P114,
AG114*P$28-P114))</f>
        <v>12841.790188007164</v>
      </c>
      <c r="AI114" s="87">
        <f t="shared" ref="AI114:AI124" si="28">$I114*IF($D114&lt;2011,IF(AI$33=$E114,$G114*Q$28-Q114,
AH114*Q$28-Q114),
IF(AI$33=$E114,$F114-Q114,
AH114*Q$28-Q114))</f>
        <v>12514.94024048227</v>
      </c>
      <c r="AJ114" s="87">
        <f t="shared" ref="AJ114:AJ124" si="29">$I114*IF($D114&lt;2011,IF(AJ$33=$E114,$G114*R$28-R114,
AI114*R$28-R114),
IF(AJ$33=$E114,$F114-R114,
AI114*R$28-R114))</f>
        <v>12332.6804065575</v>
      </c>
      <c r="AK114" s="87">
        <f t="shared" ref="AK114:AK124" si="30">$I114*IF($D114&lt;2011,IF(AK$33=$E114,$G114*S$28-S114,
AJ114*S$28-S114),
IF(AK$33=$E114,$F114-S114,
AJ114*S$28-S114))</f>
        <v>12226.690848860562</v>
      </c>
      <c r="AL114" s="87">
        <f t="shared" ref="AL114:AL124" si="31">$I114*IF($D114&lt;2011,IF(AL$33=$E114,$G114*T$28-T114,
AK114*T$28-T114),
IF(AL$33=$E114,$F114-T114,
AK114*T$28-T114))</f>
        <v>12193.843022699446</v>
      </c>
      <c r="AM114" s="87">
        <f t="shared" ref="AM114:AM124" si="32">$I114*IF($D114&lt;2011,IF(AM$33=$E114,$G114*U$28-U114,
AL114*U$28-U114),
IF(AM$33=$E114,$F114-U114,
AL114*U$28-U114))</f>
        <v>11901.378387739624</v>
      </c>
      <c r="AN114" s="87">
        <f t="shared" ref="AN114:AN124" si="33">$I114*IF($D114&lt;2011,IF(AN$33=$E114,$G114*V$28-V114,
AM114*V$28-V114),
IF(AN$33=$E114,$F114-V114,
AM114*V$28-V114))</f>
        <v>11447.992544397162</v>
      </c>
      <c r="AO114" s="87">
        <f t="shared" ref="AO114:AO124" si="34">$I114*IF($D114&lt;2011,IF(AO$33=$E114,$G114*W$28-W114,
AN114*W$28-W114),
IF(AO$33=$E114,$F114-W114,
AN114*W$28-W114))</f>
        <v>11011.878542705843</v>
      </c>
      <c r="AP114" s="87">
        <f t="shared" ref="AP114:AP124" si="35">$I114*IF($D114&lt;2011,IF(AP$33=$E114,$G114*X$28-X114,
AO114*X$28-X114),
IF(AP$33=$E114,$F114-X114,
AO114*X$28-X114))</f>
        <v>10592.37840774562</v>
      </c>
      <c r="AQ114" s="87">
        <f t="shared" ref="AQ114:AQ124" si="36">$I114*IF($D114&lt;2011,IF(AQ$33=$E114,$G114*Y$28-Y114,
AP114*Y$28-Y114),
IF(AQ$33=$E114,$F114-Y114,
AP114*Y$28-Y114))</f>
        <v>10188.859230307691</v>
      </c>
      <c r="AR114" s="87">
        <f t="shared" ref="AR114:AR124" si="37">$I114*IF($D114&lt;2011,IF(AR$33=$E114,$G114*Z$28-Z114,
AQ114*Z$28-Z114),
IF(AR$33=$E114,$F114-Z114,
AQ114*Z$28-Z114))</f>
        <v>9800.7122120102558</v>
      </c>
    </row>
    <row r="115" spans="1:44" s="20" customFormat="1" x14ac:dyDescent="0.2">
      <c r="A115" s="40"/>
      <c r="B115" s="86">
        <f>'3. Investeringen'!B96</f>
        <v>82</v>
      </c>
      <c r="C115" s="86" t="str">
        <f>'3. Investeringen'!G96</f>
        <v>Nieuwe investeringen AD</v>
      </c>
      <c r="D115" s="86">
        <f>'3. Investeringen'!K96</f>
        <v>2015</v>
      </c>
      <c r="E115" s="121">
        <f>'3. Investeringen'!N96</f>
        <v>2015</v>
      </c>
      <c r="F115" s="86">
        <f>'3. Investeringen'!O96</f>
        <v>1048086.22347767</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13437.002865098333</v>
      </c>
      <c r="P115" s="86">
        <f>'8. Afschrijvingen voor GAW'!AT110</f>
        <v>27088.997776038239</v>
      </c>
      <c r="Q115" s="86">
        <f>'8. Afschrijvingen voor GAW'!AU110</f>
        <v>27143.175771590315</v>
      </c>
      <c r="R115" s="86">
        <f>'8. Afschrijvingen voor GAW'!AV110</f>
        <v>27523.18023239258</v>
      </c>
      <c r="S115" s="86">
        <f>'8. Afschrijvingen voor GAW'!AW110</f>
        <v>28101.167017272823</v>
      </c>
      <c r="T115" s="86">
        <f>'8. Afschrijvingen voor GAW'!AX110</f>
        <v>28887.999693756461</v>
      </c>
      <c r="U115" s="86">
        <f>'8. Afschrijvingen voor GAW'!AY110</f>
        <v>29090.215691612753</v>
      </c>
      <c r="V115" s="86">
        <f>'8. Afschrijvingen voor GAW'!AZ110</f>
        <v>34908.258829935301</v>
      </c>
      <c r="W115" s="86">
        <f>'8. Afschrijvingen voor GAW'!BA110</f>
        <v>33619.338503906925</v>
      </c>
      <c r="X115" s="86">
        <f>'8. Afschrijvingen voor GAW'!BB110</f>
        <v>32378.009082224209</v>
      </c>
      <c r="Y115" s="86">
        <f>'8. Afschrijvingen voor GAW'!BC110</f>
        <v>31182.513362265159</v>
      </c>
      <c r="Z115" s="86">
        <f>'8. Afschrijvingen voor GAW'!BD110</f>
        <v>30031.15902273537</v>
      </c>
      <c r="AB115" s="122"/>
      <c r="AC115" s="87">
        <f t="shared" si="22"/>
        <v>0</v>
      </c>
      <c r="AD115" s="87">
        <f t="shared" si="23"/>
        <v>0</v>
      </c>
      <c r="AE115" s="87">
        <f t="shared" si="24"/>
        <v>0</v>
      </c>
      <c r="AF115" s="87">
        <f t="shared" si="25"/>
        <v>0</v>
      </c>
      <c r="AG115" s="87">
        <f t="shared" si="26"/>
        <v>1034649.2206125717</v>
      </c>
      <c r="AH115" s="87">
        <f t="shared" si="27"/>
        <v>1015837.416601434</v>
      </c>
      <c r="AI115" s="87">
        <f t="shared" si="28"/>
        <v>990725.91566304653</v>
      </c>
      <c r="AJ115" s="87">
        <f t="shared" si="29"/>
        <v>977072.89824993652</v>
      </c>
      <c r="AK115" s="87">
        <f t="shared" si="30"/>
        <v>969490.26209591236</v>
      </c>
      <c r="AL115" s="87">
        <f t="shared" si="31"/>
        <v>967747.98974084144</v>
      </c>
      <c r="AM115" s="87">
        <f t="shared" si="32"/>
        <v>945432.00997741439</v>
      </c>
      <c r="AN115" s="87">
        <f t="shared" si="33"/>
        <v>910523.75114747905</v>
      </c>
      <c r="AO115" s="87">
        <f t="shared" si="34"/>
        <v>876904.41264357208</v>
      </c>
      <c r="AP115" s="87">
        <f t="shared" si="35"/>
        <v>844526.40356134786</v>
      </c>
      <c r="AQ115" s="87">
        <f t="shared" si="36"/>
        <v>813343.89019908267</v>
      </c>
      <c r="AR115" s="87">
        <f t="shared" si="37"/>
        <v>783312.73117634736</v>
      </c>
    </row>
    <row r="116" spans="1:44" s="20" customFormat="1" x14ac:dyDescent="0.2">
      <c r="A116" s="40"/>
      <c r="B116" s="86">
        <f>'3. Investeringen'!B97</f>
        <v>83</v>
      </c>
      <c r="C116" s="86" t="str">
        <f>'3. Investeringen'!G97</f>
        <v>Nieuwe investeringen AD</v>
      </c>
      <c r="D116" s="86">
        <f>'3. Investeringen'!K97</f>
        <v>2015</v>
      </c>
      <c r="E116" s="121">
        <f>'3. Investeringen'!N97</f>
        <v>2015</v>
      </c>
      <c r="F116" s="86">
        <f>'3. Investeringen'!O97</f>
        <v>7243.0746260254864</v>
      </c>
      <c r="G116" s="86">
        <f>'3. Investeringen'!P97</f>
        <v>0</v>
      </c>
      <c r="I116" s="86">
        <f>'6. Investeringen per jaar'!I97</f>
        <v>1</v>
      </c>
      <c r="K116" s="86">
        <f>'8. Afschrijvingen voor GAW'!AO111</f>
        <v>0</v>
      </c>
      <c r="L116" s="86">
        <f>'8. Afschrijvingen voor GAW'!AP111</f>
        <v>0</v>
      </c>
      <c r="M116" s="86">
        <f>'8. Afschrijvingen voor GAW'!AQ111</f>
        <v>0</v>
      </c>
      <c r="N116" s="86">
        <f>'8. Afschrijvingen voor GAW'!AR111</f>
        <v>0</v>
      </c>
      <c r="O116" s="86">
        <f>'8. Afschrijvingen voor GAW'!AS111</f>
        <v>92.859931102890855</v>
      </c>
      <c r="P116" s="86">
        <f>'8. Afschrijvingen voor GAW'!AT111</f>
        <v>187.20562110342797</v>
      </c>
      <c r="Q116" s="86">
        <f>'8. Afschrijvingen voor GAW'!AU111</f>
        <v>187.58003234563483</v>
      </c>
      <c r="R116" s="86">
        <f>'8. Afschrijvingen voor GAW'!AV111</f>
        <v>190.20615279847371</v>
      </c>
      <c r="S116" s="86">
        <f>'8. Afschrijvingen voor GAW'!AW111</f>
        <v>194.20048200724165</v>
      </c>
      <c r="T116" s="86">
        <f>'8. Afschrijvingen voor GAW'!AX111</f>
        <v>199.63809550344439</v>
      </c>
      <c r="U116" s="86">
        <f>'8. Afschrijvingen voor GAW'!AY111</f>
        <v>201.03556217196851</v>
      </c>
      <c r="V116" s="86">
        <f>'8. Afschrijvingen voor GAW'!AZ111</f>
        <v>241.24267460636219</v>
      </c>
      <c r="W116" s="86">
        <f>'8. Afschrijvingen voor GAW'!BA111</f>
        <v>232.33525277474268</v>
      </c>
      <c r="X116" s="86">
        <f>'8. Afschrijvingen voor GAW'!BB111</f>
        <v>223.75672036459829</v>
      </c>
      <c r="Y116" s="86">
        <f>'8. Afschrijvingen voor GAW'!BC111</f>
        <v>215.49493376652086</v>
      </c>
      <c r="Z116" s="86">
        <f>'8. Afschrijvingen voor GAW'!BD111</f>
        <v>207.53819775052622</v>
      </c>
      <c r="AB116" s="122"/>
      <c r="AC116" s="87">
        <f t="shared" si="22"/>
        <v>0</v>
      </c>
      <c r="AD116" s="87">
        <f t="shared" si="23"/>
        <v>0</v>
      </c>
      <c r="AE116" s="87">
        <f t="shared" si="24"/>
        <v>0</v>
      </c>
      <c r="AF116" s="87">
        <f t="shared" si="25"/>
        <v>0</v>
      </c>
      <c r="AG116" s="87">
        <f t="shared" si="26"/>
        <v>7150.2146949225953</v>
      </c>
      <c r="AH116" s="87">
        <f t="shared" si="27"/>
        <v>7020.2107913785485</v>
      </c>
      <c r="AI116" s="87">
        <f t="shared" si="28"/>
        <v>6846.6711806156709</v>
      </c>
      <c r="AJ116" s="87">
        <f t="shared" si="29"/>
        <v>6752.3184243458172</v>
      </c>
      <c r="AK116" s="87">
        <f t="shared" si="30"/>
        <v>6699.9166292498376</v>
      </c>
      <c r="AL116" s="87">
        <f t="shared" si="31"/>
        <v>6687.8761993653889</v>
      </c>
      <c r="AM116" s="87">
        <f t="shared" si="32"/>
        <v>6533.6557705889772</v>
      </c>
      <c r="AN116" s="87">
        <f t="shared" si="33"/>
        <v>6292.4130959826152</v>
      </c>
      <c r="AO116" s="87">
        <f t="shared" si="34"/>
        <v>6060.0778432078723</v>
      </c>
      <c r="AP116" s="87">
        <f t="shared" si="35"/>
        <v>5836.3211228432738</v>
      </c>
      <c r="AQ116" s="87">
        <f t="shared" si="36"/>
        <v>5620.8261890767526</v>
      </c>
      <c r="AR116" s="87">
        <f t="shared" si="37"/>
        <v>5413.2879913262268</v>
      </c>
    </row>
    <row r="117" spans="1:44" s="20" customFormat="1" x14ac:dyDescent="0.2">
      <c r="A117" s="40"/>
      <c r="B117" s="86">
        <f>'3. Investeringen'!B98</f>
        <v>84</v>
      </c>
      <c r="C117" s="86" t="str">
        <f>'3. Investeringen'!G98</f>
        <v>Nieuwe investeringen AD</v>
      </c>
      <c r="D117" s="86">
        <f>'3. Investeringen'!K98</f>
        <v>2016</v>
      </c>
      <c r="E117" s="121">
        <f>'3. Investeringen'!N98</f>
        <v>2016</v>
      </c>
      <c r="F117" s="86">
        <f>'3. Investeringen'!O98</f>
        <v>2147777.8504279223</v>
      </c>
      <c r="G117" s="86">
        <f>'3. Investeringen'!P98</f>
        <v>0</v>
      </c>
      <c r="I117" s="86">
        <f>'6. Investeringen per jaar'!I98</f>
        <v>1</v>
      </c>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27535.613467024647</v>
      </c>
      <c r="Q117" s="86">
        <f>'8. Afschrijvingen voor GAW'!AU112</f>
        <v>55181.369387917395</v>
      </c>
      <c r="R117" s="86">
        <f>'8. Afschrijvingen voor GAW'!AV112</f>
        <v>55953.90855934823</v>
      </c>
      <c r="S117" s="86">
        <f>'8. Afschrijvingen voor GAW'!AW112</f>
        <v>57128.940639094537</v>
      </c>
      <c r="T117" s="86">
        <f>'8. Afschrijvingen voor GAW'!AX112</f>
        <v>58728.55097698918</v>
      </c>
      <c r="U117" s="86">
        <f>'8. Afschrijvingen voor GAW'!AY112</f>
        <v>59139.650833828091</v>
      </c>
      <c r="V117" s="86">
        <f>'8. Afschrijvingen voor GAW'!AZ112</f>
        <v>70967.581000593724</v>
      </c>
      <c r="W117" s="86">
        <f>'8. Afschrijvingen voor GAW'!BA112</f>
        <v>68425.458696094836</v>
      </c>
      <c r="X117" s="86">
        <f>'8. Afschrijvingen voor GAW'!BB112</f>
        <v>65974.397489070543</v>
      </c>
      <c r="Y117" s="86">
        <f>'8. Afschrijvingen voor GAW'!BC112</f>
        <v>63611.135489462038</v>
      </c>
      <c r="Z117" s="86">
        <f>'8. Afschrijvingen voor GAW'!BD112</f>
        <v>61332.527651033546</v>
      </c>
      <c r="AB117" s="122"/>
      <c r="AC117" s="87">
        <f t="shared" si="22"/>
        <v>0</v>
      </c>
      <c r="AD117" s="87">
        <f t="shared" si="23"/>
        <v>0</v>
      </c>
      <c r="AE117" s="87">
        <f t="shared" si="24"/>
        <v>0</v>
      </c>
      <c r="AF117" s="87">
        <f t="shared" si="25"/>
        <v>0</v>
      </c>
      <c r="AG117" s="87">
        <f t="shared" si="26"/>
        <v>0</v>
      </c>
      <c r="AH117" s="87">
        <f t="shared" si="27"/>
        <v>2120242.2369608977</v>
      </c>
      <c r="AI117" s="87">
        <f t="shared" si="28"/>
        <v>2069301.3520469021</v>
      </c>
      <c r="AJ117" s="87">
        <f t="shared" si="29"/>
        <v>2042317.6624162106</v>
      </c>
      <c r="AK117" s="87">
        <f t="shared" si="30"/>
        <v>2028077.3926878565</v>
      </c>
      <c r="AL117" s="87">
        <f t="shared" si="31"/>
        <v>2026135.0087061273</v>
      </c>
      <c r="AM117" s="87">
        <f t="shared" si="32"/>
        <v>1981178.3029332419</v>
      </c>
      <c r="AN117" s="87">
        <f t="shared" si="33"/>
        <v>1910210.7219326482</v>
      </c>
      <c r="AO117" s="87">
        <f t="shared" si="34"/>
        <v>1841785.2632365534</v>
      </c>
      <c r="AP117" s="87">
        <f t="shared" si="35"/>
        <v>1775810.865747483</v>
      </c>
      <c r="AQ117" s="87">
        <f t="shared" si="36"/>
        <v>1712199.730258021</v>
      </c>
      <c r="AR117" s="87">
        <f t="shared" si="37"/>
        <v>1650867.2026069874</v>
      </c>
    </row>
    <row r="118" spans="1:44" s="20" customFormat="1" x14ac:dyDescent="0.2">
      <c r="A118" s="40"/>
      <c r="B118" s="86">
        <f>'3. Investeringen'!B99</f>
        <v>85</v>
      </c>
      <c r="C118" s="86" t="str">
        <f>'3. Investeringen'!G99</f>
        <v>Nieuwe investeringen AD</v>
      </c>
      <c r="D118" s="86">
        <f>'3. Investeringen'!K99</f>
        <v>2016</v>
      </c>
      <c r="E118" s="121">
        <f>'3. Investeringen'!N99</f>
        <v>2016</v>
      </c>
      <c r="F118" s="86">
        <f>'3. Investeringen'!O99</f>
        <v>6528.7700099367612</v>
      </c>
      <c r="G118" s="86">
        <f>'3. Investeringen'!P99</f>
        <v>0</v>
      </c>
      <c r="I118" s="86">
        <f>'6. Investeringen per jaar'!I99</f>
        <v>1</v>
      </c>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83.702179614573865</v>
      </c>
      <c r="Q118" s="86">
        <f>'8. Afschrijvingen voor GAW'!AU113</f>
        <v>167.73916794760603</v>
      </c>
      <c r="R118" s="86">
        <f>'8. Afschrijvingen voor GAW'!AV113</f>
        <v>170.08751629887249</v>
      </c>
      <c r="S118" s="86">
        <f>'8. Afschrijvingen voor GAW'!AW113</f>
        <v>173.65935414114878</v>
      </c>
      <c r="T118" s="86">
        <f>'8. Afschrijvingen voor GAW'!AX113</f>
        <v>178.52181605710095</v>
      </c>
      <c r="U118" s="86">
        <f>'8. Afschrijvingen voor GAW'!AY113</f>
        <v>179.77146876950061</v>
      </c>
      <c r="V118" s="86">
        <f>'8. Afschrijvingen voor GAW'!AZ113</f>
        <v>215.72576252340073</v>
      </c>
      <c r="W118" s="86">
        <f>'8. Afschrijvingen voor GAW'!BA113</f>
        <v>207.9982725225625</v>
      </c>
      <c r="X118" s="86">
        <f>'8. Afschrijvingen voor GAW'!BB113</f>
        <v>200.5475881336946</v>
      </c>
      <c r="Y118" s="86">
        <f>'8. Afschrijvingen voor GAW'!BC113</f>
        <v>193.3637939318906</v>
      </c>
      <c r="Z118" s="86">
        <f>'8. Afschrijvingen voor GAW'!BD113</f>
        <v>186.43732967164379</v>
      </c>
      <c r="AB118" s="122"/>
      <c r="AC118" s="87">
        <f t="shared" si="22"/>
        <v>0</v>
      </c>
      <c r="AD118" s="87">
        <f t="shared" si="23"/>
        <v>0</v>
      </c>
      <c r="AE118" s="87">
        <f t="shared" si="24"/>
        <v>0</v>
      </c>
      <c r="AF118" s="87">
        <f t="shared" si="25"/>
        <v>0</v>
      </c>
      <c r="AG118" s="87">
        <f t="shared" si="26"/>
        <v>0</v>
      </c>
      <c r="AH118" s="87">
        <f t="shared" si="27"/>
        <v>6445.0678303221875</v>
      </c>
      <c r="AI118" s="87">
        <f t="shared" si="28"/>
        <v>6290.2187980352264</v>
      </c>
      <c r="AJ118" s="87">
        <f t="shared" si="29"/>
        <v>6208.1943449088476</v>
      </c>
      <c r="AK118" s="87">
        <f t="shared" si="30"/>
        <v>6164.9070720107848</v>
      </c>
      <c r="AL118" s="87">
        <f t="shared" si="31"/>
        <v>6159.0026539699857</v>
      </c>
      <c r="AM118" s="87">
        <f t="shared" si="32"/>
        <v>6022.3442037782743</v>
      </c>
      <c r="AN118" s="87">
        <f t="shared" si="33"/>
        <v>5806.6184412548737</v>
      </c>
      <c r="AO118" s="87">
        <f t="shared" si="34"/>
        <v>5598.620168732311</v>
      </c>
      <c r="AP118" s="87">
        <f t="shared" si="35"/>
        <v>5398.0725805986167</v>
      </c>
      <c r="AQ118" s="87">
        <f t="shared" si="36"/>
        <v>5204.7087866667262</v>
      </c>
      <c r="AR118" s="87">
        <f t="shared" si="37"/>
        <v>5018.2714569950822</v>
      </c>
    </row>
    <row r="119" spans="1:44" s="20" customFormat="1" x14ac:dyDescent="0.2">
      <c r="A119" s="40"/>
      <c r="B119" s="86">
        <f>'3. Investeringen'!B100</f>
        <v>86</v>
      </c>
      <c r="C119" s="86" t="str">
        <f>'3. Investeringen'!G100</f>
        <v>Nieuwe investeringen AD</v>
      </c>
      <c r="D119" s="86">
        <f>'3. Investeringen'!K100</f>
        <v>2017</v>
      </c>
      <c r="E119" s="121">
        <f>'3. Investeringen'!N100</f>
        <v>2017</v>
      </c>
      <c r="F119" s="86">
        <f>'3. Investeringen'!O100</f>
        <v>1167030.7166425341</v>
      </c>
      <c r="G119" s="86">
        <f>'3. Investeringen'!P100</f>
        <v>0</v>
      </c>
      <c r="I119" s="86">
        <f>'6. Investeringen per jaar'!I100</f>
        <v>1</v>
      </c>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14961.932264647874</v>
      </c>
      <c r="R119" s="86">
        <f>'8. Afschrijvingen voor GAW'!AV114</f>
        <v>30342.79863270589</v>
      </c>
      <c r="S119" s="86">
        <f>'8. Afschrijvingen voor GAW'!AW114</f>
        <v>30979.997403992711</v>
      </c>
      <c r="T119" s="86">
        <f>'8. Afschrijvingen voor GAW'!AX114</f>
        <v>31847.437331304511</v>
      </c>
      <c r="U119" s="86">
        <f>'8. Afschrijvingen voor GAW'!AY114</f>
        <v>32070.369392623637</v>
      </c>
      <c r="V119" s="86">
        <f>'8. Afschrijvingen voor GAW'!AZ114</f>
        <v>38484.443271148361</v>
      </c>
      <c r="W119" s="86">
        <f>'8. Afschrijvingen voor GAW'!BA114</f>
        <v>37145.853939977984</v>
      </c>
      <c r="X119" s="86">
        <f>'8. Afschrijvingen voor GAW'!BB114</f>
        <v>35853.824237717883</v>
      </c>
      <c r="Y119" s="86">
        <f>'8. Afschrijvingen voor GAW'!BC114</f>
        <v>34606.734699014654</v>
      </c>
      <c r="Z119" s="86">
        <f>'8. Afschrijvingen voor GAW'!BD114</f>
        <v>33403.022187744573</v>
      </c>
      <c r="AB119" s="122"/>
      <c r="AC119" s="87">
        <f t="shared" si="22"/>
        <v>0</v>
      </c>
      <c r="AD119" s="87">
        <f t="shared" si="23"/>
        <v>0</v>
      </c>
      <c r="AE119" s="87">
        <f t="shared" si="24"/>
        <v>0</v>
      </c>
      <c r="AF119" s="87">
        <f t="shared" si="25"/>
        <v>0</v>
      </c>
      <c r="AG119" s="87">
        <f t="shared" si="26"/>
        <v>0</v>
      </c>
      <c r="AH119" s="87">
        <f t="shared" si="27"/>
        <v>0</v>
      </c>
      <c r="AI119" s="87">
        <f t="shared" si="28"/>
        <v>1152068.7843778862</v>
      </c>
      <c r="AJ119" s="87">
        <f t="shared" si="29"/>
        <v>1137854.9487264708</v>
      </c>
      <c r="AK119" s="87">
        <f t="shared" si="30"/>
        <v>1130769.9052457337</v>
      </c>
      <c r="AL119" s="87">
        <f t="shared" si="31"/>
        <v>1130584.0252613099</v>
      </c>
      <c r="AM119" s="87">
        <f t="shared" si="32"/>
        <v>1106427.7440455153</v>
      </c>
      <c r="AN119" s="87">
        <f t="shared" si="33"/>
        <v>1067943.3007743671</v>
      </c>
      <c r="AO119" s="87">
        <f t="shared" si="34"/>
        <v>1030797.4468343891</v>
      </c>
      <c r="AP119" s="87">
        <f t="shared" si="35"/>
        <v>994943.62259667122</v>
      </c>
      <c r="AQ119" s="87">
        <f t="shared" si="36"/>
        <v>960336.88789765653</v>
      </c>
      <c r="AR119" s="87">
        <f t="shared" si="37"/>
        <v>926933.86570991192</v>
      </c>
    </row>
    <row r="120" spans="1:44" s="20" customFormat="1" x14ac:dyDescent="0.2">
      <c r="A120" s="40"/>
      <c r="B120" s="86">
        <f>'3. Investeringen'!B101</f>
        <v>87</v>
      </c>
      <c r="C120" s="86" t="str">
        <f>'3. Investeringen'!G101</f>
        <v>Nieuwe investeringen AD</v>
      </c>
      <c r="D120" s="86">
        <f>'3. Investeringen'!K101</f>
        <v>2017</v>
      </c>
      <c r="E120" s="121">
        <f>'3. Investeringen'!N101</f>
        <v>2017</v>
      </c>
      <c r="F120" s="86">
        <f>'3. Investeringen'!O101</f>
        <v>5498.7248297535207</v>
      </c>
      <c r="G120" s="86">
        <f>'3. Investeringen'!P101</f>
        <v>0</v>
      </c>
      <c r="I120" s="86">
        <f>'6. Investeringen per jaar'!I101</f>
        <v>1</v>
      </c>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70.496472176327188</v>
      </c>
      <c r="R120" s="86">
        <f>'8. Afschrijvingen voor GAW'!AV115</f>
        <v>142.96684557359154</v>
      </c>
      <c r="S120" s="86">
        <f>'8. Afschrijvingen voor GAW'!AW115</f>
        <v>145.96914933063695</v>
      </c>
      <c r="T120" s="86">
        <f>'8. Afschrijvingen voor GAW'!AX115</f>
        <v>150.0562855118948</v>
      </c>
      <c r="U120" s="86">
        <f>'8. Afschrijvingen voor GAW'!AY115</f>
        <v>151.10667951047805</v>
      </c>
      <c r="V120" s="86">
        <f>'8. Afschrijvingen voor GAW'!AZ115</f>
        <v>181.32801541257365</v>
      </c>
      <c r="W120" s="86">
        <f>'8. Afschrijvingen voor GAW'!BA115</f>
        <v>175.02095400691891</v>
      </c>
      <c r="X120" s="86">
        <f>'8. Afschrijvingen voor GAW'!BB115</f>
        <v>168.93326865015652</v>
      </c>
      <c r="Y120" s="86">
        <f>'8. Afschrijvingen voor GAW'!BC115</f>
        <v>163.05732887102064</v>
      </c>
      <c r="Z120" s="86">
        <f>'8. Afschrijvingen voor GAW'!BD115</f>
        <v>157.38576960594168</v>
      </c>
      <c r="AB120" s="122"/>
      <c r="AC120" s="87">
        <f t="shared" si="22"/>
        <v>0</v>
      </c>
      <c r="AD120" s="87">
        <f t="shared" si="23"/>
        <v>0</v>
      </c>
      <c r="AE120" s="87">
        <f t="shared" si="24"/>
        <v>0</v>
      </c>
      <c r="AF120" s="87">
        <f t="shared" si="25"/>
        <v>0</v>
      </c>
      <c r="AG120" s="87">
        <f t="shared" si="26"/>
        <v>0</v>
      </c>
      <c r="AH120" s="87">
        <f t="shared" si="27"/>
        <v>0</v>
      </c>
      <c r="AI120" s="87">
        <f t="shared" si="28"/>
        <v>5428.2283575771935</v>
      </c>
      <c r="AJ120" s="87">
        <f t="shared" si="29"/>
        <v>5361.2567090096827</v>
      </c>
      <c r="AK120" s="87">
        <f t="shared" si="30"/>
        <v>5327.8739505682479</v>
      </c>
      <c r="AL120" s="87">
        <f t="shared" si="31"/>
        <v>5326.9981356722637</v>
      </c>
      <c r="AM120" s="87">
        <f t="shared" si="32"/>
        <v>5213.1804431114906</v>
      </c>
      <c r="AN120" s="87">
        <f t="shared" si="33"/>
        <v>5031.8524276989174</v>
      </c>
      <c r="AO120" s="87">
        <f t="shared" si="34"/>
        <v>4856.8314736919983</v>
      </c>
      <c r="AP120" s="87">
        <f t="shared" si="35"/>
        <v>4687.8982050418417</v>
      </c>
      <c r="AQ120" s="87">
        <f t="shared" si="36"/>
        <v>4524.8408761708215</v>
      </c>
      <c r="AR120" s="87">
        <f t="shared" si="37"/>
        <v>4367.4551065648802</v>
      </c>
    </row>
    <row r="121" spans="1:44" s="20" customFormat="1" x14ac:dyDescent="0.2">
      <c r="A121" s="40"/>
      <c r="B121" s="86">
        <f>'3. Investeringen'!B102</f>
        <v>88</v>
      </c>
      <c r="C121" s="86" t="str">
        <f>'3. Investeringen'!G102</f>
        <v>Nieuwe investeringen AD</v>
      </c>
      <c r="D121" s="86">
        <f>'3. Investeringen'!K102</f>
        <v>2018</v>
      </c>
      <c r="E121" s="121">
        <f>'3. Investeringen'!N102</f>
        <v>2018</v>
      </c>
      <c r="F121" s="86">
        <f>'3. Investeringen'!O102</f>
        <v>1917800.6333495118</v>
      </c>
      <c r="G121" s="86">
        <f>'3. Investeringen'!P102</f>
        <v>0</v>
      </c>
      <c r="I121" s="86">
        <f>'6. Investeringen per jaar'!I102</f>
        <v>1</v>
      </c>
      <c r="K121" s="86">
        <f>'8. Afschrijvingen voor GAW'!AO116</f>
        <v>0</v>
      </c>
      <c r="L121" s="86">
        <f>'8. Afschrijvingen voor GAW'!AP116</f>
        <v>0</v>
      </c>
      <c r="M121" s="86">
        <f>'8. Afschrijvingen voor GAW'!AQ116</f>
        <v>0</v>
      </c>
      <c r="N121" s="86">
        <f>'8. Afschrijvingen voor GAW'!AR116</f>
        <v>0</v>
      </c>
      <c r="O121" s="86">
        <f>'8. Afschrijvingen voor GAW'!AS116</f>
        <v>0</v>
      </c>
      <c r="P121" s="86">
        <f>'8. Afschrijvingen voor GAW'!AT116</f>
        <v>0</v>
      </c>
      <c r="Q121" s="86">
        <f>'8. Afschrijvingen voor GAW'!AU116</f>
        <v>0</v>
      </c>
      <c r="R121" s="86">
        <f>'8. Afschrijvingen voor GAW'!AV116</f>
        <v>24587.187607045023</v>
      </c>
      <c r="S121" s="86">
        <f>'8. Afschrijvingen voor GAW'!AW116</f>
        <v>50207.037093585932</v>
      </c>
      <c r="T121" s="86">
        <f>'8. Afschrijvingen voor GAW'!AX116</f>
        <v>51612.834132206342</v>
      </c>
      <c r="U121" s="86">
        <f>'8. Afschrijvingen voor GAW'!AY116</f>
        <v>51974.123971131776</v>
      </c>
      <c r="V121" s="86">
        <f>'8. Afschrijvingen voor GAW'!AZ116</f>
        <v>62368.948765358124</v>
      </c>
      <c r="W121" s="86">
        <f>'8. Afschrijvingen voor GAW'!BA116</f>
        <v>60260.702609909393</v>
      </c>
      <c r="X121" s="86">
        <f>'8. Afschrijvingen voor GAW'!BB116</f>
        <v>58223.721113236403</v>
      </c>
      <c r="Y121" s="86">
        <f>'8. Afschrijvingen voor GAW'!BC116</f>
        <v>56255.595329127005</v>
      </c>
      <c r="Z121" s="86">
        <f>'8. Afschrijvingen voor GAW'!BD116</f>
        <v>54353.997740536797</v>
      </c>
      <c r="AB121" s="122"/>
      <c r="AC121" s="87">
        <f t="shared" si="22"/>
        <v>0</v>
      </c>
      <c r="AD121" s="87">
        <f t="shared" si="23"/>
        <v>0</v>
      </c>
      <c r="AE121" s="87">
        <f t="shared" si="24"/>
        <v>0</v>
      </c>
      <c r="AF121" s="87">
        <f t="shared" si="25"/>
        <v>0</v>
      </c>
      <c r="AG121" s="87">
        <f t="shared" si="26"/>
        <v>0</v>
      </c>
      <c r="AH121" s="87">
        <f t="shared" si="27"/>
        <v>0</v>
      </c>
      <c r="AI121" s="87">
        <f t="shared" si="28"/>
        <v>0</v>
      </c>
      <c r="AJ121" s="87">
        <f t="shared" si="29"/>
        <v>1893213.4457424667</v>
      </c>
      <c r="AK121" s="87">
        <f t="shared" si="30"/>
        <v>1882763.8910094725</v>
      </c>
      <c r="AL121" s="87">
        <f t="shared" si="31"/>
        <v>1883868.4458255314</v>
      </c>
      <c r="AM121" s="87">
        <f t="shared" si="32"/>
        <v>1845081.400975178</v>
      </c>
      <c r="AN121" s="87">
        <f t="shared" si="33"/>
        <v>1782712.4522098198</v>
      </c>
      <c r="AO121" s="87">
        <f t="shared" si="34"/>
        <v>1722451.7495999103</v>
      </c>
      <c r="AP121" s="87">
        <f t="shared" si="35"/>
        <v>1664228.028486674</v>
      </c>
      <c r="AQ121" s="87">
        <f t="shared" si="36"/>
        <v>1607972.4331575469</v>
      </c>
      <c r="AR121" s="87">
        <f t="shared" si="37"/>
        <v>1553618.4354170102</v>
      </c>
    </row>
    <row r="122" spans="1:44" s="20" customFormat="1" x14ac:dyDescent="0.2">
      <c r="A122" s="40"/>
      <c r="B122" s="86">
        <f>'3. Investeringen'!B103</f>
        <v>89</v>
      </c>
      <c r="C122" s="86" t="str">
        <f>'3. Investeringen'!G103</f>
        <v>Nieuwe investeringen AD</v>
      </c>
      <c r="D122" s="86">
        <f>'3. Investeringen'!K103</f>
        <v>2018</v>
      </c>
      <c r="E122" s="121">
        <f>'3. Investeringen'!N103</f>
        <v>2018</v>
      </c>
      <c r="F122" s="86">
        <f>'3. Investeringen'!O103</f>
        <v>153874.95972410892</v>
      </c>
      <c r="G122" s="86">
        <f>'3. Investeringen'!P103</f>
        <v>0</v>
      </c>
      <c r="I122" s="86">
        <f>'6. Investeringen per jaar'!I103</f>
        <v>1</v>
      </c>
      <c r="K122" s="86">
        <f>'8. Afschrijvingen voor GAW'!AO117</f>
        <v>0</v>
      </c>
      <c r="L122" s="86">
        <f>'8. Afschrijvingen voor GAW'!AP117</f>
        <v>0</v>
      </c>
      <c r="M122" s="86">
        <f>'8. Afschrijvingen voor GAW'!AQ117</f>
        <v>0</v>
      </c>
      <c r="N122" s="86">
        <f>'8. Afschrijvingen voor GAW'!AR117</f>
        <v>0</v>
      </c>
      <c r="O122" s="86">
        <f>'8. Afschrijvingen voor GAW'!AS117</f>
        <v>0</v>
      </c>
      <c r="P122" s="86">
        <f>'8. Afschrijvingen voor GAW'!AT117</f>
        <v>0</v>
      </c>
      <c r="Q122" s="86">
        <f>'8. Afschrijvingen voor GAW'!AU117</f>
        <v>0</v>
      </c>
      <c r="R122" s="86">
        <f>'8. Afschrijvingen voor GAW'!AV117</f>
        <v>1972.7558938988323</v>
      </c>
      <c r="S122" s="86">
        <f>'8. Afschrijvingen voor GAW'!AW117</f>
        <v>4028.3675353414151</v>
      </c>
      <c r="T122" s="86">
        <f>'8. Afschrijvingen voor GAW'!AX117</f>
        <v>4141.1618263309747</v>
      </c>
      <c r="U122" s="86">
        <f>'8. Afschrijvingen voor GAW'!AY117</f>
        <v>4170.1499591152915</v>
      </c>
      <c r="V122" s="86">
        <f>'8. Afschrijvingen voor GAW'!AZ117</f>
        <v>5004.1799509383491</v>
      </c>
      <c r="W122" s="86">
        <f>'8. Afschrijvingen voor GAW'!BA117</f>
        <v>4835.0245723150801</v>
      </c>
      <c r="X122" s="86">
        <f>'8. Afschrijvingen voor GAW'!BB117</f>
        <v>4671.5871219833034</v>
      </c>
      <c r="Y122" s="86">
        <f>'8. Afschrijvingen voor GAW'!BC117</f>
        <v>4513.6743178599245</v>
      </c>
      <c r="Z122" s="86">
        <f>'8. Afschrijvingen voor GAW'!BD117</f>
        <v>4361.099411340716</v>
      </c>
      <c r="AB122" s="122"/>
      <c r="AC122" s="87">
        <f t="shared" si="22"/>
        <v>0</v>
      </c>
      <c r="AD122" s="87">
        <f t="shared" si="23"/>
        <v>0</v>
      </c>
      <c r="AE122" s="87">
        <f t="shared" si="24"/>
        <v>0</v>
      </c>
      <c r="AF122" s="87">
        <f t="shared" si="25"/>
        <v>0</v>
      </c>
      <c r="AG122" s="87">
        <f t="shared" si="26"/>
        <v>0</v>
      </c>
      <c r="AH122" s="87">
        <f t="shared" si="27"/>
        <v>0</v>
      </c>
      <c r="AI122" s="87">
        <f t="shared" si="28"/>
        <v>0</v>
      </c>
      <c r="AJ122" s="87">
        <f t="shared" si="29"/>
        <v>151902.20383021008</v>
      </c>
      <c r="AK122" s="87">
        <f t="shared" si="30"/>
        <v>151063.78257530308</v>
      </c>
      <c r="AL122" s="87">
        <f t="shared" si="31"/>
        <v>151152.4066610806</v>
      </c>
      <c r="AM122" s="87">
        <f t="shared" si="32"/>
        <v>148040.32354859286</v>
      </c>
      <c r="AN122" s="87">
        <f t="shared" si="33"/>
        <v>143036.1435976545</v>
      </c>
      <c r="AO122" s="87">
        <f t="shared" si="34"/>
        <v>138201.11902533943</v>
      </c>
      <c r="AP122" s="87">
        <f t="shared" si="35"/>
        <v>133529.53190335614</v>
      </c>
      <c r="AQ122" s="87">
        <f t="shared" si="36"/>
        <v>129015.85758549621</v>
      </c>
      <c r="AR122" s="87">
        <f t="shared" si="37"/>
        <v>124654.75817415549</v>
      </c>
    </row>
    <row r="123" spans="1:44" s="20" customFormat="1" x14ac:dyDescent="0.2">
      <c r="A123" s="40"/>
      <c r="B123" s="86">
        <f>'3. Investeringen'!B104</f>
        <v>90</v>
      </c>
      <c r="C123" s="86" t="str">
        <f>'3. Investeringen'!G104</f>
        <v>Nieuwe investeringen AD</v>
      </c>
      <c r="D123" s="86">
        <f>'3. Investeringen'!K104</f>
        <v>2019</v>
      </c>
      <c r="E123" s="121">
        <f>'3. Investeringen'!N104</f>
        <v>2019</v>
      </c>
      <c r="F123" s="86">
        <f>'3. Investeringen'!O104</f>
        <v>3259399.3537743455</v>
      </c>
      <c r="G123" s="86">
        <f>'3. Investeringen'!P104</f>
        <v>0</v>
      </c>
      <c r="I123" s="86">
        <f>'6. Investeringen per jaar'!I104</f>
        <v>1</v>
      </c>
      <c r="K123" s="86">
        <f>'8. Afschrijvingen voor GAW'!AO118</f>
        <v>0</v>
      </c>
      <c r="L123" s="86">
        <f>'8. Afschrijvingen voor GAW'!AP118</f>
        <v>0</v>
      </c>
      <c r="M123" s="86">
        <f>'8. Afschrijvingen voor GAW'!AQ118</f>
        <v>0</v>
      </c>
      <c r="N123" s="86">
        <f>'8. Afschrijvingen voor GAW'!AR118</f>
        <v>0</v>
      </c>
      <c r="O123" s="86">
        <f>'8. Afschrijvingen voor GAW'!AS118</f>
        <v>0</v>
      </c>
      <c r="P123" s="86">
        <f>'8. Afschrijvingen voor GAW'!AT118</f>
        <v>0</v>
      </c>
      <c r="Q123" s="86">
        <f>'8. Afschrijvingen voor GAW'!AU118</f>
        <v>0</v>
      </c>
      <c r="R123" s="86">
        <f>'8. Afschrijvingen voor GAW'!AV118</f>
        <v>0</v>
      </c>
      <c r="S123" s="86">
        <f>'8. Afschrijvingen voor GAW'!AW118</f>
        <v>41787.1712022352</v>
      </c>
      <c r="T123" s="86">
        <f>'8. Afschrijvingen voor GAW'!AX118</f>
        <v>85914.423991795557</v>
      </c>
      <c r="U123" s="86">
        <f>'8. Afschrijvingen voor GAW'!AY118</f>
        <v>86515.824959738122</v>
      </c>
      <c r="V123" s="86">
        <f>'8. Afschrijvingen voor GAW'!AZ118</f>
        <v>103818.98995168575</v>
      </c>
      <c r="W123" s="86">
        <f>'8. Afschrijvingen voor GAW'!BA118</f>
        <v>100405.76288478101</v>
      </c>
      <c r="X123" s="86">
        <f>'8. Afschrijvingen voor GAW'!BB118</f>
        <v>97104.751502267682</v>
      </c>
      <c r="Y123" s="86">
        <f>'8. Afschrijvingen voor GAW'!BC118</f>
        <v>93912.266521371203</v>
      </c>
      <c r="Z123" s="86">
        <f>'8. Afschrijvingen voor GAW'!BD118</f>
        <v>90824.739950805568</v>
      </c>
      <c r="AB123" s="122"/>
      <c r="AC123" s="87">
        <f t="shared" si="22"/>
        <v>0</v>
      </c>
      <c r="AD123" s="87">
        <f t="shared" si="23"/>
        <v>0</v>
      </c>
      <c r="AE123" s="87">
        <f t="shared" si="24"/>
        <v>0</v>
      </c>
      <c r="AF123" s="87">
        <f t="shared" si="25"/>
        <v>0</v>
      </c>
      <c r="AG123" s="87">
        <f t="shared" si="26"/>
        <v>0</v>
      </c>
      <c r="AH123" s="87">
        <f t="shared" si="27"/>
        <v>0</v>
      </c>
      <c r="AI123" s="87">
        <f t="shared" si="28"/>
        <v>0</v>
      </c>
      <c r="AJ123" s="87">
        <f t="shared" si="29"/>
        <v>0</v>
      </c>
      <c r="AK123" s="87">
        <f t="shared" si="30"/>
        <v>3217612.1825721101</v>
      </c>
      <c r="AL123" s="87">
        <f t="shared" si="31"/>
        <v>3221790.8996923338</v>
      </c>
      <c r="AM123" s="87">
        <f t="shared" si="32"/>
        <v>3157827.6110304417</v>
      </c>
      <c r="AN123" s="87">
        <f t="shared" si="33"/>
        <v>3054008.6210787562</v>
      </c>
      <c r="AO123" s="87">
        <f t="shared" si="34"/>
        <v>2953602.8581939749</v>
      </c>
      <c r="AP123" s="87">
        <f t="shared" si="35"/>
        <v>2856498.1066917074</v>
      </c>
      <c r="AQ123" s="87">
        <f t="shared" si="36"/>
        <v>2762585.840170336</v>
      </c>
      <c r="AR123" s="87">
        <f t="shared" si="37"/>
        <v>2671761.1002195305</v>
      </c>
    </row>
    <row r="124" spans="1:44" s="20" customFormat="1" x14ac:dyDescent="0.2">
      <c r="A124" s="40"/>
      <c r="B124" s="86">
        <f>'3. Investeringen'!B105</f>
        <v>91</v>
      </c>
      <c r="C124" s="86" t="str">
        <f>'3. Investeringen'!G105</f>
        <v>Nieuwe investeringen AD</v>
      </c>
      <c r="D124" s="86">
        <f>'3. Investeringen'!K105</f>
        <v>2019</v>
      </c>
      <c r="E124" s="121">
        <f>'3. Investeringen'!N105</f>
        <v>2019</v>
      </c>
      <c r="F124" s="86">
        <f>'3. Investeringen'!O105</f>
        <v>128604.37412912077</v>
      </c>
      <c r="G124" s="86">
        <f>'3. Investeringen'!P105</f>
        <v>0</v>
      </c>
      <c r="I124" s="86">
        <f>'6. Investeringen per jaar'!I105</f>
        <v>1</v>
      </c>
      <c r="K124" s="86">
        <f>'8. Afschrijvingen voor GAW'!AO119</f>
        <v>0</v>
      </c>
      <c r="L124" s="86">
        <f>'8. Afschrijvingen voor GAW'!AP119</f>
        <v>0</v>
      </c>
      <c r="M124" s="86">
        <f>'8. Afschrijvingen voor GAW'!AQ119</f>
        <v>0</v>
      </c>
      <c r="N124" s="86">
        <f>'8. Afschrijvingen voor GAW'!AR119</f>
        <v>0</v>
      </c>
      <c r="O124" s="86">
        <f>'8. Afschrijvingen voor GAW'!AS119</f>
        <v>0</v>
      </c>
      <c r="P124" s="86">
        <f>'8. Afschrijvingen voor GAW'!AT119</f>
        <v>0</v>
      </c>
      <c r="Q124" s="86">
        <f>'8. Afschrijvingen voor GAW'!AU119</f>
        <v>0</v>
      </c>
      <c r="R124" s="86">
        <f>'8. Afschrijvingen voor GAW'!AV119</f>
        <v>0</v>
      </c>
      <c r="S124" s="86">
        <f>'8. Afschrijvingen voor GAW'!AW119</f>
        <v>1648.7740272964202</v>
      </c>
      <c r="T124" s="86">
        <f>'8. Afschrijvingen voor GAW'!AX119</f>
        <v>3389.8794001214401</v>
      </c>
      <c r="U124" s="86">
        <f>'8. Afschrijvingen voor GAW'!AY119</f>
        <v>3413.6085559222902</v>
      </c>
      <c r="V124" s="86">
        <f>'8. Afschrijvingen voor GAW'!AZ119</f>
        <v>4096.3302671067477</v>
      </c>
      <c r="W124" s="86">
        <f>'8. Afschrijvingen voor GAW'!BA119</f>
        <v>3961.6563953114573</v>
      </c>
      <c r="X124" s="86">
        <f>'8. Afschrijvingen voor GAW'!BB119</f>
        <v>3831.4101576573812</v>
      </c>
      <c r="Y124" s="86">
        <f>'8. Afschrijvingen voor GAW'!BC119</f>
        <v>3705.4459880905633</v>
      </c>
      <c r="Z124" s="86">
        <f>'8. Afschrijvingen voor GAW'!BD119</f>
        <v>3583.6231062903257</v>
      </c>
      <c r="AB124" s="122"/>
      <c r="AC124" s="87">
        <f t="shared" si="22"/>
        <v>0</v>
      </c>
      <c r="AD124" s="87">
        <f t="shared" si="23"/>
        <v>0</v>
      </c>
      <c r="AE124" s="87">
        <f t="shared" si="24"/>
        <v>0</v>
      </c>
      <c r="AF124" s="87">
        <f t="shared" si="25"/>
        <v>0</v>
      </c>
      <c r="AG124" s="87">
        <f t="shared" si="26"/>
        <v>0</v>
      </c>
      <c r="AH124" s="87">
        <f t="shared" si="27"/>
        <v>0</v>
      </c>
      <c r="AI124" s="87">
        <f t="shared" si="28"/>
        <v>0</v>
      </c>
      <c r="AJ124" s="87">
        <f t="shared" si="29"/>
        <v>0</v>
      </c>
      <c r="AK124" s="87">
        <f t="shared" si="30"/>
        <v>126955.60010182436</v>
      </c>
      <c r="AL124" s="87">
        <f t="shared" si="31"/>
        <v>127120.477504554</v>
      </c>
      <c r="AM124" s="87">
        <f t="shared" si="32"/>
        <v>124596.71229116358</v>
      </c>
      <c r="AN124" s="87">
        <f t="shared" si="33"/>
        <v>120500.38202405683</v>
      </c>
      <c r="AO124" s="87">
        <f t="shared" si="34"/>
        <v>116538.72562874538</v>
      </c>
      <c r="AP124" s="87">
        <f t="shared" si="35"/>
        <v>112707.31547108799</v>
      </c>
      <c r="AQ124" s="87">
        <f t="shared" si="36"/>
        <v>109001.86948299743</v>
      </c>
      <c r="AR124" s="87">
        <f t="shared" si="37"/>
        <v>105418.2463767071</v>
      </c>
    </row>
    <row r="125" spans="1:44" x14ac:dyDescent="0.2">
      <c r="B125" s="86">
        <f>'3. Investeringen'!B106</f>
        <v>92</v>
      </c>
      <c r="C125" s="86" t="str">
        <f>'3. Investeringen'!G106</f>
        <v>Nieuwe investeringen TD</v>
      </c>
      <c r="D125" s="86">
        <f>'3. Investeringen'!K106</f>
        <v>2020</v>
      </c>
      <c r="E125" s="121">
        <f>'3. Investeringen'!N106</f>
        <v>2020</v>
      </c>
      <c r="F125" s="86">
        <f>'3. Investeringen'!O106</f>
        <v>613609.51788973738</v>
      </c>
      <c r="G125" s="86">
        <f>'3. Investeringen'!P106</f>
        <v>0</v>
      </c>
      <c r="H125" s="20"/>
      <c r="I125" s="86">
        <f>'6. Investeringen per jaar'!I106</f>
        <v>1</v>
      </c>
      <c r="J125" s="20"/>
      <c r="K125" s="86">
        <f>'8. Afschrijvingen voor GAW'!AO120</f>
        <v>0</v>
      </c>
      <c r="L125" s="86">
        <f>'8. Afschrijvingen voor GAW'!AP120</f>
        <v>0</v>
      </c>
      <c r="M125" s="86">
        <f>'8. Afschrijvingen voor GAW'!AQ120</f>
        <v>0</v>
      </c>
      <c r="N125" s="86">
        <f>'8. Afschrijvingen voor GAW'!AR120</f>
        <v>0</v>
      </c>
      <c r="O125" s="86">
        <f>'8. Afschrijvingen voor GAW'!AS120</f>
        <v>0</v>
      </c>
      <c r="P125" s="86">
        <f>'8. Afschrijvingen voor GAW'!AT120</f>
        <v>0</v>
      </c>
      <c r="Q125" s="86">
        <f>'8. Afschrijvingen voor GAW'!AU120</f>
        <v>0</v>
      </c>
      <c r="R125" s="86">
        <f>'8. Afschrijvingen voor GAW'!AV120</f>
        <v>0</v>
      </c>
      <c r="S125" s="86">
        <f>'8. Afschrijvingen voor GAW'!AW120</f>
        <v>0</v>
      </c>
      <c r="T125" s="86">
        <f>'8. Afschrijvingen voor GAW'!AX120</f>
        <v>5578.2683444521581</v>
      </c>
      <c r="U125" s="86">
        <f>'8. Afschrijvingen voor GAW'!AY120</f>
        <v>11234.632445726646</v>
      </c>
      <c r="V125" s="86">
        <f>'8. Afschrijvingen voor GAW'!AZ120</f>
        <v>13481.558934871975</v>
      </c>
      <c r="W125" s="86">
        <f>'8. Afschrijvingen voor GAW'!BA120</f>
        <v>13179.168827921572</v>
      </c>
      <c r="X125" s="86">
        <f>'8. Afschrijvingen voor GAW'!BB120</f>
        <v>12883.561302809314</v>
      </c>
      <c r="Y125" s="86">
        <f>'8. Afschrijvingen voor GAW'!BC120</f>
        <v>12594.584226858453</v>
      </c>
      <c r="Z125" s="86">
        <f>'8. Afschrijvingen voor GAW'!BD120</f>
        <v>12312.088879713965</v>
      </c>
      <c r="AA125" s="20"/>
      <c r="AB125" s="122"/>
      <c r="AC125" s="87">
        <f t="shared" ref="AC125:AC130" si="38">$I125*IF($D125&lt;2011,IF(AC$33=$E125,$G125*K$28-K125,
AB125*K$28-K125),
IF(AC$33=$E125,$F125-K125,
AB125*K$28-K125))</f>
        <v>0</v>
      </c>
      <c r="AD125" s="87">
        <f t="shared" ref="AD125:AD130" si="39">$I125*IF($D125&lt;2011,IF(AD$33=$E125,$G125*L$28-L125,
AC125*L$28-L125),
IF(AD$33=$E125,$F125-L125,
AC125*L$28-L125))</f>
        <v>0</v>
      </c>
      <c r="AE125" s="87">
        <f t="shared" ref="AE125:AE130" si="40">$I125*IF($D125&lt;2011,IF(AE$33=$E125,$G125*M$28-M125,
AD125*M$28-M125),
IF(AE$33=$E125,$F125-M125,
AD125*M$28-M125))</f>
        <v>0</v>
      </c>
      <c r="AF125" s="87">
        <f t="shared" ref="AF125:AF130" si="41">$I125*IF($D125&lt;2011,IF(AF$33=$E125,$G125*N$28-N125,
AE125*N$28-N125),
IF(AF$33=$E125,$F125-N125,
AE125*N$28-N125))</f>
        <v>0</v>
      </c>
      <c r="AG125" s="87">
        <f t="shared" ref="AG125:AG130" si="42">$I125*IF($D125&lt;2011,IF(AG$33=$E125,$G125*O$28-O125,
AF125*O$28-O125),
IF(AG$33=$E125,$F125-O125,
AF125*O$28-O125))</f>
        <v>0</v>
      </c>
      <c r="AH125" s="87">
        <f t="shared" ref="AH125:AH130" si="43">$I125*IF($D125&lt;2011,IF(AH$33=$E125,$G125*P$28-P125,
AG125*P$28-P125),
IF(AH$33=$E125,$F125-P125,
AG125*P$28-P125))</f>
        <v>0</v>
      </c>
      <c r="AI125" s="87">
        <f t="shared" ref="AI125:AI130" si="44">$I125*IF($D125&lt;2011,IF(AI$33=$E125,$G125*Q$28-Q125,
AH125*Q$28-Q125),
IF(AI$33=$E125,$F125-Q125,
AH125*Q$28-Q125))</f>
        <v>0</v>
      </c>
      <c r="AJ125" s="87">
        <f t="shared" ref="AJ125:AJ130" si="45">$I125*IF($D125&lt;2011,IF(AJ$33=$E125,$G125*R$28-R125,
AI125*R$28-R125),
IF(AJ$33=$E125,$F125-R125,
AI125*R$28-R125))</f>
        <v>0</v>
      </c>
      <c r="AK125" s="87">
        <f t="shared" ref="AK125:AK130" si="46">$I125*IF($D125&lt;2011,IF(AK$33=$E125,$G125*S$28-S125,
AJ125*S$28-S125),
IF(AK$33=$E125,$F125-S125,
AJ125*S$28-S125))</f>
        <v>0</v>
      </c>
      <c r="AL125" s="87">
        <f t="shared" ref="AL125:AL130" si="47">$I125*IF($D125&lt;2011,IF(AL$33=$E125,$G125*T$28-T125,
AK125*T$28-T125),
IF(AL$33=$E125,$F125-T125,
AK125*T$28-T125))</f>
        <v>608031.24954528525</v>
      </c>
      <c r="AM125" s="87">
        <f t="shared" ref="AM125:AM130" si="48">$I125*IF($D125&lt;2011,IF(AM$33=$E125,$G125*U$28-U125,
AL125*U$28-U125),
IF(AM$33=$E125,$F125-U125,
AL125*U$28-U125))</f>
        <v>601052.83584637556</v>
      </c>
      <c r="AN125" s="87">
        <f t="shared" ref="AN125:AN130" si="49">$I125*IF($D125&lt;2011,IF(AN$33=$E125,$G125*V$28-V125,
AM125*V$28-V125),
IF(AN$33=$E125,$F125-V125,
AM125*V$28-V125))</f>
        <v>587571.27691150364</v>
      </c>
      <c r="AO125" s="87">
        <f t="shared" ref="AO125:AO130" si="50">$I125*IF($D125&lt;2011,IF(AO$33=$E125,$G125*W$28-W125,
AN125*W$28-W125),
IF(AO$33=$E125,$F125-W125,
AN125*W$28-W125))</f>
        <v>574392.10808358202</v>
      </c>
      <c r="AP125" s="87">
        <f t="shared" ref="AP125:AP130" si="51">$I125*IF($D125&lt;2011,IF(AP$33=$E125,$G125*X$28-X125,
AO125*X$28-X125),
IF(AP$33=$E125,$F125-X125,
AO125*X$28-X125))</f>
        <v>561508.54678077274</v>
      </c>
      <c r="AQ125" s="87">
        <f t="shared" ref="AQ125:AQ130" si="52">$I125*IF($D125&lt;2011,IF(AQ$33=$E125,$G125*Y$28-Y125,
AP125*Y$28-Y125),
IF(AQ$33=$E125,$F125-Y125,
AP125*Y$28-Y125))</f>
        <v>548913.96255391429</v>
      </c>
      <c r="AR125" s="87">
        <f t="shared" ref="AR125:AR130" si="53">$I125*IF($D125&lt;2011,IF(AR$33=$E125,$G125*Z$28-Z125,
AQ125*Z$28-Z125),
IF(AR$33=$E125,$F125-Z125,
AQ125*Z$28-Z125))</f>
        <v>536601.87367420027</v>
      </c>
    </row>
    <row r="126" spans="1:44" x14ac:dyDescent="0.2">
      <c r="B126" s="86">
        <f>'3. Investeringen'!B107</f>
        <v>93</v>
      </c>
      <c r="C126" s="86" t="str">
        <f>'3. Investeringen'!G107</f>
        <v>Nieuwe investeringen TD</v>
      </c>
      <c r="D126" s="86">
        <f>'3. Investeringen'!K107</f>
        <v>2020</v>
      </c>
      <c r="E126" s="121">
        <f>'3. Investeringen'!N107</f>
        <v>2020</v>
      </c>
      <c r="F126" s="86">
        <f>'3. Investeringen'!O107</f>
        <v>2571762.7555583841</v>
      </c>
      <c r="G126" s="86">
        <f>'3. Investeringen'!P107</f>
        <v>0</v>
      </c>
      <c r="H126" s="20"/>
      <c r="I126" s="86">
        <f>'6. Investeringen per jaar'!I107</f>
        <v>1</v>
      </c>
      <c r="J126" s="20"/>
      <c r="K126" s="86">
        <f>'8. Afschrijvingen voor GAW'!AO121</f>
        <v>0</v>
      </c>
      <c r="L126" s="86">
        <f>'8. Afschrijvingen voor GAW'!AP121</f>
        <v>0</v>
      </c>
      <c r="M126" s="86">
        <f>'8. Afschrijvingen voor GAW'!AQ121</f>
        <v>0</v>
      </c>
      <c r="N126" s="86">
        <f>'8. Afschrijvingen voor GAW'!AR121</f>
        <v>0</v>
      </c>
      <c r="O126" s="86">
        <f>'8. Afschrijvingen voor GAW'!AS121</f>
        <v>0</v>
      </c>
      <c r="P126" s="86">
        <f>'8. Afschrijvingen voor GAW'!AT121</f>
        <v>0</v>
      </c>
      <c r="Q126" s="86">
        <f>'8. Afschrijvingen voor GAW'!AU121</f>
        <v>0</v>
      </c>
      <c r="R126" s="86">
        <f>'8. Afschrijvingen voor GAW'!AV121</f>
        <v>0</v>
      </c>
      <c r="S126" s="86">
        <f>'8. Afschrijvingen voor GAW'!AW121</f>
        <v>0</v>
      </c>
      <c r="T126" s="86">
        <f>'8. Afschrijvingen voor GAW'!AX121</f>
        <v>28575.14172842649</v>
      </c>
      <c r="U126" s="86">
        <f>'8. Afschrijvingen voor GAW'!AY121</f>
        <v>57550.335441050949</v>
      </c>
      <c r="V126" s="86">
        <f>'8. Afschrijvingen voor GAW'!AZ121</f>
        <v>69060.402529261133</v>
      </c>
      <c r="W126" s="86">
        <f>'8. Afschrijvingen voor GAW'!BA121</f>
        <v>67155.287976729785</v>
      </c>
      <c r="X126" s="86">
        <f>'8. Afschrijvingen voor GAW'!BB121</f>
        <v>65302.728308406207</v>
      </c>
      <c r="Y126" s="86">
        <f>'8. Afschrijvingen voor GAW'!BC121</f>
        <v>63501.273734381204</v>
      </c>
      <c r="Z126" s="86">
        <f>'8. Afschrijvingen voor GAW'!BD121</f>
        <v>61749.514458949991</v>
      </c>
      <c r="AA126" s="20"/>
      <c r="AB126" s="122"/>
      <c r="AC126" s="87">
        <f t="shared" si="38"/>
        <v>0</v>
      </c>
      <c r="AD126" s="87">
        <f t="shared" si="39"/>
        <v>0</v>
      </c>
      <c r="AE126" s="87">
        <f t="shared" si="40"/>
        <v>0</v>
      </c>
      <c r="AF126" s="87">
        <f t="shared" si="41"/>
        <v>0</v>
      </c>
      <c r="AG126" s="87">
        <f t="shared" si="42"/>
        <v>0</v>
      </c>
      <c r="AH126" s="87">
        <f t="shared" si="43"/>
        <v>0</v>
      </c>
      <c r="AI126" s="87">
        <f t="shared" si="44"/>
        <v>0</v>
      </c>
      <c r="AJ126" s="87">
        <f t="shared" si="45"/>
        <v>0</v>
      </c>
      <c r="AK126" s="87">
        <f t="shared" si="46"/>
        <v>0</v>
      </c>
      <c r="AL126" s="87">
        <f t="shared" si="47"/>
        <v>2543187.6138299578</v>
      </c>
      <c r="AM126" s="87">
        <f t="shared" si="48"/>
        <v>2503439.5916857161</v>
      </c>
      <c r="AN126" s="87">
        <f t="shared" si="49"/>
        <v>2434379.189156455</v>
      </c>
      <c r="AO126" s="87">
        <f t="shared" si="50"/>
        <v>2367223.9011797253</v>
      </c>
      <c r="AP126" s="87">
        <f t="shared" si="51"/>
        <v>2301921.1728713191</v>
      </c>
      <c r="AQ126" s="87">
        <f t="shared" si="52"/>
        <v>2238419.8991369377</v>
      </c>
      <c r="AR126" s="87">
        <f t="shared" si="53"/>
        <v>2176670.3846779875</v>
      </c>
    </row>
    <row r="127" spans="1:44" x14ac:dyDescent="0.2">
      <c r="B127" s="86">
        <f>'3. Investeringen'!B108</f>
        <v>94</v>
      </c>
      <c r="C127" s="86" t="str">
        <f>'3. Investeringen'!G108</f>
        <v>Nieuwe investeringen TD</v>
      </c>
      <c r="D127" s="86">
        <f>'3. Investeringen'!K108</f>
        <v>2020</v>
      </c>
      <c r="E127" s="121">
        <f>'3. Investeringen'!N108</f>
        <v>2020</v>
      </c>
      <c r="F127" s="86">
        <f>'3. Investeringen'!O108</f>
        <v>1080748.9031918827</v>
      </c>
      <c r="G127" s="86">
        <f>'3. Investeringen'!P108</f>
        <v>0</v>
      </c>
      <c r="H127" s="20"/>
      <c r="I127" s="86">
        <f>'6. Investeringen per jaar'!I108</f>
        <v>1</v>
      </c>
      <c r="J127" s="20"/>
      <c r="K127" s="86">
        <f>'8. Afschrijvingen voor GAW'!AO122</f>
        <v>0</v>
      </c>
      <c r="L127" s="86">
        <f>'8. Afschrijvingen voor GAW'!AP122</f>
        <v>0</v>
      </c>
      <c r="M127" s="86">
        <f>'8. Afschrijvingen voor GAW'!AQ122</f>
        <v>0</v>
      </c>
      <c r="N127" s="86">
        <f>'8. Afschrijvingen voor GAW'!AR122</f>
        <v>0</v>
      </c>
      <c r="O127" s="86">
        <f>'8. Afschrijvingen voor GAW'!AS122</f>
        <v>0</v>
      </c>
      <c r="P127" s="86">
        <f>'8. Afschrijvingen voor GAW'!AT122</f>
        <v>0</v>
      </c>
      <c r="Q127" s="86">
        <f>'8. Afschrijvingen voor GAW'!AU122</f>
        <v>0</v>
      </c>
      <c r="R127" s="86">
        <f>'8. Afschrijvingen voor GAW'!AV122</f>
        <v>0</v>
      </c>
      <c r="S127" s="86">
        <f>'8. Afschrijvingen voor GAW'!AW122</f>
        <v>0</v>
      </c>
      <c r="T127" s="86">
        <f>'8. Afschrijvingen voor GAW'!AX122</f>
        <v>18012.481719864711</v>
      </c>
      <c r="U127" s="86">
        <f>'8. Afschrijvingen voor GAW'!AY122</f>
        <v>36277.138183807525</v>
      </c>
      <c r="V127" s="86">
        <f>'8. Afschrijvingen voor GAW'!AZ122</f>
        <v>43532.565820569027</v>
      </c>
      <c r="W127" s="86">
        <f>'8. Afschrijvingen voor GAW'!BA122</f>
        <v>41699.615680755596</v>
      </c>
      <c r="X127" s="86">
        <f>'8. Afschrijvingen voor GAW'!BB122</f>
        <v>39943.84238893431</v>
      </c>
      <c r="Y127" s="86">
        <f>'8. Afschrijvingen voor GAW'!BC122</f>
        <v>38261.99639361076</v>
      </c>
      <c r="Z127" s="86">
        <f>'8. Afschrijvingen voor GAW'!BD122</f>
        <v>36650.964966511354</v>
      </c>
      <c r="AA127" s="20"/>
      <c r="AB127" s="122"/>
      <c r="AC127" s="87">
        <f t="shared" si="38"/>
        <v>0</v>
      </c>
      <c r="AD127" s="87">
        <f t="shared" si="39"/>
        <v>0</v>
      </c>
      <c r="AE127" s="87">
        <f t="shared" si="40"/>
        <v>0</v>
      </c>
      <c r="AF127" s="87">
        <f t="shared" si="41"/>
        <v>0</v>
      </c>
      <c r="AG127" s="87">
        <f t="shared" si="42"/>
        <v>0</v>
      </c>
      <c r="AH127" s="87">
        <f t="shared" si="43"/>
        <v>0</v>
      </c>
      <c r="AI127" s="87">
        <f t="shared" si="44"/>
        <v>0</v>
      </c>
      <c r="AJ127" s="87">
        <f t="shared" si="45"/>
        <v>0</v>
      </c>
      <c r="AK127" s="87">
        <f t="shared" si="46"/>
        <v>0</v>
      </c>
      <c r="AL127" s="87">
        <f t="shared" si="47"/>
        <v>1062736.4214720179</v>
      </c>
      <c r="AM127" s="87">
        <f t="shared" si="48"/>
        <v>1033898.4382385144</v>
      </c>
      <c r="AN127" s="87">
        <f t="shared" si="49"/>
        <v>990365.8724179453</v>
      </c>
      <c r="AO127" s="87">
        <f t="shared" si="50"/>
        <v>948666.25673718972</v>
      </c>
      <c r="AP127" s="87">
        <f t="shared" si="51"/>
        <v>908722.41434825538</v>
      </c>
      <c r="AQ127" s="87">
        <f t="shared" si="52"/>
        <v>870460.41795464465</v>
      </c>
      <c r="AR127" s="87">
        <f t="shared" si="53"/>
        <v>833809.4529881333</v>
      </c>
    </row>
    <row r="128" spans="1:44" x14ac:dyDescent="0.2">
      <c r="B128" s="86">
        <f>'3. Investeringen'!B109</f>
        <v>95</v>
      </c>
      <c r="C128" s="86" t="str">
        <f>'3. Investeringen'!G109</f>
        <v>Nieuwe investeringen TD</v>
      </c>
      <c r="D128" s="86">
        <f>'3. Investeringen'!K109</f>
        <v>2020</v>
      </c>
      <c r="E128" s="121">
        <f>'3. Investeringen'!N109</f>
        <v>2020</v>
      </c>
      <c r="F128" s="86">
        <f>'3. Investeringen'!O109</f>
        <v>27609.006547709825</v>
      </c>
      <c r="G128" s="86">
        <f>'3. Investeringen'!P109</f>
        <v>0</v>
      </c>
      <c r="H128" s="20"/>
      <c r="I128" s="86">
        <f>'6. Investeringen per jaar'!I109</f>
        <v>1</v>
      </c>
      <c r="J128" s="20"/>
      <c r="K128" s="86">
        <f>'8. Afschrijvingen voor GAW'!AO123</f>
        <v>0</v>
      </c>
      <c r="L128" s="86">
        <f>'8. Afschrijvingen voor GAW'!AP123</f>
        <v>0</v>
      </c>
      <c r="M128" s="86">
        <f>'8. Afschrijvingen voor GAW'!AQ123</f>
        <v>0</v>
      </c>
      <c r="N128" s="86">
        <f>'8. Afschrijvingen voor GAW'!AR123</f>
        <v>0</v>
      </c>
      <c r="O128" s="86">
        <f>'8. Afschrijvingen voor GAW'!AS123</f>
        <v>0</v>
      </c>
      <c r="P128" s="86">
        <f>'8. Afschrijvingen voor GAW'!AT123</f>
        <v>0</v>
      </c>
      <c r="Q128" s="86">
        <f>'8. Afschrijvingen voor GAW'!AU123</f>
        <v>0</v>
      </c>
      <c r="R128" s="86">
        <f>'8. Afschrijvingen voor GAW'!AV123</f>
        <v>0</v>
      </c>
      <c r="S128" s="86">
        <f>'8. Afschrijvingen voor GAW'!AW123</f>
        <v>0</v>
      </c>
      <c r="T128" s="86">
        <f>'8. Afschrijvingen voor GAW'!AX123</f>
        <v>2760.9006547709828</v>
      </c>
      <c r="U128" s="86">
        <f>'8. Afschrijvingen voor GAW'!AY123</f>
        <v>5560.4539187087576</v>
      </c>
      <c r="V128" s="86">
        <f>'8. Afschrijvingen voor GAW'!AZ123</f>
        <v>6672.5447024505102</v>
      </c>
      <c r="W128" s="86">
        <f>'8. Afschrijvingen voor GAW'!BA123</f>
        <v>5115.6176052120582</v>
      </c>
      <c r="X128" s="86">
        <f>'8. Afschrijvingen voor GAW'!BB123</f>
        <v>5115.6176052120582</v>
      </c>
      <c r="Y128" s="86">
        <f>'8. Afschrijvingen voor GAW'!BC123</f>
        <v>2557.8088026060291</v>
      </c>
      <c r="Z128" s="86">
        <f>'8. Afschrijvingen voor GAW'!BD123</f>
        <v>0</v>
      </c>
      <c r="AA128" s="20"/>
      <c r="AB128" s="122"/>
      <c r="AC128" s="87">
        <f t="shared" si="38"/>
        <v>0</v>
      </c>
      <c r="AD128" s="87">
        <f t="shared" si="39"/>
        <v>0</v>
      </c>
      <c r="AE128" s="87">
        <f t="shared" si="40"/>
        <v>0</v>
      </c>
      <c r="AF128" s="87">
        <f t="shared" si="41"/>
        <v>0</v>
      </c>
      <c r="AG128" s="87">
        <f t="shared" si="42"/>
        <v>0</v>
      </c>
      <c r="AH128" s="87">
        <f t="shared" si="43"/>
        <v>0</v>
      </c>
      <c r="AI128" s="87">
        <f t="shared" si="44"/>
        <v>0</v>
      </c>
      <c r="AJ128" s="87">
        <f t="shared" si="45"/>
        <v>0</v>
      </c>
      <c r="AK128" s="87">
        <f t="shared" si="46"/>
        <v>0</v>
      </c>
      <c r="AL128" s="87">
        <f t="shared" si="47"/>
        <v>24848.105892938842</v>
      </c>
      <c r="AM128" s="87">
        <f t="shared" si="48"/>
        <v>19461.588715480655</v>
      </c>
      <c r="AN128" s="87">
        <f t="shared" si="49"/>
        <v>12789.044013030145</v>
      </c>
      <c r="AO128" s="87">
        <f t="shared" si="50"/>
        <v>7673.4264078180868</v>
      </c>
      <c r="AP128" s="87">
        <f t="shared" si="51"/>
        <v>2557.8088026060286</v>
      </c>
      <c r="AQ128" s="87">
        <f t="shared" si="52"/>
        <v>-4.5474735088646412E-13</v>
      </c>
      <c r="AR128" s="87">
        <f t="shared" si="53"/>
        <v>-4.5474735088646412E-13</v>
      </c>
    </row>
    <row r="129" spans="2:44" x14ac:dyDescent="0.2">
      <c r="B129" s="86">
        <f>'3. Investeringen'!B110</f>
        <v>96</v>
      </c>
      <c r="C129" s="86" t="str">
        <f>'3. Investeringen'!G110</f>
        <v>Nieuwe investeringen AD</v>
      </c>
      <c r="D129" s="86">
        <f>'3. Investeringen'!K110</f>
        <v>2020</v>
      </c>
      <c r="E129" s="121">
        <f>'3. Investeringen'!N110</f>
        <v>2020</v>
      </c>
      <c r="F129" s="86">
        <f>'3. Investeringen'!O110</f>
        <v>1886094.1198188437</v>
      </c>
      <c r="G129" s="86">
        <f>'3. Investeringen'!P110</f>
        <v>0</v>
      </c>
      <c r="H129" s="20"/>
      <c r="I129" s="86">
        <f>'6. Investeringen per jaar'!I110</f>
        <v>1</v>
      </c>
      <c r="J129" s="20"/>
      <c r="K129" s="86">
        <f>'8. Afschrijvingen voor GAW'!AO124</f>
        <v>0</v>
      </c>
      <c r="L129" s="86">
        <f>'8. Afschrijvingen voor GAW'!AP124</f>
        <v>0</v>
      </c>
      <c r="M129" s="86">
        <f>'8. Afschrijvingen voor GAW'!AQ124</f>
        <v>0</v>
      </c>
      <c r="N129" s="86">
        <f>'8. Afschrijvingen voor GAW'!AR124</f>
        <v>0</v>
      </c>
      <c r="O129" s="86">
        <f>'8. Afschrijvingen voor GAW'!AS124</f>
        <v>0</v>
      </c>
      <c r="P129" s="86">
        <f>'8. Afschrijvingen voor GAW'!AT124</f>
        <v>0</v>
      </c>
      <c r="Q129" s="86">
        <f>'8. Afschrijvingen voor GAW'!AU124</f>
        <v>0</v>
      </c>
      <c r="R129" s="86">
        <f>'8. Afschrijvingen voor GAW'!AV124</f>
        <v>0</v>
      </c>
      <c r="S129" s="86">
        <f>'8. Afschrijvingen voor GAW'!AW124</f>
        <v>0</v>
      </c>
      <c r="T129" s="86">
        <f>'8. Afschrijvingen voor GAW'!AX124</f>
        <v>24180.69384383133</v>
      </c>
      <c r="U129" s="86">
        <f>'8. Afschrijvingen voor GAW'!AY124</f>
        <v>48699.91740147629</v>
      </c>
      <c r="V129" s="86">
        <f>'8. Afschrijvingen voor GAW'!AZ124</f>
        <v>58439.900881771558</v>
      </c>
      <c r="W129" s="86">
        <f>'8. Afschrijvingen voor GAW'!BA124</f>
        <v>56569.824053554861</v>
      </c>
      <c r="X129" s="86">
        <f>'8. Afschrijvingen voor GAW'!BB124</f>
        <v>54759.589683841099</v>
      </c>
      <c r="Y129" s="86">
        <f>'8. Afschrijvingen voor GAW'!BC124</f>
        <v>53007.282813958183</v>
      </c>
      <c r="Z129" s="86">
        <f>'8. Afschrijvingen voor GAW'!BD124</f>
        <v>51311.04976391152</v>
      </c>
      <c r="AA129" s="20"/>
      <c r="AB129" s="122"/>
      <c r="AC129" s="87">
        <f t="shared" si="38"/>
        <v>0</v>
      </c>
      <c r="AD129" s="87">
        <f t="shared" si="39"/>
        <v>0</v>
      </c>
      <c r="AE129" s="87">
        <f t="shared" si="40"/>
        <v>0</v>
      </c>
      <c r="AF129" s="87">
        <f t="shared" si="41"/>
        <v>0</v>
      </c>
      <c r="AG129" s="87">
        <f t="shared" si="42"/>
        <v>0</v>
      </c>
      <c r="AH129" s="87">
        <f t="shared" si="43"/>
        <v>0</v>
      </c>
      <c r="AI129" s="87">
        <f t="shared" si="44"/>
        <v>0</v>
      </c>
      <c r="AJ129" s="87">
        <f t="shared" si="45"/>
        <v>0</v>
      </c>
      <c r="AK129" s="87">
        <f t="shared" si="46"/>
        <v>0</v>
      </c>
      <c r="AL129" s="87">
        <f t="shared" si="47"/>
        <v>1861913.4259750124</v>
      </c>
      <c r="AM129" s="87">
        <f t="shared" si="48"/>
        <v>1826246.9025553609</v>
      </c>
      <c r="AN129" s="87">
        <f t="shared" si="49"/>
        <v>1767807.0016735895</v>
      </c>
      <c r="AO129" s="87">
        <f t="shared" si="50"/>
        <v>1711237.1776200347</v>
      </c>
      <c r="AP129" s="87">
        <f t="shared" si="51"/>
        <v>1656477.5879361937</v>
      </c>
      <c r="AQ129" s="87">
        <f t="shared" si="52"/>
        <v>1603470.3051222356</v>
      </c>
      <c r="AR129" s="87">
        <f t="shared" si="53"/>
        <v>1552159.2553583239</v>
      </c>
    </row>
    <row r="130" spans="2:44" x14ac:dyDescent="0.2">
      <c r="B130" s="86">
        <f>'3. Investeringen'!B111</f>
        <v>97</v>
      </c>
      <c r="C130" s="86" t="str">
        <f>'3. Investeringen'!G111</f>
        <v>Nieuwe investeringen AD</v>
      </c>
      <c r="D130" s="86">
        <f>'3. Investeringen'!K111</f>
        <v>2020</v>
      </c>
      <c r="E130" s="121">
        <f>'3. Investeringen'!N111</f>
        <v>2020</v>
      </c>
      <c r="F130" s="86">
        <f>'3. Investeringen'!O111</f>
        <v>615.20018253994965</v>
      </c>
      <c r="G130" s="86">
        <f>'3. Investeringen'!P111</f>
        <v>0</v>
      </c>
      <c r="H130" s="20"/>
      <c r="I130" s="86">
        <f>'6. Investeringen per jaar'!I111</f>
        <v>1</v>
      </c>
      <c r="J130" s="20"/>
      <c r="K130" s="86">
        <f>'8. Afschrijvingen voor GAW'!AO125</f>
        <v>0</v>
      </c>
      <c r="L130" s="86">
        <f>'8. Afschrijvingen voor GAW'!AP125</f>
        <v>0</v>
      </c>
      <c r="M130" s="86">
        <f>'8. Afschrijvingen voor GAW'!AQ125</f>
        <v>0</v>
      </c>
      <c r="N130" s="86">
        <f>'8. Afschrijvingen voor GAW'!AR125</f>
        <v>0</v>
      </c>
      <c r="O130" s="86">
        <f>'8. Afschrijvingen voor GAW'!AS125</f>
        <v>0</v>
      </c>
      <c r="P130" s="86">
        <f>'8. Afschrijvingen voor GAW'!AT125</f>
        <v>0</v>
      </c>
      <c r="Q130" s="86">
        <f>'8. Afschrijvingen voor GAW'!AU125</f>
        <v>0</v>
      </c>
      <c r="R130" s="86">
        <f>'8. Afschrijvingen voor GAW'!AV125</f>
        <v>0</v>
      </c>
      <c r="S130" s="86">
        <f>'8. Afschrijvingen voor GAW'!AW125</f>
        <v>0</v>
      </c>
      <c r="T130" s="86">
        <f>'8. Afschrijvingen voor GAW'!AX125</f>
        <v>7.8871818274352519</v>
      </c>
      <c r="U130" s="86">
        <f>'8. Afschrijvingen voor GAW'!AY125</f>
        <v>15.884784200454595</v>
      </c>
      <c r="V130" s="86">
        <f>'8. Afschrijvingen voor GAW'!AZ125</f>
        <v>19.061741040545513</v>
      </c>
      <c r="W130" s="86">
        <f>'8. Afschrijvingen voor GAW'!BA125</f>
        <v>18.451765327248054</v>
      </c>
      <c r="X130" s="86">
        <f>'8. Afschrijvingen voor GAW'!BB125</f>
        <v>17.861308836776121</v>
      </c>
      <c r="Y130" s="86">
        <f>'8. Afschrijvingen voor GAW'!BC125</f>
        <v>17.289746953999284</v>
      </c>
      <c r="Z130" s="86">
        <f>'8. Afschrijvingen voor GAW'!BD125</f>
        <v>16.736475051471306</v>
      </c>
      <c r="AA130" s="20"/>
      <c r="AB130" s="122"/>
      <c r="AC130" s="87">
        <f t="shared" si="38"/>
        <v>0</v>
      </c>
      <c r="AD130" s="87">
        <f t="shared" si="39"/>
        <v>0</v>
      </c>
      <c r="AE130" s="87">
        <f t="shared" si="40"/>
        <v>0</v>
      </c>
      <c r="AF130" s="87">
        <f t="shared" si="41"/>
        <v>0</v>
      </c>
      <c r="AG130" s="87">
        <f t="shared" si="42"/>
        <v>0</v>
      </c>
      <c r="AH130" s="87">
        <f t="shared" si="43"/>
        <v>0</v>
      </c>
      <c r="AI130" s="87">
        <f t="shared" si="44"/>
        <v>0</v>
      </c>
      <c r="AJ130" s="87">
        <f t="shared" si="45"/>
        <v>0</v>
      </c>
      <c r="AK130" s="87">
        <f t="shared" si="46"/>
        <v>0</v>
      </c>
      <c r="AL130" s="87">
        <f t="shared" si="47"/>
        <v>607.31300071251439</v>
      </c>
      <c r="AM130" s="87">
        <f t="shared" si="48"/>
        <v>595.67940751704725</v>
      </c>
      <c r="AN130" s="87">
        <f t="shared" si="49"/>
        <v>576.61766647650177</v>
      </c>
      <c r="AO130" s="87">
        <f t="shared" si="50"/>
        <v>558.16590114925373</v>
      </c>
      <c r="AP130" s="87">
        <f t="shared" si="51"/>
        <v>540.30459231247755</v>
      </c>
      <c r="AQ130" s="87">
        <f t="shared" si="52"/>
        <v>523.01484535847828</v>
      </c>
      <c r="AR130" s="87">
        <f t="shared" si="53"/>
        <v>506.27837030700698</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3" t="s">
        <v>105</v>
      </c>
      <c r="C29" s="173"/>
      <c r="D29" s="173"/>
      <c r="E29" s="173"/>
      <c r="F29" s="173"/>
    </row>
    <row r="30" spans="2:30" s="65" customFormat="1" x14ac:dyDescent="0.2">
      <c r="B30" s="172" t="s">
        <v>223</v>
      </c>
    </row>
    <row r="31" spans="2:30" ht="165" customHeight="1" x14ac:dyDescent="0.2">
      <c r="B31" s="173" t="s">
        <v>213</v>
      </c>
      <c r="C31" s="173"/>
      <c r="D31" s="173"/>
      <c r="E31" s="173"/>
      <c r="F31" s="173"/>
      <c r="G31" s="173"/>
      <c r="H31" s="173"/>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5" t="s">
        <v>216</v>
      </c>
      <c r="C5" s="175"/>
      <c r="D5" s="175"/>
      <c r="E5" s="175"/>
      <c r="F5" s="175"/>
      <c r="M5" s="68"/>
      <c r="N5" s="68"/>
      <c r="O5" s="68"/>
    </row>
    <row r="6" spans="1:22" s="65" customFormat="1" x14ac:dyDescent="0.2"/>
    <row r="7" spans="1:22" s="65" customFormat="1" x14ac:dyDescent="0.2">
      <c r="B7" s="164" t="s">
        <v>27</v>
      </c>
    </row>
    <row r="8" spans="1:22" s="65" customFormat="1" ht="39" customHeight="1" x14ac:dyDescent="0.2">
      <c r="B8" s="173" t="s">
        <v>208</v>
      </c>
      <c r="C8" s="173"/>
      <c r="D8" s="173"/>
      <c r="E8" s="173"/>
      <c r="F8" s="173"/>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c r="C24" s="85">
        <v>0</v>
      </c>
      <c r="E24" s="52"/>
      <c r="F24" s="51"/>
      <c r="G24" s="54"/>
      <c r="H24" s="50"/>
      <c r="I24" s="55"/>
      <c r="J24" s="55"/>
      <c r="K24" s="52"/>
      <c r="L24" s="52"/>
      <c r="M24" s="44"/>
    </row>
    <row r="25" spans="2:13" s="39" customFormat="1" x14ac:dyDescent="0.2">
      <c r="B25" s="45"/>
      <c r="C25" s="85">
        <v>0</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Investeringen'!B15:B105,"&gt;0"))=(COUNTIF('9. GAW'!B34:B124,"&gt;0")),"CORRECT","NIET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3510725.7443955853</v>
      </c>
      <c r="J64" s="129">
        <f>INDEX('9. GAW'!$AC$16:$AR$16,1,B64-2010)</f>
        <v>90225651.630966738</v>
      </c>
      <c r="K64" s="2"/>
      <c r="L64" s="129">
        <f>INDEX('8. Afschrijvingen voor GAW'!$AO$16:$BD$16,  1, B64-2010)</f>
        <v>1222323.0941418963</v>
      </c>
      <c r="M64" s="129">
        <f>INDEX('9. GAW'!$AC$17:$AR$17,1,B64-2010)</f>
        <v>21015194.233045686</v>
      </c>
      <c r="O64" s="88">
        <f>INDEX('8. Afschrijvingen voor GAW'!$AO$17:$BD$17,  1, B64-2010)</f>
        <v>0</v>
      </c>
      <c r="P64" s="88">
        <f>INDEX('9. GAW'!$AC$18:$AR$18,1,B64-2010)</f>
        <v>0</v>
      </c>
      <c r="R64" s="88">
        <f>INDEX('8. Afschrijvingen voor GAW'!$AO$18:$BD$18,  1, B64-2010)</f>
        <v>0</v>
      </c>
      <c r="S64" s="88">
        <f>INDEX('9. GAW'!$AC$19:$AR$19,1,B64-2010)</f>
        <v>0</v>
      </c>
    </row>
    <row r="65" spans="2:19" x14ac:dyDescent="0.2">
      <c r="B65" s="56">
        <v>2012</v>
      </c>
      <c r="I65" s="129">
        <f>INDEX('8. Afschrijvingen voor GAW'!$AO$15:$BD$15,  1, B65-2010)</f>
        <v>3602004.6137498706</v>
      </c>
      <c r="J65" s="129">
        <f>INDEX('9. GAW'!$AC$16:$AR$16,1,B65-2010)</f>
        <v>88969513.959621996</v>
      </c>
      <c r="K65" s="2"/>
      <c r="L65" s="129">
        <f>INDEX('8. Afschrijvingen voor GAW'!$AO$16:$BD$16,  1, B65-2010)</f>
        <v>1288005.9851915871</v>
      </c>
      <c r="M65" s="129">
        <f>INDEX('9. GAW'!$AC$17:$AR$17,1,B65-2010)</f>
        <v>25000671.297913279</v>
      </c>
      <c r="O65" s="88">
        <f>INDEX('8. Afschrijvingen voor GAW'!$AO$17:$BD$17,  1, B65-2010)</f>
        <v>0</v>
      </c>
      <c r="P65" s="88">
        <f>INDEX('9. GAW'!$AC$18:$AR$18,1,B65-2010)</f>
        <v>0</v>
      </c>
      <c r="R65" s="88">
        <f>INDEX('8. Afschrijvingen voor GAW'!$AO$18:$BD$18,  1, B65-2010)</f>
        <v>0</v>
      </c>
      <c r="S65" s="88">
        <f>INDEX('9. GAW'!$AC$19:$AR$19,1,B65-2010)</f>
        <v>0</v>
      </c>
    </row>
    <row r="66" spans="2:19" x14ac:dyDescent="0.2">
      <c r="B66" s="56">
        <v>2013</v>
      </c>
      <c r="I66" s="129">
        <f>INDEX('8. Afschrijvingen voor GAW'!$AO$15:$BD$15,  1, B66-2010)</f>
        <v>3684850.719866117</v>
      </c>
      <c r="J66" s="129">
        <f>INDEX('9. GAW'!$AC$16:$AR$16,1,B66-2010)</f>
        <v>87330962.060827181</v>
      </c>
      <c r="K66" s="2"/>
      <c r="L66" s="129">
        <f>INDEX('8. Afschrijvingen voor GAW'!$AO$16:$BD$16,  1, B66-2010)</f>
        <v>1320435.3480327753</v>
      </c>
      <c r="M66" s="129">
        <f>INDEX('9. GAW'!$AC$17:$AR$17,1,B66-2010)</f>
        <v>29654446.660499964</v>
      </c>
      <c r="O66" s="88">
        <f>INDEX('8. Afschrijvingen voor GAW'!$AO$17:$BD$17,  1, B66-2010)</f>
        <v>0</v>
      </c>
      <c r="P66" s="88">
        <f>INDEX('9. GAW'!$AC$18:$AR$18,1,B66-2010)</f>
        <v>0</v>
      </c>
      <c r="R66" s="88">
        <f>INDEX('8. Afschrijvingen voor GAW'!$AO$18:$BD$18,  1, B66-2010)</f>
        <v>0</v>
      </c>
      <c r="S66" s="88">
        <f>INDEX('9. GAW'!$AC$19:$AR$19,1,B66-2010)</f>
        <v>0</v>
      </c>
    </row>
    <row r="67" spans="2:19" x14ac:dyDescent="0.2">
      <c r="B67" s="56">
        <v>2014</v>
      </c>
      <c r="I67" s="129">
        <f>INDEX('8. Afschrijvingen voor GAW'!$AO$15:$BD$15,  1, B67-2010)</f>
        <v>3788026.5400223681</v>
      </c>
      <c r="J67" s="129">
        <f>INDEX('9. GAW'!$AC$16:$AR$16,1,B67-2010)</f>
        <v>85988202.45850797</v>
      </c>
      <c r="K67" s="2"/>
      <c r="L67" s="129">
        <f>INDEX('8. Afschrijvingen voor GAW'!$AO$16:$BD$16,  1, B67-2010)</f>
        <v>1497417.7629670394</v>
      </c>
      <c r="M67" s="129">
        <f>INDEX('9. GAW'!$AC$17:$AR$17,1,B67-2010)</f>
        <v>33819749.554364815</v>
      </c>
      <c r="O67" s="88">
        <f>INDEX('8. Afschrijvingen voor GAW'!$AO$17:$BD$17,  1, B67-2010)</f>
        <v>0</v>
      </c>
      <c r="P67" s="88">
        <f>INDEX('9. GAW'!$AC$18:$AR$18,1,B67-2010)</f>
        <v>0</v>
      </c>
      <c r="R67" s="88">
        <f>INDEX('8. Afschrijvingen voor GAW'!$AO$18:$BD$18,  1, B67-2010)</f>
        <v>0</v>
      </c>
      <c r="S67" s="88">
        <f>INDEX('9. GAW'!$AC$19:$AR$19,1,B67-2010)</f>
        <v>0</v>
      </c>
    </row>
    <row r="68" spans="2:19" x14ac:dyDescent="0.2">
      <c r="B68" s="56">
        <v>2015</v>
      </c>
      <c r="I68" s="129">
        <f>INDEX('8. Afschrijvingen voor GAW'!$AO$15:$BD$15,  1, B68-2010)</f>
        <v>3825906.8054225915</v>
      </c>
      <c r="J68" s="129">
        <f>INDEX('9. GAW'!$AC$16:$AR$16,1,B68-2010)</f>
        <v>83022177.677670464</v>
      </c>
      <c r="K68" s="2"/>
      <c r="L68" s="129">
        <f>INDEX('8. Afschrijvingen voor GAW'!$AO$16:$BD$16,  1, B68-2010)</f>
        <v>1662661.8332334456</v>
      </c>
      <c r="M68" s="129">
        <f>INDEX('9. GAW'!$AC$17:$AR$17,1,B68-2010)</f>
        <v>38962557.487742461</v>
      </c>
      <c r="O68" s="88">
        <f>INDEX('8. Afschrijvingen voor GAW'!$AO$17:$BD$17,  1, B68-2010)</f>
        <v>0</v>
      </c>
      <c r="P68" s="88">
        <f>INDEX('9. GAW'!$AC$18:$AR$18,1,B68-2010)</f>
        <v>0</v>
      </c>
      <c r="R68" s="88">
        <f>INDEX('8. Afschrijvingen voor GAW'!$AO$18:$BD$18,  1, B68-2010)</f>
        <v>0</v>
      </c>
      <c r="S68" s="88">
        <f>INDEX('9. GAW'!$AC$19:$AR$19,1,B68-2010)</f>
        <v>0</v>
      </c>
    </row>
    <row r="69" spans="2:19" x14ac:dyDescent="0.2">
      <c r="B69" s="56">
        <v>2016</v>
      </c>
      <c r="I69" s="129">
        <f>INDEX('8. Afschrijvingen voor GAW'!$AO$15:$BD$15,  1, B69-2010)</f>
        <v>3856514.0598659725</v>
      </c>
      <c r="J69" s="129">
        <f>INDEX('9. GAW'!$AC$16:$AR$16,1,B69-2010)</f>
        <v>79829841.039225861</v>
      </c>
      <c r="K69" s="2"/>
      <c r="L69" s="129">
        <f>INDEX('8. Afschrijvingen voor GAW'!$AO$16:$BD$16,  1, B69-2010)</f>
        <v>1908593.7522484986</v>
      </c>
      <c r="M69" s="129">
        <f>INDEX('9. GAW'!$AC$17:$AR$17,1,B69-2010)</f>
        <v>45993055.443385899</v>
      </c>
      <c r="O69" s="88">
        <f>INDEX('8. Afschrijvingen voor GAW'!$AO$17:$BD$17,  1, B69-2010)</f>
        <v>0</v>
      </c>
      <c r="P69" s="88">
        <f>INDEX('9. GAW'!$AC$18:$AR$18,1,B69-2010)</f>
        <v>0</v>
      </c>
      <c r="R69" s="88">
        <f>INDEX('8. Afschrijvingen voor GAW'!$AO$18:$BD$18,  1, B69-2010)</f>
        <v>0</v>
      </c>
      <c r="S69" s="88">
        <f>INDEX('9. GAW'!$AC$19:$AR$19,1,B69-2010)</f>
        <v>0</v>
      </c>
    </row>
    <row r="70" spans="2:19" x14ac:dyDescent="0.2">
      <c r="B70" s="56">
        <v>2017</v>
      </c>
      <c r="I70" s="129">
        <f>INDEX('8. Afschrijvingen voor GAW'!$AO$15:$BD$15,  1, B70-2010)</f>
        <v>3864227.0879857047</v>
      </c>
      <c r="J70" s="129">
        <f>INDEX('9. GAW'!$AC$16:$AR$16,1,B70-2010)</f>
        <v>76125273.633318603</v>
      </c>
      <c r="K70" s="2"/>
      <c r="L70" s="129">
        <f>INDEX('8. Afschrijvingen voor GAW'!$AO$16:$BD$16,  1, B70-2010)</f>
        <v>2047096.0985151136</v>
      </c>
      <c r="M70" s="129">
        <f>INDEX('9. GAW'!$AC$17:$AR$17,1,B70-2010)</f>
        <v>52735021.308826767</v>
      </c>
      <c r="O70" s="88">
        <f>INDEX('8. Afschrijvingen voor GAW'!$AO$17:$BD$17,  1, B70-2010)</f>
        <v>0</v>
      </c>
      <c r="P70" s="88">
        <f>INDEX('9. GAW'!$AC$18:$AR$18,1,B70-2010)</f>
        <v>0</v>
      </c>
      <c r="R70" s="88">
        <f>INDEX('8. Afschrijvingen voor GAW'!$AO$18:$BD$18,  1, B70-2010)</f>
        <v>0</v>
      </c>
      <c r="S70" s="88">
        <f>INDEX('9. GAW'!$AC$19:$AR$19,1,B70-2010)</f>
        <v>0</v>
      </c>
    </row>
    <row r="71" spans="2:19" x14ac:dyDescent="0.2">
      <c r="B71" s="56">
        <v>2018</v>
      </c>
      <c r="I71" s="129">
        <f>INDEX('8. Afschrijvingen voor GAW'!$AO$15:$BD$15,  1, B71-2010)</f>
        <v>3918326.2672175043</v>
      </c>
      <c r="J71" s="129">
        <f>INDEX('9. GAW'!$AC$16:$AR$16,1,B71-2010)</f>
        <v>73272701.196967557</v>
      </c>
      <c r="K71" s="2"/>
      <c r="L71" s="129">
        <f>INDEX('8. Afschrijvingen voor GAW'!$AO$16:$BD$16,  1, B71-2010)</f>
        <v>2310001.1982472581</v>
      </c>
      <c r="M71" s="129">
        <f>INDEX('9. GAW'!$AC$17:$AR$17,1,B71-2010)</f>
        <v>60059114.388469949</v>
      </c>
      <c r="O71" s="88">
        <f>INDEX('8. Afschrijvingen voor GAW'!$AO$17:$BD$17,  1, B71-2010)</f>
        <v>0</v>
      </c>
      <c r="P71" s="88">
        <f>INDEX('9. GAW'!$AC$18:$AR$18,1,B71-2010)</f>
        <v>0</v>
      </c>
      <c r="R71" s="88">
        <f>INDEX('8. Afschrijvingen voor GAW'!$AO$18:$BD$18,  1, B71-2010)</f>
        <v>0</v>
      </c>
      <c r="S71" s="88">
        <f>INDEX('9. GAW'!$AC$19:$AR$19,1,B71-2010)</f>
        <v>0</v>
      </c>
    </row>
    <row r="72" spans="2:19" x14ac:dyDescent="0.2">
      <c r="B72" s="56">
        <v>2019</v>
      </c>
      <c r="I72" s="129">
        <f>INDEX('8. Afschrijvingen voor GAW'!$AO$15:$BD$15,  1, B72-2010)</f>
        <v>4000611.1188290715</v>
      </c>
      <c r="J72" s="129">
        <f>INDEX('9. GAW'!$AC$16:$AR$16,1,B72-2010)</f>
        <v>70810816.803274795</v>
      </c>
      <c r="K72" s="2"/>
      <c r="L72" s="129">
        <f>INDEX('8. Afschrijvingen voor GAW'!$AO$16:$BD$16,  1, B72-2010)</f>
        <v>2688739.3665166213</v>
      </c>
      <c r="M72" s="129">
        <f>INDEX('9. GAW'!$AC$17:$AR$17,1,B72-2010)</f>
        <v>67002589.599883653</v>
      </c>
      <c r="O72" s="88">
        <f>INDEX('8. Afschrijvingen voor GAW'!$AO$17:$BD$17,  1, B72-2010)</f>
        <v>0</v>
      </c>
      <c r="P72" s="88">
        <f>INDEX('9. GAW'!$AC$18:$AR$18,1,B72-2010)</f>
        <v>0</v>
      </c>
      <c r="R72" s="88">
        <f>INDEX('8. Afschrijvingen voor GAW'!$AO$18:$BD$18,  1, B72-2010)</f>
        <v>0</v>
      </c>
      <c r="S72" s="88">
        <f>INDEX('9. GAW'!$AC$19:$AR$19,1,B72-2010)</f>
        <v>0</v>
      </c>
    </row>
    <row r="73" spans="2:19" x14ac:dyDescent="0.2">
      <c r="B73" s="56">
        <v>2020</v>
      </c>
      <c r="I73" s="129">
        <f>INDEX('8. Afschrijvingen voor GAW'!$AO$15:$BD$15,  1, B73-2010)</f>
        <v>4112628.2301562852</v>
      </c>
      <c r="J73" s="129">
        <f>INDEX('9. GAW'!$AC$16:$AR$16,1,B73-2010)</f>
        <v>68680891.443610206</v>
      </c>
      <c r="K73" s="2"/>
      <c r="L73" s="129">
        <f>INDEX('8. Afschrijvingen voor GAW'!$AO$16:$BD$16,  1, B73-2010)</f>
        <v>2787447.6073583416</v>
      </c>
      <c r="M73" s="129">
        <f>INDEX('9. GAW'!$AC$17:$AR$17,1,B73-2010)</f>
        <v>70384944.684509784</v>
      </c>
      <c r="O73" s="88">
        <f>INDEX('8. Afschrijvingen voor GAW'!$AO$17:$BD$17,  1, B73-2010)</f>
        <v>0</v>
      </c>
      <c r="P73" s="88">
        <f>INDEX('9. GAW'!$AC$18:$AR$18,1,B73-2010)</f>
        <v>0</v>
      </c>
      <c r="R73" s="88">
        <f>INDEX('8. Afschrijvingen voor GAW'!$AO$18:$BD$18,  1, B73-2010)</f>
        <v>0</v>
      </c>
      <c r="S73" s="88">
        <f>INDEX('9. GAW'!$AC$19:$AR$19,1,B73-2010)</f>
        <v>0</v>
      </c>
    </row>
    <row r="74" spans="2:19" x14ac:dyDescent="0.2">
      <c r="B74" s="56">
        <v>2021</v>
      </c>
      <c r="I74" s="129">
        <f>INDEX('8. Afschrijvingen voor GAW'!$AO$15:$BD$15,  1, B74-2010)</f>
        <v>4141416.6277673789</v>
      </c>
      <c r="J74" s="129">
        <f>INDEX('9. GAW'!$AC$16:$AR$16,1,B74-2010)</f>
        <v>65020241.055948101</v>
      </c>
      <c r="K74" s="2"/>
      <c r="L74" s="129">
        <f>INDEX('8. Afschrijvingen voor GAW'!$AO$16:$BD$16,  1, B74-2010)</f>
        <v>2595459.1114477268</v>
      </c>
      <c r="M74" s="129">
        <f>INDEX('9. GAW'!$AC$17:$AR$17,1,B74-2010)</f>
        <v>68282180.185853601</v>
      </c>
      <c r="O74" s="88">
        <f>INDEX('8. Afschrijvingen voor GAW'!$AO$17:$BD$17,  1, B74-2010)</f>
        <v>0</v>
      </c>
      <c r="P74" s="88">
        <f>INDEX('9. GAW'!$AC$18:$AR$18,1,B74-2010)</f>
        <v>0</v>
      </c>
      <c r="R74" s="88">
        <f>INDEX('8. Afschrijvingen voor GAW'!$AO$18:$BD$18,  1, B74-2010)</f>
        <v>0</v>
      </c>
      <c r="S74" s="88">
        <f>INDEX('9. GAW'!$AC$19:$AR$19,1,B74-2010)</f>
        <v>0</v>
      </c>
    </row>
    <row r="75" spans="2:19" ht="13.5" customHeight="1" x14ac:dyDescent="0.2">
      <c r="B75" s="56">
        <v>2022</v>
      </c>
      <c r="I75" s="129">
        <f>INDEX('8. Afschrijvingen voor GAW'!$AO$15:$BD$15,  1, B75-2010)</f>
        <v>4969699.9533208553</v>
      </c>
      <c r="J75" s="129">
        <f>INDEX('9. GAW'!$AC$16:$AR$16,1,B75-2010)</f>
        <v>60050541.102627248</v>
      </c>
      <c r="K75" s="2"/>
      <c r="L75" s="129">
        <f>INDEX('8. Afschrijvingen voor GAW'!$AO$16:$BD$16,  1, B75-2010)</f>
        <v>2858798.172461526</v>
      </c>
      <c r="M75" s="129">
        <f>INDEX('9. GAW'!$AC$17:$AR$17,1,B75-2010)</f>
        <v>65423382.013392091</v>
      </c>
      <c r="O75" s="88">
        <f>INDEX('8. Afschrijvingen voor GAW'!$AO$17:$BD$17,  1, B75-2010)</f>
        <v>0</v>
      </c>
      <c r="P75" s="88">
        <f>INDEX('9. GAW'!$AC$18:$AR$18,1,B75-2010)</f>
        <v>0</v>
      </c>
      <c r="R75" s="88">
        <f>INDEX('8. Afschrijvingen voor GAW'!$AO$18:$BD$18,  1, B75-2010)</f>
        <v>0</v>
      </c>
      <c r="S75" s="88">
        <f>INDEX('9. GAW'!$AC$19:$AR$19,1,B75-2010)</f>
        <v>0</v>
      </c>
    </row>
    <row r="76" spans="2:19" x14ac:dyDescent="0.2">
      <c r="B76" s="56">
        <v>2023</v>
      </c>
      <c r="I76" s="129">
        <f>INDEX('8. Afschrijvingen voor GAW'!$AO$15:$BD$15,  1, B76-2010)</f>
        <v>4589850.2753600264</v>
      </c>
      <c r="J76" s="129">
        <f>INDEX('9. GAW'!$AC$16:$AR$16,1,B76-2010)</f>
        <v>55460690.827267222</v>
      </c>
      <c r="K76" s="2"/>
      <c r="L76" s="129">
        <f>INDEX('8. Afschrijvingen voor GAW'!$AO$16:$BD$16,  1, B76-2010)</f>
        <v>2347815.2331063668</v>
      </c>
      <c r="M76" s="129">
        <f>INDEX('9. GAW'!$AC$17:$AR$17,1,B76-2010)</f>
        <v>63075566.780285724</v>
      </c>
      <c r="O76" s="88">
        <f>INDEX('8. Afschrijvingen voor GAW'!$AO$17:$BD$17,  1, B76-2010)</f>
        <v>0</v>
      </c>
      <c r="P76" s="88">
        <f>INDEX('9. GAW'!$AC$18:$AR$18,1,B76-2010)</f>
        <v>0</v>
      </c>
      <c r="R76" s="88">
        <f>INDEX('8. Afschrijvingen voor GAW'!$AO$18:$BD$18,  1, B76-2010)</f>
        <v>0</v>
      </c>
      <c r="S76" s="88">
        <f>INDEX('9. GAW'!$AC$19:$AR$19,1,B76-2010)</f>
        <v>0</v>
      </c>
    </row>
    <row r="77" spans="2:19" x14ac:dyDescent="0.2">
      <c r="B77" s="56">
        <v>2024</v>
      </c>
      <c r="I77" s="129">
        <f>INDEX('8. Afschrijvingen voor GAW'!$AO$15:$BD$15,  1, B77-2010)</f>
        <v>4239033.6938038478</v>
      </c>
      <c r="J77" s="129">
        <f>INDEX('9. GAW'!$AC$16:$AR$16,1,B77-2010)</f>
        <v>51221657.133463375</v>
      </c>
      <c r="K77" s="2"/>
      <c r="L77" s="129">
        <f>INDEX('8. Afschrijvingen voor GAW'!$AO$16:$BD$16,  1, B77-2010)</f>
        <v>2118179.306416329</v>
      </c>
      <c r="M77" s="129">
        <f>INDEX('9. GAW'!$AC$17:$AR$17,1,B77-2010)</f>
        <v>60957387.473869391</v>
      </c>
      <c r="O77" s="88">
        <f>INDEX('8. Afschrijvingen voor GAW'!$AO$17:$BD$17,  1, B77-2010)</f>
        <v>0</v>
      </c>
      <c r="P77" s="88">
        <f>INDEX('9. GAW'!$AC$18:$AR$18,1,B77-2010)</f>
        <v>0</v>
      </c>
      <c r="R77" s="88">
        <f>INDEX('8. Afschrijvingen voor GAW'!$AO$18:$BD$18,  1, B77-2010)</f>
        <v>0</v>
      </c>
      <c r="S77" s="88">
        <f>INDEX('9. GAW'!$AC$19:$AR$19,1,B77-2010)</f>
        <v>0</v>
      </c>
    </row>
    <row r="78" spans="2:19" x14ac:dyDescent="0.2">
      <c r="B78" s="56">
        <v>2025</v>
      </c>
      <c r="I78" s="129">
        <f>INDEX('8. Afschrijvingen voor GAW'!$AO$15:$BD$15,  1, B78-2010)</f>
        <v>4033201.3490915853</v>
      </c>
      <c r="J78" s="129">
        <f>INDEX('9. GAW'!$AC$16:$AR$16,1,B78-2010)</f>
        <v>47188455.784371793</v>
      </c>
      <c r="K78" s="2"/>
      <c r="L78" s="129">
        <f>INDEX('8. Afschrijvingen voor GAW'!$AO$16:$BD$16,  1, B78-2010)</f>
        <v>2010525.3785664046</v>
      </c>
      <c r="M78" s="129">
        <f>INDEX('9. GAW'!$AC$17:$AR$17,1,B78-2010)</f>
        <v>58946862.095302984</v>
      </c>
      <c r="O78" s="88">
        <f>INDEX('8. Afschrijvingen voor GAW'!$AO$17:$BD$17,  1, B78-2010)</f>
        <v>0</v>
      </c>
      <c r="P78" s="88">
        <f>INDEX('9. GAW'!$AC$18:$AR$18,1,B78-2010)</f>
        <v>0</v>
      </c>
      <c r="R78" s="88">
        <f>INDEX('8. Afschrijvingen voor GAW'!$AO$18:$BD$18,  1, B78-2010)</f>
        <v>0</v>
      </c>
      <c r="S78" s="88">
        <f>INDEX('9. GAW'!$AC$19:$AR$19,1,B78-2010)</f>
        <v>0</v>
      </c>
    </row>
    <row r="79" spans="2:19" ht="12.75" customHeight="1" x14ac:dyDescent="0.2">
      <c r="B79" s="56">
        <v>2026</v>
      </c>
      <c r="I79" s="129">
        <f>INDEX('8. Afschrijvingen voor GAW'!$AO$15:$BD$15,  1, B79-2010)</f>
        <v>4033201.3490915853</v>
      </c>
      <c r="J79" s="129">
        <f>INDEX('9. GAW'!$AC$16:$AR$16,1,B79-2010)</f>
        <v>43155254.435280211</v>
      </c>
      <c r="K79" s="2"/>
      <c r="L79" s="129">
        <f>INDEX('8. Afschrijvingen voor GAW'!$AO$16:$BD$16,  1, B79-2010)</f>
        <v>1946368.5055233547</v>
      </c>
      <c r="M79" s="129">
        <f>INDEX('9. GAW'!$AC$17:$AR$17,1,B79-2010)</f>
        <v>57000493.589779645</v>
      </c>
      <c r="O79" s="88">
        <f>INDEX('8. Afschrijvingen voor GAW'!$AO$17:$BD$17,  1, B79-2010)</f>
        <v>0</v>
      </c>
      <c r="P79" s="88">
        <f>INDEX('9. GAW'!$AC$18:$AR$18,1,B79-2010)</f>
        <v>0</v>
      </c>
      <c r="R79" s="88">
        <f>INDEX('8. Afschrijvingen voor GAW'!$AO$18:$BD$18,  1, B79-2010)</f>
        <v>0</v>
      </c>
      <c r="S79" s="88">
        <f>INDEX('9. GAW'!$AC$19:$AR$19,1,B79-2010)</f>
        <v>0</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664666.03716195677</v>
      </c>
      <c r="J85" s="88">
        <f>INDEX('9. GAW'!$AC$22:$AR$22,1,B85-2010)</f>
        <v>13293320.743239133</v>
      </c>
      <c r="L85" s="88">
        <f>INDEX('8. Afschrijvingen voor GAW'!$AO$22:$BD$22,  1, B85-2010)</f>
        <v>99226.214012820506</v>
      </c>
      <c r="M85" s="88">
        <f>INDEX('9. GAW'!$AC$23:$AR$23,1,B85-2010)</f>
        <v>4780026.3927051276</v>
      </c>
      <c r="O85" s="88">
        <f>INDEX('8. Afschrijvingen voor GAW'!$AO$23:$BD$23,  1, B85-2010)</f>
        <v>0</v>
      </c>
      <c r="P85" s="88">
        <f>INDEX('9. GAW'!$AC$24:$AR$24,1,B85-2010)</f>
        <v>0</v>
      </c>
    </row>
    <row r="86" spans="2:16" x14ac:dyDescent="0.2">
      <c r="B86" s="56">
        <v>2012</v>
      </c>
      <c r="C86" s="128"/>
      <c r="D86" s="128"/>
      <c r="I86" s="88">
        <f>INDEX('8. Afschrijvingen voor GAW'!$AO$21:$BD$21,  1, B86-2010)</f>
        <v>681947.3541281675</v>
      </c>
      <c r="J86" s="88">
        <f>INDEX('9. GAW'!$AC$22:$AR$22,1,B86-2010)</f>
        <v>12956999.728435183</v>
      </c>
      <c r="L86" s="88">
        <f>INDEX('8. Afschrijvingen voor GAW'!$AO$22:$BD$22,  1, B86-2010)</f>
        <v>139238.17867792308</v>
      </c>
      <c r="M86" s="88">
        <f>INDEX('9. GAW'!$AC$23:$AR$23,1,B86-2010)</f>
        <v>5457369.900237537</v>
      </c>
      <c r="O86" s="88">
        <f>INDEX('8. Afschrijvingen voor GAW'!$AO$23:$BD$23,  1, B86-2010)</f>
        <v>0</v>
      </c>
      <c r="P86" s="88">
        <f>INDEX('9. GAW'!$AC$24:$AR$24,1,B86-2010)</f>
        <v>0</v>
      </c>
    </row>
    <row r="87" spans="2:16" x14ac:dyDescent="0.2">
      <c r="B87" s="56">
        <v>2013</v>
      </c>
      <c r="C87" s="128"/>
      <c r="D87" s="128"/>
      <c r="I87" s="88">
        <f>INDEX('8. Afschrijvingen voor GAW'!$AO$21:$BD$21,  1, B87-2010)</f>
        <v>697632.14327311539</v>
      </c>
      <c r="J87" s="88">
        <f>INDEX('9. GAW'!$AC$22:$AR$22,1,B87-2010)</f>
        <v>12557378.578916077</v>
      </c>
      <c r="L87" s="88">
        <f>INDEX('8. Afschrijvingen voor GAW'!$AO$22:$BD$22,  1, B87-2010)</f>
        <v>165232.20397430306</v>
      </c>
      <c r="M87" s="88">
        <f>INDEX('9. GAW'!$AC$23:$AR$23,1,B87-2010)</f>
        <v>6487173.9615381425</v>
      </c>
      <c r="O87" s="88">
        <f>INDEX('8. Afschrijvingen voor GAW'!$AO$23:$BD$23,  1, B87-2010)</f>
        <v>0</v>
      </c>
      <c r="P87" s="88">
        <f>INDEX('9. GAW'!$AC$24:$AR$24,1,B87-2010)</f>
        <v>0</v>
      </c>
    </row>
    <row r="88" spans="2:16" x14ac:dyDescent="0.2">
      <c r="B88" s="56">
        <v>2014</v>
      </c>
      <c r="C88" s="128"/>
      <c r="D88" s="128"/>
      <c r="I88" s="88">
        <f>INDEX('8. Afschrijvingen voor GAW'!$AO$21:$BD$21,  1, B88-2010)</f>
        <v>717165.84328476258</v>
      </c>
      <c r="J88" s="88">
        <f>INDEX('9. GAW'!$AC$22:$AR$22,1,B88-2010)</f>
        <v>12191819.335840963</v>
      </c>
      <c r="L88" s="88">
        <f>INDEX('8. Afschrijvingen voor GAW'!$AO$22:$BD$22,  1, B88-2010)</f>
        <v>213347.31923380445</v>
      </c>
      <c r="M88" s="88">
        <f>INDEX('9. GAW'!$AC$23:$AR$23,1,B88-2010)</f>
        <v>8748116.143207252</v>
      </c>
      <c r="O88" s="88">
        <f>INDEX('8. Afschrijvingen voor GAW'!$AO$23:$BD$23,  1, B88-2010)</f>
        <v>0</v>
      </c>
      <c r="P88" s="88">
        <f>INDEX('9. GAW'!$AC$24:$AR$24,1,B88-2010)</f>
        <v>0</v>
      </c>
    </row>
    <row r="89" spans="2:16" x14ac:dyDescent="0.2">
      <c r="B89" s="56">
        <v>2015</v>
      </c>
      <c r="C89" s="128"/>
      <c r="D89" s="128"/>
      <c r="I89" s="88">
        <f>INDEX('8. Afschrijvingen voor GAW'!$AO$21:$BD$21,  1, B89-2010)</f>
        <v>724337.50171761017</v>
      </c>
      <c r="J89" s="88">
        <f>INDEX('9. GAW'!$AC$22:$AR$22,1,B89-2010)</f>
        <v>11589400.027481763</v>
      </c>
      <c r="L89" s="88">
        <f>INDEX('8. Afschrijvingen voor GAW'!$AO$22:$BD$22,  1, B89-2010)</f>
        <v>258697.51568746741</v>
      </c>
      <c r="M89" s="88">
        <f>INDEX('9. GAW'!$AC$23:$AR$23,1,B89-2010)</f>
        <v>9632229.0870555565</v>
      </c>
      <c r="O89" s="88">
        <f>INDEX('8. Afschrijvingen voor GAW'!$AO$23:$BD$23,  1, B89-2010)</f>
        <v>0</v>
      </c>
      <c r="P89" s="88">
        <f>INDEX('9. GAW'!$AC$24:$AR$24,1,B89-2010)</f>
        <v>0</v>
      </c>
    </row>
    <row r="90" spans="2:16" x14ac:dyDescent="0.2">
      <c r="B90" s="56">
        <v>2016</v>
      </c>
      <c r="C90" s="128"/>
      <c r="D90" s="128"/>
      <c r="I90" s="88">
        <f>INDEX('8. Afschrijvingen voor GAW'!$AO$21:$BD$21,  1, B90-2010)</f>
        <v>730132.20173135097</v>
      </c>
      <c r="J90" s="88">
        <f>INDEX('9. GAW'!$AC$22:$AR$22,1,B90-2010)</f>
        <v>10951983.025970267</v>
      </c>
      <c r="L90" s="88">
        <f>INDEX('8. Afschrijvingen voor GAW'!$AO$22:$BD$22,  1, B90-2010)</f>
        <v>302024.51315817714</v>
      </c>
      <c r="M90" s="88">
        <f>INDEX('9. GAW'!$AC$23:$AR$23,1,B90-2010)</f>
        <v>11561569.027031682</v>
      </c>
      <c r="O90" s="88">
        <f>INDEX('8. Afschrijvingen voor GAW'!$AO$23:$BD$23,  1, B90-2010)</f>
        <v>0</v>
      </c>
      <c r="P90" s="88">
        <f>INDEX('9. GAW'!$AC$24:$AR$24,1,B90-2010)</f>
        <v>0</v>
      </c>
    </row>
    <row r="91" spans="2:16" x14ac:dyDescent="0.2">
      <c r="B91" s="56">
        <v>2017</v>
      </c>
      <c r="C91" s="128"/>
      <c r="D91" s="128"/>
      <c r="I91" s="88">
        <f>INDEX('8. Afschrijvingen voor GAW'!$AO$21:$BD$21,  1, B91-2010)</f>
        <v>731592.46613481373</v>
      </c>
      <c r="J91" s="88">
        <f>INDEX('9. GAW'!$AC$22:$AR$22,1,B91-2010)</f>
        <v>10242294.525887392</v>
      </c>
      <c r="L91" s="88">
        <f>INDEX('8. Afschrijvingen voor GAW'!$AO$22:$BD$22,  1, B91-2010)</f>
        <v>345335.54519925022</v>
      </c>
      <c r="M91" s="88">
        <f>INDEX('9. GAW'!$AC$23:$AR$23,1,B91-2010)</f>
        <v>12411886.061358782</v>
      </c>
      <c r="O91" s="88">
        <f>INDEX('8. Afschrijvingen voor GAW'!$AO$23:$BD$23,  1, B91-2010)</f>
        <v>0</v>
      </c>
      <c r="P91" s="88">
        <f>INDEX('9. GAW'!$AC$24:$AR$24,1,B91-2010)</f>
        <v>0</v>
      </c>
    </row>
    <row r="92" spans="2:16" x14ac:dyDescent="0.2">
      <c r="B92" s="56">
        <v>2018</v>
      </c>
      <c r="C92" s="128"/>
      <c r="D92" s="128"/>
      <c r="I92" s="88">
        <f>INDEX('8. Afschrijvingen voor GAW'!$AO$21:$BD$21,  1, B92-2010)</f>
        <v>741834.7606607012</v>
      </c>
      <c r="J92" s="88">
        <f>INDEX('9. GAW'!$AC$22:$AR$22,1,B92-2010)</f>
        <v>9643851.8885891158</v>
      </c>
      <c r="L92" s="88">
        <f>INDEX('8. Afschrijvingen voor GAW'!$AO$22:$BD$22,  1, B92-2010)</f>
        <v>391973.06907212333</v>
      </c>
      <c r="M92" s="88">
        <f>INDEX('9. GAW'!$AC$23:$AR$23,1,B92-2010)</f>
        <v>14265354.990219304</v>
      </c>
      <c r="O92" s="88">
        <f>INDEX('8. Afschrijvingen voor GAW'!$AO$23:$BD$23,  1, B92-2010)</f>
        <v>0</v>
      </c>
      <c r="P92" s="88">
        <f>INDEX('9. GAW'!$AC$24:$AR$24,1,B92-2010)</f>
        <v>0</v>
      </c>
    </row>
    <row r="93" spans="2:16" x14ac:dyDescent="0.2">
      <c r="B93" s="56">
        <v>2019</v>
      </c>
      <c r="C93" s="128"/>
      <c r="D93" s="128"/>
      <c r="I93" s="88">
        <f>INDEX('8. Afschrijvingen voor GAW'!$AO$21:$BD$21,  1, B93-2010)</f>
        <v>757413.29063457588</v>
      </c>
      <c r="J93" s="88">
        <f>INDEX('9. GAW'!$AC$22:$AR$22,1,B93-2010)</f>
        <v>9088959.487614911</v>
      </c>
      <c r="L93" s="88">
        <f>INDEX('8. Afschrijvingen voor GAW'!$AO$22:$BD$22,  1, B93-2010)</f>
        <v>470758.15106663323</v>
      </c>
      <c r="M93" s="88">
        <f>INDEX('9. GAW'!$AC$23:$AR$23,1,B93-2010)</f>
        <v>17482173.021850742</v>
      </c>
      <c r="O93" s="88">
        <f>INDEX('8. Afschrijvingen voor GAW'!$AO$23:$BD$23,  1, B93-2010)</f>
        <v>0</v>
      </c>
      <c r="P93" s="88">
        <f>INDEX('9. GAW'!$AC$24:$AR$24,1,B93-2010)</f>
        <v>0</v>
      </c>
    </row>
    <row r="94" spans="2:16" x14ac:dyDescent="0.2">
      <c r="B94" s="56">
        <v>2020</v>
      </c>
      <c r="C94" s="128"/>
      <c r="D94" s="128"/>
      <c r="I94" s="88">
        <f>INDEX('8. Afschrijvingen voor GAW'!$AO$21:$BD$21,  1, B94-2010)</f>
        <v>778620.86277234403</v>
      </c>
      <c r="J94" s="88">
        <f>INDEX('9. GAW'!$AC$22:$AR$22,1,B94-2010)</f>
        <v>8564829.4904957842</v>
      </c>
      <c r="L94" s="88">
        <f>INDEX('8. Afschrijvingen voor GAW'!$AO$22:$BD$22,  1, B94-2010)</f>
        <v>552780.11201811617</v>
      </c>
      <c r="M94" s="88">
        <f>INDEX('9. GAW'!$AC$23:$AR$23,1,B94-2010)</f>
        <v>19305603.074445829</v>
      </c>
      <c r="O94" s="88">
        <f>INDEX('8. Afschrijvingen voor GAW'!$AO$23:$BD$23,  1, B94-2010)</f>
        <v>0</v>
      </c>
      <c r="P94" s="88">
        <f>INDEX('9. GAW'!$AC$24:$AR$24,1,B94-2010)</f>
        <v>0</v>
      </c>
    </row>
    <row r="95" spans="2:16" x14ac:dyDescent="0.2">
      <c r="B95" s="56">
        <v>2021</v>
      </c>
      <c r="C95" s="128"/>
      <c r="D95" s="128"/>
      <c r="I95" s="88">
        <f>INDEX('8. Afschrijvingen voor GAW'!$AO$21:$BD$21,  1, B95-2010)</f>
        <v>784071.2088117504</v>
      </c>
      <c r="J95" s="88">
        <f>INDEX('9. GAW'!$AC$22:$AR$22,1,B95-2010)</f>
        <v>7840712.0881175026</v>
      </c>
      <c r="L95" s="88">
        <f>INDEX('8. Afschrijvingen voor GAW'!$AO$22:$BD$22,  1, B95-2010)</f>
        <v>581007.47389508132</v>
      </c>
      <c r="M95" s="88">
        <f>INDEX('9. GAW'!$AC$23:$AR$23,1,B95-2010)</f>
        <v>18859734.822071865</v>
      </c>
      <c r="O95" s="88">
        <f>INDEX('8. Afschrijvingen voor GAW'!$AO$23:$BD$23,  1, B95-2010)</f>
        <v>0</v>
      </c>
      <c r="P95" s="88">
        <f>INDEX('9. GAW'!$AC$24:$AR$24,1,B95-2010)</f>
        <v>0</v>
      </c>
    </row>
    <row r="96" spans="2:16" x14ac:dyDescent="0.2">
      <c r="B96" s="56">
        <v>2022</v>
      </c>
      <c r="C96" s="128"/>
      <c r="D96" s="128"/>
      <c r="I96" s="88">
        <f>INDEX('8. Afschrijvingen voor GAW'!$AO$21:$BD$21,  1, B96-2010)</f>
        <v>940885.45057410072</v>
      </c>
      <c r="J96" s="88">
        <f>INDEX('9. GAW'!$AC$22:$AR$22,1,B96-2010)</f>
        <v>6899826.6375434017</v>
      </c>
      <c r="L96" s="88">
        <f>INDEX('8. Afschrijvingen voor GAW'!$AO$22:$BD$22,  1, B96-2010)</f>
        <v>697208.96867409768</v>
      </c>
      <c r="M96" s="88">
        <f>INDEX('9. GAW'!$AC$23:$AR$23,1,B96-2010)</f>
        <v>18162525.853397768</v>
      </c>
      <c r="O96" s="88">
        <f>INDEX('8. Afschrijvingen voor GAW'!$AO$23:$BD$23,  1, B96-2010)</f>
        <v>0</v>
      </c>
      <c r="P96" s="88">
        <f>INDEX('9. GAW'!$AC$24:$AR$24,1,B96-2010)</f>
        <v>0</v>
      </c>
    </row>
    <row r="97" spans="2:16" x14ac:dyDescent="0.2">
      <c r="B97" s="56">
        <v>2023</v>
      </c>
      <c r="C97" s="128"/>
      <c r="D97" s="128"/>
      <c r="I97" s="88">
        <f>INDEX('8. Afschrijvingen voor GAW'!$AO$21:$BD$21,  1, B97-2010)</f>
        <v>827979.1965052085</v>
      </c>
      <c r="J97" s="88">
        <f>INDEX('9. GAW'!$AC$22:$AR$22,1,B97-2010)</f>
        <v>6071847.4410381932</v>
      </c>
      <c r="L97" s="88">
        <f>INDEX('8. Afschrijvingen voor GAW'!$AO$22:$BD$22,  1, B97-2010)</f>
        <v>671108.98669170903</v>
      </c>
      <c r="M97" s="88">
        <f>INDEX('9. GAW'!$AC$23:$AR$23,1,B97-2010)</f>
        <v>17491416.866706062</v>
      </c>
      <c r="O97" s="88">
        <f>INDEX('8. Afschrijvingen voor GAW'!$AO$23:$BD$23,  1, B97-2010)</f>
        <v>0</v>
      </c>
      <c r="P97" s="88">
        <f>INDEX('9. GAW'!$AC$24:$AR$24,1,B97-2010)</f>
        <v>0</v>
      </c>
    </row>
    <row r="98" spans="2:16" x14ac:dyDescent="0.2">
      <c r="B98" s="56">
        <v>2024</v>
      </c>
      <c r="C98" s="128"/>
      <c r="D98" s="128"/>
      <c r="I98" s="88">
        <f>INDEX('8. Afschrijvingen voor GAW'!$AO$21:$BD$21,  1, B98-2010)</f>
        <v>758980.93012977461</v>
      </c>
      <c r="J98" s="88">
        <f>INDEX('9. GAW'!$AC$22:$AR$22,1,B98-2010)</f>
        <v>5312866.5109084183</v>
      </c>
      <c r="L98" s="88">
        <f>INDEX('8. Afschrijvingen voor GAW'!$AO$22:$BD$22,  1, B98-2010)</f>
        <v>645998.733558762</v>
      </c>
      <c r="M98" s="88">
        <f>INDEX('9. GAW'!$AC$23:$AR$23,1,B98-2010)</f>
        <v>16845418.133147296</v>
      </c>
      <c r="O98" s="88">
        <f>INDEX('8. Afschrijvingen voor GAW'!$AO$23:$BD$23,  1, B98-2010)</f>
        <v>0</v>
      </c>
      <c r="P98" s="88">
        <f>INDEX('9. GAW'!$AC$24:$AR$24,1,B98-2010)</f>
        <v>0</v>
      </c>
    </row>
    <row r="99" spans="2:16" x14ac:dyDescent="0.2">
      <c r="B99" s="56">
        <v>2025</v>
      </c>
      <c r="C99" s="128"/>
      <c r="D99" s="128"/>
      <c r="I99" s="88">
        <f>INDEX('8. Afschrijvingen voor GAW'!$AO$21:$BD$21,  1, B99-2010)</f>
        <v>758980.93012977461</v>
      </c>
      <c r="J99" s="88">
        <f>INDEX('9. GAW'!$AC$22:$AR$22,1,B99-2010)</f>
        <v>4553885.5807786435</v>
      </c>
      <c r="L99" s="88">
        <f>INDEX('8. Afschrijvingen voor GAW'!$AO$22:$BD$22,  1, B99-2010)</f>
        <v>621840.18630027736</v>
      </c>
      <c r="M99" s="88">
        <f>INDEX('9. GAW'!$AC$23:$AR$23,1,B99-2010)</f>
        <v>16223577.946847018</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758980.93012977461</v>
      </c>
      <c r="J100" s="88">
        <f>INDEX('9. GAW'!$AC$22:$AR$22,1,B100-2010)</f>
        <v>3794904.6506488686</v>
      </c>
      <c r="L100" s="88">
        <f>INDEX('8. Afschrijvingen voor GAW'!$AO$22:$BD$22,  1, B100-2010)</f>
        <v>598596.8016856804</v>
      </c>
      <c r="M100" s="88">
        <f>INDEX('9. GAW'!$AC$23:$AR$23,1,B100-2010)</f>
        <v>15624981.14516134</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5" t="s">
        <v>178</v>
      </c>
      <c r="C5" s="175"/>
      <c r="D5" s="175"/>
      <c r="E5" s="175"/>
      <c r="F5" s="175"/>
      <c r="G5" s="175"/>
      <c r="H5" s="43"/>
      <c r="I5" s="43"/>
      <c r="J5" s="43"/>
      <c r="K5" s="38"/>
      <c r="L5" s="38"/>
      <c r="O5" s="8"/>
    </row>
    <row r="6" spans="1:26" s="65" customFormat="1" x14ac:dyDescent="0.2">
      <c r="B6" s="175"/>
      <c r="C6" s="175"/>
      <c r="D6" s="175"/>
      <c r="E6" s="175"/>
      <c r="F6" s="175"/>
      <c r="G6" s="175"/>
      <c r="H6" s="43"/>
      <c r="I6" s="43"/>
      <c r="J6" s="43"/>
      <c r="K6" s="38"/>
      <c r="L6" s="38"/>
      <c r="O6" s="8"/>
    </row>
    <row r="7" spans="1:26" s="65" customFormat="1" ht="17.25" customHeight="1" x14ac:dyDescent="0.2">
      <c r="B7" s="175"/>
      <c r="C7" s="175"/>
      <c r="D7" s="175"/>
      <c r="E7" s="175"/>
      <c r="F7" s="175"/>
      <c r="G7" s="175"/>
      <c r="H7" s="43"/>
      <c r="I7" s="43"/>
      <c r="J7" s="43"/>
      <c r="K7" s="38"/>
      <c r="L7" s="38"/>
      <c r="O7" s="8"/>
    </row>
    <row r="8" spans="1:26" s="65" customFormat="1" x14ac:dyDescent="0.2">
      <c r="B8" s="142"/>
      <c r="C8" s="142"/>
      <c r="D8" s="142"/>
      <c r="E8" s="142"/>
      <c r="F8" s="142"/>
      <c r="G8" s="142"/>
      <c r="H8" s="43"/>
      <c r="I8" s="43"/>
      <c r="J8" s="43"/>
      <c r="K8" s="38"/>
      <c r="L8" s="38"/>
      <c r="O8" s="8"/>
    </row>
    <row r="9" spans="1:26" s="65" customFormat="1" x14ac:dyDescent="0.2">
      <c r="B9" s="90" t="s">
        <v>27</v>
      </c>
      <c r="C9" s="142"/>
      <c r="D9" s="142"/>
      <c r="E9" s="142"/>
      <c r="F9" s="142"/>
      <c r="G9" s="142"/>
      <c r="H9" s="43"/>
      <c r="I9" s="43"/>
      <c r="J9" s="43"/>
      <c r="K9" s="38"/>
      <c r="L9" s="38"/>
      <c r="O9" s="8"/>
    </row>
    <row r="10" spans="1:26" s="65" customFormat="1" ht="12.75" customHeight="1" x14ac:dyDescent="0.2">
      <c r="B10" s="176" t="s">
        <v>217</v>
      </c>
      <c r="C10" s="176"/>
      <c r="D10" s="176"/>
      <c r="E10" s="176"/>
      <c r="F10" s="176"/>
      <c r="G10" s="176"/>
      <c r="H10" s="43"/>
      <c r="I10" s="43"/>
      <c r="J10" s="43"/>
      <c r="K10" s="38"/>
      <c r="L10" s="38"/>
      <c r="O10" s="8"/>
    </row>
    <row r="11" spans="1:26" s="65" customFormat="1" ht="44.25" customHeight="1" x14ac:dyDescent="0.2">
      <c r="B11" s="176"/>
      <c r="C11" s="176"/>
      <c r="D11" s="176"/>
      <c r="E11" s="176"/>
      <c r="F11" s="176"/>
      <c r="G11" s="176"/>
      <c r="H11" s="43"/>
      <c r="I11" s="43"/>
      <c r="J11" s="43"/>
      <c r="K11" s="38"/>
      <c r="L11" s="38"/>
      <c r="O11" s="8"/>
    </row>
    <row r="12" spans="1:26" s="65" customFormat="1" x14ac:dyDescent="0.2">
      <c r="B12" s="142"/>
      <c r="C12" s="142"/>
      <c r="D12" s="142"/>
      <c r="E12" s="142"/>
      <c r="F12" s="142"/>
      <c r="G12" s="142"/>
      <c r="H12" s="43"/>
      <c r="I12" s="43"/>
      <c r="J12" s="43"/>
      <c r="K12" s="38"/>
      <c r="L12" s="38"/>
      <c r="O12" s="8"/>
    </row>
    <row r="13" spans="1:26" s="77" customFormat="1" x14ac:dyDescent="0.2">
      <c r="B13" s="77" t="s">
        <v>171</v>
      </c>
      <c r="G13" s="77" t="s">
        <v>172</v>
      </c>
    </row>
    <row r="14" spans="1:26" ht="12.75" customHeight="1" x14ac:dyDescent="0.2">
      <c r="A14" s="40"/>
      <c r="B14" s="57"/>
      <c r="C14" s="142"/>
      <c r="D14" s="57"/>
      <c r="E14" s="57"/>
      <c r="F14" s="57"/>
      <c r="G14" s="57"/>
      <c r="H14" s="43"/>
      <c r="I14" s="43"/>
      <c r="J14" s="43"/>
      <c r="K14" s="38"/>
      <c r="L14" s="38"/>
      <c r="O14" s="8"/>
      <c r="W14" s="40"/>
      <c r="X14" s="40"/>
      <c r="Y14" s="40"/>
      <c r="Z14" s="40"/>
    </row>
    <row r="15" spans="1:26" s="65" customFormat="1" ht="12.75" customHeight="1" x14ac:dyDescent="0.2">
      <c r="B15" s="142"/>
      <c r="C15" s="142"/>
      <c r="D15" s="142"/>
      <c r="E15" s="142"/>
      <c r="F15" s="142"/>
      <c r="G15" s="142"/>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3" t="s">
        <v>177</v>
      </c>
      <c r="H18" s="173"/>
      <c r="I18" s="173"/>
      <c r="W18" s="40"/>
      <c r="X18" s="40"/>
      <c r="Y18" s="40"/>
      <c r="Z18" s="40"/>
    </row>
    <row r="19" spans="1:26" x14ac:dyDescent="0.2">
      <c r="A19" s="40"/>
      <c r="B19" s="38" t="s">
        <v>131</v>
      </c>
      <c r="C19" s="38"/>
      <c r="D19" s="85">
        <v>20</v>
      </c>
      <c r="E19" s="85" t="s">
        <v>124</v>
      </c>
      <c r="G19" s="173"/>
      <c r="H19" s="173"/>
      <c r="I19" s="173"/>
      <c r="W19" s="40"/>
      <c r="X19" s="40"/>
      <c r="Y19" s="40"/>
      <c r="Z19" s="40"/>
    </row>
    <row r="20" spans="1:26" x14ac:dyDescent="0.2">
      <c r="A20" s="40"/>
      <c r="B20" s="38" t="s">
        <v>132</v>
      </c>
      <c r="C20" s="38"/>
      <c r="D20" s="85">
        <v>30</v>
      </c>
      <c r="E20" s="85" t="s">
        <v>124</v>
      </c>
      <c r="G20" s="173"/>
      <c r="H20" s="173"/>
      <c r="I20" s="173"/>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7"/>
      <c r="B34" s="38" t="s">
        <v>156</v>
      </c>
      <c r="C34" s="38"/>
      <c r="D34" s="146">
        <f>'3. Investeringen'!J16</f>
        <v>33.700000000000003</v>
      </c>
      <c r="E34" s="85" t="s">
        <v>124</v>
      </c>
      <c r="G34" s="162" t="s">
        <v>188</v>
      </c>
      <c r="H34" s="162"/>
      <c r="I34" s="162"/>
      <c r="W34" s="40"/>
      <c r="X34" s="40"/>
      <c r="Y34" s="40"/>
      <c r="Z34" s="40"/>
    </row>
    <row r="35" spans="1:28" x14ac:dyDescent="0.2">
      <c r="A35" s="147"/>
      <c r="B35" s="38" t="s">
        <v>157</v>
      </c>
      <c r="C35" s="38"/>
      <c r="D35" s="91">
        <f>'3. Investeringen'!J15</f>
        <v>23</v>
      </c>
      <c r="E35" s="85" t="s">
        <v>125</v>
      </c>
      <c r="G35" s="162"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7">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111"/>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5" t="s">
        <v>168</v>
      </c>
      <c r="C5" s="175"/>
      <c r="D5" s="175"/>
      <c r="E5" s="175"/>
      <c r="F5" s="175"/>
      <c r="G5" s="175"/>
      <c r="H5" s="43"/>
      <c r="I5" s="43"/>
      <c r="O5" s="8"/>
      <c r="P5" s="8"/>
    </row>
    <row r="6" spans="1:17" s="65" customFormat="1" x14ac:dyDescent="0.2"/>
    <row r="7" spans="1:17" s="65" customFormat="1" x14ac:dyDescent="0.2">
      <c r="B7" s="90" t="s">
        <v>27</v>
      </c>
    </row>
    <row r="8" spans="1:17" s="65" customFormat="1" ht="12.75" customHeight="1" x14ac:dyDescent="0.2">
      <c r="B8" s="176" t="s">
        <v>222</v>
      </c>
      <c r="C8" s="176"/>
      <c r="D8" s="176"/>
      <c r="E8" s="176"/>
      <c r="F8" s="176"/>
      <c r="G8" s="176"/>
      <c r="H8" s="165"/>
      <c r="I8" s="165"/>
    </row>
    <row r="9" spans="1:17" s="65" customFormat="1" ht="129" customHeight="1" x14ac:dyDescent="0.2">
      <c r="B9" s="176"/>
      <c r="C9" s="176"/>
      <c r="D9" s="176"/>
      <c r="E9" s="176"/>
      <c r="F9" s="176"/>
      <c r="G9" s="176"/>
      <c r="H9" s="165"/>
      <c r="I9" s="165"/>
    </row>
    <row r="11" spans="1:17" s="77" customFormat="1" x14ac:dyDescent="0.2"/>
    <row r="12" spans="1:17" s="65" customFormat="1" x14ac:dyDescent="0.2"/>
    <row r="13" spans="1:17" s="149" customFormat="1" x14ac:dyDescent="0.2">
      <c r="B13" s="148" t="s">
        <v>99</v>
      </c>
      <c r="C13" s="148"/>
      <c r="D13" s="148"/>
      <c r="E13" s="148"/>
      <c r="F13" s="148"/>
      <c r="G13" s="148"/>
      <c r="H13" s="150" t="s">
        <v>103</v>
      </c>
      <c r="I13" s="148"/>
      <c r="J13" s="148"/>
      <c r="K13" s="148"/>
      <c r="L13" s="148"/>
      <c r="M13" s="148"/>
      <c r="N13" s="148"/>
      <c r="O13" s="148"/>
      <c r="P13" s="148"/>
      <c r="Q13" s="148"/>
    </row>
    <row r="14" spans="1:17" s="149" customFormat="1" ht="39.75" customHeight="1" x14ac:dyDescent="0.2">
      <c r="B14" s="151" t="s">
        <v>80</v>
      </c>
      <c r="C14" s="151" t="s">
        <v>126</v>
      </c>
      <c r="D14" s="151" t="s">
        <v>69</v>
      </c>
      <c r="E14" s="151" t="s">
        <v>159</v>
      </c>
      <c r="F14" s="151" t="s">
        <v>101</v>
      </c>
      <c r="G14" s="152" t="s">
        <v>149</v>
      </c>
      <c r="H14" s="151" t="s">
        <v>124</v>
      </c>
      <c r="I14" s="151" t="s">
        <v>125</v>
      </c>
      <c r="J14" s="151" t="s">
        <v>84</v>
      </c>
      <c r="K14" s="152" t="s">
        <v>179</v>
      </c>
      <c r="L14" s="152" t="s">
        <v>153</v>
      </c>
      <c r="M14" s="152" t="s">
        <v>189</v>
      </c>
      <c r="N14" s="152" t="s">
        <v>190</v>
      </c>
      <c r="O14" s="152" t="s">
        <v>218</v>
      </c>
      <c r="P14" s="152" t="s">
        <v>200</v>
      </c>
      <c r="Q14" s="151"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23</v>
      </c>
      <c r="K15" s="114">
        <v>2008</v>
      </c>
      <c r="L15" s="117">
        <f>INDEX('2. Reguleringsparameters'!$D$46:$E$50,MATCH('3. Investeringen'!C15,'2. Reguleringsparameters'!$B$46:$B$50,0),MATCH('3. Investeringen'!F15,'2. Reguleringsparameters'!$D$43:$E$43,0))</f>
        <v>1</v>
      </c>
      <c r="M15" s="117">
        <f t="shared" ref="M15:M78" si="1">IF(OR(J15=0,J15+K15+L15&lt;2011),0,MIN(J15,J15+L15+K15-2011))</f>
        <v>21</v>
      </c>
      <c r="N15" s="170">
        <f t="shared" ref="N15:N78" si="2">MAX(2011,K15)</f>
        <v>2011</v>
      </c>
      <c r="O15" s="85">
        <v>13751711.113695659</v>
      </c>
      <c r="P15" s="85">
        <v>13751711.113695657</v>
      </c>
      <c r="Q15" s="73" t="s">
        <v>163</v>
      </c>
    </row>
    <row r="16" spans="1:17" x14ac:dyDescent="0.2">
      <c r="B16" s="85">
        <v>2</v>
      </c>
      <c r="C16" s="85" t="s">
        <v>154</v>
      </c>
      <c r="D16" s="85" t="s">
        <v>156</v>
      </c>
      <c r="E16" s="85"/>
      <c r="F16" s="85" t="s">
        <v>124</v>
      </c>
      <c r="G16" s="87" t="str">
        <f t="shared" ref="G16:G79" si="3">C16&amp;" "&amp;F16</f>
        <v>Start-GAW excl. bijzonderheden TD</v>
      </c>
      <c r="H16" s="87">
        <f t="shared" si="0"/>
        <v>1</v>
      </c>
      <c r="I16" s="87">
        <f t="shared" si="0"/>
        <v>0</v>
      </c>
      <c r="J16" s="85">
        <v>33.700000000000003</v>
      </c>
      <c r="K16" s="114">
        <v>2004</v>
      </c>
      <c r="L16" s="117">
        <f>INDEX('2. Reguleringsparameters'!$D$46:$E$50,MATCH('3. Investeringen'!C16,'2. Reguleringsparameters'!$B$46:$B$50,0),MATCH('3. Investeringen'!F16,'2. Reguleringsparameters'!$D$43:$E$43,0))</f>
        <v>0</v>
      </c>
      <c r="M16" s="117">
        <f t="shared" si="1"/>
        <v>26.700000000000045</v>
      </c>
      <c r="N16" s="170">
        <f t="shared" si="2"/>
        <v>2011</v>
      </c>
      <c r="O16" s="85">
        <v>84561650.020771518</v>
      </c>
      <c r="P16" s="85">
        <v>92351110.714642689</v>
      </c>
      <c r="Q16" s="115">
        <v>37987</v>
      </c>
    </row>
    <row r="17" spans="2:17" x14ac:dyDescent="0.2">
      <c r="B17" s="85">
        <v>3</v>
      </c>
      <c r="C17" s="85" t="s">
        <v>146</v>
      </c>
      <c r="D17" s="85" t="s">
        <v>155</v>
      </c>
      <c r="E17" s="85"/>
      <c r="F17" s="85" t="s">
        <v>124</v>
      </c>
      <c r="G17" s="87" t="str">
        <f t="shared" si="3"/>
        <v>Nieuwe investeringen TD</v>
      </c>
      <c r="H17" s="87">
        <f t="shared" si="0"/>
        <v>1</v>
      </c>
      <c r="I17" s="87">
        <f t="shared" si="0"/>
        <v>0</v>
      </c>
      <c r="J17" s="85">
        <v>55</v>
      </c>
      <c r="K17" s="114">
        <v>2004</v>
      </c>
      <c r="L17" s="117">
        <f>INDEX('2. Reguleringsparameters'!$D$46:$E$50,MATCH('3. Investeringen'!C17,'2. Reguleringsparameters'!$B$46:$B$50,0),MATCH('3. Investeringen'!F17,'2. Reguleringsparameters'!$D$43:$E$43,0))</f>
        <v>0.5</v>
      </c>
      <c r="M17" s="117">
        <f t="shared" si="1"/>
        <v>48.5</v>
      </c>
      <c r="N17" s="170">
        <f t="shared" si="2"/>
        <v>2011</v>
      </c>
      <c r="O17" s="85">
        <v>342733.33333333331</v>
      </c>
      <c r="P17" s="85">
        <v>374304.47495395766</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45</v>
      </c>
      <c r="K18" s="114">
        <v>2004</v>
      </c>
      <c r="L18" s="117">
        <f>INDEX('2. Reguleringsparameters'!$D$46:$E$50,MATCH('3. Investeringen'!C18,'2. Reguleringsparameters'!$B$46:$B$50,0),MATCH('3. Investeringen'!F18,'2. Reguleringsparameters'!$D$43:$E$43,0))</f>
        <v>0.5</v>
      </c>
      <c r="M18" s="117">
        <f t="shared" si="1"/>
        <v>38.5</v>
      </c>
      <c r="N18" s="170">
        <f t="shared" si="2"/>
        <v>2011</v>
      </c>
      <c r="O18" s="85">
        <v>1847094.1176470588</v>
      </c>
      <c r="P18" s="85">
        <v>2017240.5968578856</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30</v>
      </c>
      <c r="K19" s="114">
        <v>2004</v>
      </c>
      <c r="L19" s="117">
        <f>INDEX('2. Reguleringsparameters'!$D$46:$E$50,MATCH('3. Investeringen'!C19,'2. Reguleringsparameters'!$B$46:$B$50,0),MATCH('3. Investeringen'!F19,'2. Reguleringsparameters'!$D$43:$E$43,0))</f>
        <v>0.5</v>
      </c>
      <c r="M19" s="117">
        <f t="shared" si="1"/>
        <v>23.5</v>
      </c>
      <c r="N19" s="170">
        <f t="shared" si="2"/>
        <v>2011</v>
      </c>
      <c r="O19" s="85">
        <v>852836.36363636365</v>
      </c>
      <c r="P19" s="85">
        <v>931396.03378492012</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55</v>
      </c>
      <c r="K20" s="114">
        <v>2005</v>
      </c>
      <c r="L20" s="117">
        <f>INDEX('2. Reguleringsparameters'!$D$46:$E$50,MATCH('3. Investeringen'!C20,'2. Reguleringsparameters'!$B$46:$B$50,0),MATCH('3. Investeringen'!F20,'2. Reguleringsparameters'!$D$43:$E$43,0))</f>
        <v>0.5</v>
      </c>
      <c r="M20" s="117">
        <f t="shared" si="1"/>
        <v>49.5</v>
      </c>
      <c r="N20" s="170">
        <f t="shared" si="2"/>
        <v>2011</v>
      </c>
      <c r="O20" s="85">
        <v>335859.81308411213</v>
      </c>
      <c r="P20" s="85">
        <v>362806.91905067296</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45</v>
      </c>
      <c r="K21" s="114">
        <v>2005</v>
      </c>
      <c r="L21" s="117">
        <f>INDEX('2. Reguleringsparameters'!$D$46:$E$50,MATCH('3. Investeringen'!C21,'2. Reguleringsparameters'!$B$46:$B$50,0),MATCH('3. Investeringen'!F21,'2. Reguleringsparameters'!$D$43:$E$43,0))</f>
        <v>0.5</v>
      </c>
      <c r="M21" s="117">
        <f t="shared" si="1"/>
        <v>39.5</v>
      </c>
      <c r="N21" s="170">
        <f t="shared" si="2"/>
        <v>2011</v>
      </c>
      <c r="O21" s="85">
        <v>1564563.2183908047</v>
      </c>
      <c r="P21" s="85">
        <v>1690093.1246043888</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30</v>
      </c>
      <c r="K22" s="114">
        <v>2005</v>
      </c>
      <c r="L22" s="117">
        <f>INDEX('2. Reguleringsparameters'!$D$46:$E$50,MATCH('3. Investeringen'!C22,'2. Reguleringsparameters'!$B$46:$B$50,0),MATCH('3. Investeringen'!F22,'2. Reguleringsparameters'!$D$43:$E$43,0))</f>
        <v>0.5</v>
      </c>
      <c r="M22" s="117">
        <f t="shared" si="1"/>
        <v>24.5</v>
      </c>
      <c r="N22" s="170">
        <f t="shared" si="2"/>
        <v>2011</v>
      </c>
      <c r="O22" s="85">
        <v>217491.22807017545</v>
      </c>
      <c r="P22" s="85">
        <v>234941.24424146622</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55</v>
      </c>
      <c r="K23" s="114">
        <v>2006</v>
      </c>
      <c r="L23" s="117">
        <f>INDEX('2. Reguleringsparameters'!$D$46:$E$50,MATCH('3. Investeringen'!C23,'2. Reguleringsparameters'!$B$46:$B$50,0),MATCH('3. Investeringen'!F23,'2. Reguleringsparameters'!$D$43:$E$43,0))</f>
        <v>0.5</v>
      </c>
      <c r="M23" s="117">
        <f t="shared" si="1"/>
        <v>50.5</v>
      </c>
      <c r="N23" s="170">
        <f t="shared" si="2"/>
        <v>2011</v>
      </c>
      <c r="O23" s="85">
        <v>41697.247706422015</v>
      </c>
      <c r="P23" s="85">
        <v>44246.317410488795</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45</v>
      </c>
      <c r="K24" s="114">
        <v>2006</v>
      </c>
      <c r="L24" s="117">
        <f>INDEX('2. Reguleringsparameters'!$D$46:$E$50,MATCH('3. Investeringen'!C24,'2. Reguleringsparameters'!$B$46:$B$50,0),MATCH('3. Investeringen'!F24,'2. Reguleringsparameters'!$D$43:$E$43,0))</f>
        <v>0.5</v>
      </c>
      <c r="M24" s="117">
        <f t="shared" si="1"/>
        <v>40.5</v>
      </c>
      <c r="N24" s="170">
        <f t="shared" si="2"/>
        <v>2011</v>
      </c>
      <c r="O24" s="85">
        <v>356764.04494382022</v>
      </c>
      <c r="P24" s="85">
        <v>378574.03165732091</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30</v>
      </c>
      <c r="K25" s="114">
        <v>2006</v>
      </c>
      <c r="L25" s="117">
        <f>INDEX('2. Reguleringsparameters'!$D$46:$E$50,MATCH('3. Investeringen'!C25,'2. Reguleringsparameters'!$B$46:$B$50,0),MATCH('3. Investeringen'!F25,'2. Reguleringsparameters'!$D$43:$E$43,0))</f>
        <v>0.5</v>
      </c>
      <c r="M25" s="117">
        <f t="shared" si="1"/>
        <v>25.5</v>
      </c>
      <c r="N25" s="170">
        <f t="shared" si="2"/>
        <v>2011</v>
      </c>
      <c r="O25" s="85">
        <v>66559.322033898308</v>
      </c>
      <c r="P25" s="85">
        <v>70628.280074351991</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55</v>
      </c>
      <c r="K26" s="114">
        <v>2007</v>
      </c>
      <c r="L26" s="117">
        <f>INDEX('2. Reguleringsparameters'!$D$46:$E$50,MATCH('3. Investeringen'!C26,'2. Reguleringsparameters'!$B$46:$B$50,0),MATCH('3. Investeringen'!F26,'2. Reguleringsparameters'!$D$43:$E$43,0))</f>
        <v>0.5</v>
      </c>
      <c r="M26" s="117">
        <f t="shared" si="1"/>
        <v>51.5</v>
      </c>
      <c r="N26" s="170">
        <f t="shared" si="2"/>
        <v>2011</v>
      </c>
      <c r="O26" s="85">
        <v>705081.81818181823</v>
      </c>
      <c r="P26" s="85">
        <v>737855.47073912714</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45</v>
      </c>
      <c r="K27" s="114">
        <v>2007</v>
      </c>
      <c r="L27" s="117">
        <f>INDEX('2. Reguleringsparameters'!$D$46:$E$50,MATCH('3. Investeringen'!C27,'2. Reguleringsparameters'!$B$46:$B$50,0),MATCH('3. Investeringen'!F27,'2. Reguleringsparameters'!$D$43:$E$43,0))</f>
        <v>0.5</v>
      </c>
      <c r="M27" s="117">
        <f t="shared" si="1"/>
        <v>41.5</v>
      </c>
      <c r="N27" s="170">
        <f t="shared" si="2"/>
        <v>2011</v>
      </c>
      <c r="O27" s="85">
        <v>853977.77777777775</v>
      </c>
      <c r="P27" s="85">
        <v>893672.42066719988</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30</v>
      </c>
      <c r="K28" s="114">
        <v>2007</v>
      </c>
      <c r="L28" s="117">
        <f>INDEX('2. Reguleringsparameters'!$D$46:$E$50,MATCH('3. Investeringen'!C28,'2. Reguleringsparameters'!$B$46:$B$50,0),MATCH('3. Investeringen'!F28,'2. Reguleringsparameters'!$D$43:$E$43,0))</f>
        <v>0.5</v>
      </c>
      <c r="M28" s="117">
        <f t="shared" si="1"/>
        <v>26.5</v>
      </c>
      <c r="N28" s="170">
        <f t="shared" si="2"/>
        <v>2011</v>
      </c>
      <c r="O28" s="85">
        <v>124550</v>
      </c>
      <c r="P28" s="85">
        <v>130339.34007479997</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55</v>
      </c>
      <c r="K29" s="114">
        <v>2008</v>
      </c>
      <c r="L29" s="117">
        <f>INDEX('2. Reguleringsparameters'!$D$46:$E$50,MATCH('3. Investeringen'!C29,'2. Reguleringsparameters'!$B$46:$B$50,0),MATCH('3. Investeringen'!F29,'2. Reguleringsparameters'!$D$43:$E$43,0))</f>
        <v>0.5</v>
      </c>
      <c r="M29" s="117">
        <f t="shared" si="1"/>
        <v>52.5</v>
      </c>
      <c r="N29" s="170">
        <f t="shared" si="2"/>
        <v>2011</v>
      </c>
      <c r="O29" s="85">
        <v>62045.454545454544</v>
      </c>
      <c r="P29" s="85">
        <v>64223.001818181823</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45</v>
      </c>
      <c r="K30" s="114">
        <v>2008</v>
      </c>
      <c r="L30" s="117">
        <f>INDEX('2. Reguleringsparameters'!$D$46:$E$50,MATCH('3. Investeringen'!C30,'2. Reguleringsparameters'!$B$46:$B$50,0),MATCH('3. Investeringen'!F30,'2. Reguleringsparameters'!$D$43:$E$43,0))</f>
        <v>0.5</v>
      </c>
      <c r="M30" s="117">
        <f t="shared" si="1"/>
        <v>42.5</v>
      </c>
      <c r="N30" s="170">
        <f t="shared" si="2"/>
        <v>2011</v>
      </c>
      <c r="O30" s="85">
        <v>614833.33333333337</v>
      </c>
      <c r="P30" s="85">
        <v>636411.52399999998</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30</v>
      </c>
      <c r="K31" s="114">
        <v>2008</v>
      </c>
      <c r="L31" s="117">
        <f>INDEX('2. Reguleringsparameters'!$D$46:$E$50,MATCH('3. Investeringen'!C31,'2. Reguleringsparameters'!$B$46:$B$50,0),MATCH('3. Investeringen'!F31,'2. Reguleringsparameters'!$D$43:$E$43,0))</f>
        <v>0.5</v>
      </c>
      <c r="M31" s="117">
        <f t="shared" si="1"/>
        <v>27.5</v>
      </c>
      <c r="N31" s="170">
        <f t="shared" si="2"/>
        <v>2011</v>
      </c>
      <c r="O31" s="85">
        <v>115500</v>
      </c>
      <c r="P31" s="85">
        <v>119553.58799999999</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55</v>
      </c>
      <c r="K32" s="114">
        <v>2009</v>
      </c>
      <c r="L32" s="117">
        <f>INDEX('2. Reguleringsparameters'!$D$46:$E$50,MATCH('3. Investeringen'!C32,'2. Reguleringsparameters'!$B$46:$B$50,0),MATCH('3. Investeringen'!F32,'2. Reguleringsparameters'!$D$43:$E$43,0))</f>
        <v>0.5</v>
      </c>
      <c r="M32" s="117">
        <f t="shared" si="1"/>
        <v>53.5</v>
      </c>
      <c r="N32" s="170">
        <f t="shared" si="2"/>
        <v>2011</v>
      </c>
      <c r="O32" s="85">
        <v>1940639.5454545454</v>
      </c>
      <c r="P32" s="85">
        <v>1946461.4640909089</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45</v>
      </c>
      <c r="K33" s="114">
        <v>2009</v>
      </c>
      <c r="L33" s="117">
        <f>INDEX('2. Reguleringsparameters'!$D$46:$E$50,MATCH('3. Investeringen'!C33,'2. Reguleringsparameters'!$B$46:$B$50,0),MATCH('3. Investeringen'!F33,'2. Reguleringsparameters'!$D$43:$E$43,0))</f>
        <v>0.5</v>
      </c>
      <c r="M33" s="117">
        <f t="shared" si="1"/>
        <v>43.5</v>
      </c>
      <c r="N33" s="170">
        <f t="shared" si="2"/>
        <v>2011</v>
      </c>
      <c r="O33" s="85">
        <v>2552111.1666666665</v>
      </c>
      <c r="P33" s="85">
        <v>2559767.5001666662</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30</v>
      </c>
      <c r="K34" s="114">
        <v>2009</v>
      </c>
      <c r="L34" s="117">
        <f>INDEX('2. Reguleringsparameters'!$D$46:$E$50,MATCH('3. Investeringen'!C34,'2. Reguleringsparameters'!$B$46:$B$50,0),MATCH('3. Investeringen'!F34,'2. Reguleringsparameters'!$D$43:$E$43,0))</f>
        <v>0.5</v>
      </c>
      <c r="M34" s="117">
        <f t="shared" si="1"/>
        <v>28.5</v>
      </c>
      <c r="N34" s="170">
        <f t="shared" si="2"/>
        <v>2011</v>
      </c>
      <c r="O34" s="85">
        <v>648581.15</v>
      </c>
      <c r="P34" s="85">
        <v>650526.89344999986</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5</v>
      </c>
      <c r="K35" s="114">
        <v>2009</v>
      </c>
      <c r="L35" s="117">
        <f>INDEX('2. Reguleringsparameters'!$D$46:$E$50,MATCH('3. Investeringen'!C35,'2. Reguleringsparameters'!$B$46:$B$50,0),MATCH('3. Investeringen'!F35,'2. Reguleringsparameters'!$D$43:$E$43,0))</f>
        <v>0.5</v>
      </c>
      <c r="M35" s="117">
        <f t="shared" si="1"/>
        <v>3.5</v>
      </c>
      <c r="N35" s="170">
        <f t="shared" si="2"/>
        <v>2011</v>
      </c>
      <c r="O35" s="85">
        <v>208600</v>
      </c>
      <c r="P35" s="85">
        <v>209225.8</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3</v>
      </c>
      <c r="K36" s="114">
        <v>2009</v>
      </c>
      <c r="L36" s="117">
        <f>INDEX('2. Reguleringsparameters'!$D$46:$E$50,MATCH('3. Investeringen'!C36,'2. Reguleringsparameters'!$B$46:$B$50,0),MATCH('3. Investeringen'!F36,'2. Reguleringsparameters'!$D$43:$E$43,0))</f>
        <v>0.5</v>
      </c>
      <c r="M36" s="117">
        <f t="shared" si="1"/>
        <v>1.5</v>
      </c>
      <c r="N36" s="170">
        <f t="shared" si="2"/>
        <v>2011</v>
      </c>
      <c r="O36" s="85">
        <v>719000</v>
      </c>
      <c r="P36" s="85">
        <v>721156.99999999977</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0</v>
      </c>
      <c r="K37" s="114">
        <v>2009</v>
      </c>
      <c r="L37" s="117">
        <f>INDEX('2. Reguleringsparameters'!$D$46:$E$50,MATCH('3. Investeringen'!C37,'2. Reguleringsparameters'!$B$46:$B$50,0),MATCH('3. Investeringen'!F37,'2. Reguleringsparameters'!$D$43:$E$43,0))</f>
        <v>0.5</v>
      </c>
      <c r="M37" s="117">
        <f t="shared" si="1"/>
        <v>0</v>
      </c>
      <c r="N37" s="170">
        <f t="shared" si="2"/>
        <v>2011</v>
      </c>
      <c r="O37" s="85">
        <v>21000</v>
      </c>
      <c r="P37" s="85">
        <v>21062.999999999996</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55</v>
      </c>
      <c r="K38" s="114">
        <v>2010</v>
      </c>
      <c r="L38" s="117">
        <f>INDEX('2. Reguleringsparameters'!$D$46:$E$50,MATCH('3. Investeringen'!C38,'2. Reguleringsparameters'!$B$46:$B$50,0),MATCH('3. Investeringen'!F38,'2. Reguleringsparameters'!$D$43:$E$43,0))</f>
        <v>0.5</v>
      </c>
      <c r="M38" s="117">
        <f t="shared" si="1"/>
        <v>54.5</v>
      </c>
      <c r="N38" s="170">
        <f t="shared" si="2"/>
        <v>2011</v>
      </c>
      <c r="O38" s="85">
        <v>1269978.5308181818</v>
      </c>
      <c r="P38" s="85">
        <v>1269978.5308181818</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45</v>
      </c>
      <c r="K39" s="114">
        <v>2010</v>
      </c>
      <c r="L39" s="117">
        <f>INDEX('2. Reguleringsparameters'!$D$46:$E$50,MATCH('3. Investeringen'!C39,'2. Reguleringsparameters'!$B$46:$B$50,0),MATCH('3. Investeringen'!F39,'2. Reguleringsparameters'!$D$43:$E$43,0))</f>
        <v>0.5</v>
      </c>
      <c r="M39" s="117">
        <f t="shared" si="1"/>
        <v>44.5</v>
      </c>
      <c r="N39" s="170">
        <f t="shared" si="2"/>
        <v>2011</v>
      </c>
      <c r="O39" s="85">
        <v>1178000.5586666667</v>
      </c>
      <c r="P39" s="85">
        <v>1178000.5586666667</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30</v>
      </c>
      <c r="K40" s="114">
        <v>2010</v>
      </c>
      <c r="L40" s="117">
        <f>INDEX('2. Reguleringsparameters'!$D$46:$E$50,MATCH('3. Investeringen'!C40,'2. Reguleringsparameters'!$B$46:$B$50,0),MATCH('3. Investeringen'!F40,'2. Reguleringsparameters'!$D$43:$E$43,0))</f>
        <v>0.5</v>
      </c>
      <c r="M40" s="117">
        <f t="shared" si="1"/>
        <v>29.5</v>
      </c>
      <c r="N40" s="170">
        <f t="shared" si="2"/>
        <v>2011</v>
      </c>
      <c r="O40" s="85">
        <v>365368.76900000003</v>
      </c>
      <c r="P40" s="85">
        <v>365368.76900000003</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5</v>
      </c>
      <c r="K41" s="114">
        <v>2010</v>
      </c>
      <c r="L41" s="117">
        <f>INDEX('2. Reguleringsparameters'!$D$46:$E$50,MATCH('3. Investeringen'!C41,'2. Reguleringsparameters'!$B$46:$B$50,0),MATCH('3. Investeringen'!F41,'2. Reguleringsparameters'!$D$43:$E$43,0))</f>
        <v>0.5</v>
      </c>
      <c r="M41" s="117">
        <f t="shared" si="1"/>
        <v>4.5</v>
      </c>
      <c r="N41" s="170">
        <f t="shared" si="2"/>
        <v>2011</v>
      </c>
      <c r="O41" s="85">
        <v>669600</v>
      </c>
      <c r="P41" s="85">
        <v>669600</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55</v>
      </c>
      <c r="K42" s="114">
        <v>2011</v>
      </c>
      <c r="L42" s="117">
        <f>INDEX('2. Reguleringsparameters'!$D$46:$E$50,MATCH('3. Investeringen'!C42,'2. Reguleringsparameters'!$B$46:$B$50,0),MATCH('3. Investeringen'!F42,'2. Reguleringsparameters'!$D$43:$E$43,0))</f>
        <v>0.5</v>
      </c>
      <c r="M42" s="117">
        <f t="shared" si="1"/>
        <v>55</v>
      </c>
      <c r="N42" s="170">
        <f t="shared" si="2"/>
        <v>2011</v>
      </c>
      <c r="O42" s="85">
        <v>342683.15999999992</v>
      </c>
      <c r="P42" s="85">
        <v>0</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45</v>
      </c>
      <c r="K43" s="114">
        <v>2011</v>
      </c>
      <c r="L43" s="117">
        <f>INDEX('2. Reguleringsparameters'!$D$46:$E$50,MATCH('3. Investeringen'!C43,'2. Reguleringsparameters'!$B$46:$B$50,0),MATCH('3. Investeringen'!F43,'2. Reguleringsparameters'!$D$43:$E$43,0))</f>
        <v>0.5</v>
      </c>
      <c r="M43" s="117">
        <f t="shared" si="1"/>
        <v>45</v>
      </c>
      <c r="N43" s="170">
        <f t="shared" si="2"/>
        <v>2011</v>
      </c>
      <c r="O43" s="85">
        <v>2255121.69</v>
      </c>
      <c r="P43" s="85">
        <v>0</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30</v>
      </c>
      <c r="K44" s="114">
        <v>2011</v>
      </c>
      <c r="L44" s="117">
        <f>INDEX('2. Reguleringsparameters'!$D$46:$E$50,MATCH('3. Investeringen'!C44,'2. Reguleringsparameters'!$B$46:$B$50,0),MATCH('3. Investeringen'!F44,'2. Reguleringsparameters'!$D$43:$E$43,0))</f>
        <v>0.5</v>
      </c>
      <c r="M44" s="117">
        <f t="shared" si="1"/>
        <v>30</v>
      </c>
      <c r="N44" s="170">
        <f t="shared" si="2"/>
        <v>2011</v>
      </c>
      <c r="O44" s="85">
        <v>414546.6</v>
      </c>
      <c r="P44" s="85">
        <v>0</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5</v>
      </c>
      <c r="K45" s="114">
        <v>2011</v>
      </c>
      <c r="L45" s="117">
        <f>INDEX('2. Reguleringsparameters'!$D$46:$E$50,MATCH('3. Investeringen'!C45,'2. Reguleringsparameters'!$B$46:$B$50,0),MATCH('3. Investeringen'!F45,'2. Reguleringsparameters'!$D$43:$E$43,0))</f>
        <v>0.5</v>
      </c>
      <c r="M45" s="117">
        <f t="shared" si="1"/>
        <v>5</v>
      </c>
      <c r="N45" s="170">
        <f t="shared" si="2"/>
        <v>2011</v>
      </c>
      <c r="O45" s="85">
        <v>673568.45479848713</v>
      </c>
      <c r="P45" s="85">
        <v>0</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55</v>
      </c>
      <c r="K46" s="114">
        <v>2012</v>
      </c>
      <c r="L46" s="117">
        <f>INDEX('2. Reguleringsparameters'!$D$46:$E$50,MATCH('3. Investeringen'!C46,'2. Reguleringsparameters'!$B$46:$B$50,0),MATCH('3. Investeringen'!F46,'2. Reguleringsparameters'!$D$43:$E$43,0))</f>
        <v>0.5</v>
      </c>
      <c r="M46" s="117">
        <f t="shared" si="1"/>
        <v>55</v>
      </c>
      <c r="N46" s="170">
        <f t="shared" si="2"/>
        <v>2012</v>
      </c>
      <c r="O46" s="85">
        <v>486155</v>
      </c>
      <c r="P46" s="85">
        <v>0</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45</v>
      </c>
      <c r="K47" s="114">
        <v>2012</v>
      </c>
      <c r="L47" s="117">
        <f>INDEX('2. Reguleringsparameters'!$D$46:$E$50,MATCH('3. Investeringen'!C47,'2. Reguleringsparameters'!$B$46:$B$50,0),MATCH('3. Investeringen'!F47,'2. Reguleringsparameters'!$D$43:$E$43,0))</f>
        <v>0.5</v>
      </c>
      <c r="M47" s="117">
        <f t="shared" si="1"/>
        <v>45</v>
      </c>
      <c r="N47" s="170">
        <f t="shared" si="2"/>
        <v>2012</v>
      </c>
      <c r="O47" s="85">
        <v>2394728</v>
      </c>
      <c r="P47" s="85">
        <v>0</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30</v>
      </c>
      <c r="K48" s="114">
        <v>2012</v>
      </c>
      <c r="L48" s="117">
        <f>INDEX('2. Reguleringsparameters'!$D$46:$E$50,MATCH('3. Investeringen'!C48,'2. Reguleringsparameters'!$B$46:$B$50,0),MATCH('3. Investeringen'!F48,'2. Reguleringsparameters'!$D$43:$E$43,0))</f>
        <v>0.5</v>
      </c>
      <c r="M48" s="117">
        <f t="shared" si="1"/>
        <v>30</v>
      </c>
      <c r="N48" s="170">
        <f t="shared" si="2"/>
        <v>2012</v>
      </c>
      <c r="O48" s="85">
        <v>402149</v>
      </c>
      <c r="P48" s="85">
        <v>0</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5</v>
      </c>
      <c r="K49" s="114">
        <v>2012</v>
      </c>
      <c r="L49" s="117">
        <f>INDEX('2. Reguleringsparameters'!$D$46:$E$50,MATCH('3. Investeringen'!C49,'2. Reguleringsparameters'!$B$46:$B$50,0),MATCH('3. Investeringen'!F49,'2. Reguleringsparameters'!$D$43:$E$43,0))</f>
        <v>0.5</v>
      </c>
      <c r="M49" s="117">
        <f t="shared" si="1"/>
        <v>5</v>
      </c>
      <c r="N49" s="170">
        <f t="shared" si="2"/>
        <v>2012</v>
      </c>
      <c r="O49" s="85">
        <v>1414060</v>
      </c>
      <c r="P49" s="85">
        <v>0</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0</v>
      </c>
      <c r="K50" s="114">
        <v>2012</v>
      </c>
      <c r="L50" s="117">
        <f>INDEX('2. Reguleringsparameters'!$D$46:$E$50,MATCH('3. Investeringen'!C50,'2. Reguleringsparameters'!$B$46:$B$50,0),MATCH('3. Investeringen'!F50,'2. Reguleringsparameters'!$D$43:$E$43,0))</f>
        <v>0.5</v>
      </c>
      <c r="M50" s="117">
        <f t="shared" si="1"/>
        <v>0</v>
      </c>
      <c r="N50" s="170">
        <f t="shared" si="2"/>
        <v>2012</v>
      </c>
      <c r="O50" s="85">
        <v>29996</v>
      </c>
      <c r="P50" s="85">
        <v>0</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55</v>
      </c>
      <c r="K51" s="114">
        <v>2013</v>
      </c>
      <c r="L51" s="117">
        <f>INDEX('2. Reguleringsparameters'!$D$46:$E$50,MATCH('3. Investeringen'!C51,'2. Reguleringsparameters'!$B$46:$B$50,0),MATCH('3. Investeringen'!F51,'2. Reguleringsparameters'!$D$43:$E$43,0))</f>
        <v>0.5</v>
      </c>
      <c r="M51" s="117">
        <f t="shared" si="1"/>
        <v>55</v>
      </c>
      <c r="N51" s="170">
        <f t="shared" si="2"/>
        <v>2013</v>
      </c>
      <c r="O51" s="85">
        <v>1761455.9967746581</v>
      </c>
      <c r="P51" s="85">
        <v>0</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45</v>
      </c>
      <c r="K52" s="114">
        <v>2013</v>
      </c>
      <c r="L52" s="117">
        <f>INDEX('2. Reguleringsparameters'!$D$46:$E$50,MATCH('3. Investeringen'!C52,'2. Reguleringsparameters'!$B$46:$B$50,0),MATCH('3. Investeringen'!F52,'2. Reguleringsparameters'!$D$43:$E$43,0))</f>
        <v>0.5</v>
      </c>
      <c r="M52" s="117">
        <f t="shared" si="1"/>
        <v>45</v>
      </c>
      <c r="N52" s="170">
        <f t="shared" si="2"/>
        <v>2013</v>
      </c>
      <c r="O52" s="85">
        <v>2756433.7627904238</v>
      </c>
      <c r="P52" s="85">
        <v>0</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30</v>
      </c>
      <c r="K53" s="114">
        <v>2013</v>
      </c>
      <c r="L53" s="117">
        <f>INDEX('2. Reguleringsparameters'!$D$46:$E$50,MATCH('3. Investeringen'!C53,'2. Reguleringsparameters'!$B$46:$B$50,0),MATCH('3. Investeringen'!F53,'2. Reguleringsparameters'!$D$43:$E$43,0))</f>
        <v>0.5</v>
      </c>
      <c r="M53" s="117">
        <f t="shared" si="1"/>
        <v>30</v>
      </c>
      <c r="N53" s="170">
        <f t="shared" si="2"/>
        <v>2013</v>
      </c>
      <c r="O53" s="85">
        <v>698406.34170547291</v>
      </c>
      <c r="P53" s="85">
        <v>0</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5</v>
      </c>
      <c r="K54" s="114">
        <v>2013</v>
      </c>
      <c r="L54" s="117">
        <f>INDEX('2. Reguleringsparameters'!$D$46:$E$50,MATCH('3. Investeringen'!C54,'2. Reguleringsparameters'!$B$46:$B$50,0),MATCH('3. Investeringen'!F54,'2. Reguleringsparameters'!$D$43:$E$43,0))</f>
        <v>0.5</v>
      </c>
      <c r="M54" s="117">
        <f t="shared" si="1"/>
        <v>5</v>
      </c>
      <c r="N54" s="170">
        <f t="shared" si="2"/>
        <v>2013</v>
      </c>
      <c r="O54" s="85">
        <v>173614.86146689649</v>
      </c>
      <c r="P54" s="85">
        <v>0</v>
      </c>
      <c r="Q54" s="105"/>
    </row>
    <row r="55" spans="2:17" x14ac:dyDescent="0.2">
      <c r="B55" s="85">
        <v>41</v>
      </c>
      <c r="C55" s="85" t="s">
        <v>146</v>
      </c>
      <c r="D55" s="85" t="s">
        <v>155</v>
      </c>
      <c r="E55" s="85"/>
      <c r="F55" s="85" t="s">
        <v>124</v>
      </c>
      <c r="G55" s="87" t="str">
        <f t="shared" si="3"/>
        <v>Nieuwe investeringen TD</v>
      </c>
      <c r="H55" s="87">
        <f t="shared" ref="H55:I74" si="5">IF($F55=H$14,1,0)</f>
        <v>1</v>
      </c>
      <c r="I55" s="87">
        <f t="shared" si="5"/>
        <v>0</v>
      </c>
      <c r="J55" s="85">
        <v>0</v>
      </c>
      <c r="K55" s="114">
        <v>2013</v>
      </c>
      <c r="L55" s="117">
        <f>INDEX('2. Reguleringsparameters'!$D$46:$E$50,MATCH('3. Investeringen'!C55,'2. Reguleringsparameters'!$B$46:$B$50,0),MATCH('3. Investeringen'!F55,'2. Reguleringsparameters'!$D$43:$E$43,0))</f>
        <v>0.5</v>
      </c>
      <c r="M55" s="117">
        <f t="shared" si="1"/>
        <v>0</v>
      </c>
      <c r="N55" s="170">
        <f t="shared" si="2"/>
        <v>2013</v>
      </c>
      <c r="O55" s="85">
        <v>9284.3080300000001</v>
      </c>
      <c r="P55" s="85">
        <v>0</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55</v>
      </c>
      <c r="K56" s="114">
        <v>2014</v>
      </c>
      <c r="L56" s="117">
        <f>INDEX('2. Reguleringsparameters'!$D$46:$E$50,MATCH('3. Investeringen'!C56,'2. Reguleringsparameters'!$B$46:$B$50,0),MATCH('3. Investeringen'!F56,'2. Reguleringsparameters'!$D$43:$E$43,0))</f>
        <v>0.5</v>
      </c>
      <c r="M56" s="117">
        <f t="shared" si="1"/>
        <v>55</v>
      </c>
      <c r="N56" s="170">
        <f t="shared" si="2"/>
        <v>2014</v>
      </c>
      <c r="O56" s="85">
        <v>914286.7006013866</v>
      </c>
      <c r="P56" s="85">
        <v>0</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45</v>
      </c>
      <c r="K57" s="114">
        <v>2014</v>
      </c>
      <c r="L57" s="117">
        <f>INDEX('2. Reguleringsparameters'!$D$46:$E$50,MATCH('3. Investeringen'!C57,'2. Reguleringsparameters'!$B$46:$B$50,0),MATCH('3. Investeringen'!F57,'2. Reguleringsparameters'!$D$43:$E$43,0))</f>
        <v>0.5</v>
      </c>
      <c r="M57" s="117">
        <f t="shared" si="1"/>
        <v>45</v>
      </c>
      <c r="N57" s="170">
        <f t="shared" si="2"/>
        <v>2014</v>
      </c>
      <c r="O57" s="85">
        <v>2741378.8955920595</v>
      </c>
      <c r="P57" s="85">
        <v>0</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30</v>
      </c>
      <c r="K58" s="114">
        <v>2014</v>
      </c>
      <c r="L58" s="117">
        <f>INDEX('2. Reguleringsparameters'!$D$46:$E$50,MATCH('3. Investeringen'!C58,'2. Reguleringsparameters'!$B$46:$B$50,0),MATCH('3. Investeringen'!F58,'2. Reguleringsparameters'!$D$43:$E$43,0))</f>
        <v>0.5</v>
      </c>
      <c r="M58" s="117">
        <f t="shared" si="1"/>
        <v>30</v>
      </c>
      <c r="N58" s="170">
        <f t="shared" si="2"/>
        <v>2014</v>
      </c>
      <c r="O58" s="85">
        <v>668226.79378644004</v>
      </c>
      <c r="P58" s="85">
        <v>0</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5</v>
      </c>
      <c r="K59" s="114">
        <v>2014</v>
      </c>
      <c r="L59" s="117">
        <f>INDEX('2. Reguleringsparameters'!$D$46:$E$50,MATCH('3. Investeringen'!C59,'2. Reguleringsparameters'!$B$46:$B$50,0),MATCH('3. Investeringen'!F59,'2. Reguleringsparameters'!$D$43:$E$43,0))</f>
        <v>0.5</v>
      </c>
      <c r="M59" s="117">
        <f t="shared" si="1"/>
        <v>5</v>
      </c>
      <c r="N59" s="170">
        <f t="shared" si="2"/>
        <v>2014</v>
      </c>
      <c r="O59" s="85">
        <v>450758.27212249779</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0</v>
      </c>
      <c r="K60" s="114">
        <v>2014</v>
      </c>
      <c r="L60" s="117">
        <f>INDEX('2. Reguleringsparameters'!$D$46:$E$50,MATCH('3. Investeringen'!C60,'2. Reguleringsparameters'!$B$46:$B$50,0),MATCH('3. Investeringen'!F60,'2. Reguleringsparameters'!$D$43:$E$43,0))</f>
        <v>0.5</v>
      </c>
      <c r="M60" s="117">
        <f t="shared" si="1"/>
        <v>0</v>
      </c>
      <c r="N60" s="170">
        <f t="shared" si="2"/>
        <v>2014</v>
      </c>
      <c r="O60" s="85">
        <v>57745.488235510536</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55</v>
      </c>
      <c r="K61" s="114">
        <v>2015</v>
      </c>
      <c r="L61" s="117">
        <f>INDEX('2. Reguleringsparameters'!$D$46:$E$50,MATCH('3. Investeringen'!C61,'2. Reguleringsparameters'!$B$46:$B$50,0),MATCH('3. Investeringen'!F61,'2. Reguleringsparameters'!$D$43:$E$43,0))</f>
        <v>0.5</v>
      </c>
      <c r="M61" s="117">
        <f t="shared" si="1"/>
        <v>55</v>
      </c>
      <c r="N61" s="170">
        <f t="shared" si="2"/>
        <v>2015</v>
      </c>
      <c r="O61" s="85">
        <v>1085520.530327105</v>
      </c>
      <c r="P61" s="85">
        <v>0</v>
      </c>
      <c r="Q61" s="105"/>
    </row>
    <row r="62" spans="2:17" x14ac:dyDescent="0.2">
      <c r="B62" s="85">
        <v>48</v>
      </c>
      <c r="C62" s="85" t="s">
        <v>146</v>
      </c>
      <c r="D62" s="85" t="s">
        <v>155</v>
      </c>
      <c r="E62" s="85"/>
      <c r="F62" s="85" t="s">
        <v>124</v>
      </c>
      <c r="G62" s="87" t="str">
        <f t="shared" si="3"/>
        <v>Nieuwe investeringen TD</v>
      </c>
      <c r="H62" s="87">
        <f t="shared" si="5"/>
        <v>1</v>
      </c>
      <c r="I62" s="87">
        <f t="shared" si="5"/>
        <v>0</v>
      </c>
      <c r="J62" s="85">
        <v>45</v>
      </c>
      <c r="K62" s="114">
        <v>2015</v>
      </c>
      <c r="L62" s="117">
        <f>INDEX('2. Reguleringsparameters'!$D$46:$E$50,MATCH('3. Investeringen'!C62,'2. Reguleringsparameters'!$B$46:$B$50,0),MATCH('3. Investeringen'!F62,'2. Reguleringsparameters'!$D$43:$E$43,0))</f>
        <v>0.5</v>
      </c>
      <c r="M62" s="117">
        <f t="shared" si="1"/>
        <v>45</v>
      </c>
      <c r="N62" s="170">
        <f t="shared" si="2"/>
        <v>2015</v>
      </c>
      <c r="O62" s="85">
        <v>3157164.3956136969</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30</v>
      </c>
      <c r="K63" s="114">
        <v>2015</v>
      </c>
      <c r="L63" s="117">
        <f>INDEX('2. Reguleringsparameters'!$D$46:$E$50,MATCH('3. Investeringen'!C63,'2. Reguleringsparameters'!$B$46:$B$50,0),MATCH('3. Investeringen'!F63,'2. Reguleringsparameters'!$D$43:$E$43,0))</f>
        <v>0.5</v>
      </c>
      <c r="M63" s="117">
        <f t="shared" si="1"/>
        <v>30</v>
      </c>
      <c r="N63" s="170">
        <f t="shared" si="2"/>
        <v>2015</v>
      </c>
      <c r="O63" s="85">
        <v>1103336.1143677721</v>
      </c>
      <c r="P63" s="85">
        <v>0</v>
      </c>
      <c r="Q63" s="105"/>
    </row>
    <row r="64" spans="2:17" s="40" customFormat="1" x14ac:dyDescent="0.2">
      <c r="B64" s="85">
        <v>50</v>
      </c>
      <c r="C64" s="85" t="s">
        <v>146</v>
      </c>
      <c r="D64" s="85" t="s">
        <v>155</v>
      </c>
      <c r="E64" s="85"/>
      <c r="F64" s="85" t="s">
        <v>124</v>
      </c>
      <c r="G64" s="87" t="str">
        <f t="shared" si="3"/>
        <v>Nieuwe investeringen TD</v>
      </c>
      <c r="H64" s="87">
        <f t="shared" si="5"/>
        <v>1</v>
      </c>
      <c r="I64" s="87">
        <f t="shared" si="5"/>
        <v>0</v>
      </c>
      <c r="J64" s="85">
        <v>5</v>
      </c>
      <c r="K64" s="114">
        <v>2015</v>
      </c>
      <c r="L64" s="117">
        <f>INDEX('2. Reguleringsparameters'!$D$46:$E$50,MATCH('3. Investeringen'!C64,'2. Reguleringsparameters'!$B$46:$B$50,0),MATCH('3. Investeringen'!F64,'2. Reguleringsparameters'!$D$43:$E$43,0))</f>
        <v>0.5</v>
      </c>
      <c r="M64" s="117">
        <f t="shared" si="1"/>
        <v>5</v>
      </c>
      <c r="N64" s="170">
        <f t="shared" si="2"/>
        <v>2015</v>
      </c>
      <c r="O64" s="85">
        <v>1063556.6846020869</v>
      </c>
      <c r="P64" s="85">
        <v>0</v>
      </c>
      <c r="Q64" s="105"/>
    </row>
    <row r="65" spans="2:17" x14ac:dyDescent="0.2">
      <c r="B65" s="85">
        <v>51</v>
      </c>
      <c r="C65" s="85" t="s">
        <v>146</v>
      </c>
      <c r="D65" s="85" t="s">
        <v>155</v>
      </c>
      <c r="E65" s="85"/>
      <c r="F65" s="85" t="s">
        <v>124</v>
      </c>
      <c r="G65" s="87" t="str">
        <f t="shared" si="3"/>
        <v>Nieuwe investeringen TD</v>
      </c>
      <c r="H65" s="87">
        <f t="shared" si="5"/>
        <v>1</v>
      </c>
      <c r="I65" s="87">
        <f t="shared" si="5"/>
        <v>0</v>
      </c>
      <c r="J65" s="85">
        <v>0</v>
      </c>
      <c r="K65" s="114">
        <v>2015</v>
      </c>
      <c r="L65" s="117">
        <f>INDEX('2. Reguleringsparameters'!$D$46:$E$50,MATCH('3. Investeringen'!C65,'2. Reguleringsparameters'!$B$46:$B$50,0),MATCH('3. Investeringen'!F65,'2. Reguleringsparameters'!$D$43:$E$43,0))</f>
        <v>0.5</v>
      </c>
      <c r="M65" s="117">
        <f t="shared" si="1"/>
        <v>0</v>
      </c>
      <c r="N65" s="170">
        <f t="shared" si="2"/>
        <v>2015</v>
      </c>
      <c r="O65" s="85">
        <v>57694.546156769728</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55</v>
      </c>
      <c r="K66" s="114">
        <v>2016</v>
      </c>
      <c r="L66" s="117">
        <f>INDEX('2. Reguleringsparameters'!$D$46:$E$50,MATCH('3. Investeringen'!C66,'2. Reguleringsparameters'!$B$46:$B$50,0),MATCH('3. Investeringen'!F66,'2. Reguleringsparameters'!$D$43:$E$43,0))</f>
        <v>0.5</v>
      </c>
      <c r="M66" s="117">
        <f t="shared" si="1"/>
        <v>55</v>
      </c>
      <c r="N66" s="170">
        <f t="shared" si="2"/>
        <v>2016</v>
      </c>
      <c r="O66" s="85">
        <v>3264878.5160615142</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45</v>
      </c>
      <c r="K67" s="114">
        <v>2016</v>
      </c>
      <c r="L67" s="117">
        <f>INDEX('2. Reguleringsparameters'!$D$46:$E$50,MATCH('3. Investeringen'!C67,'2. Reguleringsparameters'!$B$46:$B$50,0),MATCH('3. Investeringen'!F67,'2. Reguleringsparameters'!$D$43:$E$43,0))</f>
        <v>0.5</v>
      </c>
      <c r="M67" s="117">
        <f t="shared" si="1"/>
        <v>45</v>
      </c>
      <c r="N67" s="170">
        <f t="shared" si="2"/>
        <v>2016</v>
      </c>
      <c r="O67" s="85">
        <v>3259508.8090277198</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30</v>
      </c>
      <c r="K68" s="114">
        <v>2016</v>
      </c>
      <c r="L68" s="117">
        <f>INDEX('2. Reguleringsparameters'!$D$46:$E$50,MATCH('3. Investeringen'!C68,'2. Reguleringsparameters'!$B$46:$B$50,0),MATCH('3. Investeringen'!F68,'2. Reguleringsparameters'!$D$43:$E$43,0))</f>
        <v>0.5</v>
      </c>
      <c r="M68" s="117">
        <f t="shared" si="1"/>
        <v>30</v>
      </c>
      <c r="N68" s="170">
        <f t="shared" si="2"/>
        <v>2016</v>
      </c>
      <c r="O68" s="85">
        <v>682658.48202093481</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5</v>
      </c>
      <c r="K69" s="114">
        <v>2016</v>
      </c>
      <c r="L69" s="117">
        <f>INDEX('2. Reguleringsparameters'!$D$46:$E$50,MATCH('3. Investeringen'!C69,'2. Reguleringsparameters'!$B$46:$B$50,0),MATCH('3. Investeringen'!F69,'2. Reguleringsparameters'!$D$43:$E$43,0))</f>
        <v>0.5</v>
      </c>
      <c r="M69" s="117">
        <f t="shared" si="1"/>
        <v>5</v>
      </c>
      <c r="N69" s="170">
        <f t="shared" si="2"/>
        <v>2016</v>
      </c>
      <c r="O69" s="85">
        <v>1412504.6878684948</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0</v>
      </c>
      <c r="K70" s="114">
        <v>2016</v>
      </c>
      <c r="L70" s="117">
        <f>INDEX('2. Reguleringsparameters'!$D$46:$E$50,MATCH('3. Investeringen'!C70,'2. Reguleringsparameters'!$B$46:$B$50,0),MATCH('3. Investeringen'!F70,'2. Reguleringsparameters'!$D$43:$E$43,0))</f>
        <v>0.5</v>
      </c>
      <c r="M70" s="117">
        <f t="shared" si="1"/>
        <v>0</v>
      </c>
      <c r="N70" s="170">
        <f t="shared" si="2"/>
        <v>2016</v>
      </c>
      <c r="O70" s="85">
        <v>7840.7530113372914</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55</v>
      </c>
      <c r="K71" s="114">
        <v>2017</v>
      </c>
      <c r="L71" s="117">
        <f>INDEX('2. Reguleringsparameters'!$D$46:$E$50,MATCH('3. Investeringen'!C71,'2. Reguleringsparameters'!$B$46:$B$50,0),MATCH('3. Investeringen'!F71,'2. Reguleringsparameters'!$D$43:$E$43,0))</f>
        <v>0.5</v>
      </c>
      <c r="M71" s="117">
        <f t="shared" si="1"/>
        <v>55</v>
      </c>
      <c r="N71" s="170">
        <f t="shared" si="2"/>
        <v>2017</v>
      </c>
      <c r="O71" s="85">
        <v>2067900.0164782587</v>
      </c>
      <c r="P71" s="85">
        <v>0</v>
      </c>
      <c r="Q71" s="105"/>
    </row>
    <row r="72" spans="2:17" s="40" customFormat="1" x14ac:dyDescent="0.2">
      <c r="B72" s="85">
        <v>58</v>
      </c>
      <c r="C72" s="85" t="s">
        <v>146</v>
      </c>
      <c r="D72" s="85" t="s">
        <v>155</v>
      </c>
      <c r="E72" s="85"/>
      <c r="F72" s="85" t="s">
        <v>124</v>
      </c>
      <c r="G72" s="87" t="str">
        <f t="shared" si="3"/>
        <v>Nieuwe investeringen TD</v>
      </c>
      <c r="H72" s="87">
        <f t="shared" si="5"/>
        <v>1</v>
      </c>
      <c r="I72" s="87">
        <f t="shared" si="5"/>
        <v>0</v>
      </c>
      <c r="J72" s="85">
        <v>45</v>
      </c>
      <c r="K72" s="114">
        <v>2017</v>
      </c>
      <c r="L72" s="117">
        <f>INDEX('2. Reguleringsparameters'!$D$46:$E$50,MATCH('3. Investeringen'!C72,'2. Reguleringsparameters'!$B$46:$B$50,0),MATCH('3. Investeringen'!F72,'2. Reguleringsparameters'!$D$43:$E$43,0))</f>
        <v>0.5</v>
      </c>
      <c r="M72" s="117">
        <f t="shared" si="1"/>
        <v>45</v>
      </c>
      <c r="N72" s="170">
        <f t="shared" si="2"/>
        <v>2017</v>
      </c>
      <c r="O72" s="85">
        <v>4976380.1497804401</v>
      </c>
      <c r="P72" s="85">
        <v>0</v>
      </c>
      <c r="Q72" s="105"/>
    </row>
    <row r="73" spans="2:17" x14ac:dyDescent="0.2">
      <c r="B73" s="85">
        <v>59</v>
      </c>
      <c r="C73" s="85" t="s">
        <v>146</v>
      </c>
      <c r="D73" s="85" t="s">
        <v>155</v>
      </c>
      <c r="E73" s="85"/>
      <c r="F73" s="85" t="s">
        <v>124</v>
      </c>
      <c r="G73" s="87" t="str">
        <f t="shared" si="3"/>
        <v>Nieuwe investeringen TD</v>
      </c>
      <c r="H73" s="87">
        <f t="shared" si="5"/>
        <v>1</v>
      </c>
      <c r="I73" s="87">
        <f t="shared" si="5"/>
        <v>0</v>
      </c>
      <c r="J73" s="85">
        <v>30</v>
      </c>
      <c r="K73" s="114">
        <v>2017</v>
      </c>
      <c r="L73" s="117">
        <f>INDEX('2. Reguleringsparameters'!$D$46:$E$50,MATCH('3. Investeringen'!C73,'2. Reguleringsparameters'!$B$46:$B$50,0),MATCH('3. Investeringen'!F73,'2. Reguleringsparameters'!$D$43:$E$43,0))</f>
        <v>0.5</v>
      </c>
      <c r="M73" s="117">
        <f t="shared" si="1"/>
        <v>30</v>
      </c>
      <c r="N73" s="170">
        <f t="shared" si="2"/>
        <v>2017</v>
      </c>
      <c r="O73" s="85">
        <v>1099806.1968253856</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5</v>
      </c>
      <c r="K74" s="114">
        <v>2017</v>
      </c>
      <c r="L74" s="117">
        <f>INDEX('2. Reguleringsparameters'!$D$46:$E$50,MATCH('3. Investeringen'!C74,'2. Reguleringsparameters'!$B$46:$B$50,0),MATCH('3. Investeringen'!F74,'2. Reguleringsparameters'!$D$43:$E$43,0))</f>
        <v>0.5</v>
      </c>
      <c r="M74" s="117">
        <f t="shared" si="1"/>
        <v>5</v>
      </c>
      <c r="N74" s="170">
        <f t="shared" si="2"/>
        <v>2017</v>
      </c>
      <c r="O74" s="85">
        <v>491395.61328876973</v>
      </c>
      <c r="P74" s="85">
        <v>0</v>
      </c>
      <c r="Q74" s="105"/>
    </row>
    <row r="75" spans="2:17" s="40" customFormat="1" x14ac:dyDescent="0.2">
      <c r="B75" s="85">
        <v>61</v>
      </c>
      <c r="C75" s="85" t="s">
        <v>146</v>
      </c>
      <c r="D75" s="85" t="s">
        <v>155</v>
      </c>
      <c r="E75" s="85"/>
      <c r="F75" s="85" t="s">
        <v>124</v>
      </c>
      <c r="G75" s="87" t="str">
        <f t="shared" si="3"/>
        <v>Nieuwe investeringen TD</v>
      </c>
      <c r="H75" s="87">
        <f t="shared" ref="H75:I94" si="6">IF($F75=H$14,1,0)</f>
        <v>1</v>
      </c>
      <c r="I75" s="87">
        <f t="shared" si="6"/>
        <v>0</v>
      </c>
      <c r="J75" s="85">
        <v>0</v>
      </c>
      <c r="K75" s="114">
        <v>2017</v>
      </c>
      <c r="L75" s="117">
        <f>INDEX('2. Reguleringsparameters'!$D$46:$E$50,MATCH('3. Investeringen'!C75,'2. Reguleringsparameters'!$B$46:$B$50,0),MATCH('3. Investeringen'!F75,'2. Reguleringsparameters'!$D$43:$E$43,0))</f>
        <v>0.5</v>
      </c>
      <c r="M75" s="117">
        <f t="shared" si="1"/>
        <v>0</v>
      </c>
      <c r="N75" s="170">
        <f t="shared" si="2"/>
        <v>2017</v>
      </c>
      <c r="O75" s="85">
        <v>61593.876696362619</v>
      </c>
      <c r="P75" s="85">
        <v>0</v>
      </c>
      <c r="Q75" s="105"/>
    </row>
    <row r="76" spans="2:17" x14ac:dyDescent="0.2">
      <c r="B76" s="85">
        <v>62</v>
      </c>
      <c r="C76" s="85" t="s">
        <v>146</v>
      </c>
      <c r="D76" s="85" t="s">
        <v>155</v>
      </c>
      <c r="E76" s="85"/>
      <c r="F76" s="85" t="s">
        <v>124</v>
      </c>
      <c r="G76" s="87" t="str">
        <f t="shared" si="3"/>
        <v>Nieuwe investeringen TD</v>
      </c>
      <c r="H76" s="87">
        <f t="shared" si="6"/>
        <v>1</v>
      </c>
      <c r="I76" s="87">
        <f t="shared" si="6"/>
        <v>0</v>
      </c>
      <c r="J76" s="85">
        <v>55</v>
      </c>
      <c r="K76" s="114">
        <v>2018</v>
      </c>
      <c r="L76" s="117">
        <f>INDEX('2. Reguleringsparameters'!$D$46:$E$50,MATCH('3. Investeringen'!C76,'2. Reguleringsparameters'!$B$46:$B$50,0),MATCH('3. Investeringen'!F76,'2. Reguleringsparameters'!$D$43:$E$43,0))</f>
        <v>0.5</v>
      </c>
      <c r="M76" s="117">
        <f t="shared" si="1"/>
        <v>55</v>
      </c>
      <c r="N76" s="170">
        <f t="shared" si="2"/>
        <v>2018</v>
      </c>
      <c r="O76" s="85">
        <v>1706228.6945367833</v>
      </c>
      <c r="P76" s="85">
        <v>0</v>
      </c>
      <c r="Q76" s="105"/>
    </row>
    <row r="77" spans="2:17" x14ac:dyDescent="0.2">
      <c r="B77" s="85">
        <v>63</v>
      </c>
      <c r="C77" s="85" t="s">
        <v>146</v>
      </c>
      <c r="D77" s="85" t="s">
        <v>155</v>
      </c>
      <c r="E77" s="85"/>
      <c r="F77" s="85" t="s">
        <v>124</v>
      </c>
      <c r="G77" s="87" t="str">
        <f t="shared" si="3"/>
        <v>Nieuwe investeringen TD</v>
      </c>
      <c r="H77" s="87">
        <f t="shared" si="6"/>
        <v>1</v>
      </c>
      <c r="I77" s="87">
        <f t="shared" si="6"/>
        <v>0</v>
      </c>
      <c r="J77" s="85">
        <v>45</v>
      </c>
      <c r="K77" s="114">
        <v>2018</v>
      </c>
      <c r="L77" s="117">
        <f>INDEX('2. Reguleringsparameters'!$D$46:$E$50,MATCH('3. Investeringen'!C77,'2. Reguleringsparameters'!$B$46:$B$50,0),MATCH('3. Investeringen'!F77,'2. Reguleringsparameters'!$D$43:$E$43,0))</f>
        <v>0.5</v>
      </c>
      <c r="M77" s="117">
        <f t="shared" si="1"/>
        <v>45</v>
      </c>
      <c r="N77" s="170">
        <f t="shared" si="2"/>
        <v>2018</v>
      </c>
      <c r="O77" s="85">
        <v>4413011.7283426225</v>
      </c>
      <c r="P77" s="85">
        <v>0</v>
      </c>
      <c r="Q77" s="105"/>
    </row>
    <row r="78" spans="2:17" x14ac:dyDescent="0.2">
      <c r="B78" s="85">
        <v>64</v>
      </c>
      <c r="C78" s="85" t="s">
        <v>146</v>
      </c>
      <c r="D78" s="85" t="s">
        <v>155</v>
      </c>
      <c r="E78" s="85"/>
      <c r="F78" s="85" t="s">
        <v>124</v>
      </c>
      <c r="G78" s="87" t="str">
        <f t="shared" si="3"/>
        <v>Nieuwe investeringen TD</v>
      </c>
      <c r="H78" s="87">
        <f t="shared" si="6"/>
        <v>1</v>
      </c>
      <c r="I78" s="87">
        <f t="shared" si="6"/>
        <v>0</v>
      </c>
      <c r="J78" s="85">
        <v>30</v>
      </c>
      <c r="K78" s="114">
        <v>2018</v>
      </c>
      <c r="L78" s="117">
        <f>INDEX('2. Reguleringsparameters'!$D$46:$E$50,MATCH('3. Investeringen'!C78,'2. Reguleringsparameters'!$B$46:$B$50,0),MATCH('3. Investeringen'!F78,'2. Reguleringsparameters'!$D$43:$E$43,0))</f>
        <v>0.5</v>
      </c>
      <c r="M78" s="117">
        <f t="shared" si="1"/>
        <v>30</v>
      </c>
      <c r="N78" s="170">
        <f t="shared" si="2"/>
        <v>2018</v>
      </c>
      <c r="O78" s="85">
        <v>950561.0347671411</v>
      </c>
      <c r="P78" s="85">
        <v>0</v>
      </c>
      <c r="Q78" s="105"/>
    </row>
    <row r="79" spans="2:17" x14ac:dyDescent="0.2">
      <c r="B79" s="85">
        <v>65</v>
      </c>
      <c r="C79" s="85" t="s">
        <v>146</v>
      </c>
      <c r="D79" s="85" t="s">
        <v>155</v>
      </c>
      <c r="E79" s="85"/>
      <c r="F79" s="85" t="s">
        <v>124</v>
      </c>
      <c r="G79" s="87" t="str">
        <f t="shared" si="3"/>
        <v>Nieuwe investeringen TD</v>
      </c>
      <c r="H79" s="87">
        <f t="shared" si="6"/>
        <v>1</v>
      </c>
      <c r="I79" s="87">
        <f t="shared" si="6"/>
        <v>0</v>
      </c>
      <c r="J79" s="85">
        <v>5</v>
      </c>
      <c r="K79" s="114">
        <v>2018</v>
      </c>
      <c r="L79" s="117">
        <f>INDEX('2. Reguleringsparameters'!$D$46:$E$50,MATCH('3. Investeringen'!C79,'2. Reguleringsparameters'!$B$46:$B$50,0),MATCH('3. Investeringen'!F79,'2. Reguleringsparameters'!$D$43:$E$43,0))</f>
        <v>0.5</v>
      </c>
      <c r="M79" s="117">
        <f t="shared" ref="M79:M105" si="7">IF(OR(J79=0,J79+K79+L79&lt;2011),0,MIN(J79,J79+L79+K79-2011))</f>
        <v>5</v>
      </c>
      <c r="N79" s="170">
        <f t="shared" ref="N79:N105" si="8">MAX(2011,K79)</f>
        <v>2018</v>
      </c>
      <c r="O79" s="85">
        <v>1826002.5219203201</v>
      </c>
      <c r="P79" s="85">
        <v>0</v>
      </c>
      <c r="Q79" s="105"/>
    </row>
    <row r="80" spans="2:17" x14ac:dyDescent="0.2">
      <c r="B80" s="85">
        <v>66</v>
      </c>
      <c r="C80" s="85" t="s">
        <v>146</v>
      </c>
      <c r="D80" s="85" t="s">
        <v>155</v>
      </c>
      <c r="E80" s="85"/>
      <c r="F80" s="85" t="s">
        <v>124</v>
      </c>
      <c r="G80" s="87" t="str">
        <f t="shared" ref="G80:G105" si="9">C80&amp;" "&amp;F80</f>
        <v>Nieuwe investeringen TD</v>
      </c>
      <c r="H80" s="87">
        <f t="shared" si="6"/>
        <v>1</v>
      </c>
      <c r="I80" s="87">
        <f t="shared" si="6"/>
        <v>0</v>
      </c>
      <c r="J80" s="85">
        <v>55</v>
      </c>
      <c r="K80" s="114">
        <v>2019</v>
      </c>
      <c r="L80" s="117">
        <f>INDEX('2. Reguleringsparameters'!$D$46:$E$50,MATCH('3. Investeringen'!C80,'2. Reguleringsparameters'!$B$46:$B$50,0),MATCH('3. Investeringen'!F80,'2. Reguleringsparameters'!$D$43:$E$43,0))</f>
        <v>0.5</v>
      </c>
      <c r="M80" s="117">
        <f t="shared" si="7"/>
        <v>55</v>
      </c>
      <c r="N80" s="170">
        <f t="shared" si="8"/>
        <v>2019</v>
      </c>
      <c r="O80" s="85">
        <v>860584.7662848758</v>
      </c>
      <c r="P80" s="85">
        <v>0</v>
      </c>
      <c r="Q80" s="105"/>
    </row>
    <row r="81" spans="2:17" x14ac:dyDescent="0.2">
      <c r="B81" s="85">
        <v>67</v>
      </c>
      <c r="C81" s="85" t="s">
        <v>146</v>
      </c>
      <c r="D81" s="85" t="s">
        <v>155</v>
      </c>
      <c r="E81" s="85"/>
      <c r="F81" s="85" t="s">
        <v>124</v>
      </c>
      <c r="G81" s="87" t="str">
        <f t="shared" si="9"/>
        <v>Nieuwe investeringen TD</v>
      </c>
      <c r="H81" s="87">
        <f t="shared" si="6"/>
        <v>1</v>
      </c>
      <c r="I81" s="87">
        <f t="shared" si="6"/>
        <v>0</v>
      </c>
      <c r="J81" s="85">
        <v>45</v>
      </c>
      <c r="K81" s="114">
        <v>2019</v>
      </c>
      <c r="L81" s="117">
        <f>INDEX('2. Reguleringsparameters'!$D$46:$E$50,MATCH('3. Investeringen'!C81,'2. Reguleringsparameters'!$B$46:$B$50,0),MATCH('3. Investeringen'!F81,'2. Reguleringsparameters'!$D$43:$E$43,0))</f>
        <v>0.5</v>
      </c>
      <c r="M81" s="117">
        <f t="shared" si="7"/>
        <v>45</v>
      </c>
      <c r="N81" s="170">
        <f t="shared" si="8"/>
        <v>2019</v>
      </c>
      <c r="O81" s="85">
        <v>6603103.4087384613</v>
      </c>
      <c r="P81" s="85">
        <v>0</v>
      </c>
      <c r="Q81" s="105"/>
    </row>
    <row r="82" spans="2:17" x14ac:dyDescent="0.2">
      <c r="B82" s="85">
        <v>68</v>
      </c>
      <c r="C82" s="85" t="s">
        <v>146</v>
      </c>
      <c r="D82" s="85" t="s">
        <v>155</v>
      </c>
      <c r="E82" s="85"/>
      <c r="F82" s="85" t="s">
        <v>124</v>
      </c>
      <c r="G82" s="87" t="str">
        <f t="shared" si="9"/>
        <v>Nieuwe investeringen TD</v>
      </c>
      <c r="H82" s="87">
        <f t="shared" si="6"/>
        <v>1</v>
      </c>
      <c r="I82" s="87">
        <f t="shared" si="6"/>
        <v>0</v>
      </c>
      <c r="J82" s="85">
        <v>30</v>
      </c>
      <c r="K82" s="114">
        <v>2019</v>
      </c>
      <c r="L82" s="117">
        <f>INDEX('2. Reguleringsparameters'!$D$46:$E$50,MATCH('3. Investeringen'!C82,'2. Reguleringsparameters'!$B$46:$B$50,0),MATCH('3. Investeringen'!F82,'2. Reguleringsparameters'!$D$43:$E$43,0))</f>
        <v>0.5</v>
      </c>
      <c r="M82" s="117">
        <f t="shared" si="7"/>
        <v>30</v>
      </c>
      <c r="N82" s="170">
        <f t="shared" si="8"/>
        <v>2019</v>
      </c>
      <c r="O82" s="85">
        <v>498835.54951146204</v>
      </c>
      <c r="P82" s="85">
        <v>0</v>
      </c>
      <c r="Q82" s="105"/>
    </row>
    <row r="83" spans="2:17" s="40" customFormat="1" x14ac:dyDescent="0.2">
      <c r="B83" s="85">
        <v>69</v>
      </c>
      <c r="C83" s="85" t="s">
        <v>146</v>
      </c>
      <c r="D83" s="85" t="s">
        <v>155</v>
      </c>
      <c r="E83" s="85"/>
      <c r="F83" s="85" t="s">
        <v>124</v>
      </c>
      <c r="G83" s="87" t="str">
        <f t="shared" si="9"/>
        <v>Nieuwe investeringen TD</v>
      </c>
      <c r="H83" s="87">
        <f t="shared" si="6"/>
        <v>1</v>
      </c>
      <c r="I83" s="87">
        <f t="shared" si="6"/>
        <v>0</v>
      </c>
      <c r="J83" s="85">
        <v>5</v>
      </c>
      <c r="K83" s="114">
        <v>2019</v>
      </c>
      <c r="L83" s="117">
        <f>INDEX('2. Reguleringsparameters'!$D$46:$E$50,MATCH('3. Investeringen'!C83,'2. Reguleringsparameters'!$B$46:$B$50,0),MATCH('3. Investeringen'!F83,'2. Reguleringsparameters'!$D$43:$E$43,0))</f>
        <v>0.5</v>
      </c>
      <c r="M83" s="117">
        <f t="shared" si="7"/>
        <v>5</v>
      </c>
      <c r="N83" s="170">
        <f t="shared" si="8"/>
        <v>2019</v>
      </c>
      <c r="O83" s="85">
        <v>386673.02021075279</v>
      </c>
      <c r="P83" s="85">
        <v>0</v>
      </c>
      <c r="Q83" s="105"/>
    </row>
    <row r="84" spans="2:17" x14ac:dyDescent="0.2">
      <c r="B84" s="85">
        <v>70</v>
      </c>
      <c r="C84" s="85" t="s">
        <v>146</v>
      </c>
      <c r="D84" s="85" t="s">
        <v>155</v>
      </c>
      <c r="E84" s="85"/>
      <c r="F84" s="85" t="s">
        <v>124</v>
      </c>
      <c r="G84" s="87" t="str">
        <f t="shared" si="9"/>
        <v>Nieuwe investeringen TD</v>
      </c>
      <c r="H84" s="87">
        <f t="shared" si="6"/>
        <v>1</v>
      </c>
      <c r="I84" s="87">
        <f t="shared" si="6"/>
        <v>0</v>
      </c>
      <c r="J84" s="85">
        <v>0</v>
      </c>
      <c r="K84" s="114">
        <v>2019</v>
      </c>
      <c r="L84" s="117">
        <f>INDEX('2. Reguleringsparameters'!$D$46:$E$50,MATCH('3. Investeringen'!C84,'2. Reguleringsparameters'!$B$46:$B$50,0),MATCH('3. Investeringen'!F84,'2. Reguleringsparameters'!$D$43:$E$43,0))</f>
        <v>0.5</v>
      </c>
      <c r="M84" s="117">
        <f t="shared" si="7"/>
        <v>0</v>
      </c>
      <c r="N84" s="170">
        <f t="shared" si="8"/>
        <v>2019</v>
      </c>
      <c r="O84" s="85">
        <v>21776.431026915212</v>
      </c>
      <c r="P84" s="85">
        <v>0</v>
      </c>
      <c r="Q84" s="105"/>
    </row>
    <row r="85" spans="2:17" x14ac:dyDescent="0.2">
      <c r="B85" s="85">
        <v>71</v>
      </c>
      <c r="C85" s="85" t="s">
        <v>146</v>
      </c>
      <c r="D85" s="85" t="s">
        <v>155</v>
      </c>
      <c r="E85" s="85"/>
      <c r="F85" s="85" t="s">
        <v>125</v>
      </c>
      <c r="G85" s="87" t="str">
        <f t="shared" si="9"/>
        <v>Nieuwe investeringen AD</v>
      </c>
      <c r="H85" s="87">
        <f t="shared" si="6"/>
        <v>0</v>
      </c>
      <c r="I85" s="87">
        <f t="shared" si="6"/>
        <v>1</v>
      </c>
      <c r="J85" s="85">
        <v>39</v>
      </c>
      <c r="K85" s="114">
        <v>2009</v>
      </c>
      <c r="L85" s="117">
        <f>INDEX('2. Reguleringsparameters'!$D$46:$E$50,MATCH('3. Investeringen'!C85,'2. Reguleringsparameters'!$B$46:$B$50,0),MATCH('3. Investeringen'!F85,'2. Reguleringsparameters'!$D$43:$E$43,0))</f>
        <v>0.5</v>
      </c>
      <c r="M85" s="117">
        <f t="shared" si="7"/>
        <v>37.5</v>
      </c>
      <c r="N85" s="170">
        <f t="shared" si="8"/>
        <v>2011</v>
      </c>
      <c r="O85" s="85">
        <v>1438828.519230769</v>
      </c>
      <c r="P85" s="85">
        <v>1438828.519230769</v>
      </c>
      <c r="Q85" s="105"/>
    </row>
    <row r="86" spans="2:17" s="40" customFormat="1" x14ac:dyDescent="0.2">
      <c r="B86" s="85">
        <v>72</v>
      </c>
      <c r="C86" s="85" t="s">
        <v>146</v>
      </c>
      <c r="D86" s="85" t="s">
        <v>155</v>
      </c>
      <c r="E86" s="85"/>
      <c r="F86" s="85" t="s">
        <v>125</v>
      </c>
      <c r="G86" s="87" t="str">
        <f t="shared" si="9"/>
        <v>Nieuwe investeringen AD</v>
      </c>
      <c r="H86" s="87">
        <f t="shared" si="6"/>
        <v>0</v>
      </c>
      <c r="I86" s="87">
        <f t="shared" si="6"/>
        <v>1</v>
      </c>
      <c r="J86" s="85">
        <v>39</v>
      </c>
      <c r="K86" s="114">
        <v>2009</v>
      </c>
      <c r="L86" s="117">
        <f>INDEX('2. Reguleringsparameters'!$D$46:$E$50,MATCH('3. Investeringen'!C86,'2. Reguleringsparameters'!$B$46:$B$50,0),MATCH('3. Investeringen'!F86,'2. Reguleringsparameters'!$D$43:$E$43,0))</f>
        <v>0.5</v>
      </c>
      <c r="M86" s="117">
        <f t="shared" si="7"/>
        <v>37.5</v>
      </c>
      <c r="N86" s="170">
        <f t="shared" si="8"/>
        <v>2011</v>
      </c>
      <c r="O86" s="85">
        <v>51984.028846153837</v>
      </c>
      <c r="P86" s="85">
        <v>51984.028846153837</v>
      </c>
      <c r="Q86" s="105"/>
    </row>
    <row r="87" spans="2:17" x14ac:dyDescent="0.2">
      <c r="B87" s="85">
        <v>73</v>
      </c>
      <c r="C87" s="85" t="s">
        <v>146</v>
      </c>
      <c r="D87" s="85" t="s">
        <v>155</v>
      </c>
      <c r="E87" s="85"/>
      <c r="F87" s="85" t="s">
        <v>125</v>
      </c>
      <c r="G87" s="87" t="str">
        <f t="shared" si="9"/>
        <v>Nieuwe investeringen AD</v>
      </c>
      <c r="H87" s="87">
        <f t="shared" si="6"/>
        <v>0</v>
      </c>
      <c r="I87" s="87">
        <f t="shared" si="6"/>
        <v>1</v>
      </c>
      <c r="J87" s="85">
        <v>39</v>
      </c>
      <c r="K87" s="114">
        <v>2010</v>
      </c>
      <c r="L87" s="117">
        <f>INDEX('2. Reguleringsparameters'!$D$46:$E$50,MATCH('3. Investeringen'!C87,'2. Reguleringsparameters'!$B$46:$B$50,0),MATCH('3. Investeringen'!F87,'2. Reguleringsparameters'!$D$43:$E$43,0))</f>
        <v>0.5</v>
      </c>
      <c r="M87" s="117">
        <f t="shared" si="7"/>
        <v>38.5</v>
      </c>
      <c r="N87" s="170">
        <f t="shared" si="8"/>
        <v>2011</v>
      </c>
      <c r="O87" s="85">
        <v>1159121.1584615384</v>
      </c>
      <c r="P87" s="85">
        <v>1159121.1584615384</v>
      </c>
      <c r="Q87" s="105"/>
    </row>
    <row r="88" spans="2:17" x14ac:dyDescent="0.2">
      <c r="B88" s="85">
        <v>74</v>
      </c>
      <c r="C88" s="85" t="s">
        <v>146</v>
      </c>
      <c r="D88" s="85" t="s">
        <v>155</v>
      </c>
      <c r="E88" s="85"/>
      <c r="F88" s="85" t="s">
        <v>125</v>
      </c>
      <c r="G88" s="87" t="str">
        <f t="shared" si="9"/>
        <v>Nieuwe investeringen AD</v>
      </c>
      <c r="H88" s="87">
        <f t="shared" si="6"/>
        <v>0</v>
      </c>
      <c r="I88" s="87">
        <f t="shared" si="6"/>
        <v>1</v>
      </c>
      <c r="J88" s="85">
        <v>39</v>
      </c>
      <c r="K88" s="114">
        <v>2010</v>
      </c>
      <c r="L88" s="117">
        <f>INDEX('2. Reguleringsparameters'!$D$46:$E$50,MATCH('3. Investeringen'!C88,'2. Reguleringsparameters'!$B$46:$B$50,0),MATCH('3. Investeringen'!F88,'2. Reguleringsparameters'!$D$43:$E$43,0))</f>
        <v>0.5</v>
      </c>
      <c r="M88" s="117">
        <f t="shared" si="7"/>
        <v>38.5</v>
      </c>
      <c r="N88" s="170">
        <f t="shared" si="8"/>
        <v>2011</v>
      </c>
      <c r="O88" s="85">
        <v>18338.211410256408</v>
      </c>
      <c r="P88" s="85">
        <v>18338.211410256408</v>
      </c>
      <c r="Q88" s="105"/>
    </row>
    <row r="89" spans="2:17" x14ac:dyDescent="0.2">
      <c r="B89" s="85">
        <v>75</v>
      </c>
      <c r="C89" s="85" t="s">
        <v>146</v>
      </c>
      <c r="D89" s="85" t="s">
        <v>155</v>
      </c>
      <c r="E89" s="85"/>
      <c r="F89" s="85" t="s">
        <v>125</v>
      </c>
      <c r="G89" s="87" t="str">
        <f t="shared" si="9"/>
        <v>Nieuwe investeringen AD</v>
      </c>
      <c r="H89" s="87">
        <f t="shared" si="6"/>
        <v>0</v>
      </c>
      <c r="I89" s="87">
        <f t="shared" si="6"/>
        <v>1</v>
      </c>
      <c r="J89" s="85">
        <v>39</v>
      </c>
      <c r="K89" s="114">
        <v>2011</v>
      </c>
      <c r="L89" s="117">
        <f>INDEX('2. Reguleringsparameters'!$D$46:$E$50,MATCH('3. Investeringen'!C89,'2. Reguleringsparameters'!$B$46:$B$50,0),MATCH('3. Investeringen'!F89,'2. Reguleringsparameters'!$D$43:$E$43,0))</f>
        <v>0.5</v>
      </c>
      <c r="M89" s="117">
        <f t="shared" si="7"/>
        <v>39</v>
      </c>
      <c r="N89" s="170">
        <f t="shared" si="8"/>
        <v>2011</v>
      </c>
      <c r="O89" s="85">
        <v>2181109.85</v>
      </c>
      <c r="P89" s="85">
        <v>0</v>
      </c>
      <c r="Q89" s="105"/>
    </row>
    <row r="90" spans="2:17" x14ac:dyDescent="0.2">
      <c r="B90" s="85">
        <v>76</v>
      </c>
      <c r="C90" s="85" t="s">
        <v>146</v>
      </c>
      <c r="D90" s="85" t="s">
        <v>155</v>
      </c>
      <c r="E90" s="85"/>
      <c r="F90" s="85" t="s">
        <v>125</v>
      </c>
      <c r="G90" s="87" t="str">
        <f t="shared" si="9"/>
        <v>Nieuwe investeringen AD</v>
      </c>
      <c r="H90" s="87">
        <f t="shared" si="6"/>
        <v>0</v>
      </c>
      <c r="I90" s="87">
        <f t="shared" si="6"/>
        <v>1</v>
      </c>
      <c r="J90" s="85">
        <v>39</v>
      </c>
      <c r="K90" s="114">
        <v>2011</v>
      </c>
      <c r="L90" s="117">
        <f>INDEX('2. Reguleringsparameters'!$D$46:$E$50,MATCH('3. Investeringen'!C90,'2. Reguleringsparameters'!$B$46:$B$50,0),MATCH('3. Investeringen'!F90,'2. Reguleringsparameters'!$D$43:$E$43,0))</f>
        <v>0.5</v>
      </c>
      <c r="M90" s="117">
        <f t="shared" si="7"/>
        <v>39</v>
      </c>
      <c r="N90" s="170">
        <f t="shared" si="8"/>
        <v>2011</v>
      </c>
      <c r="O90" s="85">
        <v>-10153.24</v>
      </c>
      <c r="P90" s="85">
        <v>0</v>
      </c>
      <c r="Q90" s="105"/>
    </row>
    <row r="91" spans="2:17" x14ac:dyDescent="0.2">
      <c r="B91" s="85">
        <v>77</v>
      </c>
      <c r="C91" s="85" t="s">
        <v>146</v>
      </c>
      <c r="D91" s="85" t="s">
        <v>155</v>
      </c>
      <c r="E91" s="85"/>
      <c r="F91" s="85" t="s">
        <v>125</v>
      </c>
      <c r="G91" s="87" t="str">
        <f t="shared" si="9"/>
        <v>Nieuwe investeringen AD</v>
      </c>
      <c r="H91" s="87">
        <f t="shared" si="6"/>
        <v>0</v>
      </c>
      <c r="I91" s="87">
        <f t="shared" si="6"/>
        <v>1</v>
      </c>
      <c r="J91" s="85">
        <v>39</v>
      </c>
      <c r="K91" s="114">
        <v>2012</v>
      </c>
      <c r="L91" s="117">
        <f>INDEX('2. Reguleringsparameters'!$D$46:$E$50,MATCH('3. Investeringen'!C91,'2. Reguleringsparameters'!$B$46:$B$50,0),MATCH('3. Investeringen'!F91,'2. Reguleringsparameters'!$D$43:$E$43,0))</f>
        <v>0.5</v>
      </c>
      <c r="M91" s="117">
        <f t="shared" si="7"/>
        <v>39</v>
      </c>
      <c r="N91" s="170">
        <f t="shared" si="8"/>
        <v>2012</v>
      </c>
      <c r="O91" s="85">
        <v>692301</v>
      </c>
      <c r="P91" s="85">
        <v>0</v>
      </c>
      <c r="Q91" s="105"/>
    </row>
    <row r="92" spans="2:17" x14ac:dyDescent="0.2">
      <c r="B92" s="85">
        <v>78</v>
      </c>
      <c r="C92" s="85" t="s">
        <v>146</v>
      </c>
      <c r="D92" s="85" t="s">
        <v>155</v>
      </c>
      <c r="E92" s="85"/>
      <c r="F92" s="85" t="s">
        <v>125</v>
      </c>
      <c r="G92" s="87" t="str">
        <f t="shared" si="9"/>
        <v>Nieuwe investeringen AD</v>
      </c>
      <c r="H92" s="87">
        <f t="shared" si="6"/>
        <v>0</v>
      </c>
      <c r="I92" s="87">
        <f t="shared" si="6"/>
        <v>1</v>
      </c>
      <c r="J92" s="85">
        <v>39</v>
      </c>
      <c r="K92" s="114">
        <v>2013</v>
      </c>
      <c r="L92" s="117">
        <f>INDEX('2. Reguleringsparameters'!$D$46:$E$50,MATCH('3. Investeringen'!C92,'2. Reguleringsparameters'!$B$46:$B$50,0),MATCH('3. Investeringen'!F92,'2. Reguleringsparameters'!$D$43:$E$43,0))</f>
        <v>0.5</v>
      </c>
      <c r="M92" s="117">
        <f t="shared" si="7"/>
        <v>39</v>
      </c>
      <c r="N92" s="170">
        <f t="shared" si="8"/>
        <v>2013</v>
      </c>
      <c r="O92" s="85">
        <v>1005654.5037108475</v>
      </c>
      <c r="P92" s="85">
        <v>0</v>
      </c>
      <c r="Q92" s="105"/>
    </row>
    <row r="93" spans="2:17" x14ac:dyDescent="0.2">
      <c r="B93" s="85">
        <v>79</v>
      </c>
      <c r="C93" s="85" t="s">
        <v>146</v>
      </c>
      <c r="D93" s="85" t="s">
        <v>155</v>
      </c>
      <c r="E93" s="85"/>
      <c r="F93" s="85" t="s">
        <v>125</v>
      </c>
      <c r="G93" s="87" t="str">
        <f t="shared" si="9"/>
        <v>Nieuwe investeringen AD</v>
      </c>
      <c r="H93" s="87">
        <f t="shared" si="6"/>
        <v>0</v>
      </c>
      <c r="I93" s="87">
        <f t="shared" si="6"/>
        <v>1</v>
      </c>
      <c r="J93" s="85">
        <v>39</v>
      </c>
      <c r="K93" s="114">
        <v>2013</v>
      </c>
      <c r="L93" s="117">
        <f>INDEX('2. Reguleringsparameters'!$D$46:$E$50,MATCH('3. Investeringen'!C93,'2. Reguleringsparameters'!$B$46:$B$50,0),MATCH('3. Investeringen'!F93,'2. Reguleringsparameters'!$D$43:$E$43,0))</f>
        <v>0.5</v>
      </c>
      <c r="M93" s="117">
        <f t="shared" si="7"/>
        <v>39</v>
      </c>
      <c r="N93" s="170">
        <f t="shared" si="8"/>
        <v>2013</v>
      </c>
      <c r="O93" s="85">
        <v>63862.253858596319</v>
      </c>
      <c r="P93" s="85">
        <v>0</v>
      </c>
      <c r="Q93" s="105"/>
    </row>
    <row r="94" spans="2:17" s="40" customFormat="1" x14ac:dyDescent="0.2">
      <c r="B94" s="85">
        <v>80</v>
      </c>
      <c r="C94" s="85" t="s">
        <v>146</v>
      </c>
      <c r="D94" s="85" t="s">
        <v>155</v>
      </c>
      <c r="E94" s="85"/>
      <c r="F94" s="85" t="s">
        <v>125</v>
      </c>
      <c r="G94" s="87" t="str">
        <f t="shared" si="9"/>
        <v>Nieuwe investeringen AD</v>
      </c>
      <c r="H94" s="87">
        <f t="shared" si="6"/>
        <v>0</v>
      </c>
      <c r="I94" s="87">
        <f t="shared" si="6"/>
        <v>1</v>
      </c>
      <c r="J94" s="85">
        <v>39</v>
      </c>
      <c r="K94" s="114">
        <v>2014</v>
      </c>
      <c r="L94" s="117">
        <f>INDEX('2. Reguleringsparameters'!$D$46:$E$50,MATCH('3. Investeringen'!C94,'2. Reguleringsparameters'!$B$46:$B$50,0),MATCH('3. Investeringen'!F94,'2. Reguleringsparameters'!$D$43:$E$43,0))</f>
        <v>0.5</v>
      </c>
      <c r="M94" s="117">
        <f t="shared" si="7"/>
        <v>39</v>
      </c>
      <c r="N94" s="170">
        <f t="shared" si="8"/>
        <v>2014</v>
      </c>
      <c r="O94" s="85">
        <v>2279170.9417250748</v>
      </c>
      <c r="P94" s="85">
        <v>0</v>
      </c>
      <c r="Q94" s="105"/>
    </row>
    <row r="95" spans="2:17" x14ac:dyDescent="0.2">
      <c r="B95" s="85">
        <v>81</v>
      </c>
      <c r="C95" s="85" t="s">
        <v>146</v>
      </c>
      <c r="D95" s="85" t="s">
        <v>155</v>
      </c>
      <c r="E95" s="85"/>
      <c r="F95" s="85" t="s">
        <v>125</v>
      </c>
      <c r="G95" s="87" t="str">
        <f t="shared" si="9"/>
        <v>Nieuwe investeringen AD</v>
      </c>
      <c r="H95" s="87">
        <f t="shared" ref="H95:I110" si="10">IF($F95=H$14,1,0)</f>
        <v>0</v>
      </c>
      <c r="I95" s="87">
        <f t="shared" si="10"/>
        <v>1</v>
      </c>
      <c r="J95" s="85">
        <v>39</v>
      </c>
      <c r="K95" s="114">
        <v>2014</v>
      </c>
      <c r="L95" s="117">
        <f>INDEX('2. Reguleringsparameters'!$D$46:$E$50,MATCH('3. Investeringen'!C95,'2. Reguleringsparameters'!$B$46:$B$50,0),MATCH('3. Investeringen'!F95,'2. Reguleringsparameters'!$D$43:$E$43,0))</f>
        <v>0.5</v>
      </c>
      <c r="M95" s="117">
        <f t="shared" si="7"/>
        <v>39</v>
      </c>
      <c r="N95" s="170">
        <f t="shared" si="8"/>
        <v>2014</v>
      </c>
      <c r="O95" s="85">
        <v>13477.688254772329</v>
      </c>
      <c r="P95" s="85">
        <v>0</v>
      </c>
      <c r="Q95" s="105"/>
    </row>
    <row r="96" spans="2:17" x14ac:dyDescent="0.2">
      <c r="B96" s="85">
        <v>82</v>
      </c>
      <c r="C96" s="85" t="s">
        <v>146</v>
      </c>
      <c r="D96" s="85" t="s">
        <v>155</v>
      </c>
      <c r="E96" s="85"/>
      <c r="F96" s="85" t="s">
        <v>125</v>
      </c>
      <c r="G96" s="87" t="str">
        <f t="shared" si="9"/>
        <v>Nieuwe investeringen AD</v>
      </c>
      <c r="H96" s="87">
        <f t="shared" si="10"/>
        <v>0</v>
      </c>
      <c r="I96" s="87">
        <f t="shared" si="10"/>
        <v>1</v>
      </c>
      <c r="J96" s="85">
        <v>39</v>
      </c>
      <c r="K96" s="114">
        <v>2015</v>
      </c>
      <c r="L96" s="117">
        <f>INDEX('2. Reguleringsparameters'!$D$46:$E$50,MATCH('3. Investeringen'!C96,'2. Reguleringsparameters'!$B$46:$B$50,0),MATCH('3. Investeringen'!F96,'2. Reguleringsparameters'!$D$43:$E$43,0))</f>
        <v>0.5</v>
      </c>
      <c r="M96" s="117">
        <f t="shared" si="7"/>
        <v>39</v>
      </c>
      <c r="N96" s="170">
        <f t="shared" si="8"/>
        <v>2015</v>
      </c>
      <c r="O96" s="85">
        <v>1048086.22347767</v>
      </c>
      <c r="P96" s="85">
        <v>0</v>
      </c>
      <c r="Q96" s="105"/>
    </row>
    <row r="97" spans="2:17" s="40" customFormat="1" x14ac:dyDescent="0.2">
      <c r="B97" s="85">
        <v>83</v>
      </c>
      <c r="C97" s="85" t="s">
        <v>146</v>
      </c>
      <c r="D97" s="85" t="s">
        <v>155</v>
      </c>
      <c r="E97" s="85"/>
      <c r="F97" s="85" t="s">
        <v>125</v>
      </c>
      <c r="G97" s="87" t="str">
        <f t="shared" si="9"/>
        <v>Nieuwe investeringen AD</v>
      </c>
      <c r="H97" s="87">
        <f t="shared" si="10"/>
        <v>0</v>
      </c>
      <c r="I97" s="87">
        <f t="shared" si="10"/>
        <v>1</v>
      </c>
      <c r="J97" s="85">
        <v>39</v>
      </c>
      <c r="K97" s="114">
        <v>2015</v>
      </c>
      <c r="L97" s="117">
        <f>INDEX('2. Reguleringsparameters'!$D$46:$E$50,MATCH('3. Investeringen'!C97,'2. Reguleringsparameters'!$B$46:$B$50,0),MATCH('3. Investeringen'!F97,'2. Reguleringsparameters'!$D$43:$E$43,0))</f>
        <v>0.5</v>
      </c>
      <c r="M97" s="117">
        <f t="shared" si="7"/>
        <v>39</v>
      </c>
      <c r="N97" s="170">
        <f t="shared" si="8"/>
        <v>2015</v>
      </c>
      <c r="O97" s="85">
        <v>7243.0746260254864</v>
      </c>
      <c r="P97" s="85">
        <v>0</v>
      </c>
      <c r="Q97" s="105"/>
    </row>
    <row r="98" spans="2:17" x14ac:dyDescent="0.2">
      <c r="B98" s="85">
        <v>84</v>
      </c>
      <c r="C98" s="85" t="s">
        <v>146</v>
      </c>
      <c r="D98" s="85" t="s">
        <v>155</v>
      </c>
      <c r="E98" s="85"/>
      <c r="F98" s="85" t="s">
        <v>125</v>
      </c>
      <c r="G98" s="87" t="str">
        <f t="shared" si="9"/>
        <v>Nieuwe investeringen AD</v>
      </c>
      <c r="H98" s="87">
        <f t="shared" si="10"/>
        <v>0</v>
      </c>
      <c r="I98" s="87">
        <f t="shared" si="10"/>
        <v>1</v>
      </c>
      <c r="J98" s="85">
        <v>39</v>
      </c>
      <c r="K98" s="114">
        <v>2016</v>
      </c>
      <c r="L98" s="117">
        <f>INDEX('2. Reguleringsparameters'!$D$46:$E$50,MATCH('3. Investeringen'!C98,'2. Reguleringsparameters'!$B$46:$B$50,0),MATCH('3. Investeringen'!F98,'2. Reguleringsparameters'!$D$43:$E$43,0))</f>
        <v>0.5</v>
      </c>
      <c r="M98" s="117">
        <f t="shared" si="7"/>
        <v>39</v>
      </c>
      <c r="N98" s="170">
        <f t="shared" si="8"/>
        <v>2016</v>
      </c>
      <c r="O98" s="85">
        <v>2147777.8504279223</v>
      </c>
      <c r="P98" s="85">
        <v>0</v>
      </c>
      <c r="Q98" s="105"/>
    </row>
    <row r="99" spans="2:17" x14ac:dyDescent="0.2">
      <c r="B99" s="85">
        <v>85</v>
      </c>
      <c r="C99" s="85" t="s">
        <v>146</v>
      </c>
      <c r="D99" s="85" t="s">
        <v>155</v>
      </c>
      <c r="E99" s="85"/>
      <c r="F99" s="85" t="s">
        <v>125</v>
      </c>
      <c r="G99" s="87" t="str">
        <f t="shared" si="9"/>
        <v>Nieuwe investeringen AD</v>
      </c>
      <c r="H99" s="87">
        <f t="shared" si="10"/>
        <v>0</v>
      </c>
      <c r="I99" s="87">
        <f t="shared" si="10"/>
        <v>1</v>
      </c>
      <c r="J99" s="85">
        <v>39</v>
      </c>
      <c r="K99" s="114">
        <v>2016</v>
      </c>
      <c r="L99" s="117">
        <f>INDEX('2. Reguleringsparameters'!$D$46:$E$50,MATCH('3. Investeringen'!C99,'2. Reguleringsparameters'!$B$46:$B$50,0),MATCH('3. Investeringen'!F99,'2. Reguleringsparameters'!$D$43:$E$43,0))</f>
        <v>0.5</v>
      </c>
      <c r="M99" s="117">
        <f t="shared" si="7"/>
        <v>39</v>
      </c>
      <c r="N99" s="170">
        <f t="shared" si="8"/>
        <v>2016</v>
      </c>
      <c r="O99" s="85">
        <v>6528.7700099367612</v>
      </c>
      <c r="P99" s="85">
        <v>0</v>
      </c>
      <c r="Q99" s="105"/>
    </row>
    <row r="100" spans="2:17" x14ac:dyDescent="0.2">
      <c r="B100" s="85">
        <v>86</v>
      </c>
      <c r="C100" s="85" t="s">
        <v>146</v>
      </c>
      <c r="D100" s="85" t="s">
        <v>155</v>
      </c>
      <c r="E100" s="85"/>
      <c r="F100" s="85" t="s">
        <v>125</v>
      </c>
      <c r="G100" s="87" t="str">
        <f t="shared" si="9"/>
        <v>Nieuwe investeringen AD</v>
      </c>
      <c r="H100" s="87">
        <f t="shared" si="10"/>
        <v>0</v>
      </c>
      <c r="I100" s="87">
        <f t="shared" si="10"/>
        <v>1</v>
      </c>
      <c r="J100" s="85">
        <v>39</v>
      </c>
      <c r="K100" s="114">
        <v>2017</v>
      </c>
      <c r="L100" s="117">
        <f>INDEX('2. Reguleringsparameters'!$D$46:$E$50,MATCH('3. Investeringen'!C100,'2. Reguleringsparameters'!$B$46:$B$50,0),MATCH('3. Investeringen'!F100,'2. Reguleringsparameters'!$D$43:$E$43,0))</f>
        <v>0.5</v>
      </c>
      <c r="M100" s="117">
        <f t="shared" si="7"/>
        <v>39</v>
      </c>
      <c r="N100" s="170">
        <f t="shared" si="8"/>
        <v>2017</v>
      </c>
      <c r="O100" s="85">
        <v>1167030.7166425341</v>
      </c>
      <c r="P100" s="85">
        <v>0</v>
      </c>
      <c r="Q100" s="105"/>
    </row>
    <row r="101" spans="2:17" x14ac:dyDescent="0.2">
      <c r="B101" s="85">
        <v>87</v>
      </c>
      <c r="C101" s="85" t="s">
        <v>146</v>
      </c>
      <c r="D101" s="85" t="s">
        <v>155</v>
      </c>
      <c r="E101" s="85"/>
      <c r="F101" s="85" t="s">
        <v>125</v>
      </c>
      <c r="G101" s="87" t="str">
        <f t="shared" si="9"/>
        <v>Nieuwe investeringen AD</v>
      </c>
      <c r="H101" s="87">
        <f t="shared" si="10"/>
        <v>0</v>
      </c>
      <c r="I101" s="87">
        <f t="shared" si="10"/>
        <v>1</v>
      </c>
      <c r="J101" s="85">
        <v>39</v>
      </c>
      <c r="K101" s="114">
        <v>2017</v>
      </c>
      <c r="L101" s="117">
        <f>INDEX('2. Reguleringsparameters'!$D$46:$E$50,MATCH('3. Investeringen'!C101,'2. Reguleringsparameters'!$B$46:$B$50,0),MATCH('3. Investeringen'!F101,'2. Reguleringsparameters'!$D$43:$E$43,0))</f>
        <v>0.5</v>
      </c>
      <c r="M101" s="117">
        <f t="shared" si="7"/>
        <v>39</v>
      </c>
      <c r="N101" s="170">
        <f t="shared" si="8"/>
        <v>2017</v>
      </c>
      <c r="O101" s="85">
        <v>5498.7248297535207</v>
      </c>
      <c r="P101" s="85">
        <v>0</v>
      </c>
      <c r="Q101" s="105"/>
    </row>
    <row r="102" spans="2:17" x14ac:dyDescent="0.2">
      <c r="B102" s="85">
        <v>88</v>
      </c>
      <c r="C102" s="85" t="s">
        <v>146</v>
      </c>
      <c r="D102" s="85" t="s">
        <v>155</v>
      </c>
      <c r="E102" s="85"/>
      <c r="F102" s="85" t="s">
        <v>125</v>
      </c>
      <c r="G102" s="87" t="str">
        <f t="shared" si="9"/>
        <v>Nieuwe investeringen AD</v>
      </c>
      <c r="H102" s="87">
        <f t="shared" si="10"/>
        <v>0</v>
      </c>
      <c r="I102" s="87">
        <f t="shared" si="10"/>
        <v>1</v>
      </c>
      <c r="J102" s="85">
        <v>39</v>
      </c>
      <c r="K102" s="114">
        <v>2018</v>
      </c>
      <c r="L102" s="117">
        <f>INDEX('2. Reguleringsparameters'!$D$46:$E$50,MATCH('3. Investeringen'!C102,'2. Reguleringsparameters'!$B$46:$B$50,0),MATCH('3. Investeringen'!F102,'2. Reguleringsparameters'!$D$43:$E$43,0))</f>
        <v>0.5</v>
      </c>
      <c r="M102" s="117">
        <f t="shared" si="7"/>
        <v>39</v>
      </c>
      <c r="N102" s="170">
        <f t="shared" si="8"/>
        <v>2018</v>
      </c>
      <c r="O102" s="85">
        <v>1917800.6333495118</v>
      </c>
      <c r="P102" s="85">
        <v>0</v>
      </c>
      <c r="Q102" s="105"/>
    </row>
    <row r="103" spans="2:17" x14ac:dyDescent="0.2">
      <c r="B103" s="85">
        <v>89</v>
      </c>
      <c r="C103" s="85" t="s">
        <v>146</v>
      </c>
      <c r="D103" s="85" t="s">
        <v>155</v>
      </c>
      <c r="E103" s="85"/>
      <c r="F103" s="85" t="s">
        <v>125</v>
      </c>
      <c r="G103" s="87" t="str">
        <f t="shared" si="9"/>
        <v>Nieuwe investeringen AD</v>
      </c>
      <c r="H103" s="87">
        <f t="shared" si="10"/>
        <v>0</v>
      </c>
      <c r="I103" s="87">
        <f t="shared" si="10"/>
        <v>1</v>
      </c>
      <c r="J103" s="85">
        <v>39</v>
      </c>
      <c r="K103" s="114">
        <v>2018</v>
      </c>
      <c r="L103" s="117">
        <f>INDEX('2. Reguleringsparameters'!$D$46:$E$50,MATCH('3. Investeringen'!C103,'2. Reguleringsparameters'!$B$46:$B$50,0),MATCH('3. Investeringen'!F103,'2. Reguleringsparameters'!$D$43:$E$43,0))</f>
        <v>0.5</v>
      </c>
      <c r="M103" s="117">
        <f t="shared" si="7"/>
        <v>39</v>
      </c>
      <c r="N103" s="170">
        <f t="shared" si="8"/>
        <v>2018</v>
      </c>
      <c r="O103" s="85">
        <v>153874.95972410892</v>
      </c>
      <c r="P103" s="85">
        <v>0</v>
      </c>
      <c r="Q103" s="105"/>
    </row>
    <row r="104" spans="2:17" x14ac:dyDescent="0.2">
      <c r="B104" s="85">
        <v>90</v>
      </c>
      <c r="C104" s="85" t="s">
        <v>146</v>
      </c>
      <c r="D104" s="85" t="s">
        <v>155</v>
      </c>
      <c r="E104" s="85"/>
      <c r="F104" s="85" t="s">
        <v>125</v>
      </c>
      <c r="G104" s="87" t="str">
        <f t="shared" si="9"/>
        <v>Nieuwe investeringen AD</v>
      </c>
      <c r="H104" s="87">
        <f t="shared" si="10"/>
        <v>0</v>
      </c>
      <c r="I104" s="87">
        <f t="shared" si="10"/>
        <v>1</v>
      </c>
      <c r="J104" s="85">
        <v>39</v>
      </c>
      <c r="K104" s="114">
        <v>2019</v>
      </c>
      <c r="L104" s="117">
        <f>INDEX('2. Reguleringsparameters'!$D$46:$E$50,MATCH('3. Investeringen'!C104,'2. Reguleringsparameters'!$B$46:$B$50,0),MATCH('3. Investeringen'!F104,'2. Reguleringsparameters'!$D$43:$E$43,0))</f>
        <v>0.5</v>
      </c>
      <c r="M104" s="117">
        <f t="shared" si="7"/>
        <v>39</v>
      </c>
      <c r="N104" s="170">
        <f t="shared" si="8"/>
        <v>2019</v>
      </c>
      <c r="O104" s="85">
        <v>3259399.3537743455</v>
      </c>
      <c r="P104" s="85">
        <v>0</v>
      </c>
      <c r="Q104" s="105"/>
    </row>
    <row r="105" spans="2:17" s="40" customFormat="1" x14ac:dyDescent="0.2">
      <c r="B105" s="85">
        <v>91</v>
      </c>
      <c r="C105" s="85" t="s">
        <v>146</v>
      </c>
      <c r="D105" s="85" t="s">
        <v>155</v>
      </c>
      <c r="E105" s="85"/>
      <c r="F105" s="85" t="s">
        <v>125</v>
      </c>
      <c r="G105" s="87" t="str">
        <f t="shared" si="9"/>
        <v>Nieuwe investeringen AD</v>
      </c>
      <c r="H105" s="87">
        <f t="shared" si="10"/>
        <v>0</v>
      </c>
      <c r="I105" s="87">
        <f t="shared" si="10"/>
        <v>1</v>
      </c>
      <c r="J105" s="85">
        <v>39</v>
      </c>
      <c r="K105" s="114">
        <v>2019</v>
      </c>
      <c r="L105" s="117">
        <f>INDEX('2. Reguleringsparameters'!$D$46:$E$50,MATCH('3. Investeringen'!C105,'2. Reguleringsparameters'!$B$46:$B$50,0),MATCH('3. Investeringen'!F105,'2. Reguleringsparameters'!$D$43:$E$43,0))</f>
        <v>0.5</v>
      </c>
      <c r="M105" s="117">
        <f t="shared" si="7"/>
        <v>39</v>
      </c>
      <c r="N105" s="170">
        <f t="shared" si="8"/>
        <v>2019</v>
      </c>
      <c r="O105" s="85">
        <v>128604.37412912077</v>
      </c>
      <c r="P105" s="85">
        <v>0</v>
      </c>
      <c r="Q105" s="105"/>
    </row>
    <row r="106" spans="2:17" x14ac:dyDescent="0.2">
      <c r="B106" s="85">
        <v>92</v>
      </c>
      <c r="C106" s="85" t="s">
        <v>146</v>
      </c>
      <c r="D106" s="85" t="s">
        <v>155</v>
      </c>
      <c r="E106" s="85"/>
      <c r="F106" s="85" t="s">
        <v>124</v>
      </c>
      <c r="G106" s="87" t="str">
        <f t="shared" ref="G106:G111" si="11">C106&amp;" "&amp;F106</f>
        <v>Nieuwe investeringen TD</v>
      </c>
      <c r="H106" s="87">
        <f t="shared" si="10"/>
        <v>1</v>
      </c>
      <c r="I106" s="87">
        <f t="shared" si="10"/>
        <v>0</v>
      </c>
      <c r="J106" s="85">
        <v>55</v>
      </c>
      <c r="K106" s="114">
        <v>2020</v>
      </c>
      <c r="L106" s="117">
        <f>INDEX('2. Reguleringsparameters'!$D$46:$E$50,MATCH('3. Investeringen'!C106,'2. Reguleringsparameters'!$B$46:$B$50,0),MATCH('3. Investeringen'!F106,'2. Reguleringsparameters'!$D$43:$E$43,0))</f>
        <v>0.5</v>
      </c>
      <c r="M106" s="117">
        <f t="shared" ref="M106:M111" si="12">IF(OR(J106=0,J106+K106+L106&lt;2011),0,MIN(J106,J106+L106+K106-2011))</f>
        <v>55</v>
      </c>
      <c r="N106" s="170">
        <f t="shared" ref="N106:N111" si="13">MAX(2011,K106)</f>
        <v>2020</v>
      </c>
      <c r="O106" s="85">
        <v>613609.51788973738</v>
      </c>
      <c r="P106" s="85">
        <v>0</v>
      </c>
      <c r="Q106" s="105"/>
    </row>
    <row r="107" spans="2:17" x14ac:dyDescent="0.2">
      <c r="B107" s="85">
        <v>93</v>
      </c>
      <c r="C107" s="85" t="s">
        <v>146</v>
      </c>
      <c r="D107" s="85" t="s">
        <v>155</v>
      </c>
      <c r="E107" s="85"/>
      <c r="F107" s="85" t="s">
        <v>124</v>
      </c>
      <c r="G107" s="87" t="str">
        <f t="shared" si="11"/>
        <v>Nieuwe investeringen TD</v>
      </c>
      <c r="H107" s="87">
        <f t="shared" si="10"/>
        <v>1</v>
      </c>
      <c r="I107" s="87">
        <f t="shared" si="10"/>
        <v>0</v>
      </c>
      <c r="J107" s="85">
        <v>45</v>
      </c>
      <c r="K107" s="114">
        <v>2020</v>
      </c>
      <c r="L107" s="117">
        <f>INDEX('2. Reguleringsparameters'!$D$46:$E$50,MATCH('3. Investeringen'!C107,'2. Reguleringsparameters'!$B$46:$B$50,0),MATCH('3. Investeringen'!F107,'2. Reguleringsparameters'!$D$43:$E$43,0))</f>
        <v>0.5</v>
      </c>
      <c r="M107" s="117">
        <f t="shared" si="12"/>
        <v>45</v>
      </c>
      <c r="N107" s="170">
        <f t="shared" si="13"/>
        <v>2020</v>
      </c>
      <c r="O107" s="85">
        <v>2571762.7555583841</v>
      </c>
      <c r="P107" s="85">
        <v>0</v>
      </c>
      <c r="Q107" s="105"/>
    </row>
    <row r="108" spans="2:17" x14ac:dyDescent="0.2">
      <c r="B108" s="85">
        <v>94</v>
      </c>
      <c r="C108" s="85" t="s">
        <v>146</v>
      </c>
      <c r="D108" s="85" t="s">
        <v>155</v>
      </c>
      <c r="E108" s="85"/>
      <c r="F108" s="85" t="s">
        <v>124</v>
      </c>
      <c r="G108" s="87" t="str">
        <f t="shared" si="11"/>
        <v>Nieuwe investeringen TD</v>
      </c>
      <c r="H108" s="87">
        <f t="shared" si="10"/>
        <v>1</v>
      </c>
      <c r="I108" s="87">
        <f t="shared" si="10"/>
        <v>0</v>
      </c>
      <c r="J108" s="85">
        <v>30</v>
      </c>
      <c r="K108" s="114">
        <v>2020</v>
      </c>
      <c r="L108" s="117">
        <f>INDEX('2. Reguleringsparameters'!$D$46:$E$50,MATCH('3. Investeringen'!C108,'2. Reguleringsparameters'!$B$46:$B$50,0),MATCH('3. Investeringen'!F108,'2. Reguleringsparameters'!$D$43:$E$43,0))</f>
        <v>0.5</v>
      </c>
      <c r="M108" s="117">
        <f t="shared" si="12"/>
        <v>30</v>
      </c>
      <c r="N108" s="170">
        <f t="shared" si="13"/>
        <v>2020</v>
      </c>
      <c r="O108" s="85">
        <v>1080748.9031918827</v>
      </c>
      <c r="P108" s="85">
        <v>0</v>
      </c>
      <c r="Q108" s="105"/>
    </row>
    <row r="109" spans="2:17" x14ac:dyDescent="0.2">
      <c r="B109" s="85">
        <v>95</v>
      </c>
      <c r="C109" s="85" t="s">
        <v>146</v>
      </c>
      <c r="D109" s="85" t="s">
        <v>155</v>
      </c>
      <c r="E109" s="85"/>
      <c r="F109" s="85" t="s">
        <v>124</v>
      </c>
      <c r="G109" s="87" t="str">
        <f t="shared" si="11"/>
        <v>Nieuwe investeringen TD</v>
      </c>
      <c r="H109" s="87">
        <f t="shared" si="10"/>
        <v>1</v>
      </c>
      <c r="I109" s="87">
        <f t="shared" si="10"/>
        <v>0</v>
      </c>
      <c r="J109" s="85">
        <v>5</v>
      </c>
      <c r="K109" s="114">
        <v>2020</v>
      </c>
      <c r="L109" s="117">
        <f>INDEX('2. Reguleringsparameters'!$D$46:$E$50,MATCH('3. Investeringen'!C109,'2. Reguleringsparameters'!$B$46:$B$50,0),MATCH('3. Investeringen'!F109,'2. Reguleringsparameters'!$D$43:$E$43,0))</f>
        <v>0.5</v>
      </c>
      <c r="M109" s="117">
        <f t="shared" si="12"/>
        <v>5</v>
      </c>
      <c r="N109" s="170">
        <f t="shared" si="13"/>
        <v>2020</v>
      </c>
      <c r="O109" s="85">
        <v>27609.006547709825</v>
      </c>
      <c r="P109" s="85">
        <v>0</v>
      </c>
      <c r="Q109" s="105"/>
    </row>
    <row r="110" spans="2:17" x14ac:dyDescent="0.2">
      <c r="B110" s="85">
        <v>96</v>
      </c>
      <c r="C110" s="85" t="s">
        <v>146</v>
      </c>
      <c r="D110" s="85" t="s">
        <v>155</v>
      </c>
      <c r="E110" s="85"/>
      <c r="F110" s="85" t="s">
        <v>125</v>
      </c>
      <c r="G110" s="87" t="str">
        <f t="shared" si="11"/>
        <v>Nieuwe investeringen AD</v>
      </c>
      <c r="H110" s="87">
        <f t="shared" si="10"/>
        <v>0</v>
      </c>
      <c r="I110" s="87">
        <f t="shared" si="10"/>
        <v>1</v>
      </c>
      <c r="J110" s="85">
        <v>39</v>
      </c>
      <c r="K110" s="114">
        <v>2020</v>
      </c>
      <c r="L110" s="117">
        <f>INDEX('2. Reguleringsparameters'!$D$46:$E$50,MATCH('3. Investeringen'!C110,'2. Reguleringsparameters'!$B$46:$B$50,0),MATCH('3. Investeringen'!F110,'2. Reguleringsparameters'!$D$43:$E$43,0))</f>
        <v>0.5</v>
      </c>
      <c r="M110" s="117">
        <f t="shared" si="12"/>
        <v>39</v>
      </c>
      <c r="N110" s="170">
        <f t="shared" si="13"/>
        <v>2020</v>
      </c>
      <c r="O110" s="85">
        <v>1886094.1198188437</v>
      </c>
      <c r="P110" s="85">
        <v>0</v>
      </c>
      <c r="Q110" s="105"/>
    </row>
    <row r="111" spans="2:17" x14ac:dyDescent="0.2">
      <c r="B111" s="85">
        <v>97</v>
      </c>
      <c r="C111" s="85" t="s">
        <v>146</v>
      </c>
      <c r="D111" s="85" t="s">
        <v>155</v>
      </c>
      <c r="E111" s="85"/>
      <c r="F111" s="85" t="s">
        <v>125</v>
      </c>
      <c r="G111" s="87" t="str">
        <f t="shared" si="11"/>
        <v>Nieuwe investeringen AD</v>
      </c>
      <c r="H111" s="87">
        <f t="shared" ref="H111:I111" si="14">IF($F111=H$14,1,0)</f>
        <v>0</v>
      </c>
      <c r="I111" s="87">
        <f t="shared" si="14"/>
        <v>1</v>
      </c>
      <c r="J111" s="85">
        <v>39</v>
      </c>
      <c r="K111" s="114">
        <v>2020</v>
      </c>
      <c r="L111" s="117">
        <f>INDEX('2. Reguleringsparameters'!$D$46:$E$50,MATCH('3. Investeringen'!C111,'2. Reguleringsparameters'!$B$46:$B$50,0),MATCH('3. Investeringen'!F111,'2. Reguleringsparameters'!$D$43:$E$43,0))</f>
        <v>0.5</v>
      </c>
      <c r="M111" s="117">
        <f t="shared" si="12"/>
        <v>39</v>
      </c>
      <c r="N111" s="170">
        <f t="shared" si="13"/>
        <v>2020</v>
      </c>
      <c r="O111" s="85">
        <v>615.20018253994965</v>
      </c>
      <c r="P111" s="85">
        <v>0</v>
      </c>
      <c r="Q111" s="105"/>
    </row>
  </sheetData>
  <mergeCells count="2">
    <mergeCell ref="B5:G5"/>
    <mergeCell ref="B8:G9"/>
  </mergeCells>
  <dataValidations count="1">
    <dataValidation allowBlank="1" showInputMessage="1" showErrorMessage="1" errorTitle="Niet bestaande activacategorie" error="Je kan alleen activacategoriëen kiezen die terug te vinden zijn op het &quot;Activacategoriëen&quot; tabblad." sqref="E17:E111"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C15:C105</xm:sqref>
        </x14:dataValidation>
        <x14:dataValidation type="list" allowBlank="1" showInputMessage="1" showErrorMessage="1" xr:uid="{00000000-0002-0000-0600-000002000000}">
          <x14:formula1>
            <xm:f>'5. Selectie'!$B$39:$B$57</xm:f>
          </x14:formula1>
          <xm:sqref>D15:D101</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3000000}">
          <x14:formula1>
            <xm:f>'1. Resultaat'!$B$34:$B$52</xm:f>
          </x14:formula1>
          <xm:sqref>D102:D105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5" t="s">
        <v>219</v>
      </c>
      <c r="C5" s="175"/>
      <c r="D5" s="175"/>
      <c r="E5" s="175"/>
      <c r="F5" s="175"/>
      <c r="G5" s="175"/>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Props1.xml><?xml version="1.0" encoding="utf-8"?>
<ds:datastoreItem xmlns:ds="http://schemas.openxmlformats.org/officeDocument/2006/customXml" ds:itemID="{B8CB0073-9495-4CBE-ADCE-F3EF07692920}">
  <ds:schemaRefs>
    <ds:schemaRef ds:uri="http://schemas.microsoft.com/sharepoint/v3/contenttype/forms"/>
  </ds:schemaRefs>
</ds:datastoreItem>
</file>

<file path=customXml/itemProps2.xml><?xml version="1.0" encoding="utf-8"?>
<ds:datastoreItem xmlns:ds="http://schemas.openxmlformats.org/officeDocument/2006/customXml" ds:itemID="{A51E38BC-42C9-4453-B785-8F984F0293A4}">
  <ds:schemaRefs>
    <ds:schemaRef ds:uri="http://schemas.microsoft.com/sharepoint/events"/>
  </ds:schemaRefs>
</ds:datastoreItem>
</file>

<file path=customXml/itemProps3.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www.w3.org/XML/1998/namespace"/>
    <ds:schemaRef ds:uri="http://schemas.microsoft.com/office/infopath/2007/PartnerControls"/>
    <ds:schemaRef ds:uri="5e7bef76-b888-41a2-a261-5f525b37d47e"/>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a552890c-b40f-4cce-9b73-dd62c7d04f4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2021-09-29T11:39:13Z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