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1A16E5A-F441-49E5-8669-011F857653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itelblad" sheetId="9" r:id="rId1"/>
    <sheet name="Toelichting" sheetId="10" r:id="rId2"/>
    <sheet name="Bronnen en toepassingen" sheetId="11" r:id="rId3"/>
    <sheet name="Resultaat" sheetId="21" r:id="rId4"/>
    <sheet name="Input --&gt;" sheetId="13" r:id="rId5"/>
    <sheet name="Data" sheetId="18" r:id="rId6"/>
    <sheet name="Berekeningen --&gt;" sheetId="15" r:id="rId7"/>
    <sheet name="Berekening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2" l="1"/>
  <c r="L55" i="22" s="1"/>
  <c r="N38" i="22"/>
  <c r="N55" i="22" s="1"/>
  <c r="M38" i="22"/>
  <c r="M55" i="22" s="1"/>
  <c r="M32" i="22"/>
  <c r="N32" i="22"/>
  <c r="L32" i="22"/>
  <c r="H33" i="22"/>
  <c r="M24" i="22"/>
  <c r="N24" i="22"/>
  <c r="M25" i="22"/>
  <c r="N25" i="22"/>
  <c r="M28" i="22"/>
  <c r="N28" i="22"/>
  <c r="M29" i="22"/>
  <c r="N29" i="22"/>
  <c r="M35" i="22"/>
  <c r="N35" i="22"/>
  <c r="M36" i="22"/>
  <c r="N36" i="22"/>
  <c r="L25" i="22"/>
  <c r="L28" i="22"/>
  <c r="L29" i="22"/>
  <c r="L35" i="22"/>
  <c r="L36" i="22"/>
  <c r="L24" i="22"/>
  <c r="L46" i="22" l="1"/>
  <c r="N46" i="22"/>
  <c r="M46" i="22"/>
  <c r="L47" i="22"/>
  <c r="L43" i="22"/>
  <c r="N47" i="22"/>
  <c r="M47" i="22"/>
  <c r="M43" i="22"/>
  <c r="N43" i="22"/>
  <c r="N48" i="22" l="1"/>
  <c r="N49" i="22" s="1"/>
  <c r="N52" i="22" s="1"/>
  <c r="N53" i="22" s="1"/>
  <c r="M48" i="22"/>
  <c r="M49" i="22" s="1"/>
  <c r="M52" i="22" s="1"/>
  <c r="M53" i="22" s="1"/>
  <c r="L48" i="22"/>
  <c r="L49" i="22" s="1"/>
  <c r="L52" i="22" s="1"/>
  <c r="L53" i="22" s="1"/>
  <c r="M17" i="21" l="1"/>
  <c r="M57" i="22"/>
  <c r="M19" i="21" s="1"/>
  <c r="N17" i="21"/>
  <c r="N57" i="22"/>
  <c r="N19" i="21" s="1"/>
  <c r="L17" i="21"/>
  <c r="L57" i="22"/>
  <c r="L19" i="21" s="1"/>
  <c r="B15" i="10"/>
  <c r="B16" i="10" l="1"/>
  <c r="B17" i="10" l="1"/>
</calcChain>
</file>

<file path=xl/sharedStrings.xml><?xml version="1.0" encoding="utf-8"?>
<sst xmlns="http://schemas.openxmlformats.org/spreadsheetml/2006/main" count="203" uniqueCount="131">
  <si>
    <t>Titelblad</t>
  </si>
  <si>
    <t>Over dit bestand</t>
  </si>
  <si>
    <t>Zaaknummer</t>
  </si>
  <si>
    <t>Titel</t>
  </si>
  <si>
    <t>Ondertitel</t>
  </si>
  <si>
    <t>Hoort bij besluit(en):</t>
  </si>
  <si>
    <t>Kenmerk besluit(en)</t>
  </si>
  <si>
    <t>Samenhang met andere rekenbestanden</t>
  </si>
  <si>
    <t>Overig opmerkingen</t>
  </si>
  <si>
    <t>Over de status van dit bestand</t>
  </si>
  <si>
    <t>Toelichting bij de werking van dit model</t>
  </si>
  <si>
    <t>Legenda voor gebruik van celkleuren en tabkleuren</t>
  </si>
  <si>
    <t>Beschrijving</t>
  </si>
  <si>
    <t>Waarde die zonder berekening wordt overgenomen uit een andere cel</t>
  </si>
  <si>
    <t>Berekende waarde</t>
  </si>
  <si>
    <t>Cel is niet van toepassing (dus leeg, niet nul), maar er wordt door een formule wel naar verwezen</t>
  </si>
  <si>
    <t>Bronnenoverzicht en specifieke toepassingen</t>
  </si>
  <si>
    <t>Bronnenoverzicht</t>
  </si>
  <si>
    <t>Exacte bestandsnaam</t>
  </si>
  <si>
    <t>Eenheid</t>
  </si>
  <si>
    <t>Constante</t>
  </si>
  <si>
    <t>Beschrijving gegevens</t>
  </si>
  <si>
    <t>Toelichting bij bijzonderheden</t>
  </si>
  <si>
    <t>Resultaat</t>
  </si>
  <si>
    <t>Celkleur getallen</t>
  </si>
  <si>
    <t>Omschrijving</t>
  </si>
  <si>
    <t>Bronverwijzing</t>
  </si>
  <si>
    <t>Opmerking</t>
  </si>
  <si>
    <t>Ophalen gegevens voor berekening</t>
  </si>
  <si>
    <t>Rijtotaal</t>
  </si>
  <si>
    <t>In rekenmodellen probeert ACM zoveel mogelijk eenvoudige navolgbare berekeningen te maken en geen ingewikkelde functies of toepassingen te gebruiken.</t>
  </si>
  <si>
    <t>Wanneer toch gebruik wordt gemaakt van cel- en rangenamen, macro's of andere bijzondere functies in Excel wordt de werking ervan hier toegelicht</t>
  </si>
  <si>
    <t>Duiding van specifieke Excel-toepassingen en overige bijzonderheden</t>
  </si>
  <si>
    <t>Toelichting bij dit bestand</t>
  </si>
  <si>
    <t>Nr.</t>
  </si>
  <si>
    <t xml:space="preserve">Verkorte naam </t>
  </si>
  <si>
    <t>Beschrijving berekening</t>
  </si>
  <si>
    <t>Beschrijving resultaat</t>
  </si>
  <si>
    <t>Zoals gebruikt in dit bestand</t>
  </si>
  <si>
    <t>Ophalen resultaat</t>
  </si>
  <si>
    <t>Zaaknummer en/of kenmerk ACM</t>
  </si>
  <si>
    <t>In onderstaand overzicht houdt ACM bij welke bronnen gebruikt zijn voor de data en berekeningen in dit bestand.</t>
  </si>
  <si>
    <t>Ieder inputblad heeft een kolom 'bronverwijzing', waarin gebruikte bronnen met een verkorte naam worden aangeduid. Deze bronnen worden verder toegelicht in deze tabel.</t>
  </si>
  <si>
    <t>Indien van toepassing</t>
  </si>
  <si>
    <t>Data en input (bron wordt vermeld)</t>
  </si>
  <si>
    <t>Berekende waarde die wordt opgehaald op een ander tabblad, incl. (eind)resultaat van berekening</t>
  </si>
  <si>
    <t>Definitief? (ja/nee)</t>
  </si>
  <si>
    <t>Indien publicatie, datum van dit bestand:</t>
  </si>
  <si>
    <t>Indien definitief, wordt bestand openbaar en/of gepubliceerd? (ja/nee)</t>
  </si>
  <si>
    <t>Juridisch integraal onderdeel van bovenstaande besluit(en) (ja/nee)?</t>
  </si>
  <si>
    <t>Indien publicatie, bevat bedrijfsvertrouwelijke gegevens? (ja/nee)</t>
  </si>
  <si>
    <t>[ EINDE TABBLAD ]</t>
  </si>
  <si>
    <t>Naam bestand</t>
  </si>
  <si>
    <t>Aanvullende gegevens bestand</t>
  </si>
  <si>
    <t>Datum/wijze ontvangst, versie nr., URL, etc.</t>
  </si>
  <si>
    <t>2018</t>
  </si>
  <si>
    <t>2019</t>
  </si>
  <si>
    <t>2020</t>
  </si>
  <si>
    <t>Nominale WACC</t>
  </si>
  <si>
    <t>Brondata WACC</t>
  </si>
  <si>
    <t xml:space="preserve">Op dit tabblad geeft de ACM alle gegevens weer die zij heeft gebruikt voor de berekening van de WACC. </t>
  </si>
  <si>
    <t>Algemeen</t>
  </si>
  <si>
    <t>Gearing (vreemd vermogen vs totaal vermogen)</t>
  </si>
  <si>
    <t>Belastingvoet</t>
  </si>
  <si>
    <t>Kostenvoet vreemd vermogen</t>
  </si>
  <si>
    <t>Kostenvoet eigen vermogen</t>
  </si>
  <si>
    <t>Marktrisicopremie</t>
  </si>
  <si>
    <t>Asset bèta</t>
  </si>
  <si>
    <t>%</t>
  </si>
  <si>
    <t>Bodemwaarde risicovrije rente</t>
  </si>
  <si>
    <t>Uitspraak CBb t.a.v. bodemwaarde risicovrije rente</t>
  </si>
  <si>
    <t>Opslag daadwerkelijke transactiekosten</t>
  </si>
  <si>
    <t>Daadwerkelijke kostenvoet vreemd vermogen</t>
  </si>
  <si>
    <t>Berekening WACC</t>
  </si>
  <si>
    <t xml:space="preserve">De gegevens worden tussendoor nergens afgerond, alleen het eindresultaat wordt afgerond. </t>
  </si>
  <si>
    <t>Kostenvoet vreemd vermogen (nominaal, voor belasting)</t>
  </si>
  <si>
    <t>Berekening kostenvoet vreemd vermogen</t>
  </si>
  <si>
    <t>Berekening kostenvoet eigen vermogen</t>
  </si>
  <si>
    <t>Berekening nominale WACC voor belasting</t>
  </si>
  <si>
    <t>Equity bèta</t>
  </si>
  <si>
    <t>Kostenvoet eigen vermogen (nominaal, na belasting)</t>
  </si>
  <si>
    <t>Kostenvoet eigen vermogen (nominaal, voor belasting)</t>
  </si>
  <si>
    <t>Nominale WACC voor belasting</t>
  </si>
  <si>
    <t>De re-leveringformule van Modigliani en Miller zoals die in de tekstboeken staat, maakt gebruik van gearing = vreemd vermogen / eigen vermogen.</t>
  </si>
  <si>
    <t>De formule luidt dan: equity bèta = asset bèta * (1 + (1 - belastingvoet) * VV / EV).</t>
  </si>
  <si>
    <t>Dat kan herschreven worden zodat gearing = vreemd vermogen / totaal vermogen gebruikt kan worden:</t>
  </si>
  <si>
    <t>De uitkomst voor de equity bèta is hetzelfde.</t>
  </si>
  <si>
    <t>De ACM past deze formule hieronder toe bij de berekening van de equity bèta.</t>
  </si>
  <si>
    <t>Ja</t>
  </si>
  <si>
    <t>Nee</t>
  </si>
  <si>
    <t>Documentnummer</t>
  </si>
  <si>
    <t>Geen.</t>
  </si>
  <si>
    <t>Risicovrije rente zonder toepassing bodemwaarde</t>
  </si>
  <si>
    <t>Risicovrije rente met toepassing bodemwaarde</t>
  </si>
  <si>
    <t>Nominale WACC voor belasting, afgerond op één decimaal</t>
  </si>
  <si>
    <t>ECLI:NL:CBB:2023:321, 4 juli 2023</t>
  </si>
  <si>
    <t>ECLI:NL:CBB:2022:184, 26 april 2022; ECLI:NL:CBB:2023:348, 11 juli 2023</t>
  </si>
  <si>
    <t>Uitspraken CBb over kostenvoet vreemd vermogen</t>
  </si>
  <si>
    <t>ACM/24/193331</t>
  </si>
  <si>
    <t>2026</t>
  </si>
  <si>
    <t>2027</t>
  </si>
  <si>
    <t>2028</t>
  </si>
  <si>
    <t>Voorwaardelijke opslag asymmetrisch reguleringsrisico</t>
  </si>
  <si>
    <t>Belastingdienst: Tarieven voor de vennootschapsbelasting</t>
  </si>
  <si>
    <t>Bloomberg GTNLG20Y en GTDEM20Y</t>
  </si>
  <si>
    <t xml:space="preserve">Dit model bevat de berekening van het redelijk rendement (op basis van de WACC) voor warmteleveranciers voor de jaren 2026-2028. De ACM gebruikt het redelijk rendement voor de uitvoering van de rendementstoets. </t>
  </si>
  <si>
    <t>Afspraak CBb t.a.v. opslag asymmetrisch reguleringsrisico n.a.v. beroepsprocedure (ingesteld voor Vereniging Energie-Nederland op 2 oktober 2023)</t>
  </si>
  <si>
    <t xml:space="preserve">Excelbestand kostenvoet vreemd vermogen </t>
  </si>
  <si>
    <t>Op basis van informatieverzoek beroepsprocedure ingesteld door Vereniging Energie-Nederland op 2 oktober 2023. Op basis van mediaan (exclusief bedrijven met negatief eigen vermogen en zonder rentedragende schuld).</t>
  </si>
  <si>
    <t>Op basis van informatieverzoek beroepsprocedure ingesteld door Vereniging Energie-Nederland op 2 oktober 2023. Op basis van gewogen gemiddelde</t>
  </si>
  <si>
    <t>Gemiddelde van de rente van Duitse en Nederlandse obligaties met een looptijd van 20 jaar, vastgesteld over de periode 29 april 2022 tot en met 28 april 2025</t>
  </si>
  <si>
    <t>Excelbestand 1 bij adviesrapport Brattle 2025</t>
  </si>
  <si>
    <t>Excelbestand 2 bij adviesrapport Brattle 2025</t>
  </si>
  <si>
    <t>Brattle Workpaper B - ERP</t>
  </si>
  <si>
    <t>Brattle Workpaper A - Beta and Relationship between Firm Size and Cost of Equity</t>
  </si>
  <si>
    <t>9 mei 2025</t>
  </si>
  <si>
    <t>Verwerking van respons op informatieverzoek van januari 2025 (verwerkt in februari en maart 2025)</t>
  </si>
  <si>
    <t>ACM/25/UIT/659257</t>
  </si>
  <si>
    <t xml:space="preserve">Bijlage bij besluit 2026-2028 </t>
  </si>
  <si>
    <t>Besluit redelijk rendement warmteleveranciers 2026-2028</t>
  </si>
  <si>
    <t>ACM/UIT/656179</t>
  </si>
  <si>
    <t>Op dit tabblad berekent de ACM de WACC voor de jaren 2026-2028</t>
  </si>
  <si>
    <t>Redelijk rendement</t>
  </si>
  <si>
    <t>De formule luidt dan: equity bèta = asset bèta * ((1 - g) + g * (1 - belastingvoet)) / (1 - g ).</t>
  </si>
  <si>
    <t>Belastingdienst</t>
  </si>
  <si>
    <t>Brattle, 8 mei 2025, Beta and ERP for the Heating Companies in the Netherlands, pagina 24</t>
  </si>
  <si>
    <t>Bloomberg-Risicovrije rentes 28/4</t>
  </si>
  <si>
    <t>Dit tabblad presenteert de resultaten voor de nominale WACC en het redelijk rendement voor warmteleveranciers voor de jaren 2026-2028</t>
  </si>
  <si>
    <t xml:space="preserve">Berekening KVV en gearing </t>
  </si>
  <si>
    <t>Brattle, 8 mei 2025, Beta and ERP for the Heating Companies in the Netherlands, pagina 30</t>
  </si>
  <si>
    <t>Voor rapport Brattle zie publicatie pagina van het besluit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</si>
</sst>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_ ;_ * \-#,##0.00_ ;_ * &quot;-&quot;_ ;_ @_ "/>
    <numFmt numFmtId="165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8"/>
      <name val="Arial"/>
      <family val="2"/>
    </font>
    <font>
      <sz val="9.5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6" borderId="1">
      <alignment vertical="top"/>
    </xf>
    <xf numFmtId="49" fontId="6" fillId="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7" borderId="0">
      <alignment vertical="top"/>
    </xf>
    <xf numFmtId="41" fontId="5" fillId="43" borderId="0">
      <alignment vertical="top"/>
    </xf>
    <xf numFmtId="41" fontId="5" fillId="6" borderId="0">
      <alignment vertical="top"/>
    </xf>
    <xf numFmtId="41" fontId="5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2" borderId="3" applyNumberFormat="0" applyAlignment="0" applyProtection="0"/>
    <xf numFmtId="0" fontId="15" fillId="13" borderId="4" applyNumberFormat="0" applyAlignment="0" applyProtection="0"/>
    <xf numFmtId="0" fontId="16" fillId="13" borderId="3" applyNumberFormat="0" applyAlignment="0" applyProtection="0"/>
    <xf numFmtId="0" fontId="17" fillId="0" borderId="5" applyNumberFormat="0" applyFill="0" applyAlignment="0" applyProtection="0"/>
    <xf numFmtId="0" fontId="11" fillId="14" borderId="6" applyNumberFormat="0" applyAlignment="0" applyProtection="0"/>
    <xf numFmtId="0" fontId="13" fillId="15" borderId="7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5" fillId="41" borderId="0" applyNumberFormat="0">
      <alignment vertical="top"/>
    </xf>
    <xf numFmtId="10" fontId="5" fillId="0" borderId="0" applyFont="0" applyFill="0" applyBorder="0" applyAlignment="0" applyProtection="0">
      <alignment vertical="top"/>
    </xf>
    <xf numFmtId="41" fontId="5" fillId="42" borderId="0">
      <alignment vertical="top"/>
    </xf>
  </cellStyleXfs>
  <cellXfs count="60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49" fontId="8" fillId="5" borderId="1" xfId="5">
      <alignment vertical="top"/>
    </xf>
    <xf numFmtId="49" fontId="6" fillId="16" borderId="1" xfId="6">
      <alignment vertical="top"/>
    </xf>
    <xf numFmtId="0" fontId="7" fillId="0" borderId="2" xfId="4" applyFont="1" applyBorder="1" applyAlignment="1">
      <alignment horizontal="left" vertical="top" wrapText="1"/>
    </xf>
    <xf numFmtId="0" fontId="5" fillId="0" borderId="2" xfId="4" applyBorder="1" applyAlignment="1">
      <alignment horizontal="left" vertical="top" wrapText="1"/>
    </xf>
    <xf numFmtId="0" fontId="8" fillId="5" borderId="1" xfId="5" applyNumberFormat="1">
      <alignment vertical="top"/>
    </xf>
    <xf numFmtId="0" fontId="12" fillId="0" borderId="0" xfId="4" applyFont="1">
      <alignment vertical="top"/>
    </xf>
    <xf numFmtId="0" fontId="5" fillId="11" borderId="0" xfId="4" applyFill="1">
      <alignment vertical="top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9" borderId="0" xfId="8">
      <alignment vertical="top"/>
    </xf>
    <xf numFmtId="9" fontId="5" fillId="0" borderId="0" xfId="4" applyNumberFormat="1">
      <alignment vertical="top"/>
    </xf>
    <xf numFmtId="41" fontId="5" fillId="43" borderId="0" xfId="11">
      <alignment vertical="top"/>
    </xf>
    <xf numFmtId="41" fontId="5" fillId="10" borderId="0" xfId="13">
      <alignment vertical="top"/>
    </xf>
    <xf numFmtId="41" fontId="5" fillId="8" borderId="0" xfId="9">
      <alignment vertical="top"/>
    </xf>
    <xf numFmtId="0" fontId="9" fillId="11" borderId="0" xfId="4" applyFont="1" applyFill="1">
      <alignment vertical="top"/>
    </xf>
    <xf numFmtId="0" fontId="5" fillId="41" borderId="0" xfId="62" applyNumberFormat="1">
      <alignment vertical="top"/>
    </xf>
    <xf numFmtId="10" fontId="5" fillId="43" borderId="0" xfId="63" applyFill="1">
      <alignment vertical="top"/>
    </xf>
    <xf numFmtId="2" fontId="5" fillId="43" borderId="0" xfId="63" applyNumberFormat="1" applyFill="1">
      <alignment vertical="top"/>
    </xf>
    <xf numFmtId="10" fontId="5" fillId="0" borderId="0" xfId="63" applyFill="1">
      <alignment vertical="top"/>
    </xf>
    <xf numFmtId="10" fontId="5" fillId="8" borderId="0" xfId="63" applyFill="1">
      <alignment vertical="top"/>
    </xf>
    <xf numFmtId="49" fontId="5" fillId="0" borderId="0" xfId="15" applyFont="1">
      <alignment vertical="top"/>
    </xf>
    <xf numFmtId="10" fontId="5" fillId="0" borderId="0" xfId="4" applyNumberFormat="1">
      <alignment vertical="top"/>
    </xf>
    <xf numFmtId="10" fontId="5" fillId="10" borderId="0" xfId="63" applyFill="1">
      <alignment vertical="top"/>
    </xf>
    <xf numFmtId="2" fontId="5" fillId="10" borderId="0" xfId="63" applyNumberFormat="1" applyFill="1">
      <alignment vertical="top"/>
    </xf>
    <xf numFmtId="164" fontId="5" fillId="8" borderId="0" xfId="9" applyNumberFormat="1">
      <alignment vertical="top"/>
    </xf>
    <xf numFmtId="49" fontId="11" fillId="5" borderId="2" xfId="5" applyFont="1" applyBorder="1" applyAlignment="1">
      <alignment vertical="top" wrapText="1"/>
    </xf>
    <xf numFmtId="49" fontId="7" fillId="16" borderId="2" xfId="6" applyFont="1" applyBorder="1" applyAlignment="1">
      <alignment horizontal="left" vertical="top" wrapText="1"/>
    </xf>
    <xf numFmtId="49" fontId="5" fillId="16" borderId="2" xfId="6" applyFont="1" applyBorder="1" applyAlignment="1">
      <alignment horizontal="left" vertical="top" wrapText="1"/>
    </xf>
    <xf numFmtId="14" fontId="5" fillId="0" borderId="2" xfId="4" applyNumberFormat="1" applyBorder="1" applyAlignment="1">
      <alignment horizontal="left" vertical="top" wrapText="1"/>
    </xf>
    <xf numFmtId="49" fontId="6" fillId="16" borderId="1" xfId="6" applyAlignment="1">
      <alignment horizontal="right" vertical="top"/>
    </xf>
    <xf numFmtId="165" fontId="5" fillId="9" borderId="0" xfId="8" applyNumberFormat="1">
      <alignment vertical="top"/>
    </xf>
    <xf numFmtId="165" fontId="5" fillId="9" borderId="0" xfId="63" applyNumberFormat="1" applyFill="1">
      <alignment vertical="top"/>
    </xf>
    <xf numFmtId="10" fontId="5" fillId="44" borderId="0" xfId="63" applyFill="1">
      <alignment vertical="top"/>
    </xf>
    <xf numFmtId="0" fontId="6" fillId="0" borderId="0" xfId="4" applyFont="1" applyBorder="1">
      <alignment vertical="top"/>
    </xf>
    <xf numFmtId="0" fontId="5" fillId="0" borderId="0" xfId="4" applyFill="1">
      <alignment vertical="top"/>
    </xf>
    <xf numFmtId="49" fontId="19" fillId="0" borderId="0" xfId="61" applyAlignment="1">
      <alignment vertical="center"/>
    </xf>
    <xf numFmtId="15" fontId="5" fillId="0" borderId="2" xfId="4" applyNumberFormat="1" applyFill="1" applyBorder="1" applyAlignment="1">
      <alignment horizontal="left" vertical="top" wrapText="1"/>
    </xf>
    <xf numFmtId="0" fontId="5" fillId="0" borderId="0" xfId="0" applyFont="1" applyAlignment="1"/>
    <xf numFmtId="0" fontId="5" fillId="0" borderId="0" xfId="4" applyFill="1" applyAlignment="1">
      <alignment vertical="top" wrapText="1"/>
    </xf>
    <xf numFmtId="0" fontId="5" fillId="0" borderId="2" xfId="4" applyFill="1" applyBorder="1" applyAlignment="1">
      <alignment horizontal="left" vertical="top" wrapText="1"/>
    </xf>
    <xf numFmtId="0" fontId="5" fillId="0" borderId="0" xfId="4" applyFont="1">
      <alignment vertical="top"/>
    </xf>
    <xf numFmtId="165" fontId="5" fillId="8" borderId="0" xfId="63" applyNumberFormat="1" applyFill="1">
      <alignment vertical="top"/>
    </xf>
    <xf numFmtId="2" fontId="5" fillId="0" borderId="0" xfId="63" applyNumberFormat="1" applyFill="1">
      <alignment vertical="top"/>
    </xf>
    <xf numFmtId="10" fontId="5" fillId="43" borderId="0" xfId="63" applyNumberFormat="1" applyFill="1">
      <alignment vertical="top"/>
    </xf>
    <xf numFmtId="0" fontId="5" fillId="0" borderId="2" xfId="4" applyBorder="1">
      <alignment vertical="top"/>
    </xf>
    <xf numFmtId="0" fontId="6" fillId="0" borderId="0" xfId="4" applyFont="1" applyAlignment="1">
      <alignment vertical="top" wrapText="1"/>
    </xf>
    <xf numFmtId="0" fontId="5" fillId="0" borderId="0" xfId="4" applyFill="1" applyAlignment="1">
      <alignment vertical="top"/>
    </xf>
    <xf numFmtId="0" fontId="5" fillId="0" borderId="2" xfId="4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15" fontId="5" fillId="0" borderId="2" xfId="4" quotePrefix="1" applyNumberFormat="1" applyBorder="1" applyAlignment="1">
      <alignment horizontal="left" vertical="top" wrapText="1"/>
    </xf>
    <xf numFmtId="0" fontId="5" fillId="0" borderId="0" xfId="4" applyBorder="1" applyAlignment="1">
      <alignment horizontal="left" vertical="top" wrapText="1"/>
    </xf>
    <xf numFmtId="0" fontId="5" fillId="0" borderId="0" xfId="4" applyAlignment="1">
      <alignment vertical="top" wrapText="1"/>
    </xf>
    <xf numFmtId="17" fontId="5" fillId="0" borderId="2" xfId="4" applyNumberFormat="1" applyBorder="1" applyAlignment="1">
      <alignment horizontal="left" vertical="top" wrapText="1"/>
    </xf>
  </cellXfs>
  <cellStyles count="65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4" xr:uid="{00000000-0005-0000-0000-00001F000000}"/>
    <cellStyle name="Cel Input" xfId="11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5000000}"/>
    <cellStyle name="Procent" xfId="27" builtinId="5" hidden="1"/>
    <cellStyle name="Procent" xfId="63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CCFFCC"/>
      <color rgb="FFE1FFE1"/>
      <color rgb="FF99FF99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elastingdienst.nl/wps/wcm/connect/bldcontentnl/belastingdienst/zakelijk/winst/vennootschapsbelasting/tarieven_vennootschapsbelast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8D9"/>
  </sheetPr>
  <dimension ref="B2:E37"/>
  <sheetViews>
    <sheetView showGridLines="0" tabSelected="1" zoomScale="85" zoomScaleNormal="85" workbookViewId="0">
      <pane ySplit="3" topLeftCell="A7" activePane="bottomLeft" state="frozen"/>
      <selection activeCell="O39" sqref="O39"/>
      <selection pane="bottomLeft" activeCell="B31" sqref="B31"/>
    </sheetView>
  </sheetViews>
  <sheetFormatPr defaultColWidth="9.109375" defaultRowHeight="13.2" x14ac:dyDescent="0.25"/>
  <cols>
    <col min="1" max="1" width="5.6640625" style="2" customWidth="1"/>
    <col min="2" max="2" width="43.6640625" style="2" customWidth="1"/>
    <col min="3" max="3" width="91.88671875" style="2" customWidth="1"/>
    <col min="4" max="4" width="5.6640625" style="2" customWidth="1"/>
    <col min="5" max="16384" width="9.109375" style="2"/>
  </cols>
  <sheetData>
    <row r="2" spans="2:5" s="6" customFormat="1" ht="17.399999999999999" x14ac:dyDescent="0.25">
      <c r="B2" s="6" t="s">
        <v>0</v>
      </c>
    </row>
    <row r="5" spans="2:5" x14ac:dyDescent="0.25">
      <c r="E5" s="13"/>
    </row>
    <row r="6" spans="2:5" x14ac:dyDescent="0.25">
      <c r="B6" s="3"/>
      <c r="E6" s="5"/>
    </row>
    <row r="13" spans="2:5" s="7" customFormat="1" x14ac:dyDescent="0.25">
      <c r="B13" s="7" t="s">
        <v>1</v>
      </c>
    </row>
    <row r="15" spans="2:5" x14ac:dyDescent="0.25">
      <c r="B15" s="8" t="s">
        <v>2</v>
      </c>
      <c r="C15" s="9" t="s">
        <v>98</v>
      </c>
      <c r="E15" s="13"/>
    </row>
    <row r="16" spans="2:5" x14ac:dyDescent="0.25">
      <c r="B16" s="9" t="s">
        <v>90</v>
      </c>
      <c r="C16" s="46" t="s">
        <v>117</v>
      </c>
      <c r="E16" s="13"/>
    </row>
    <row r="17" spans="2:5" x14ac:dyDescent="0.25">
      <c r="B17" s="8" t="s">
        <v>3</v>
      </c>
      <c r="C17" s="9" t="s">
        <v>118</v>
      </c>
      <c r="E17" s="13"/>
    </row>
    <row r="18" spans="2:5" x14ac:dyDescent="0.25">
      <c r="B18" s="8" t="s">
        <v>4</v>
      </c>
      <c r="C18" s="9"/>
    </row>
    <row r="19" spans="2:5" x14ac:dyDescent="0.25">
      <c r="B19" s="8" t="s">
        <v>5</v>
      </c>
      <c r="C19" s="9" t="s">
        <v>119</v>
      </c>
      <c r="E19" s="13"/>
    </row>
    <row r="20" spans="2:5" x14ac:dyDescent="0.25">
      <c r="B20" s="8" t="s">
        <v>6</v>
      </c>
      <c r="C20" s="46" t="s">
        <v>120</v>
      </c>
    </row>
    <row r="21" spans="2:5" x14ac:dyDescent="0.25">
      <c r="B21" s="8" t="s">
        <v>7</v>
      </c>
      <c r="C21" s="9"/>
    </row>
    <row r="22" spans="2:5" x14ac:dyDescent="0.25">
      <c r="B22" s="8" t="s">
        <v>8</v>
      </c>
      <c r="C22" s="9"/>
    </row>
    <row r="24" spans="2:5" x14ac:dyDescent="0.25">
      <c r="B24" s="15"/>
    </row>
    <row r="27" spans="2:5" s="7" customFormat="1" x14ac:dyDescent="0.25">
      <c r="B27" s="7" t="s">
        <v>9</v>
      </c>
    </row>
    <row r="29" spans="2:5" x14ac:dyDescent="0.25">
      <c r="B29" s="9" t="s">
        <v>46</v>
      </c>
      <c r="C29" s="9" t="s">
        <v>88</v>
      </c>
    </row>
    <row r="30" spans="2:5" ht="26.4" x14ac:dyDescent="0.25">
      <c r="B30" s="9" t="s">
        <v>48</v>
      </c>
      <c r="C30" s="9" t="s">
        <v>88</v>
      </c>
    </row>
    <row r="31" spans="2:5" x14ac:dyDescent="0.25">
      <c r="B31" s="46" t="s">
        <v>47</v>
      </c>
      <c r="C31" s="43">
        <v>45978</v>
      </c>
    </row>
    <row r="32" spans="2:5" ht="26.4" x14ac:dyDescent="0.25">
      <c r="B32" s="9" t="s">
        <v>49</v>
      </c>
      <c r="C32" s="9" t="s">
        <v>88</v>
      </c>
    </row>
    <row r="33" spans="2:3" ht="26.4" x14ac:dyDescent="0.25">
      <c r="B33" s="9" t="s">
        <v>50</v>
      </c>
      <c r="C33" s="9" t="s">
        <v>89</v>
      </c>
    </row>
    <row r="34" spans="2:3" x14ac:dyDescent="0.25">
      <c r="B34" s="8" t="s">
        <v>8</v>
      </c>
      <c r="C34" s="46"/>
    </row>
    <row r="36" spans="2:3" x14ac:dyDescent="0.25">
      <c r="B36" s="4"/>
    </row>
    <row r="37" spans="2:3" x14ac:dyDescent="0.25">
      <c r="B37" s="15" t="s">
        <v>51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H21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B7" sqref="B7"/>
    </sheetView>
  </sheetViews>
  <sheetFormatPr defaultColWidth="9.109375" defaultRowHeight="13.2" x14ac:dyDescent="0.25"/>
  <cols>
    <col min="1" max="1" width="5.6640625" style="2" customWidth="1"/>
    <col min="2" max="2" width="35.33203125" style="2" customWidth="1"/>
    <col min="3" max="3" width="2.6640625" style="2" customWidth="1"/>
    <col min="4" max="4" width="86.109375" style="2" customWidth="1"/>
    <col min="5" max="5" width="29.88671875" style="2" customWidth="1"/>
    <col min="6" max="6" width="24.6640625" style="2" customWidth="1"/>
    <col min="7" max="7" width="37.33203125" style="2" customWidth="1"/>
    <col min="8" max="16384" width="9.109375" style="2"/>
  </cols>
  <sheetData>
    <row r="2" spans="2:8" s="6" customFormat="1" ht="17.399999999999999" x14ac:dyDescent="0.25">
      <c r="B2" s="6" t="s">
        <v>33</v>
      </c>
    </row>
    <row r="5" spans="2:8" s="7" customFormat="1" x14ac:dyDescent="0.25">
      <c r="B5" s="7" t="s">
        <v>10</v>
      </c>
    </row>
    <row r="7" spans="2:8" x14ac:dyDescent="0.25">
      <c r="B7" s="2" t="s">
        <v>105</v>
      </c>
    </row>
    <row r="8" spans="2:8" x14ac:dyDescent="0.25">
      <c r="H8" s="17"/>
    </row>
    <row r="10" spans="2:8" s="7" customFormat="1" x14ac:dyDescent="0.25">
      <c r="B10" s="7" t="s">
        <v>11</v>
      </c>
    </row>
    <row r="12" spans="2:8" x14ac:dyDescent="0.25">
      <c r="B12" s="14" t="s">
        <v>24</v>
      </c>
      <c r="D12" s="14" t="s">
        <v>12</v>
      </c>
      <c r="F12" s="5"/>
    </row>
    <row r="14" spans="2:8" x14ac:dyDescent="0.25">
      <c r="B14" s="18">
        <v>123</v>
      </c>
      <c r="D14" s="2" t="s">
        <v>44</v>
      </c>
    </row>
    <row r="15" spans="2:8" x14ac:dyDescent="0.25">
      <c r="B15" s="19">
        <f>B14</f>
        <v>123</v>
      </c>
      <c r="D15" s="2" t="s">
        <v>13</v>
      </c>
    </row>
    <row r="16" spans="2:8" x14ac:dyDescent="0.25">
      <c r="B16" s="20">
        <f>B15+B14</f>
        <v>246</v>
      </c>
      <c r="D16" s="2" t="s">
        <v>14</v>
      </c>
    </row>
    <row r="17" spans="2:6" x14ac:dyDescent="0.25">
      <c r="B17" s="16">
        <f>B15+B16</f>
        <v>369</v>
      </c>
      <c r="D17" s="2" t="s">
        <v>45</v>
      </c>
      <c r="E17" s="5"/>
      <c r="F17" s="5"/>
    </row>
    <row r="18" spans="2:6" x14ac:dyDescent="0.25">
      <c r="B18" s="22"/>
      <c r="D18" s="2" t="s">
        <v>15</v>
      </c>
      <c r="E18" s="5"/>
    </row>
    <row r="21" spans="2:6" x14ac:dyDescent="0.25">
      <c r="B21" s="15" t="s">
        <v>51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33"/>
  <sheetViews>
    <sheetView showGridLines="0" zoomScale="85" zoomScaleNormal="85" workbookViewId="0">
      <pane ySplit="3" topLeftCell="A4" activePane="bottomLeft" state="frozen"/>
      <selection activeCell="B6" sqref="B6"/>
      <selection pane="bottomLeft" activeCell="G17" sqref="G17"/>
    </sheetView>
  </sheetViews>
  <sheetFormatPr defaultColWidth="9.109375" defaultRowHeight="13.2" x14ac:dyDescent="0.25"/>
  <cols>
    <col min="1" max="1" width="5.6640625" style="2" customWidth="1"/>
    <col min="2" max="2" width="7.5546875" style="2" customWidth="1"/>
    <col min="3" max="3" width="41.33203125" style="2" customWidth="1"/>
    <col min="4" max="4" width="43.44140625" style="2" bestFit="1" customWidth="1"/>
    <col min="5" max="5" width="36.33203125" style="2" customWidth="1"/>
    <col min="6" max="6" width="61.6640625" style="2" customWidth="1"/>
    <col min="7" max="7" width="5.6640625" style="2" customWidth="1"/>
    <col min="8" max="16384" width="9.109375" style="2"/>
  </cols>
  <sheetData>
    <row r="2" spans="2:8" s="6" customFormat="1" ht="17.399999999999999" x14ac:dyDescent="0.25">
      <c r="B2" s="6" t="s">
        <v>16</v>
      </c>
    </row>
    <row r="5" spans="2:8" s="7" customFormat="1" x14ac:dyDescent="0.25">
      <c r="B5" s="7" t="s">
        <v>17</v>
      </c>
    </row>
    <row r="7" spans="2:8" x14ac:dyDescent="0.25">
      <c r="B7" s="15" t="s">
        <v>41</v>
      </c>
    </row>
    <row r="8" spans="2:8" x14ac:dyDescent="0.25">
      <c r="B8" s="15" t="s">
        <v>42</v>
      </c>
    </row>
    <row r="10" spans="2:8" x14ac:dyDescent="0.25">
      <c r="B10" s="32" t="s">
        <v>34</v>
      </c>
      <c r="C10" s="32" t="s">
        <v>35</v>
      </c>
      <c r="D10" s="32" t="s">
        <v>52</v>
      </c>
      <c r="E10" s="32" t="s">
        <v>40</v>
      </c>
      <c r="F10" s="32" t="s">
        <v>53</v>
      </c>
      <c r="H10" s="13"/>
    </row>
    <row r="11" spans="2:8" x14ac:dyDescent="0.25">
      <c r="B11" s="33"/>
      <c r="C11" s="34" t="s">
        <v>38</v>
      </c>
      <c r="D11" s="34" t="s">
        <v>18</v>
      </c>
      <c r="E11" s="34" t="s">
        <v>43</v>
      </c>
      <c r="F11" s="34" t="s">
        <v>54</v>
      </c>
    </row>
    <row r="12" spans="2:8" ht="26.4" x14ac:dyDescent="0.25">
      <c r="B12" s="9">
        <v>1</v>
      </c>
      <c r="C12" s="54" t="s">
        <v>107</v>
      </c>
      <c r="D12" s="55" t="s">
        <v>128</v>
      </c>
      <c r="E12" s="9"/>
      <c r="F12" s="35" t="s">
        <v>116</v>
      </c>
    </row>
    <row r="13" spans="2:8" ht="26.4" x14ac:dyDescent="0.25">
      <c r="B13" s="9">
        <v>2</v>
      </c>
      <c r="C13" s="9" t="s">
        <v>70</v>
      </c>
      <c r="D13" s="9"/>
      <c r="E13" s="9"/>
      <c r="F13" s="9" t="s">
        <v>95</v>
      </c>
    </row>
    <row r="14" spans="2:8" ht="26.4" x14ac:dyDescent="0.25">
      <c r="B14" s="9">
        <v>3</v>
      </c>
      <c r="C14" s="9" t="s">
        <v>97</v>
      </c>
      <c r="D14" s="9"/>
      <c r="E14" s="9"/>
      <c r="F14" s="55" t="s">
        <v>96</v>
      </c>
      <c r="H14" s="5"/>
    </row>
    <row r="15" spans="2:8" x14ac:dyDescent="0.25">
      <c r="B15" s="9">
        <v>4</v>
      </c>
      <c r="C15" s="51" t="s">
        <v>111</v>
      </c>
      <c r="D15" s="51" t="s">
        <v>113</v>
      </c>
      <c r="E15" s="51"/>
      <c r="F15" s="56" t="s">
        <v>115</v>
      </c>
      <c r="G15" s="2" t="s">
        <v>129</v>
      </c>
    </row>
    <row r="16" spans="2:8" ht="26.4" x14ac:dyDescent="0.25">
      <c r="B16" s="9">
        <v>5</v>
      </c>
      <c r="C16" s="51" t="s">
        <v>112</v>
      </c>
      <c r="D16" s="9" t="s">
        <v>114</v>
      </c>
      <c r="E16" s="51"/>
      <c r="F16" s="56" t="s">
        <v>115</v>
      </c>
      <c r="G16" s="2" t="s">
        <v>125</v>
      </c>
    </row>
    <row r="17" spans="2:7" x14ac:dyDescent="0.25">
      <c r="B17" s="9">
        <v>6</v>
      </c>
      <c r="C17" s="58" t="s">
        <v>104</v>
      </c>
      <c r="D17" s="9" t="s">
        <v>126</v>
      </c>
      <c r="E17" s="9"/>
      <c r="F17" s="59">
        <v>45748</v>
      </c>
      <c r="G17" s="41" t="s">
        <v>130</v>
      </c>
    </row>
    <row r="18" spans="2:7" x14ac:dyDescent="0.25">
      <c r="B18" s="9">
        <v>7</v>
      </c>
      <c r="C18" s="9" t="s">
        <v>124</v>
      </c>
      <c r="D18" s="9"/>
      <c r="E18" s="9"/>
      <c r="F18" s="51"/>
      <c r="G18" s="42" t="s">
        <v>103</v>
      </c>
    </row>
    <row r="19" spans="2:7" x14ac:dyDescent="0.25">
      <c r="B19" s="9">
        <v>8</v>
      </c>
      <c r="C19" s="9"/>
      <c r="D19" s="9"/>
      <c r="E19" s="9"/>
      <c r="F19" s="9"/>
    </row>
    <row r="20" spans="2:7" x14ac:dyDescent="0.25">
      <c r="B20" s="9">
        <v>9</v>
      </c>
      <c r="C20" s="9"/>
      <c r="D20" s="9"/>
      <c r="E20" s="9"/>
      <c r="F20" s="9"/>
    </row>
    <row r="21" spans="2:7" x14ac:dyDescent="0.25">
      <c r="B21" s="9">
        <v>10</v>
      </c>
      <c r="C21" s="9"/>
      <c r="D21" s="9"/>
      <c r="E21" s="9"/>
      <c r="F21" s="9"/>
    </row>
    <row r="24" spans="2:7" s="7" customFormat="1" x14ac:dyDescent="0.25">
      <c r="B24" s="7" t="s">
        <v>32</v>
      </c>
    </row>
    <row r="26" spans="2:7" x14ac:dyDescent="0.25">
      <c r="B26" s="15" t="s">
        <v>30</v>
      </c>
    </row>
    <row r="27" spans="2:7" x14ac:dyDescent="0.25">
      <c r="B27" s="15" t="s">
        <v>31</v>
      </c>
    </row>
    <row r="29" spans="2:7" x14ac:dyDescent="0.25">
      <c r="F29" s="41"/>
    </row>
    <row r="33" spans="2:2" x14ac:dyDescent="0.25">
      <c r="B33" s="15" t="s">
        <v>51</v>
      </c>
    </row>
  </sheetData>
  <hyperlinks>
    <hyperlink ref="G18" r:id="rId1" display="https://www.belastingdienst.nl/wps/wcm/connect/bldcontentnl/belastingdienst/zakelijk/winst/vennootschapsbelasting/tarieven_vennootschapsbelasting" xr:uid="{1386A098-2EC1-4916-989F-FDC21A617E81}"/>
  </hyperlinks>
  <pageMargins left="0.75" right="0.75" top="1" bottom="1" header="0.5" footer="0.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B2:R21"/>
  <sheetViews>
    <sheetView showGridLines="0" zoomScale="85" zoomScaleNormal="85" workbookViewId="0">
      <pane xSplit="6" ySplit="12" topLeftCell="G13" activePane="bottomRight" state="frozen"/>
      <selection activeCell="B6" sqref="B6"/>
      <selection pane="topRight" activeCell="B6" sqref="B6"/>
      <selection pane="bottomLeft" activeCell="B6" sqref="B6"/>
      <selection pane="bottomRight" activeCell="B5" sqref="B5"/>
    </sheetView>
  </sheetViews>
  <sheetFormatPr defaultColWidth="9.109375" defaultRowHeight="13.2" x14ac:dyDescent="0.25"/>
  <cols>
    <col min="1" max="1" width="5.6640625" style="2" customWidth="1"/>
    <col min="2" max="2" width="41.44140625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7" width="2.6640625" style="2" customWidth="1"/>
    <col min="18" max="18" width="30.88671875" style="2" customWidth="1"/>
    <col min="19" max="32" width="13.6640625" style="2" customWidth="1"/>
    <col min="33" max="16384" width="9.109375" style="2"/>
  </cols>
  <sheetData>
    <row r="2" spans="2:18" s="10" customFormat="1" ht="17.399999999999999" x14ac:dyDescent="0.25">
      <c r="B2" s="10" t="s">
        <v>23</v>
      </c>
    </row>
    <row r="4" spans="2:18" x14ac:dyDescent="0.25">
      <c r="B4" s="14" t="s">
        <v>37</v>
      </c>
      <c r="C4" s="1"/>
      <c r="D4" s="1"/>
    </row>
    <row r="5" spans="2:18" x14ac:dyDescent="0.25">
      <c r="B5" s="2" t="s">
        <v>127</v>
      </c>
      <c r="C5" s="3"/>
      <c r="D5" s="3"/>
      <c r="H5" s="11"/>
    </row>
    <row r="6" spans="2:18" x14ac:dyDescent="0.25">
      <c r="C6" s="3"/>
      <c r="D6" s="3"/>
      <c r="H6" s="11"/>
    </row>
    <row r="7" spans="2:18" x14ac:dyDescent="0.25">
      <c r="B7" s="15" t="s">
        <v>22</v>
      </c>
      <c r="C7" s="3"/>
      <c r="D7" s="3"/>
      <c r="H7" s="11"/>
    </row>
    <row r="8" spans="2:18" x14ac:dyDescent="0.25">
      <c r="B8" s="27" t="s">
        <v>91</v>
      </c>
      <c r="C8" s="3"/>
      <c r="D8" s="3"/>
    </row>
    <row r="9" spans="2:18" x14ac:dyDescent="0.25">
      <c r="B9" s="4"/>
      <c r="C9" s="3"/>
      <c r="D9" s="3"/>
    </row>
    <row r="11" spans="2:18" s="7" customFormat="1" x14ac:dyDescent="0.25">
      <c r="B11" s="7" t="s">
        <v>25</v>
      </c>
      <c r="F11" s="7" t="s">
        <v>19</v>
      </c>
      <c r="H11" s="7" t="s">
        <v>20</v>
      </c>
      <c r="J11" s="7" t="s">
        <v>29</v>
      </c>
      <c r="L11" s="36" t="s">
        <v>55</v>
      </c>
      <c r="M11" s="36" t="s">
        <v>56</v>
      </c>
      <c r="N11" s="36" t="s">
        <v>57</v>
      </c>
      <c r="R11" s="7" t="s">
        <v>27</v>
      </c>
    </row>
    <row r="14" spans="2:18" s="7" customFormat="1" x14ac:dyDescent="0.25">
      <c r="B14" s="7" t="s">
        <v>39</v>
      </c>
    </row>
    <row r="16" spans="2:18" x14ac:dyDescent="0.25">
      <c r="B16" s="14" t="s">
        <v>58</v>
      </c>
    </row>
    <row r="17" spans="2:18" x14ac:dyDescent="0.25">
      <c r="B17" s="2" t="s">
        <v>94</v>
      </c>
      <c r="L17" s="37">
        <f>Berekening!L53</f>
        <v>6.5000000000000002E-2</v>
      </c>
      <c r="M17" s="37">
        <f>Berekening!M53</f>
        <v>6.5000000000000002E-2</v>
      </c>
      <c r="N17" s="37">
        <f>Berekening!N53</f>
        <v>6.5000000000000002E-2</v>
      </c>
      <c r="R17" s="11"/>
    </row>
    <row r="18" spans="2:18" x14ac:dyDescent="0.25">
      <c r="R18" s="11"/>
    </row>
    <row r="19" spans="2:18" x14ac:dyDescent="0.25">
      <c r="B19" s="47" t="s">
        <v>122</v>
      </c>
      <c r="L19" s="37">
        <f>Berekening!L57</f>
        <v>7.0000000000000007E-2</v>
      </c>
      <c r="M19" s="37">
        <f>Berekening!M57</f>
        <v>7.0000000000000007E-2</v>
      </c>
      <c r="N19" s="37">
        <f>Berekening!N57</f>
        <v>7.0000000000000007E-2</v>
      </c>
      <c r="R19" s="11"/>
    </row>
    <row r="20" spans="2:18" x14ac:dyDescent="0.25">
      <c r="R20" s="11"/>
    </row>
    <row r="21" spans="2:18" x14ac:dyDescent="0.25">
      <c r="B21" s="15" t="s">
        <v>51</v>
      </c>
    </row>
  </sheetData>
  <pageMargins left="0.7" right="0.7" top="0.75" bottom="0.75" header="0.3" footer="0.3"/>
  <pageSetup paperSize="9" orientation="portrait" r:id="rId1"/>
  <ignoredErrors>
    <ignoredError sqref="L11:N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B2:B3"/>
  <sheetViews>
    <sheetView showGridLines="0" zoomScale="85" zoomScaleNormal="85" workbookViewId="0"/>
  </sheetViews>
  <sheetFormatPr defaultColWidth="9.109375" defaultRowHeight="13.2" x14ac:dyDescent="0.25"/>
  <cols>
    <col min="1" max="1" width="5.6640625" style="12" customWidth="1"/>
    <col min="2" max="16384" width="9.109375" style="12"/>
  </cols>
  <sheetData>
    <row r="2" spans="2:2" x14ac:dyDescent="0.25">
      <c r="B2" s="21"/>
    </row>
    <row r="3" spans="2:2" x14ac:dyDescent="0.25">
      <c r="B3" s="2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1FFE1"/>
  </sheetPr>
  <dimension ref="A2:W38"/>
  <sheetViews>
    <sheetView showGridLines="0" zoomScaleNormal="100" workbookViewId="0">
      <pane xSplit="6" ySplit="12" topLeftCell="G13" activePane="bottomRight" state="frozen"/>
      <selection activeCell="B6" sqref="B6"/>
      <selection pane="topRight" activeCell="B6" sqref="B6"/>
      <selection pane="bottomLeft" activeCell="B6" sqref="B6"/>
      <selection pane="bottomRight" activeCell="A30" sqref="A30"/>
    </sheetView>
  </sheetViews>
  <sheetFormatPr defaultColWidth="9.109375" defaultRowHeight="13.2" x14ac:dyDescent="0.25"/>
  <cols>
    <col min="1" max="1" width="5.6640625" style="2" customWidth="1"/>
    <col min="2" max="2" width="41.44140625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5" width="2.6640625" style="2" customWidth="1"/>
    <col min="16" max="16" width="43.6640625" style="2" bestFit="1" customWidth="1"/>
    <col min="17" max="17" width="2.6640625" style="2" customWidth="1"/>
    <col min="18" max="18" width="30.6640625" style="2" customWidth="1"/>
    <col min="19" max="19" width="2.6640625" style="2" customWidth="1"/>
    <col min="20" max="34" width="13.6640625" style="2" customWidth="1"/>
    <col min="35" max="16384" width="9.109375" style="2"/>
  </cols>
  <sheetData>
    <row r="2" spans="1:18" s="10" customFormat="1" ht="17.399999999999999" x14ac:dyDescent="0.25">
      <c r="B2" s="10" t="s">
        <v>59</v>
      </c>
    </row>
    <row r="4" spans="1:18" x14ac:dyDescent="0.25">
      <c r="B4" s="14" t="s">
        <v>21</v>
      </c>
      <c r="C4" s="1"/>
      <c r="D4" s="1"/>
      <c r="L4"/>
    </row>
    <row r="5" spans="1:18" x14ac:dyDescent="0.25">
      <c r="B5" s="2" t="s">
        <v>60</v>
      </c>
      <c r="C5" s="3"/>
      <c r="D5" s="3"/>
      <c r="H5" s="11"/>
    </row>
    <row r="6" spans="1:18" x14ac:dyDescent="0.25">
      <c r="C6" s="3"/>
      <c r="D6" s="3"/>
      <c r="H6" s="11"/>
    </row>
    <row r="7" spans="1:18" x14ac:dyDescent="0.25">
      <c r="B7" s="15" t="s">
        <v>22</v>
      </c>
      <c r="C7" s="3"/>
      <c r="D7" s="3"/>
      <c r="H7" s="11"/>
    </row>
    <row r="8" spans="1:18" x14ac:dyDescent="0.25">
      <c r="B8" s="27"/>
      <c r="C8" s="3"/>
      <c r="D8" s="3"/>
    </row>
    <row r="11" spans="1:18" s="7" customFormat="1" x14ac:dyDescent="0.25">
      <c r="B11" s="7" t="s">
        <v>25</v>
      </c>
      <c r="F11" s="7" t="s">
        <v>19</v>
      </c>
      <c r="H11" s="7" t="s">
        <v>20</v>
      </c>
      <c r="J11" s="7" t="s">
        <v>29</v>
      </c>
      <c r="L11" s="36" t="s">
        <v>99</v>
      </c>
      <c r="M11" s="36" t="s">
        <v>100</v>
      </c>
      <c r="N11" s="36" t="s">
        <v>101</v>
      </c>
      <c r="P11" s="7" t="s">
        <v>26</v>
      </c>
      <c r="R11" s="7" t="s">
        <v>27</v>
      </c>
    </row>
    <row r="14" spans="1:18" s="7" customFormat="1" x14ac:dyDescent="0.25">
      <c r="B14" s="7" t="s">
        <v>59</v>
      </c>
    </row>
    <row r="16" spans="1:18" x14ac:dyDescent="0.25">
      <c r="A16"/>
      <c r="B16" s="14" t="s">
        <v>61</v>
      </c>
    </row>
    <row r="17" spans="1:23" x14ac:dyDescent="0.25">
      <c r="A17"/>
      <c r="B17" s="2" t="s">
        <v>62</v>
      </c>
      <c r="F17" s="2" t="s">
        <v>68</v>
      </c>
      <c r="L17" s="39">
        <v>0.76</v>
      </c>
      <c r="M17" s="39">
        <v>0.76</v>
      </c>
      <c r="N17" s="39">
        <v>0.76</v>
      </c>
      <c r="P17" s="45" t="s">
        <v>107</v>
      </c>
      <c r="Q17" s="41"/>
      <c r="R17" s="53" t="s">
        <v>108</v>
      </c>
      <c r="S17" s="41"/>
      <c r="T17" s="41"/>
      <c r="U17" s="41"/>
      <c r="V17" s="41"/>
      <c r="W17" s="41"/>
    </row>
    <row r="18" spans="1:23" x14ac:dyDescent="0.25">
      <c r="A18"/>
      <c r="B18" s="2" t="s">
        <v>63</v>
      </c>
      <c r="F18" s="2" t="s">
        <v>68</v>
      </c>
      <c r="L18" s="23">
        <v>0.25800000000000001</v>
      </c>
      <c r="M18" s="23">
        <v>0.25800000000000001</v>
      </c>
      <c r="N18" s="23">
        <v>0.25800000000000001</v>
      </c>
      <c r="P18" s="57" t="s">
        <v>124</v>
      </c>
      <c r="Q18" s="41"/>
      <c r="R18" s="41"/>
      <c r="S18" s="41"/>
      <c r="T18" s="41"/>
      <c r="U18" s="41"/>
      <c r="V18" s="41"/>
      <c r="W18" s="41"/>
    </row>
    <row r="19" spans="1:23" x14ac:dyDescent="0.25">
      <c r="A19"/>
      <c r="P19" s="41"/>
      <c r="Q19" s="41"/>
      <c r="R19" s="41"/>
      <c r="S19" s="41"/>
      <c r="T19" s="41"/>
      <c r="U19" s="41"/>
      <c r="V19" s="41"/>
      <c r="W19" s="41"/>
    </row>
    <row r="20" spans="1:23" x14ac:dyDescent="0.25">
      <c r="A20"/>
      <c r="B20" s="1" t="s">
        <v>64</v>
      </c>
      <c r="P20" s="41"/>
      <c r="Q20" s="41"/>
      <c r="R20" s="41"/>
      <c r="S20" s="41"/>
      <c r="T20" s="41"/>
      <c r="U20" s="41"/>
      <c r="V20" s="41"/>
      <c r="W20" s="41"/>
    </row>
    <row r="21" spans="1:23" x14ac:dyDescent="0.25">
      <c r="A21"/>
      <c r="B21" s="2" t="s">
        <v>72</v>
      </c>
      <c r="F21" s="2" t="s">
        <v>68</v>
      </c>
      <c r="L21" s="23">
        <v>3.8270964548440985E-2</v>
      </c>
      <c r="M21" s="23">
        <v>3.8270964548440985E-2</v>
      </c>
      <c r="N21" s="23">
        <v>3.8270964548440985E-2</v>
      </c>
      <c r="P21" s="45" t="s">
        <v>107</v>
      </c>
      <c r="Q21" s="41"/>
      <c r="R21" s="53" t="s">
        <v>109</v>
      </c>
      <c r="S21" s="41"/>
      <c r="T21" s="41"/>
      <c r="U21" s="41"/>
      <c r="V21" s="41"/>
      <c r="W21" s="41"/>
    </row>
    <row r="22" spans="1:23" x14ac:dyDescent="0.25">
      <c r="A22"/>
      <c r="B22" s="2" t="s">
        <v>71</v>
      </c>
      <c r="F22" s="2" t="s">
        <v>68</v>
      </c>
      <c r="L22" s="23">
        <v>2.2307748653254793E-3</v>
      </c>
      <c r="M22" s="23">
        <v>2.2307748653254793E-3</v>
      </c>
      <c r="N22" s="23">
        <v>2.2307748653254793E-3</v>
      </c>
      <c r="P22" s="45" t="s">
        <v>107</v>
      </c>
      <c r="Q22" s="41"/>
      <c r="R22" s="53" t="s">
        <v>109</v>
      </c>
      <c r="S22" s="41"/>
      <c r="T22" s="41"/>
      <c r="U22" s="41"/>
      <c r="V22" s="41"/>
      <c r="W22" s="41"/>
    </row>
    <row r="23" spans="1:23" x14ac:dyDescent="0.25">
      <c r="A23"/>
      <c r="M23" s="11"/>
      <c r="P23" s="41"/>
      <c r="Q23" s="41"/>
      <c r="R23" s="41"/>
      <c r="S23" s="41"/>
      <c r="T23" s="41"/>
      <c r="U23" s="41"/>
      <c r="V23" s="41"/>
      <c r="W23" s="41"/>
    </row>
    <row r="24" spans="1:23" x14ac:dyDescent="0.25">
      <c r="A24"/>
      <c r="B24" s="1" t="s">
        <v>65</v>
      </c>
      <c r="P24" s="41"/>
      <c r="Q24" s="41"/>
      <c r="R24" s="41"/>
      <c r="S24" s="41"/>
      <c r="T24" s="41"/>
      <c r="U24" s="41"/>
      <c r="V24" s="41"/>
      <c r="W24" s="41"/>
    </row>
    <row r="25" spans="1:23" x14ac:dyDescent="0.25">
      <c r="A25"/>
      <c r="B25" s="2" t="s">
        <v>92</v>
      </c>
      <c r="F25" s="2" t="s">
        <v>68</v>
      </c>
      <c r="L25" s="23">
        <v>2.5465000000000002E-2</v>
      </c>
      <c r="M25" s="23">
        <v>2.5465000000000002E-2</v>
      </c>
      <c r="N25" s="23">
        <v>2.5465000000000002E-2</v>
      </c>
      <c r="P25" s="45" t="s">
        <v>104</v>
      </c>
      <c r="Q25" s="41"/>
      <c r="R25" s="41" t="s">
        <v>110</v>
      </c>
      <c r="S25" s="41"/>
      <c r="T25" s="41"/>
      <c r="U25" s="41"/>
      <c r="V25" s="41"/>
      <c r="W25" s="41"/>
    </row>
    <row r="26" spans="1:23" x14ac:dyDescent="0.25">
      <c r="A26"/>
      <c r="B26" s="2" t="s">
        <v>69</v>
      </c>
      <c r="F26" s="2" t="s">
        <v>68</v>
      </c>
      <c r="H26" s="23">
        <v>5.0000000000000001E-3</v>
      </c>
      <c r="L26" s="25"/>
      <c r="M26" s="25"/>
      <c r="N26" s="25"/>
      <c r="Q26" s="41"/>
      <c r="R26" s="41" t="s">
        <v>70</v>
      </c>
      <c r="S26" s="41"/>
      <c r="T26" s="41"/>
      <c r="U26" s="41"/>
      <c r="V26" s="41"/>
      <c r="W26" s="41"/>
    </row>
    <row r="27" spans="1:23" x14ac:dyDescent="0.25">
      <c r="A27"/>
      <c r="B27" s="2" t="s">
        <v>66</v>
      </c>
      <c r="F27" s="2" t="s">
        <v>68</v>
      </c>
      <c r="L27" s="23">
        <v>5.1999999999999998E-2</v>
      </c>
      <c r="M27" s="23">
        <v>5.1999999999999998E-2</v>
      </c>
      <c r="N27" s="23">
        <v>5.1999999999999998E-2</v>
      </c>
      <c r="P27" s="2" t="s">
        <v>111</v>
      </c>
      <c r="Q27" s="41"/>
      <c r="R27" s="41"/>
      <c r="S27" s="41"/>
      <c r="T27" s="41"/>
      <c r="U27" s="41"/>
      <c r="V27" s="41"/>
      <c r="W27" s="41"/>
    </row>
    <row r="28" spans="1:23" x14ac:dyDescent="0.25">
      <c r="A28"/>
      <c r="B28" s="2" t="s">
        <v>67</v>
      </c>
      <c r="L28" s="24">
        <v>0.46181821535929962</v>
      </c>
      <c r="M28" s="24">
        <v>0.46181821535929962</v>
      </c>
      <c r="N28" s="24">
        <v>0.46181821535929962</v>
      </c>
      <c r="P28" s="2" t="s">
        <v>112</v>
      </c>
      <c r="Q28" s="41"/>
      <c r="R28" s="41"/>
      <c r="S28" s="41"/>
      <c r="T28" s="41"/>
      <c r="U28" s="41"/>
      <c r="V28" s="41"/>
      <c r="W28" s="41"/>
    </row>
    <row r="29" spans="1:23" x14ac:dyDescent="0.25">
      <c r="A29"/>
      <c r="P29" s="41"/>
      <c r="Q29" s="41"/>
      <c r="R29" s="41"/>
      <c r="S29" s="41"/>
      <c r="T29" s="41"/>
      <c r="U29" s="41"/>
      <c r="V29" s="41"/>
      <c r="W29" s="41"/>
    </row>
    <row r="30" spans="1:23" x14ac:dyDescent="0.25">
      <c r="A30"/>
      <c r="B30" s="40" t="s">
        <v>102</v>
      </c>
      <c r="F30" s="2" t="s">
        <v>68</v>
      </c>
      <c r="L30" s="50">
        <v>5.0000000000000001E-3</v>
      </c>
      <c r="M30" s="50">
        <v>5.0000000000000001E-3</v>
      </c>
      <c r="N30" s="50">
        <v>5.0000000000000001E-3</v>
      </c>
      <c r="R30" s="53" t="s">
        <v>106</v>
      </c>
    </row>
    <row r="33" spans="2:16" x14ac:dyDescent="0.25">
      <c r="B33" s="15" t="s">
        <v>51</v>
      </c>
      <c r="P33" s="44"/>
    </row>
    <row r="34" spans="2:16" x14ac:dyDescent="0.25">
      <c r="L34" s="5"/>
      <c r="P34" s="44"/>
    </row>
    <row r="38" spans="2:16" x14ac:dyDescent="0.25">
      <c r="P38" s="45"/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B2:B3"/>
  <sheetViews>
    <sheetView showGridLines="0" zoomScale="85" zoomScaleNormal="85" workbookViewId="0"/>
  </sheetViews>
  <sheetFormatPr defaultColWidth="9.109375" defaultRowHeight="13.2" x14ac:dyDescent="0.25"/>
  <cols>
    <col min="1" max="1" width="5.6640625" style="12" customWidth="1"/>
    <col min="2" max="16384" width="9.109375" style="12"/>
  </cols>
  <sheetData>
    <row r="2" spans="2:2" x14ac:dyDescent="0.25">
      <c r="B2" s="21"/>
    </row>
    <row r="3" spans="2:2" x14ac:dyDescent="0.25">
      <c r="B3" s="2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CC"/>
  </sheetPr>
  <dimension ref="A2:R58"/>
  <sheetViews>
    <sheetView showGridLines="0" zoomScale="85" zoomScaleNormal="85" workbookViewId="0">
      <pane xSplit="6" ySplit="19" topLeftCell="G20" activePane="bottomRight" state="frozen"/>
      <selection activeCell="B6" sqref="B6"/>
      <selection pane="topRight" activeCell="B6" sqref="B6"/>
      <selection pane="bottomLeft" activeCell="B6" sqref="B6"/>
      <selection pane="bottomRight" activeCell="F47" sqref="F47"/>
    </sheetView>
  </sheetViews>
  <sheetFormatPr defaultColWidth="9.109375" defaultRowHeight="13.2" x14ac:dyDescent="0.25"/>
  <cols>
    <col min="1" max="1" width="5.6640625" style="2" customWidth="1"/>
    <col min="2" max="2" width="70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7" width="2.6640625" style="2" customWidth="1"/>
    <col min="18" max="18" width="30.6640625" style="2" customWidth="1"/>
    <col min="19" max="32" width="13.6640625" style="2" customWidth="1"/>
    <col min="33" max="16384" width="9.109375" style="2"/>
  </cols>
  <sheetData>
    <row r="2" spans="2:8" s="10" customFormat="1" ht="17.399999999999999" x14ac:dyDescent="0.25">
      <c r="B2" s="10" t="s">
        <v>73</v>
      </c>
    </row>
    <row r="4" spans="2:8" x14ac:dyDescent="0.25">
      <c r="B4" s="14" t="s">
        <v>36</v>
      </c>
      <c r="C4" s="1"/>
      <c r="D4" s="1"/>
    </row>
    <row r="5" spans="2:8" x14ac:dyDescent="0.25">
      <c r="B5" s="2" t="s">
        <v>121</v>
      </c>
      <c r="C5" s="3"/>
      <c r="D5" s="3"/>
      <c r="H5" s="11"/>
    </row>
    <row r="6" spans="2:8" x14ac:dyDescent="0.25">
      <c r="C6" s="3"/>
      <c r="D6" s="3"/>
      <c r="H6" s="11"/>
    </row>
    <row r="7" spans="2:8" x14ac:dyDescent="0.25">
      <c r="B7" s="15" t="s">
        <v>22</v>
      </c>
      <c r="C7" s="3"/>
      <c r="D7" s="3"/>
      <c r="H7" s="11"/>
    </row>
    <row r="8" spans="2:8" x14ac:dyDescent="0.25">
      <c r="B8" s="2" t="s">
        <v>74</v>
      </c>
      <c r="C8" s="3"/>
      <c r="D8" s="3"/>
    </row>
    <row r="9" spans="2:8" x14ac:dyDescent="0.25">
      <c r="B9" s="4"/>
      <c r="C9" s="3"/>
      <c r="D9" s="3"/>
    </row>
    <row r="10" spans="2:8" x14ac:dyDescent="0.25">
      <c r="B10" s="2" t="s">
        <v>83</v>
      </c>
    </row>
    <row r="11" spans="2:8" x14ac:dyDescent="0.25">
      <c r="B11" s="2" t="s">
        <v>84</v>
      </c>
    </row>
    <row r="12" spans="2:8" x14ac:dyDescent="0.25">
      <c r="B12" s="2" t="s">
        <v>85</v>
      </c>
    </row>
    <row r="13" spans="2:8" x14ac:dyDescent="0.25">
      <c r="B13" s="2" t="s">
        <v>123</v>
      </c>
    </row>
    <row r="14" spans="2:8" x14ac:dyDescent="0.25">
      <c r="B14" s="2" t="s">
        <v>87</v>
      </c>
    </row>
    <row r="15" spans="2:8" x14ac:dyDescent="0.25">
      <c r="B15" s="2" t="s">
        <v>86</v>
      </c>
    </row>
    <row r="18" spans="1:18" s="7" customFormat="1" x14ac:dyDescent="0.25">
      <c r="B18" s="7" t="s">
        <v>25</v>
      </c>
      <c r="F18" s="7" t="s">
        <v>19</v>
      </c>
      <c r="H18" s="7" t="s">
        <v>20</v>
      </c>
      <c r="J18" s="7" t="s">
        <v>29</v>
      </c>
      <c r="L18" s="36" t="s">
        <v>99</v>
      </c>
      <c r="M18" s="36" t="s">
        <v>100</v>
      </c>
      <c r="N18" s="36" t="s">
        <v>101</v>
      </c>
      <c r="R18" s="7" t="s">
        <v>27</v>
      </c>
    </row>
    <row r="21" spans="1:18" s="7" customFormat="1" x14ac:dyDescent="0.25">
      <c r="B21" s="7" t="s">
        <v>28</v>
      </c>
    </row>
    <row r="23" spans="1:18" x14ac:dyDescent="0.25">
      <c r="B23" s="14" t="s">
        <v>61</v>
      </c>
    </row>
    <row r="24" spans="1:18" x14ac:dyDescent="0.25">
      <c r="A24"/>
      <c r="B24" s="2" t="s">
        <v>62</v>
      </c>
      <c r="F24" s="2" t="s">
        <v>68</v>
      </c>
      <c r="L24" s="29">
        <f>Data!L17</f>
        <v>0.76</v>
      </c>
      <c r="M24" s="29">
        <f>Data!M17</f>
        <v>0.76</v>
      </c>
      <c r="N24" s="29">
        <f>Data!N17</f>
        <v>0.76</v>
      </c>
    </row>
    <row r="25" spans="1:18" x14ac:dyDescent="0.25">
      <c r="A25"/>
      <c r="B25" s="2" t="s">
        <v>63</v>
      </c>
      <c r="F25" s="2" t="s">
        <v>68</v>
      </c>
      <c r="L25" s="29">
        <f>Data!L18</f>
        <v>0.25800000000000001</v>
      </c>
      <c r="M25" s="29">
        <f>Data!M18</f>
        <v>0.25800000000000001</v>
      </c>
      <c r="N25" s="29">
        <f>Data!N18</f>
        <v>0.25800000000000001</v>
      </c>
    </row>
    <row r="26" spans="1:18" x14ac:dyDescent="0.25">
      <c r="A26"/>
      <c r="L26" s="28"/>
      <c r="M26" s="28"/>
      <c r="N26" s="28"/>
    </row>
    <row r="27" spans="1:18" x14ac:dyDescent="0.25">
      <c r="A27"/>
      <c r="B27" s="1" t="s">
        <v>64</v>
      </c>
      <c r="L27" s="28"/>
      <c r="M27" s="28"/>
      <c r="N27" s="28"/>
    </row>
    <row r="28" spans="1:18" x14ac:dyDescent="0.25">
      <c r="A28"/>
      <c r="B28" s="2" t="s">
        <v>72</v>
      </c>
      <c r="F28" s="2" t="s">
        <v>68</v>
      </c>
      <c r="L28" s="29">
        <f>Data!L21</f>
        <v>3.8270964548440985E-2</v>
      </c>
      <c r="M28" s="29">
        <f>Data!M21</f>
        <v>3.8270964548440985E-2</v>
      </c>
      <c r="N28" s="29">
        <f>Data!N21</f>
        <v>3.8270964548440985E-2</v>
      </c>
    </row>
    <row r="29" spans="1:18" x14ac:dyDescent="0.25">
      <c r="A29"/>
      <c r="B29" s="2" t="s">
        <v>71</v>
      </c>
      <c r="F29" s="2" t="s">
        <v>68</v>
      </c>
      <c r="L29" s="29">
        <f>Data!L22</f>
        <v>2.2307748653254793E-3</v>
      </c>
      <c r="M29" s="29">
        <f>Data!M22</f>
        <v>2.2307748653254793E-3</v>
      </c>
      <c r="N29" s="29">
        <f>Data!N22</f>
        <v>2.2307748653254793E-3</v>
      </c>
    </row>
    <row r="30" spans="1:18" x14ac:dyDescent="0.25">
      <c r="A30"/>
      <c r="L30" s="28"/>
      <c r="M30" s="28"/>
      <c r="N30" s="28"/>
    </row>
    <row r="31" spans="1:18" x14ac:dyDescent="0.25">
      <c r="A31"/>
      <c r="B31" s="1" t="s">
        <v>65</v>
      </c>
      <c r="L31" s="28"/>
      <c r="M31" s="28"/>
      <c r="N31" s="28"/>
    </row>
    <row r="32" spans="1:18" x14ac:dyDescent="0.25">
      <c r="A32"/>
      <c r="B32" s="2" t="s">
        <v>92</v>
      </c>
      <c r="F32" s="2" t="s">
        <v>68</v>
      </c>
      <c r="L32" s="29">
        <f>Data!L25</f>
        <v>2.5465000000000002E-2</v>
      </c>
      <c r="M32" s="29">
        <f>Data!M25</f>
        <v>2.5465000000000002E-2</v>
      </c>
      <c r="N32" s="29">
        <f>Data!N25</f>
        <v>2.5465000000000002E-2</v>
      </c>
      <c r="R32" s="5"/>
    </row>
    <row r="33" spans="1:18" x14ac:dyDescent="0.25">
      <c r="A33"/>
      <c r="B33" s="2" t="s">
        <v>69</v>
      </c>
      <c r="F33" s="2" t="s">
        <v>68</v>
      </c>
      <c r="H33" s="29">
        <f>Data!H26</f>
        <v>5.0000000000000001E-3</v>
      </c>
      <c r="R33" s="5"/>
    </row>
    <row r="34" spans="1:18" x14ac:dyDescent="0.25">
      <c r="A34"/>
    </row>
    <row r="35" spans="1:18" x14ac:dyDescent="0.25">
      <c r="A35"/>
      <c r="B35" s="2" t="s">
        <v>66</v>
      </c>
      <c r="F35" s="2" t="s">
        <v>68</v>
      </c>
      <c r="L35" s="29">
        <f>Data!L27</f>
        <v>5.1999999999999998E-2</v>
      </c>
      <c r="M35" s="29">
        <f>Data!M27</f>
        <v>5.1999999999999998E-2</v>
      </c>
      <c r="N35" s="29">
        <f>Data!N27</f>
        <v>5.1999999999999998E-2</v>
      </c>
    </row>
    <row r="36" spans="1:18" x14ac:dyDescent="0.25">
      <c r="A36"/>
      <c r="B36" s="2" t="s">
        <v>67</v>
      </c>
      <c r="L36" s="30">
        <f>Data!L28</f>
        <v>0.46181821535929962</v>
      </c>
      <c r="M36" s="30">
        <f>Data!M28</f>
        <v>0.46181821535929962</v>
      </c>
      <c r="N36" s="30">
        <f>Data!N28</f>
        <v>0.46181821535929962</v>
      </c>
    </row>
    <row r="37" spans="1:18" x14ac:dyDescent="0.25">
      <c r="A37"/>
      <c r="L37" s="49"/>
      <c r="M37" s="49"/>
      <c r="N37" s="49"/>
    </row>
    <row r="38" spans="1:18" x14ac:dyDescent="0.25">
      <c r="A38"/>
      <c r="B38" s="40" t="s">
        <v>102</v>
      </c>
      <c r="F38" s="2" t="s">
        <v>68</v>
      </c>
      <c r="L38" s="29">
        <f>Data!L30</f>
        <v>5.0000000000000001E-3</v>
      </c>
      <c r="M38" s="29">
        <f>Data!M30</f>
        <v>5.0000000000000001E-3</v>
      </c>
      <c r="N38" s="29">
        <f>Data!N30</f>
        <v>5.0000000000000001E-3</v>
      </c>
    </row>
    <row r="40" spans="1:18" s="7" customFormat="1" x14ac:dyDescent="0.25">
      <c r="B40" s="7" t="s">
        <v>73</v>
      </c>
    </row>
    <row r="42" spans="1:18" x14ac:dyDescent="0.25">
      <c r="A42"/>
      <c r="B42" s="14" t="s">
        <v>76</v>
      </c>
    </row>
    <row r="43" spans="1:18" x14ac:dyDescent="0.25">
      <c r="A43"/>
      <c r="B43" s="2" t="s">
        <v>75</v>
      </c>
      <c r="F43" s="2" t="s">
        <v>68</v>
      </c>
      <c r="L43" s="26">
        <f t="shared" ref="L43:N43" si="0">L28+L29</f>
        <v>4.050173941376646E-2</v>
      </c>
      <c r="M43" s="26">
        <f t="shared" si="0"/>
        <v>4.050173941376646E-2</v>
      </c>
      <c r="N43" s="26">
        <f t="shared" si="0"/>
        <v>4.050173941376646E-2</v>
      </c>
    </row>
    <row r="44" spans="1:18" x14ac:dyDescent="0.25">
      <c r="A44"/>
    </row>
    <row r="45" spans="1:18" x14ac:dyDescent="0.25">
      <c r="A45"/>
      <c r="B45" s="1" t="s">
        <v>77</v>
      </c>
    </row>
    <row r="46" spans="1:18" x14ac:dyDescent="0.25">
      <c r="A46"/>
      <c r="B46" s="2" t="s">
        <v>93</v>
      </c>
      <c r="F46" s="2" t="s">
        <v>68</v>
      </c>
      <c r="L46" s="26">
        <f>MAX(L32,$H33)</f>
        <v>2.5465000000000002E-2</v>
      </c>
      <c r="M46" s="26">
        <f>MAX(M32,$H33)</f>
        <v>2.5465000000000002E-2</v>
      </c>
      <c r="N46" s="26">
        <f>MAX(N32,$H33)</f>
        <v>2.5465000000000002E-2</v>
      </c>
      <c r="R46" s="5"/>
    </row>
    <row r="47" spans="1:18" x14ac:dyDescent="0.25">
      <c r="A47"/>
      <c r="B47" s="2" t="s">
        <v>79</v>
      </c>
      <c r="L47" s="31">
        <f t="shared" ref="L47:N47" si="1">((1-L24)+L24*(1-L25))/(1-L24)*L36</f>
        <v>1.546937082048534</v>
      </c>
      <c r="M47" s="31">
        <f t="shared" si="1"/>
        <v>1.546937082048534</v>
      </c>
      <c r="N47" s="31">
        <f t="shared" si="1"/>
        <v>1.546937082048534</v>
      </c>
    </row>
    <row r="48" spans="1:18" x14ac:dyDescent="0.25">
      <c r="A48"/>
      <c r="B48" s="2" t="s">
        <v>80</v>
      </c>
      <c r="F48" s="2" t="s">
        <v>68</v>
      </c>
      <c r="L48" s="26">
        <f>L46+L35*L47</f>
        <v>0.10590572826652377</v>
      </c>
      <c r="M48" s="26">
        <f t="shared" ref="M48:N48" si="2">M46+M35*M47</f>
        <v>0.10590572826652377</v>
      </c>
      <c r="N48" s="26">
        <f t="shared" si="2"/>
        <v>0.10590572826652377</v>
      </c>
      <c r="R48" s="5"/>
    </row>
    <row r="49" spans="1:14" x14ac:dyDescent="0.25">
      <c r="A49"/>
      <c r="B49" s="2" t="s">
        <v>81</v>
      </c>
      <c r="F49" s="2" t="s">
        <v>68</v>
      </c>
      <c r="L49" s="26">
        <f t="shared" ref="L49:N49" si="3">L48/(1-L25)</f>
        <v>0.14273009200340131</v>
      </c>
      <c r="M49" s="26">
        <f t="shared" si="3"/>
        <v>0.14273009200340131</v>
      </c>
      <c r="N49" s="26">
        <f t="shared" si="3"/>
        <v>0.14273009200340131</v>
      </c>
    </row>
    <row r="50" spans="1:14" x14ac:dyDescent="0.25">
      <c r="A50"/>
    </row>
    <row r="51" spans="1:14" x14ac:dyDescent="0.25">
      <c r="A51"/>
      <c r="B51" s="1" t="s">
        <v>78</v>
      </c>
    </row>
    <row r="52" spans="1:14" x14ac:dyDescent="0.25">
      <c r="A52"/>
      <c r="B52" s="2" t="s">
        <v>82</v>
      </c>
      <c r="F52" s="2" t="s">
        <v>68</v>
      </c>
      <c r="L52" s="26">
        <f t="shared" ref="L52:N52" si="4">L24*L43+(1-L24)*L49</f>
        <v>6.5036544035278823E-2</v>
      </c>
      <c r="M52" s="26">
        <f t="shared" si="4"/>
        <v>6.5036544035278823E-2</v>
      </c>
      <c r="N52" s="26">
        <f t="shared" si="4"/>
        <v>6.5036544035278823E-2</v>
      </c>
    </row>
    <row r="53" spans="1:14" x14ac:dyDescent="0.25">
      <c r="A53"/>
      <c r="B53" s="2" t="s">
        <v>94</v>
      </c>
      <c r="F53" s="2" t="s">
        <v>68</v>
      </c>
      <c r="L53" s="38">
        <f>ROUND(L52,3)</f>
        <v>6.5000000000000002E-2</v>
      </c>
      <c r="M53" s="38">
        <f t="shared" ref="M53:N53" si="5">ROUND(M52,3)</f>
        <v>6.5000000000000002E-2</v>
      </c>
      <c r="N53" s="38">
        <f t="shared" si="5"/>
        <v>6.5000000000000002E-2</v>
      </c>
    </row>
    <row r="54" spans="1:14" x14ac:dyDescent="0.25">
      <c r="A54"/>
    </row>
    <row r="55" spans="1:14" x14ac:dyDescent="0.25">
      <c r="A55"/>
      <c r="B55" s="40" t="s">
        <v>102</v>
      </c>
      <c r="F55" s="2" t="s">
        <v>68</v>
      </c>
      <c r="L55" s="48">
        <f>L38</f>
        <v>5.0000000000000001E-3</v>
      </c>
      <c r="M55" s="48">
        <f t="shared" ref="M55:N55" si="6">M38</f>
        <v>5.0000000000000001E-3</v>
      </c>
      <c r="N55" s="48">
        <f t="shared" si="6"/>
        <v>5.0000000000000001E-3</v>
      </c>
    </row>
    <row r="56" spans="1:14" x14ac:dyDescent="0.25">
      <c r="A56"/>
    </row>
    <row r="57" spans="1:14" ht="16.5" customHeight="1" x14ac:dyDescent="0.25">
      <c r="A57"/>
      <c r="B57" s="52" t="s">
        <v>122</v>
      </c>
      <c r="F57" s="2" t="s">
        <v>68</v>
      </c>
      <c r="L57" s="38">
        <f>L53+L55</f>
        <v>7.0000000000000007E-2</v>
      </c>
      <c r="M57" s="38">
        <f t="shared" ref="M57:N57" si="7">M53+M55</f>
        <v>7.0000000000000007E-2</v>
      </c>
      <c r="N57" s="38">
        <f t="shared" si="7"/>
        <v>7.0000000000000007E-2</v>
      </c>
    </row>
    <row r="58" spans="1:14" x14ac:dyDescent="0.25">
      <c r="A5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at lessons learned" ma:contentTypeID="0x010100F2E6213C29703140A5881E488DDBB7FF0019E2FF69FB7F4343957F1BFECB358D68" ma:contentTypeVersion="9" ma:contentTypeDescription="" ma:contentTypeScope="" ma:versionID="a38876865cd1d9ee7039785104b68290">
  <xsd:schema xmlns:xsd="http://www.w3.org/2001/XMLSchema" xmlns:xs="http://www.w3.org/2001/XMLSchema" xmlns:p="http://schemas.microsoft.com/office/2006/metadata/properties" xmlns:ns2="8f5cf0bc-6f17-423b-95f7-60d76aa1cbb7" targetNamespace="http://schemas.microsoft.com/office/2006/metadata/properties" ma:root="true" ma:fieldsID="ac9e35b19c9fd3f5b3372b9ef70cdfd8" ns2:_="">
    <xsd:import namespace="8f5cf0bc-6f17-423b-95f7-60d76aa1cb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cf0bc-6f17-423b-95f7-60d76aa1cb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cf0bc-6f17-423b-95f7-60d76aa1cbb7">4XY7FXMT2CQ3-1148484122-1443</_dlc_DocId>
    <_dlc_DocIdUrl xmlns="8f5cf0bc-6f17-423b-95f7-60d76aa1cbb7">
      <Url>https://intranet.acm.local/team/warmteteam/_layouts/15/DocIdRedir.aspx?ID=4XY7FXMT2CQ3-1148484122-1443</Url>
      <Description>4XY7FXMT2CQ3-1148484122-1443</Description>
    </_dlc_DocIdUrl>
    <_dlc_DocIdPersistId xmlns="8f5cf0bc-6f17-423b-95f7-60d76aa1cbb7" xsi:nil="true"/>
  </documentManagement>
</p:properties>
</file>

<file path=customXml/itemProps1.xml><?xml version="1.0" encoding="utf-8"?>
<ds:datastoreItem xmlns:ds="http://schemas.openxmlformats.org/officeDocument/2006/customXml" ds:itemID="{BACF5907-5A9C-413A-AB63-8A8AE74C2D6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CB1C9F-CCF9-4E38-862A-1CB92CDDD7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C6D5C-875B-45DE-ACA3-B662F08F7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cf0bc-6f17-423b-95f7-60d76aa1c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DC4B28-42FD-4275-AD39-0DAE99CBE63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5cf0bc-6f17-423b-95f7-60d76aa1cbb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Titelblad</vt:lpstr>
      <vt:lpstr>Toelichting</vt:lpstr>
      <vt:lpstr>Bronnen en toepassingen</vt:lpstr>
      <vt:lpstr>Resultaat</vt:lpstr>
      <vt:lpstr>Input --&gt;</vt:lpstr>
      <vt:lpstr>Data</vt:lpstr>
      <vt:lpstr>Berekeningen --&gt;</vt:lpstr>
      <vt:lpstr>Berekening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2021-06-08T09:19:18Z</dcterms:created>
  <dcterms:modified xsi:type="dcterms:W3CDTF">2025-11-13T15:20:47Z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0x010100F2E6213C29703140A5881E488DDBB7FF0019E2FF69FB7F4343957F1BFECB358D68</vt:lpwstr>
  </property>
  <property fmtid="{D5CDD505-2E9C-101B-9397-08002B2CF9AE}" pid="3" name="_dlc_DocIdItemGuid">
    <vt:lpwstr>54100101-6759-4cbb-a978-9c9effebe42d</vt:lpwstr>
  </property>
</Properties>
</file>