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63A2AA8D-BF90-46E6-B8BA-D827A3E13EF7}" xr6:coauthVersionLast="47" xr6:coauthVersionMax="47" xr10:uidLastSave="{00000000-0000-0000-0000-000000000000}"/>
  <bookViews>
    <workbookView xWindow="-110" yWindow="-110" windowWidth="19420" windowHeight="11500" firstSheet="7" activeTab="9" xr2:uid="{C8C34FE3-F9DC-4FEB-A59E-B73848EDEFC0}"/>
  </bookViews>
  <sheets>
    <sheet name="Algemene Info &amp; Factsheet" sheetId="1" r:id="rId1"/>
    <sheet name="Afzet" sheetId="2" r:id="rId2"/>
    <sheet name="Cashflow - Baseline" sheetId="3" r:id="rId3"/>
    <sheet name="Cashflow - Stress Prijsdaling" sheetId="11" r:id="rId4"/>
    <sheet name="Cashflow - Stress Prijsstijging" sheetId="4" r:id="rId5"/>
    <sheet name="Resultaten- Baseline" sheetId="7" r:id="rId6"/>
    <sheet name="Resultaten- Stress Daling" sheetId="13" r:id="rId7"/>
    <sheet name="Resultaten-  Stress Stijging" sheetId="12" r:id="rId8"/>
    <sheet name="Balans" sheetId="8" r:id="rId9"/>
    <sheet name="Vragen financiële positie" sheetId="10" r:id="rId10"/>
    <sheet name="Data verwerking" sheetId="9" r:id="rId11"/>
  </sheets>
  <externalReferences>
    <externalReference r:id="rId12"/>
  </externalReferences>
  <definedNames>
    <definedName name="_xlnm._FilterDatabase" localSheetId="0" hidden="1">'Algemene Info &amp; Factsheet'!$B$15:$F$15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" i="3" l="1"/>
  <c r="L27" i="3"/>
  <c r="K27" i="3"/>
  <c r="J27" i="3"/>
  <c r="I27" i="3"/>
  <c r="H27" i="3"/>
  <c r="M26" i="3"/>
  <c r="L26" i="3"/>
  <c r="K26" i="3"/>
  <c r="J26" i="3"/>
  <c r="I26" i="3"/>
  <c r="H26" i="3"/>
  <c r="M25" i="3"/>
  <c r="L25" i="3"/>
  <c r="K25" i="3"/>
  <c r="J25" i="3"/>
  <c r="I25" i="3"/>
  <c r="H25" i="3"/>
  <c r="M24" i="3"/>
  <c r="L24" i="3"/>
  <c r="K24" i="3"/>
  <c r="J24" i="3"/>
  <c r="I24" i="3"/>
  <c r="H24" i="3"/>
  <c r="M23" i="3"/>
  <c r="L23" i="3"/>
  <c r="K23" i="3"/>
  <c r="J23" i="3"/>
  <c r="I23" i="3"/>
  <c r="H23" i="3"/>
  <c r="M22" i="3"/>
  <c r="L22" i="3"/>
  <c r="K22" i="3"/>
  <c r="J22" i="3"/>
  <c r="I22" i="3"/>
  <c r="H22" i="3"/>
  <c r="M16" i="3"/>
  <c r="L16" i="3"/>
  <c r="K16" i="3"/>
  <c r="J16" i="3"/>
  <c r="I16" i="3"/>
  <c r="H16" i="3"/>
  <c r="M15" i="3"/>
  <c r="L15" i="3"/>
  <c r="K15" i="3"/>
  <c r="J15" i="3"/>
  <c r="I15" i="3"/>
  <c r="H15" i="3"/>
  <c r="M14" i="3"/>
  <c r="L14" i="3"/>
  <c r="K14" i="3"/>
  <c r="J14" i="3"/>
  <c r="I14" i="3"/>
  <c r="H14" i="3"/>
  <c r="M13" i="3"/>
  <c r="L13" i="3"/>
  <c r="K13" i="3"/>
  <c r="J13" i="3"/>
  <c r="I13" i="3"/>
  <c r="H13" i="3"/>
  <c r="M12" i="3"/>
  <c r="L12" i="3"/>
  <c r="K12" i="3"/>
  <c r="J12" i="3"/>
  <c r="I12" i="3"/>
  <c r="H12" i="3"/>
  <c r="M11" i="3"/>
  <c r="L11" i="3"/>
  <c r="K11" i="3"/>
  <c r="J11" i="3"/>
  <c r="I11" i="3"/>
  <c r="H11" i="3"/>
  <c r="H23" i="4" l="1"/>
  <c r="I23" i="4"/>
  <c r="J23" i="4"/>
  <c r="K23" i="4"/>
  <c r="L23" i="4"/>
  <c r="M23" i="4"/>
  <c r="H17" i="4"/>
  <c r="I17" i="4"/>
  <c r="J17" i="4"/>
  <c r="K17" i="4"/>
  <c r="L17" i="4"/>
  <c r="M17" i="4"/>
  <c r="H18" i="4"/>
  <c r="I18" i="4"/>
  <c r="J18" i="4"/>
  <c r="K18" i="4"/>
  <c r="L18" i="4"/>
  <c r="M18" i="4"/>
  <c r="H19" i="4"/>
  <c r="I19" i="4"/>
  <c r="J19" i="4"/>
  <c r="K19" i="4"/>
  <c r="L19" i="4"/>
  <c r="M19" i="4"/>
  <c r="H20" i="4"/>
  <c r="I20" i="4"/>
  <c r="J20" i="4"/>
  <c r="K20" i="4"/>
  <c r="L20" i="4"/>
  <c r="M20" i="4"/>
  <c r="H21" i="4"/>
  <c r="I21" i="4"/>
  <c r="J21" i="4"/>
  <c r="K21" i="4"/>
  <c r="L21" i="4"/>
  <c r="M21" i="4"/>
  <c r="H22" i="4"/>
  <c r="I22" i="4"/>
  <c r="J22" i="4"/>
  <c r="K22" i="4"/>
  <c r="L22" i="4"/>
  <c r="M22" i="4"/>
  <c r="H14" i="11"/>
  <c r="I14" i="11"/>
  <c r="J14" i="11"/>
  <c r="K14" i="11"/>
  <c r="L14" i="11"/>
  <c r="M14" i="11"/>
  <c r="B8" i="9"/>
  <c r="B7" i="9"/>
  <c r="M8" i="9"/>
  <c r="L8" i="9"/>
  <c r="K8" i="9"/>
  <c r="J8" i="9"/>
  <c r="I8" i="9"/>
  <c r="H8" i="9"/>
  <c r="G8" i="9"/>
  <c r="F8" i="9"/>
  <c r="E8" i="9"/>
  <c r="D8" i="9"/>
  <c r="C8" i="9"/>
  <c r="M7" i="9"/>
  <c r="L7" i="9"/>
  <c r="K7" i="9"/>
  <c r="J7" i="9"/>
  <c r="I7" i="9"/>
  <c r="H7" i="9"/>
  <c r="G7" i="9"/>
  <c r="F7" i="9"/>
  <c r="E7" i="9"/>
  <c r="D7" i="9"/>
  <c r="C7" i="9"/>
  <c r="H11" i="4"/>
  <c r="I11" i="4"/>
  <c r="J11" i="4"/>
  <c r="K11" i="4"/>
  <c r="L11" i="4"/>
  <c r="M11" i="4"/>
  <c r="H10" i="4"/>
  <c r="I10" i="4"/>
  <c r="J10" i="4"/>
  <c r="K10" i="4"/>
  <c r="L10" i="4"/>
  <c r="M10" i="4"/>
  <c r="H6" i="4"/>
  <c r="J6" i="4"/>
  <c r="L6" i="4"/>
  <c r="M6" i="4"/>
  <c r="H7" i="4"/>
  <c r="I7" i="4"/>
  <c r="J7" i="4"/>
  <c r="K7" i="11"/>
  <c r="M7" i="4"/>
  <c r="H8" i="11"/>
  <c r="K8" i="4"/>
  <c r="L8" i="11"/>
  <c r="M8" i="4"/>
  <c r="H9" i="4"/>
  <c r="I9" i="11"/>
  <c r="K9" i="4"/>
  <c r="L9" i="4"/>
  <c r="M9" i="11"/>
  <c r="H23" i="11"/>
  <c r="I23" i="11"/>
  <c r="J23" i="11"/>
  <c r="K23" i="11"/>
  <c r="L23" i="11"/>
  <c r="M23" i="11"/>
  <c r="I22" i="11"/>
  <c r="K22" i="11"/>
  <c r="M22" i="11"/>
  <c r="I19" i="11"/>
  <c r="M19" i="11"/>
  <c r="L20" i="11"/>
  <c r="J21" i="11"/>
  <c r="K21" i="11"/>
  <c r="I18" i="11"/>
  <c r="J18" i="11"/>
  <c r="L18" i="11"/>
  <c r="L7" i="4"/>
  <c r="I8" i="11"/>
  <c r="I6" i="4"/>
  <c r="C5" i="13"/>
  <c r="D2" i="13" a="1"/>
  <c r="D2" i="13" s="1"/>
  <c r="C5" i="12"/>
  <c r="D2" i="12" a="1"/>
  <c r="D2" i="12" s="1"/>
  <c r="K18" i="11"/>
  <c r="J19" i="11"/>
  <c r="J20" i="11"/>
  <c r="K6" i="4"/>
  <c r="J8" i="4"/>
  <c r="J9" i="4"/>
  <c r="L22" i="11" l="1"/>
  <c r="H22" i="11"/>
  <c r="K19" i="11"/>
  <c r="K20" i="11"/>
  <c r="H18" i="11"/>
  <c r="L19" i="11"/>
  <c r="I20" i="11"/>
  <c r="M20" i="11"/>
  <c r="M18" i="11"/>
  <c r="H20" i="11"/>
  <c r="H19" i="11"/>
  <c r="J22" i="11"/>
  <c r="I21" i="11"/>
  <c r="M21" i="11"/>
  <c r="L21" i="11"/>
  <c r="H21" i="11"/>
  <c r="I8" i="4"/>
  <c r="L11" i="11"/>
  <c r="L7" i="11"/>
  <c r="K9" i="11"/>
  <c r="I7" i="11"/>
  <c r="L6" i="11"/>
  <c r="I11" i="11"/>
  <c r="L10" i="11"/>
  <c r="J9" i="11"/>
  <c r="M8" i="11"/>
  <c r="H7" i="11"/>
  <c r="K6" i="11"/>
  <c r="H11" i="11"/>
  <c r="K10" i="11"/>
  <c r="J8" i="11"/>
  <c r="M7" i="11"/>
  <c r="H6" i="11"/>
  <c r="M11" i="11"/>
  <c r="H10" i="11"/>
  <c r="J6" i="11"/>
  <c r="K11" i="11"/>
  <c r="J10" i="11"/>
  <c r="M9" i="4"/>
  <c r="I9" i="4"/>
  <c r="L8" i="4"/>
  <c r="H8" i="4"/>
  <c r="K7" i="4"/>
  <c r="L9" i="11"/>
  <c r="H9" i="11"/>
  <c r="K8" i="11"/>
  <c r="J7" i="11"/>
  <c r="M6" i="11"/>
  <c r="I6" i="11"/>
  <c r="J11" i="11"/>
  <c r="M10" i="11"/>
  <c r="I10" i="11"/>
  <c r="C35" i="4"/>
  <c r="D35" i="4"/>
  <c r="E35" i="4"/>
  <c r="F35" i="4"/>
  <c r="G35" i="4"/>
  <c r="H35" i="4"/>
  <c r="I35" i="4"/>
  <c r="J35" i="4"/>
  <c r="K35" i="4"/>
  <c r="L35" i="4"/>
  <c r="M35" i="4"/>
  <c r="B35" i="4"/>
  <c r="C35" i="11"/>
  <c r="D35" i="11"/>
  <c r="E35" i="11"/>
  <c r="F35" i="11"/>
  <c r="G35" i="11"/>
  <c r="H35" i="11"/>
  <c r="I35" i="11"/>
  <c r="J35" i="11"/>
  <c r="K35" i="11"/>
  <c r="L35" i="11"/>
  <c r="M35" i="11"/>
  <c r="B35" i="11"/>
  <c r="M46" i="11" l="1"/>
  <c r="L46" i="11"/>
  <c r="K46" i="11"/>
  <c r="J46" i="11"/>
  <c r="I46" i="11"/>
  <c r="H46" i="11"/>
  <c r="G46" i="11"/>
  <c r="F46" i="11"/>
  <c r="E46" i="11"/>
  <c r="D46" i="11"/>
  <c r="C46" i="11"/>
  <c r="B46" i="11"/>
  <c r="M40" i="11"/>
  <c r="L40" i="11"/>
  <c r="K40" i="11"/>
  <c r="J40" i="11"/>
  <c r="I40" i="11"/>
  <c r="H40" i="11"/>
  <c r="G40" i="11"/>
  <c r="F40" i="11"/>
  <c r="E40" i="11"/>
  <c r="D40" i="11"/>
  <c r="C40" i="11"/>
  <c r="B40" i="11"/>
  <c r="M34" i="11"/>
  <c r="N11" i="13" s="1"/>
  <c r="L34" i="11"/>
  <c r="M11" i="13" s="1"/>
  <c r="K34" i="11"/>
  <c r="L11" i="13" s="1"/>
  <c r="J34" i="11"/>
  <c r="K11" i="13" s="1"/>
  <c r="I34" i="11"/>
  <c r="J11" i="13" s="1"/>
  <c r="H34" i="11"/>
  <c r="I11" i="13" s="1"/>
  <c r="G34" i="11"/>
  <c r="H11" i="13" s="1"/>
  <c r="F34" i="11"/>
  <c r="G11" i="13" s="1"/>
  <c r="E34" i="11"/>
  <c r="F11" i="13" s="1"/>
  <c r="D34" i="11"/>
  <c r="E11" i="13" s="1"/>
  <c r="C34" i="11"/>
  <c r="D11" i="13" s="1"/>
  <c r="B34" i="11"/>
  <c r="C11" i="13" s="1"/>
  <c r="M27" i="11"/>
  <c r="N10" i="13" s="1"/>
  <c r="L27" i="11"/>
  <c r="M10" i="13" s="1"/>
  <c r="K27" i="11"/>
  <c r="L10" i="13" s="1"/>
  <c r="J27" i="11"/>
  <c r="K10" i="13" s="1"/>
  <c r="I27" i="11"/>
  <c r="J10" i="13" s="1"/>
  <c r="H27" i="11"/>
  <c r="I10" i="13" s="1"/>
  <c r="M17" i="11"/>
  <c r="L17" i="11"/>
  <c r="K17" i="11"/>
  <c r="J17" i="11"/>
  <c r="I17" i="11"/>
  <c r="H17" i="11"/>
  <c r="B5" i="11"/>
  <c r="C2" i="11" a="1"/>
  <c r="C2" i="11" s="1"/>
  <c r="B50" i="3"/>
  <c r="B44" i="3"/>
  <c r="B38" i="3"/>
  <c r="K47" i="11" l="1"/>
  <c r="L6" i="13"/>
  <c r="H47" i="11"/>
  <c r="I6" i="13"/>
  <c r="L47" i="11"/>
  <c r="M6" i="13"/>
  <c r="J47" i="11"/>
  <c r="K6" i="13"/>
  <c r="I47" i="11"/>
  <c r="J6" i="13"/>
  <c r="M47" i="11"/>
  <c r="N6" i="13"/>
  <c r="M21" i="2"/>
  <c r="L21" i="2"/>
  <c r="K21" i="2"/>
  <c r="J21" i="2"/>
  <c r="I21" i="2"/>
  <c r="H21" i="2"/>
  <c r="G21" i="2"/>
  <c r="F21" i="2"/>
  <c r="E21" i="2"/>
  <c r="D21" i="2"/>
  <c r="C21" i="2"/>
  <c r="M20" i="2"/>
  <c r="L20" i="2"/>
  <c r="K20" i="2"/>
  <c r="J20" i="2"/>
  <c r="I20" i="2"/>
  <c r="H20" i="2"/>
  <c r="G20" i="2"/>
  <c r="F20" i="2"/>
  <c r="E20" i="2"/>
  <c r="D20" i="2"/>
  <c r="C20" i="2"/>
  <c r="B21" i="2"/>
  <c r="B20" i="2"/>
  <c r="G24" i="3" l="1"/>
  <c r="G13" i="3"/>
  <c r="D25" i="3"/>
  <c r="D14" i="3"/>
  <c r="D24" i="3"/>
  <c r="D13" i="3"/>
  <c r="E25" i="3"/>
  <c r="E14" i="3"/>
  <c r="F25" i="3"/>
  <c r="F14" i="3"/>
  <c r="E24" i="3"/>
  <c r="E13" i="3"/>
  <c r="F13" i="3"/>
  <c r="F24" i="3"/>
  <c r="G25" i="3"/>
  <c r="G14" i="3"/>
  <c r="C13" i="3"/>
  <c r="C24" i="3"/>
  <c r="C25" i="3"/>
  <c r="C14" i="3"/>
  <c r="B24" i="3"/>
  <c r="B13" i="3"/>
  <c r="B25" i="3"/>
  <c r="B14" i="3"/>
  <c r="C5" i="7"/>
  <c r="B5" i="4"/>
  <c r="B2" i="9"/>
  <c r="D5" i="8"/>
  <c r="C2" i="2" a="1"/>
  <c r="C2" i="2" s="1"/>
  <c r="C2" i="3" a="1"/>
  <c r="C2" i="3" s="1"/>
  <c r="C2" i="4" a="1"/>
  <c r="C2" i="4" s="1"/>
  <c r="D2" i="7" a="1"/>
  <c r="D2" i="7" s="1"/>
  <c r="B3" i="8" a="1"/>
  <c r="B3" i="8" s="1"/>
  <c r="C5" i="3"/>
  <c r="C5" i="2"/>
  <c r="D5" i="2" s="1"/>
  <c r="E5" i="2" s="1"/>
  <c r="F5" i="2" s="1"/>
  <c r="G5" i="2" s="1"/>
  <c r="H5" i="2" s="1"/>
  <c r="I5" i="2" s="1"/>
  <c r="J5" i="2" s="1"/>
  <c r="K5" i="2" s="1"/>
  <c r="L5" i="2" s="1"/>
  <c r="M5" i="2" s="1"/>
  <c r="C6" i="9"/>
  <c r="D6" i="9"/>
  <c r="E6" i="9"/>
  <c r="F6" i="9"/>
  <c r="G6" i="9"/>
  <c r="H6" i="9"/>
  <c r="I6" i="9"/>
  <c r="J6" i="9"/>
  <c r="K6" i="9"/>
  <c r="L6" i="9"/>
  <c r="M6" i="9"/>
  <c r="B6" i="9"/>
  <c r="D3" i="8"/>
  <c r="C3" i="8"/>
  <c r="D19" i="8"/>
  <c r="C19" i="8"/>
  <c r="D12" i="8"/>
  <c r="C12" i="8"/>
  <c r="M46" i="4"/>
  <c r="L46" i="4"/>
  <c r="K46" i="4"/>
  <c r="J46" i="4"/>
  <c r="I46" i="4"/>
  <c r="H46" i="4"/>
  <c r="G46" i="4"/>
  <c r="F46" i="4"/>
  <c r="E46" i="4"/>
  <c r="D46" i="4"/>
  <c r="C46" i="4"/>
  <c r="B46" i="4"/>
  <c r="M40" i="4"/>
  <c r="L40" i="4"/>
  <c r="K40" i="4"/>
  <c r="J40" i="4"/>
  <c r="I40" i="4"/>
  <c r="H40" i="4"/>
  <c r="G40" i="4"/>
  <c r="F40" i="4"/>
  <c r="E40" i="4"/>
  <c r="D40" i="4"/>
  <c r="C40" i="4"/>
  <c r="B40" i="4"/>
  <c r="M34" i="4"/>
  <c r="N11" i="12" s="1"/>
  <c r="L34" i="4"/>
  <c r="M11" i="12" s="1"/>
  <c r="K34" i="4"/>
  <c r="L11" i="12" s="1"/>
  <c r="J34" i="4"/>
  <c r="K11" i="12" s="1"/>
  <c r="I34" i="4"/>
  <c r="J11" i="12" s="1"/>
  <c r="H34" i="4"/>
  <c r="I11" i="12" s="1"/>
  <c r="G34" i="4"/>
  <c r="H11" i="12" s="1"/>
  <c r="F34" i="4"/>
  <c r="G11" i="12" s="1"/>
  <c r="E34" i="4"/>
  <c r="F11" i="12" s="1"/>
  <c r="D34" i="4"/>
  <c r="E11" i="12" s="1"/>
  <c r="C34" i="4"/>
  <c r="D11" i="12" s="1"/>
  <c r="B34" i="4"/>
  <c r="M16" i="4"/>
  <c r="N6" i="12" s="1"/>
  <c r="L16" i="4"/>
  <c r="M6" i="12" s="1"/>
  <c r="K16" i="4"/>
  <c r="L6" i="12" s="1"/>
  <c r="J16" i="4"/>
  <c r="K6" i="12" s="1"/>
  <c r="I16" i="4"/>
  <c r="J6" i="12" s="1"/>
  <c r="H16" i="4"/>
  <c r="I6" i="12" s="1"/>
  <c r="M50" i="3"/>
  <c r="L50" i="3"/>
  <c r="K50" i="3"/>
  <c r="J50" i="3"/>
  <c r="I50" i="3"/>
  <c r="H50" i="3"/>
  <c r="G50" i="3"/>
  <c r="F50" i="3"/>
  <c r="E50" i="3"/>
  <c r="D50" i="3"/>
  <c r="C50" i="3"/>
  <c r="M44" i="3"/>
  <c r="L44" i="3"/>
  <c r="K44" i="3"/>
  <c r="J44" i="3"/>
  <c r="I44" i="3"/>
  <c r="H44" i="3"/>
  <c r="G44" i="3"/>
  <c r="F44" i="3"/>
  <c r="E44" i="3"/>
  <c r="D44" i="3"/>
  <c r="C44" i="3"/>
  <c r="M38" i="3"/>
  <c r="L38" i="3"/>
  <c r="K38" i="3"/>
  <c r="J38" i="3"/>
  <c r="I38" i="3"/>
  <c r="H38" i="3"/>
  <c r="G38" i="3"/>
  <c r="F38" i="3"/>
  <c r="E38" i="3"/>
  <c r="D38" i="3"/>
  <c r="C38" i="3"/>
  <c r="C11" i="7"/>
  <c r="M31" i="3"/>
  <c r="L31" i="3"/>
  <c r="K31" i="3"/>
  <c r="J31" i="3"/>
  <c r="I31" i="3"/>
  <c r="H31" i="3"/>
  <c r="M21" i="3"/>
  <c r="N6" i="7" s="1"/>
  <c r="L21" i="3"/>
  <c r="M6" i="7" s="1"/>
  <c r="K21" i="3"/>
  <c r="L6" i="7" s="1"/>
  <c r="J21" i="3"/>
  <c r="K6" i="7" s="1"/>
  <c r="I21" i="3"/>
  <c r="J6" i="7" s="1"/>
  <c r="H21" i="3"/>
  <c r="I6" i="7" s="1"/>
  <c r="M23" i="2"/>
  <c r="L23" i="2"/>
  <c r="K23" i="2"/>
  <c r="J23" i="2"/>
  <c r="I23" i="2"/>
  <c r="H23" i="2"/>
  <c r="G23" i="2"/>
  <c r="F23" i="2"/>
  <c r="E23" i="2"/>
  <c r="D23" i="2"/>
  <c r="C23" i="2"/>
  <c r="B23" i="2"/>
  <c r="M22" i="2"/>
  <c r="L22" i="2"/>
  <c r="K22" i="2"/>
  <c r="J22" i="2"/>
  <c r="I22" i="2"/>
  <c r="H22" i="2"/>
  <c r="G22" i="2"/>
  <c r="F22" i="2"/>
  <c r="E22" i="2"/>
  <c r="D22" i="2"/>
  <c r="C22" i="2"/>
  <c r="B22" i="2"/>
  <c r="M19" i="2"/>
  <c r="L19" i="2"/>
  <c r="K19" i="2"/>
  <c r="J19" i="2"/>
  <c r="I19" i="2"/>
  <c r="H19" i="2"/>
  <c r="G19" i="2"/>
  <c r="F19" i="2"/>
  <c r="E19" i="2"/>
  <c r="D19" i="2"/>
  <c r="C19" i="2"/>
  <c r="B19" i="2"/>
  <c r="M18" i="2"/>
  <c r="L18" i="2"/>
  <c r="K18" i="2"/>
  <c r="J18" i="2"/>
  <c r="I18" i="2"/>
  <c r="H18" i="2"/>
  <c r="G18" i="2"/>
  <c r="F18" i="2"/>
  <c r="E18" i="2"/>
  <c r="D18" i="2"/>
  <c r="C18" i="2"/>
  <c r="B18" i="2"/>
  <c r="E22" i="1"/>
  <c r="C22" i="1"/>
  <c r="H3" i="1"/>
  <c r="G3" i="1"/>
  <c r="F22" i="3" l="1"/>
  <c r="F11" i="3"/>
  <c r="F27" i="3"/>
  <c r="F16" i="3"/>
  <c r="G9" i="4"/>
  <c r="G9" i="11"/>
  <c r="G22" i="3"/>
  <c r="G11" i="3"/>
  <c r="G23" i="3"/>
  <c r="G12" i="3"/>
  <c r="G26" i="3"/>
  <c r="G15" i="3"/>
  <c r="G14" i="11"/>
  <c r="G27" i="3"/>
  <c r="G16" i="3"/>
  <c r="G20" i="4"/>
  <c r="G21" i="11"/>
  <c r="F26" i="3"/>
  <c r="F15" i="3"/>
  <c r="D11" i="3"/>
  <c r="D22" i="3"/>
  <c r="D26" i="3"/>
  <c r="D15" i="3"/>
  <c r="D16" i="3"/>
  <c r="D27" i="3"/>
  <c r="G8" i="4"/>
  <c r="G8" i="11"/>
  <c r="F12" i="3"/>
  <c r="F23" i="3"/>
  <c r="D12" i="3"/>
  <c r="D23" i="3"/>
  <c r="E22" i="3"/>
  <c r="E11" i="3"/>
  <c r="E23" i="3"/>
  <c r="E12" i="3"/>
  <c r="E26" i="3"/>
  <c r="E15" i="3"/>
  <c r="E27" i="3"/>
  <c r="E16" i="3"/>
  <c r="G19" i="4"/>
  <c r="G20" i="11"/>
  <c r="C26" i="3"/>
  <c r="C15" i="3"/>
  <c r="C23" i="3"/>
  <c r="C12" i="3"/>
  <c r="C27" i="3"/>
  <c r="C16" i="3"/>
  <c r="C11" i="3"/>
  <c r="C22" i="3"/>
  <c r="B22" i="3"/>
  <c r="B11" i="3"/>
  <c r="B23" i="3"/>
  <c r="B12" i="3"/>
  <c r="B26" i="3"/>
  <c r="B15" i="3"/>
  <c r="B27" i="3"/>
  <c r="B16" i="3"/>
  <c r="E9" i="4"/>
  <c r="E9" i="11"/>
  <c r="F8" i="4"/>
  <c r="F8" i="11"/>
  <c r="E8" i="4"/>
  <c r="E8" i="11"/>
  <c r="D14" i="11"/>
  <c r="E20" i="4"/>
  <c r="E21" i="11"/>
  <c r="F19" i="4"/>
  <c r="F20" i="11"/>
  <c r="E19" i="4"/>
  <c r="E20" i="11"/>
  <c r="E14" i="11"/>
  <c r="D9" i="4"/>
  <c r="D9" i="11"/>
  <c r="F9" i="4"/>
  <c r="F9" i="11"/>
  <c r="D8" i="4"/>
  <c r="D8" i="11"/>
  <c r="F14" i="11"/>
  <c r="D20" i="4"/>
  <c r="D21" i="11"/>
  <c r="F20" i="4"/>
  <c r="F21" i="11"/>
  <c r="D19" i="4"/>
  <c r="D20" i="11"/>
  <c r="C14" i="11"/>
  <c r="C9" i="4"/>
  <c r="C9" i="11"/>
  <c r="C20" i="4"/>
  <c r="C21" i="11"/>
  <c r="C19" i="4"/>
  <c r="C20" i="11"/>
  <c r="C8" i="4"/>
  <c r="C8" i="11"/>
  <c r="B20" i="4"/>
  <c r="B21" i="11"/>
  <c r="B20" i="11"/>
  <c r="B19" i="4"/>
  <c r="B14" i="11"/>
  <c r="B9" i="4"/>
  <c r="B9" i="11"/>
  <c r="B8" i="4"/>
  <c r="B8" i="11"/>
  <c r="C11" i="12"/>
  <c r="I9" i="13"/>
  <c r="I9" i="12"/>
  <c r="H27" i="4"/>
  <c r="I10" i="12" s="1"/>
  <c r="M9" i="13"/>
  <c r="L27" i="4"/>
  <c r="M10" i="12" s="1"/>
  <c r="M9" i="12"/>
  <c r="I10" i="7"/>
  <c r="M10" i="7"/>
  <c r="E11" i="7"/>
  <c r="I11" i="7"/>
  <c r="M11" i="7"/>
  <c r="J9" i="13"/>
  <c r="I27" i="4"/>
  <c r="J10" i="12" s="1"/>
  <c r="J9" i="12"/>
  <c r="N9" i="13"/>
  <c r="M27" i="4"/>
  <c r="N10" i="12" s="1"/>
  <c r="N9" i="12"/>
  <c r="J10" i="7"/>
  <c r="N10" i="7"/>
  <c r="F11" i="7"/>
  <c r="J11" i="7"/>
  <c r="N11" i="7"/>
  <c r="D5" i="13"/>
  <c r="D5" i="12"/>
  <c r="J27" i="4"/>
  <c r="K10" i="12" s="1"/>
  <c r="K9" i="13"/>
  <c r="K10" i="7"/>
  <c r="G11" i="7"/>
  <c r="K11" i="7"/>
  <c r="L9" i="13"/>
  <c r="K27" i="4"/>
  <c r="L10" i="12" s="1"/>
  <c r="L10" i="7"/>
  <c r="D11" i="7"/>
  <c r="H11" i="7"/>
  <c r="L11" i="7"/>
  <c r="D5" i="7"/>
  <c r="C5" i="11"/>
  <c r="H51" i="3"/>
  <c r="L51" i="3"/>
  <c r="I51" i="3"/>
  <c r="M51" i="3"/>
  <c r="J51" i="3"/>
  <c r="K51" i="3"/>
  <c r="K9" i="7"/>
  <c r="L9" i="7"/>
  <c r="D5" i="3"/>
  <c r="C2" i="9"/>
  <c r="C5" i="4"/>
  <c r="I9" i="7"/>
  <c r="M9" i="7"/>
  <c r="J9" i="7"/>
  <c r="N9" i="7"/>
  <c r="C5" i="8"/>
  <c r="B2" i="8" s="1"/>
  <c r="G10" i="4" l="1"/>
  <c r="G10" i="11"/>
  <c r="G6" i="11"/>
  <c r="G6" i="4"/>
  <c r="G21" i="3"/>
  <c r="H6" i="7" s="1"/>
  <c r="H9" i="7" s="1"/>
  <c r="G11" i="4"/>
  <c r="G11" i="11"/>
  <c r="G23" i="4"/>
  <c r="G22" i="11"/>
  <c r="G21" i="4"/>
  <c r="G18" i="11"/>
  <c r="G17" i="4"/>
  <c r="G27" i="4" s="1"/>
  <c r="H10" i="12" s="1"/>
  <c r="H15" i="12" s="1"/>
  <c r="G31" i="3"/>
  <c r="H10" i="7" s="1"/>
  <c r="G23" i="11"/>
  <c r="G22" i="4"/>
  <c r="G7" i="4"/>
  <c r="G7" i="11"/>
  <c r="G51" i="3"/>
  <c r="G18" i="4"/>
  <c r="G19" i="11"/>
  <c r="E10" i="4"/>
  <c r="E10" i="11"/>
  <c r="D17" i="4"/>
  <c r="D18" i="11"/>
  <c r="D31" i="3"/>
  <c r="E10" i="7" s="1"/>
  <c r="F10" i="4"/>
  <c r="F10" i="11"/>
  <c r="E17" i="4"/>
  <c r="E18" i="11"/>
  <c r="E31" i="3"/>
  <c r="F10" i="7" s="1"/>
  <c r="D22" i="4"/>
  <c r="D23" i="11"/>
  <c r="D6" i="4"/>
  <c r="D6" i="11"/>
  <c r="D21" i="3"/>
  <c r="F6" i="11"/>
  <c r="F6" i="4"/>
  <c r="F21" i="3"/>
  <c r="G6" i="7" s="1"/>
  <c r="G9" i="7" s="1"/>
  <c r="E11" i="4"/>
  <c r="E11" i="11"/>
  <c r="E22" i="11"/>
  <c r="E23" i="4"/>
  <c r="E21" i="4"/>
  <c r="E6" i="4"/>
  <c r="E6" i="11"/>
  <c r="E21" i="3"/>
  <c r="F6" i="7" s="1"/>
  <c r="F9" i="7" s="1"/>
  <c r="D11" i="4"/>
  <c r="D11" i="11"/>
  <c r="D7" i="4"/>
  <c r="D7" i="11"/>
  <c r="F22" i="4"/>
  <c r="F23" i="11"/>
  <c r="F7" i="4"/>
  <c r="F7" i="11"/>
  <c r="E18" i="4"/>
  <c r="E19" i="11"/>
  <c r="D23" i="4"/>
  <c r="D21" i="4"/>
  <c r="D22" i="11"/>
  <c r="F18" i="4"/>
  <c r="F19" i="11"/>
  <c r="D10" i="4"/>
  <c r="D10" i="11"/>
  <c r="F11" i="4"/>
  <c r="F11" i="11"/>
  <c r="F21" i="4"/>
  <c r="F23" i="4"/>
  <c r="F22" i="11"/>
  <c r="F18" i="11"/>
  <c r="F17" i="4"/>
  <c r="F31" i="3"/>
  <c r="G10" i="7" s="1"/>
  <c r="G15" i="7" s="1"/>
  <c r="E22" i="4"/>
  <c r="E23" i="11"/>
  <c r="E7" i="4"/>
  <c r="E7" i="11"/>
  <c r="D18" i="4"/>
  <c r="D19" i="11"/>
  <c r="C10" i="4"/>
  <c r="C10" i="11"/>
  <c r="C23" i="4"/>
  <c r="C21" i="4"/>
  <c r="C22" i="11"/>
  <c r="C11" i="4"/>
  <c r="C11" i="11"/>
  <c r="C7" i="11"/>
  <c r="C7" i="4"/>
  <c r="C23" i="11"/>
  <c r="C22" i="4"/>
  <c r="C18" i="4"/>
  <c r="C19" i="11"/>
  <c r="C17" i="4"/>
  <c r="C18" i="11"/>
  <c r="C31" i="3"/>
  <c r="D10" i="7" s="1"/>
  <c r="D15" i="7" s="1"/>
  <c r="C6" i="4"/>
  <c r="C6" i="11"/>
  <c r="C21" i="3"/>
  <c r="B18" i="4"/>
  <c r="B19" i="11"/>
  <c r="B7" i="11"/>
  <c r="B7" i="4"/>
  <c r="B11" i="4"/>
  <c r="B11" i="11"/>
  <c r="B23" i="4"/>
  <c r="B21" i="4"/>
  <c r="B22" i="11"/>
  <c r="B10" i="4"/>
  <c r="B10" i="11"/>
  <c r="B23" i="11"/>
  <c r="B22" i="4"/>
  <c r="B17" i="4"/>
  <c r="B18" i="11"/>
  <c r="B31" i="3"/>
  <c r="C10" i="7" s="1"/>
  <c r="C15" i="7" s="1"/>
  <c r="B6" i="4"/>
  <c r="B6" i="11"/>
  <c r="B21" i="3"/>
  <c r="C6" i="7" s="1"/>
  <c r="C9" i="7" s="1"/>
  <c r="F15" i="7"/>
  <c r="J47" i="4"/>
  <c r="N15" i="7"/>
  <c r="N16" i="7" s="1"/>
  <c r="K47" i="4"/>
  <c r="K15" i="13"/>
  <c r="K16" i="13" s="1"/>
  <c r="I15" i="12"/>
  <c r="I16" i="12" s="1"/>
  <c r="L47" i="4"/>
  <c r="I47" i="4"/>
  <c r="H47" i="4"/>
  <c r="L15" i="7"/>
  <c r="L16" i="7" s="1"/>
  <c r="N15" i="13"/>
  <c r="N16" i="13" s="1"/>
  <c r="J15" i="7"/>
  <c r="J16" i="7" s="1"/>
  <c r="M15" i="7"/>
  <c r="M16" i="7" s="1"/>
  <c r="I15" i="13"/>
  <c r="I16" i="13" s="1"/>
  <c r="L15" i="12"/>
  <c r="J15" i="12"/>
  <c r="J16" i="12" s="1"/>
  <c r="M15" i="13"/>
  <c r="M16" i="13" s="1"/>
  <c r="E15" i="7"/>
  <c r="L15" i="13"/>
  <c r="L16" i="13" s="1"/>
  <c r="H15" i="7"/>
  <c r="H16" i="7" s="1"/>
  <c r="K15" i="12"/>
  <c r="N15" i="12"/>
  <c r="N16" i="12" s="1"/>
  <c r="J15" i="13"/>
  <c r="J16" i="13" s="1"/>
  <c r="M15" i="12"/>
  <c r="M16" i="12" s="1"/>
  <c r="I15" i="7"/>
  <c r="I16" i="7" s="1"/>
  <c r="D5" i="11"/>
  <c r="E5" i="13"/>
  <c r="E5" i="12"/>
  <c r="M47" i="4"/>
  <c r="L9" i="12"/>
  <c r="K15" i="7"/>
  <c r="K16" i="7" s="1"/>
  <c r="K9" i="12"/>
  <c r="E5" i="3"/>
  <c r="E5" i="7"/>
  <c r="D5" i="4"/>
  <c r="D2" i="9"/>
  <c r="G16" i="4" l="1"/>
  <c r="G16" i="7"/>
  <c r="G27" i="11"/>
  <c r="H10" i="13" s="1"/>
  <c r="H15" i="13" s="1"/>
  <c r="G17" i="11"/>
  <c r="H6" i="13" s="1"/>
  <c r="H9" i="13" s="1"/>
  <c r="F27" i="11"/>
  <c r="G10" i="13" s="1"/>
  <c r="G15" i="13" s="1"/>
  <c r="C27" i="11"/>
  <c r="D10" i="13" s="1"/>
  <c r="D15" i="13" s="1"/>
  <c r="C16" i="4"/>
  <c r="D6" i="12" s="1"/>
  <c r="D9" i="12" s="1"/>
  <c r="D27" i="11"/>
  <c r="E10" i="13" s="1"/>
  <c r="E15" i="13" s="1"/>
  <c r="E6" i="7"/>
  <c r="E9" i="7" s="1"/>
  <c r="D51" i="3"/>
  <c r="F16" i="7"/>
  <c r="F51" i="3"/>
  <c r="E17" i="11"/>
  <c r="F6" i="13" s="1"/>
  <c r="F9" i="13" s="1"/>
  <c r="D17" i="11"/>
  <c r="E6" i="13" s="1"/>
  <c r="E9" i="13" s="1"/>
  <c r="E27" i="4"/>
  <c r="F10" i="12" s="1"/>
  <c r="F15" i="12" s="1"/>
  <c r="F17" i="11"/>
  <c r="G6" i="13" s="1"/>
  <c r="D27" i="4"/>
  <c r="E10" i="12" s="1"/>
  <c r="E15" i="12" s="1"/>
  <c r="F27" i="4"/>
  <c r="G10" i="12" s="1"/>
  <c r="G15" i="12" s="1"/>
  <c r="E51" i="3"/>
  <c r="E16" i="4"/>
  <c r="F16" i="4"/>
  <c r="D16" i="4"/>
  <c r="E27" i="11"/>
  <c r="F10" i="13" s="1"/>
  <c r="F15" i="13" s="1"/>
  <c r="C27" i="4"/>
  <c r="D10" i="12" s="1"/>
  <c r="D15" i="12" s="1"/>
  <c r="D6" i="7"/>
  <c r="D9" i="7" s="1"/>
  <c r="C51" i="3"/>
  <c r="C17" i="11"/>
  <c r="D6" i="13" s="1"/>
  <c r="D9" i="13" s="1"/>
  <c r="B27" i="11"/>
  <c r="C10" i="13" s="1"/>
  <c r="C15" i="13" s="1"/>
  <c r="C16" i="7"/>
  <c r="C17" i="7" s="1"/>
  <c r="B27" i="4"/>
  <c r="C10" i="12" s="1"/>
  <c r="C15" i="12" s="1"/>
  <c r="B17" i="11"/>
  <c r="C6" i="13" s="1"/>
  <c r="C9" i="13" s="1"/>
  <c r="B16" i="4"/>
  <c r="C6" i="12" s="1"/>
  <c r="B51" i="3"/>
  <c r="B54" i="3" s="1"/>
  <c r="K16" i="12"/>
  <c r="L16" i="12"/>
  <c r="E5" i="11"/>
  <c r="F5" i="13"/>
  <c r="F5" i="12"/>
  <c r="F5" i="3"/>
  <c r="F5" i="7"/>
  <c r="E5" i="4"/>
  <c r="E2" i="9"/>
  <c r="H16" i="13" l="1"/>
  <c r="G47" i="11"/>
  <c r="H6" i="12"/>
  <c r="G47" i="4"/>
  <c r="D16" i="12"/>
  <c r="F16" i="13"/>
  <c r="C47" i="11"/>
  <c r="D16" i="13"/>
  <c r="C47" i="4"/>
  <c r="D47" i="11"/>
  <c r="E16" i="13"/>
  <c r="E6" i="12"/>
  <c r="D47" i="4"/>
  <c r="G6" i="12"/>
  <c r="F47" i="4"/>
  <c r="F47" i="11"/>
  <c r="F6" i="12"/>
  <c r="F9" i="12" s="1"/>
  <c r="E47" i="4"/>
  <c r="G9" i="13"/>
  <c r="G16" i="13" s="1"/>
  <c r="E47" i="11"/>
  <c r="E16" i="7"/>
  <c r="D16" i="7"/>
  <c r="D17" i="7" s="1"/>
  <c r="B47" i="4"/>
  <c r="B50" i="4" s="1"/>
  <c r="B3" i="9"/>
  <c r="C54" i="3"/>
  <c r="C53" i="3"/>
  <c r="B47" i="11"/>
  <c r="B50" i="11" s="1"/>
  <c r="C9" i="12"/>
  <c r="C16" i="12" s="1"/>
  <c r="C17" i="12" s="1"/>
  <c r="C16" i="13"/>
  <c r="C17" i="13" s="1"/>
  <c r="F5" i="11"/>
  <c r="G5" i="12"/>
  <c r="G5" i="13"/>
  <c r="G5" i="3"/>
  <c r="G5" i="7"/>
  <c r="F5" i="4"/>
  <c r="F2" i="9"/>
  <c r="H9" i="12" l="1"/>
  <c r="H16" i="12"/>
  <c r="D17" i="12"/>
  <c r="D17" i="13"/>
  <c r="E17" i="13" s="1"/>
  <c r="F17" i="13" s="1"/>
  <c r="G17" i="13" s="1"/>
  <c r="H17" i="13" s="1"/>
  <c r="I17" i="13" s="1"/>
  <c r="J17" i="13" s="1"/>
  <c r="K17" i="13" s="1"/>
  <c r="L17" i="13" s="1"/>
  <c r="M17" i="13" s="1"/>
  <c r="N17" i="13" s="1"/>
  <c r="C50" i="4"/>
  <c r="C5" i="9" s="1"/>
  <c r="G9" i="12"/>
  <c r="G16" i="12" s="1"/>
  <c r="F16" i="12"/>
  <c r="E17" i="7"/>
  <c r="F17" i="7" s="1"/>
  <c r="G17" i="7" s="1"/>
  <c r="H17" i="7" s="1"/>
  <c r="I17" i="7" s="1"/>
  <c r="J17" i="7" s="1"/>
  <c r="K17" i="7" s="1"/>
  <c r="L17" i="7" s="1"/>
  <c r="M17" i="7" s="1"/>
  <c r="N17" i="7" s="1"/>
  <c r="E9" i="12"/>
  <c r="E16" i="12" s="1"/>
  <c r="B5" i="9"/>
  <c r="C49" i="4"/>
  <c r="B4" i="9"/>
  <c r="C50" i="11"/>
  <c r="C49" i="11"/>
  <c r="C3" i="9"/>
  <c r="D54" i="3"/>
  <c r="D53" i="3"/>
  <c r="G5" i="11"/>
  <c r="H5" i="13"/>
  <c r="H5" i="12"/>
  <c r="H5" i="3"/>
  <c r="H5" i="7"/>
  <c r="G5" i="4"/>
  <c r="G2" i="9"/>
  <c r="D50" i="4" l="1"/>
  <c r="D5" i="9" s="1"/>
  <c r="E17" i="12"/>
  <c r="F17" i="12" s="1"/>
  <c r="G17" i="12" s="1"/>
  <c r="H17" i="12" s="1"/>
  <c r="I17" i="12" s="1"/>
  <c r="J17" i="12" s="1"/>
  <c r="K17" i="12" s="1"/>
  <c r="L17" i="12" s="1"/>
  <c r="M17" i="12" s="1"/>
  <c r="N17" i="12" s="1"/>
  <c r="D49" i="4"/>
  <c r="C4" i="9"/>
  <c r="D49" i="11"/>
  <c r="D50" i="11"/>
  <c r="D3" i="9"/>
  <c r="E54" i="3"/>
  <c r="E53" i="3"/>
  <c r="H5" i="11"/>
  <c r="I5" i="13"/>
  <c r="I5" i="12"/>
  <c r="I5" i="3"/>
  <c r="I5" i="7"/>
  <c r="H5" i="4"/>
  <c r="H2" i="9"/>
  <c r="E50" i="4" l="1"/>
  <c r="E5" i="9" s="1"/>
  <c r="E49" i="4"/>
  <c r="D4" i="9"/>
  <c r="E49" i="11"/>
  <c r="E50" i="11"/>
  <c r="E3" i="9"/>
  <c r="F53" i="3"/>
  <c r="F54" i="3"/>
  <c r="I5" i="11"/>
  <c r="J5" i="13"/>
  <c r="J5" i="12"/>
  <c r="J5" i="3"/>
  <c r="J5" i="7"/>
  <c r="I5" i="4"/>
  <c r="I2" i="9"/>
  <c r="F50" i="4" l="1"/>
  <c r="F5" i="9" s="1"/>
  <c r="F49" i="4"/>
  <c r="E4" i="9"/>
  <c r="F49" i="11"/>
  <c r="F50" i="11"/>
  <c r="F3" i="9"/>
  <c r="G53" i="3"/>
  <c r="G54" i="3"/>
  <c r="J5" i="11"/>
  <c r="K5" i="12"/>
  <c r="K5" i="13"/>
  <c r="K5" i="3"/>
  <c r="K5" i="7"/>
  <c r="J5" i="4"/>
  <c r="J2" i="9"/>
  <c r="G50" i="4" l="1"/>
  <c r="G5" i="9" s="1"/>
  <c r="G49" i="4"/>
  <c r="H50" i="4"/>
  <c r="F4" i="9"/>
  <c r="G50" i="11"/>
  <c r="G49" i="11"/>
  <c r="G3" i="9"/>
  <c r="H53" i="3"/>
  <c r="H54" i="3"/>
  <c r="K5" i="11"/>
  <c r="L5" i="13"/>
  <c r="L5" i="12"/>
  <c r="L5" i="3"/>
  <c r="L5" i="7"/>
  <c r="K5" i="4"/>
  <c r="K2" i="9"/>
  <c r="H49" i="4" l="1"/>
  <c r="H5" i="9"/>
  <c r="I49" i="4"/>
  <c r="I50" i="4"/>
  <c r="H3" i="9"/>
  <c r="I53" i="3"/>
  <c r="I54" i="3"/>
  <c r="G4" i="9"/>
  <c r="H49" i="11"/>
  <c r="H50" i="11"/>
  <c r="L5" i="11"/>
  <c r="M5" i="13"/>
  <c r="M5" i="12"/>
  <c r="M5" i="3"/>
  <c r="M5" i="7"/>
  <c r="L5" i="4"/>
  <c r="L2" i="9"/>
  <c r="I5" i="9" l="1"/>
  <c r="J49" i="4"/>
  <c r="J50" i="4"/>
  <c r="I3" i="9"/>
  <c r="J53" i="3"/>
  <c r="J54" i="3"/>
  <c r="H4" i="9"/>
  <c r="I49" i="11"/>
  <c r="I50" i="11"/>
  <c r="M5" i="11"/>
  <c r="N5" i="13"/>
  <c r="N5" i="12"/>
  <c r="N5" i="7"/>
  <c r="M5" i="4"/>
  <c r="M2" i="9"/>
  <c r="J5" i="9" l="1"/>
  <c r="K49" i="4"/>
  <c r="K50" i="4"/>
  <c r="J3" i="9"/>
  <c r="K53" i="3"/>
  <c r="K54" i="3"/>
  <c r="I4" i="9"/>
  <c r="J50" i="11"/>
  <c r="J49" i="11"/>
  <c r="K5" i="9" l="1"/>
  <c r="L50" i="4"/>
  <c r="L49" i="4"/>
  <c r="K3" i="9"/>
  <c r="L54" i="3"/>
  <c r="L53" i="3"/>
  <c r="J4" i="9"/>
  <c r="K50" i="11"/>
  <c r="K49" i="11"/>
  <c r="L5" i="9" l="1"/>
  <c r="M49" i="4"/>
  <c r="M50" i="4"/>
  <c r="M5" i="9" s="1"/>
  <c r="L3" i="9"/>
  <c r="M53" i="3"/>
  <c r="M54" i="3"/>
  <c r="M3" i="9" s="1"/>
  <c r="K4" i="9"/>
  <c r="L50" i="11"/>
  <c r="L49" i="11"/>
  <c r="L4" i="9" l="1"/>
  <c r="M49" i="11"/>
  <c r="M50" i="11"/>
  <c r="M4" i="9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<sst xmlns="http://schemas.openxmlformats.org/spreadsheetml/2006/main" count="319" uniqueCount="176">
  <si>
    <t>Bedrijfsgegevens</t>
  </si>
  <si>
    <t>Factsheet</t>
  </si>
  <si>
    <t xml:space="preserve">Afnemers </t>
  </si>
  <si>
    <t>Juridische bedrijfsnaam</t>
  </si>
  <si>
    <t>Handelsnaam</t>
  </si>
  <si>
    <t>KvK-nummer</t>
  </si>
  <si>
    <t>Adres</t>
  </si>
  <si>
    <t>Postcode</t>
  </si>
  <si>
    <t>Plaats</t>
  </si>
  <si>
    <t>Naam contactpersoon</t>
  </si>
  <si>
    <t>e-mail contactpersoon</t>
  </si>
  <si>
    <t>Telefoonnummer contactpersoon</t>
  </si>
  <si>
    <t>Reden uitvraag</t>
  </si>
  <si>
    <t>Vergunningaanvraag</t>
  </si>
  <si>
    <t>Datum aanvraag</t>
  </si>
  <si>
    <t>Beoordelingsperiode</t>
  </si>
  <si>
    <t>t/m</t>
  </si>
  <si>
    <t>Contract loopt t/m:</t>
  </si>
  <si>
    <t>Datum van invullen</t>
  </si>
  <si>
    <t>E-mail contactpersoon ACM</t>
  </si>
  <si>
    <t>vergunninghouders@acm.nl</t>
  </si>
  <si>
    <t>Inkooppartij(en)</t>
  </si>
  <si>
    <t>Maakt u gebruik van derde partijen als verkoopkanaal (wederverkopers, dealers, tussenpersonen etc.)?</t>
  </si>
  <si>
    <t>Beschrijving diensten</t>
  </si>
  <si>
    <t>Looptijd t/m:</t>
  </si>
  <si>
    <t>(Uitgaande van gemiddelden over de hele maand)</t>
  </si>
  <si>
    <t>Periode</t>
  </si>
  <si>
    <t xml:space="preserve">Toelichting per regel </t>
  </si>
  <si>
    <t>(Ingevulde bedragen zijn in €, 
kosten weergeven als negatief bedrag.)</t>
  </si>
  <si>
    <t>Ontvangsten energiebelasting</t>
  </si>
  <si>
    <t>Ontvangsten transportkosten</t>
  </si>
  <si>
    <t>Overige ontvangsten</t>
  </si>
  <si>
    <t>Ontvangen BTW</t>
  </si>
  <si>
    <t>Totaal ontvangsten verkoop</t>
  </si>
  <si>
    <t>Overige uitgaven inkoop</t>
  </si>
  <si>
    <t>BTW over uitgaven inkoop</t>
  </si>
  <si>
    <t>Totaal uitgaven inkoop</t>
  </si>
  <si>
    <t>Uitgaven personeel</t>
  </si>
  <si>
    <t>Uitgaven marketing</t>
  </si>
  <si>
    <t>Borgstellingen</t>
  </si>
  <si>
    <t>Overige uitgaven</t>
  </si>
  <si>
    <t>Rentesaldo</t>
  </si>
  <si>
    <t>BTW over overige uitgaven</t>
  </si>
  <si>
    <t>Totaal overige uitgaven</t>
  </si>
  <si>
    <t>Afdracht energiebelasting</t>
  </si>
  <si>
    <t>Afdracht transportkosten</t>
  </si>
  <si>
    <t>Afdracht BTW</t>
  </si>
  <si>
    <t>Vennootschapsbelasting</t>
  </si>
  <si>
    <t>Totaal afdrachten</t>
  </si>
  <si>
    <t>Netto investeringen</t>
  </si>
  <si>
    <t>Ontvangen eigen vermogen</t>
  </si>
  <si>
    <t>Ontvangen vreemd vermogen</t>
  </si>
  <si>
    <t>Betaald dividend</t>
  </si>
  <si>
    <t>Afgelost vreemd vermogen</t>
  </si>
  <si>
    <t>Totaal kapitaal &amp; financiering</t>
  </si>
  <si>
    <t>Totale cashflow</t>
  </si>
  <si>
    <t>Start Cumulatief</t>
  </si>
  <si>
    <t>Eind Cumulatief</t>
  </si>
  <si>
    <t>Totaal ontvangsten verkoop exclusief BTW, energiebelasting en transportkosten</t>
  </si>
  <si>
    <t>Mutatie debiteuren / overige vorderingen</t>
  </si>
  <si>
    <t>Totaal opbrengsten</t>
  </si>
  <si>
    <t>Totaal uitgaven inkoop exclusief BTW</t>
  </si>
  <si>
    <t>Totaal overige uitgaven exclusief borgstelling en BTW</t>
  </si>
  <si>
    <t>Mutatie crediteuren / overige schulden</t>
  </si>
  <si>
    <t>Afschrijvingen</t>
  </si>
  <si>
    <t>Totaal kosten</t>
  </si>
  <si>
    <t>Resultaat enkelvoudig</t>
  </si>
  <si>
    <t>Resultaat cumulatief</t>
  </si>
  <si>
    <t>Per</t>
  </si>
  <si>
    <t>Activa</t>
  </si>
  <si>
    <t>Totaal vaste activa</t>
  </si>
  <si>
    <t>Totaal liquide middelen</t>
  </si>
  <si>
    <t>Totaal activa</t>
  </si>
  <si>
    <t>Passiva</t>
  </si>
  <si>
    <t>Eigen vermogen</t>
  </si>
  <si>
    <t>Totaal passiva</t>
  </si>
  <si>
    <t>Prognose afzet baseline scenario</t>
  </si>
  <si>
    <t>Prognose kasstroomoverzicht
Scenario: baseline</t>
  </si>
  <si>
    <t>Solvabiliteitsratio</t>
  </si>
  <si>
    <t>2:403-verklaring</t>
  </si>
  <si>
    <t>Eind cumulatief</t>
  </si>
  <si>
    <t>Baseline</t>
  </si>
  <si>
    <t>Opeisbare financiering</t>
  </si>
  <si>
    <t>Onder welke EAN codes levert u? (Indien u meerdere PV partijen heeft bij een categorie verzoeken wij aan te geven bij welke PV partij de EAN code hoort.)</t>
  </si>
  <si>
    <t>Heeft u met betrekking tot het aantrekken van financiering een afspraak met (een) derde(n) (bijvoorbeeld krediet bij een bank, aan u verstrekte zekerheden en ontvangen garanties)? Indien dit het geval is, dan verzoeken wij u deze overeenkomst óók te verstrekken bij indiening van deze aanvraag.</t>
  </si>
  <si>
    <t>Toelichting</t>
  </si>
  <si>
    <t>Vragen financiële positie vergunninghouder</t>
  </si>
  <si>
    <t>Vraag</t>
  </si>
  <si>
    <t>Antwoord</t>
  </si>
  <si>
    <t>Indien aanwezig: Nederlandse (top-)holding</t>
  </si>
  <si>
    <t>Indien aanwezig: Internationale (top-)holding</t>
  </si>
  <si>
    <t>Wie is de wederverkoper?</t>
  </si>
  <si>
    <t>Wie is de wederpartij?</t>
  </si>
  <si>
    <t>Wat is de omvang van de zekerheid/garantie (EUR)?</t>
  </si>
  <si>
    <t>Wat zijn de voorwaarden waaronder deze verstrekt wordt?</t>
  </si>
  <si>
    <t xml:space="preserve">1. Indien de vergunning wordt verleend, welke belangrijke risico’s voor de financiële positie ziet u voor uw onderneming voor de komende 12 maanden? En hoe worden deze risico’s beheerst? Licht uw antwoord toe.
</t>
  </si>
  <si>
    <t xml:space="preserve">2. Indien de vergunning wordt verleend, in hoeverre is de vermogensstructuur van uw onderneming voldoende financieel weerbaar voor het opvangen van de onder vraag 1 geschetste risico’s? Licht uw antwoord toe.
</t>
  </si>
  <si>
    <t>1e maand prognose</t>
  </si>
  <si>
    <t>Ontvangsten uit voorschotten elektriciteit inzake peer-to-peer handel KA</t>
  </si>
  <si>
    <t>Ontvangsten uit voorschotten elektriciteit KA</t>
  </si>
  <si>
    <t>Ontvangsten uit voorschotten gas KA</t>
  </si>
  <si>
    <t>Uitgaven inkoop elektriciteit KA</t>
  </si>
  <si>
    <t>Uitgaven inkoop gas KA</t>
  </si>
  <si>
    <t>Uitgaven inkoop elektriciteit inzake peer-to-peer handel KA</t>
  </si>
  <si>
    <t>Aantal afnemers elektriciteit KA</t>
  </si>
  <si>
    <t>Aantal afnemers gas KA</t>
  </si>
  <si>
    <t>Afzet per afnemer elektriciteit KA (in kWh)</t>
  </si>
  <si>
    <t>Afzet per afnemer gas  KA (in m3)</t>
  </si>
  <si>
    <t>Totale afzet elektriciteit KA (in kWh)</t>
  </si>
  <si>
    <t>Totale afzet gas KA (in m3)</t>
  </si>
  <si>
    <t>Aantal afnemers elektriciteit inzake peer-to-peerhandel KA</t>
  </si>
  <si>
    <t>Totale afzet elektriciteit inzake peer-to-peer handel KA (in kWh)</t>
  </si>
  <si>
    <t>Afzet per afnemer elektriciteit inzake peer-to-peer handel KA (in kWh)</t>
  </si>
  <si>
    <t>Elektriciteit KA</t>
  </si>
  <si>
    <t>Gas KA</t>
  </si>
  <si>
    <t>Wie is de inkooppartij elektriciteit KA?</t>
  </si>
  <si>
    <t>Wie is de inkooppartij gas KA?</t>
  </si>
  <si>
    <t>Elektriciteit inzake peer-to-peer handel KA</t>
  </si>
  <si>
    <t>Balanceringsverantwoordelijke partij(en)</t>
  </si>
  <si>
    <t>Wie is de balanceringsverantwoordelijke partij voor elektriciteit KA?</t>
  </si>
  <si>
    <t>Wie is de balanceringsverantwoordelijke partij elektriciteit inzake peer-to-peer handel KA?</t>
  </si>
  <si>
    <t>Wie is de balanceringsverantwoordelijke partij gas KA?</t>
  </si>
  <si>
    <t>Wie is de inkooppartij elektriciteit inzake peer-to-peer KA?</t>
  </si>
  <si>
    <t>Elektriciteit inzake peer-to-peer handel niet-KA</t>
  </si>
  <si>
    <t>Gas niet-KA</t>
  </si>
  <si>
    <t>Wie is de balanceringsverantwoordelijke partij voor elektriciteit niet-KA?</t>
  </si>
  <si>
    <t>Wie is de balanceringsverantwoordelijke partij elektriciteit inzake peer-to-peer handel niet-KA?</t>
  </si>
  <si>
    <t>Wie is de balanceringsverantwoordelijke partij gas niet-KA?</t>
  </si>
  <si>
    <t>Wie is de inkooppartij elektriciteit niet-KA?</t>
  </si>
  <si>
    <t>Wie is de inkooppartij elektriciteit inzake peer-to-peer niet-KA?</t>
  </si>
  <si>
    <t>Wie is de inkooppartij gas niet-KA?</t>
  </si>
  <si>
    <t>Elektriciteit niet-KA</t>
  </si>
  <si>
    <t>niet-KA= voormalige grootverbruikers, alle aansluitingen die niet klein zijn.</t>
  </si>
  <si>
    <t>Totale afzet gas niet-KA (in m3)</t>
  </si>
  <si>
    <t>Aantal afnemers elektriciteit niet-KA</t>
  </si>
  <si>
    <t>Aantal afnemers elektriciteit inzake peer-to-peer handel niet-KA</t>
  </si>
  <si>
    <t>Aantal afnemers gas niet-KA</t>
  </si>
  <si>
    <t>Afzet per afnemer elektriciteit niet-KA (in kWh)</t>
  </si>
  <si>
    <t>Afzet per afnemer elektriciteit inzake peer-to-peer handel niet-KA (in kWh)</t>
  </si>
  <si>
    <t>Afzet per afnemer gas niet-KA (in m3)</t>
  </si>
  <si>
    <t>Totale afzet elektriciteit niet-KA (in kWh)</t>
  </si>
  <si>
    <t>Totale afzet elektriciteit inzake peer-to-peer handel niet-KA (in kWh)</t>
  </si>
  <si>
    <t>Ontvangsten elektriciteit niet-KA</t>
  </si>
  <si>
    <t>Ontvangsten elektriciteit inzake peer-to-peer handel niet-KA</t>
  </si>
  <si>
    <t>Ontvangsten gas niet-KA</t>
  </si>
  <si>
    <t>Uitgaven inkoop elektriciteit niet-KA</t>
  </si>
  <si>
    <t>Uitgaven inkoop elektriciteit inzake peer-to-peer handel niet-KA</t>
  </si>
  <si>
    <t>Uitgaven inkoop gas niet-KA</t>
  </si>
  <si>
    <t>Stresstest Prijsdaling</t>
  </si>
  <si>
    <t>Stresstest Prijsstijging</t>
  </si>
  <si>
    <t>* In dit scenario dient u rekening te houden met de volgende factoren:
1. Een verdubbeling van de energiemarktprijzen ten opzichte van de prijscurve gehanteerd in het basisscenario;
2. Een stijging van 15% van het gedurende de eerstvolgende 12 kalendermaanden ingekochte gasvolume ten opzichte van het basisscenario;
3. Een stijging van 50% van de maandelijkse onbalanskosten ten opzichte van het basisscenario;
4. Een oninbare omzet die per kalendermaand 2%-punt hoger is ten opzicht van het basisscenario.</t>
  </si>
  <si>
    <t>* In dit scenario dient u rekening te houden met de volgende factoren:
1. Een halvering van de energiemarktprijzen ten opzichte van de prijscurve gehanteerd in het basisscenario;
2. Een vermindering van 22% van het gasvolume gedurende de eerstvolgende 12 kalendermaanden ten opzichte van het basisscenario. Deze 22% teveel ingekochte energie wordt verkocht tegen de gehalveerde energiemarktprijs (uit 1); 
3. Een stijging van 50% van de maandelijkse onbalanskosten ten opzichte van het basisscenario;
4. Een 2%-punt hoger aantal vertrekkende klanten per kalendermaand ten opzichte van het basisscenario.</t>
  </si>
  <si>
    <t>Prognose kasstroomoverzicht
Scenario: Stressscenario prijsdaling*</t>
  </si>
  <si>
    <t>Prognose kasstroomoverzicht
Stressscenario prijsstijging*</t>
  </si>
  <si>
    <t>Afdracht onbalanskosten</t>
  </si>
  <si>
    <t>Ontvangsten verkoop 22% te veel ingekocht gas tegen 50% lagere prijzen</t>
  </si>
  <si>
    <t>Prognose Resultaten
Scenario: Baseline</t>
  </si>
  <si>
    <t>Prognose Resultaten
Scenario: Stress Prijsdaling</t>
  </si>
  <si>
    <t>Prognose Resultaten
Scenario: Stress Prijsstijging</t>
  </si>
  <si>
    <t>Gemiddelde verkoopprijs elektriciteit</t>
  </si>
  <si>
    <t>Gemiddelde verkoopprijs gas</t>
  </si>
  <si>
    <t>Inkoopprijs elektriciteit (per kWh)</t>
  </si>
  <si>
    <t>Inkoopprijs gas (per m3)</t>
  </si>
  <si>
    <t xml:space="preserve">3. Indien de vergunning wordt verleend, hoe bent u van plan open posities te sluiten met inkoopcontracten die de afgesloten verkoopcontracten afdekken wat betreft de verwachte leveringsvolumes van elektriciteit, elektriciteit inzake peer-to-peer handel of gas in de leveringsperiode waarin de prijs vaststaat? Licht uw antwoord toe en betrek hierbij ook uw inkoopstrategie.
</t>
  </si>
  <si>
    <t>Opeisbare financiering baseline</t>
  </si>
  <si>
    <t>Opeisbare financiering prijsdaling</t>
  </si>
  <si>
    <t>Opeisbare financiering prijsstijging</t>
  </si>
  <si>
    <t>Uitgaven margins</t>
  </si>
  <si>
    <t>Totaal lang vreemd vermogen</t>
  </si>
  <si>
    <t>Totaal kort vreemd vermogen</t>
  </si>
  <si>
    <t>Uitgaven inkoop 15% te weinig ingekocht gas tegen verdubbelde prijzen</t>
  </si>
  <si>
    <t>KA= aansluiting met een doorlaatwaarde kleiner dan of gelijk aan 3 x 80 Ampère voor elektriciteit of 40 m3(n) per uur voor gas;</t>
  </si>
  <si>
    <t>Totaal debiteuren / overige vlottende activa</t>
  </si>
  <si>
    <t xml:space="preserve">5. Indien de vergunning wordt verleend, in hoeverre zijn eventuele margin call-verplichtingen als gevolg van dalende prijzen een risico voor de financiële positie van uw onderneming voor de komende 12 maanden? Licht uw antwoord toe.
            </t>
  </si>
  <si>
    <t xml:space="preserve">6. Indien de vergunning wordt verleend, welke ontwikkeling verwacht u t.a.v. wanbetaling van het klantenbestand in de komende periode? Licht u antwoord toe.
</t>
  </si>
  <si>
    <t>4. Heeft u inkoopcontracten die u in staat stellen op de termijn markt elektriciteit en gas in te kopen? En bent u indien de vergunning wordt verleend, van plan deze inkoopcontracten te gebruiken om daadwerkelijk energie te gaan inkopen op termijnmarkten. Licht uw antwoord toe.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</si>
</sst>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[$€-413]\ #,##0.00;[Red][$€-413]\ #,##0.00\-"/>
    <numFmt numFmtId="167" formatCode="[$-413]mmm/yy;@"/>
    <numFmt numFmtId="168" formatCode="_ * #,##0_ ;_ * \-#,##0_ ;_ * &quot;-&quot;??_ ;_ @_ "/>
    <numFmt numFmtId="169" formatCode="_ &quot;€&quot;\ * #,##0_ ;_ &quot;€&quot;\ * \-#,##0_ ;_ &quot;€&quot;\ * &quot;-&quot;??_ ;_ @_ "/>
    <numFmt numFmtId="170" formatCode="_ [$€-413]\ * #,##0.00_ ;_ [$€-413]\ * \-#,##0.00_ ;_ [$€-413]\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7">
    <xf numFmtId="0" fontId="0" fillId="0" borderId="0" xfId="0"/>
    <xf numFmtId="0" fontId="0" fillId="0" borderId="0" xfId="0" applyProtection="1">
      <protection locked="0"/>
    </xf>
    <xf numFmtId="166" fontId="2" fillId="2" borderId="15" xfId="0" applyNumberFormat="1" applyFont="1" applyFill="1" applyBorder="1" applyAlignment="1" applyProtection="1">
      <alignment wrapText="1"/>
      <protection locked="0"/>
    </xf>
    <xf numFmtId="167" fontId="0" fillId="0" borderId="0" xfId="0" applyNumberFormat="1" applyProtection="1">
      <protection locked="0"/>
    </xf>
    <xf numFmtId="166" fontId="2" fillId="5" borderId="0" xfId="0" applyNumberFormat="1" applyFont="1" applyFill="1" applyAlignment="1" applyProtection="1">
      <alignment wrapText="1"/>
      <protection locked="0"/>
    </xf>
    <xf numFmtId="0" fontId="2" fillId="4" borderId="15" xfId="0" applyFont="1" applyFill="1" applyBorder="1" applyProtection="1">
      <protection locked="0"/>
    </xf>
    <xf numFmtId="167" fontId="2" fillId="4" borderId="15" xfId="0" applyNumberFormat="1" applyFont="1" applyFill="1" applyBorder="1" applyAlignment="1">
      <alignment horizontal="center" wrapText="1"/>
    </xf>
    <xf numFmtId="0" fontId="0" fillId="0" borderId="2" xfId="0" applyBorder="1" applyProtection="1">
      <protection locked="0"/>
    </xf>
    <xf numFmtId="166" fontId="0" fillId="2" borderId="12" xfId="0" applyNumberFormat="1" applyFill="1" applyBorder="1"/>
    <xf numFmtId="168" fontId="0" fillId="3" borderId="12" xfId="1" applyNumberFormat="1" applyFont="1" applyFill="1" applyBorder="1" applyProtection="1">
      <protection locked="0"/>
    </xf>
    <xf numFmtId="166" fontId="0" fillId="2" borderId="16" xfId="0" applyNumberFormat="1" applyFill="1" applyBorder="1"/>
    <xf numFmtId="168" fontId="0" fillId="3" borderId="16" xfId="1" applyNumberFormat="1" applyFont="1" applyFill="1" applyBorder="1" applyProtection="1">
      <protection locked="0"/>
    </xf>
    <xf numFmtId="166" fontId="2" fillId="7" borderId="11" xfId="0" applyNumberFormat="1" applyFont="1" applyFill="1" applyBorder="1"/>
    <xf numFmtId="166" fontId="2" fillId="7" borderId="12" xfId="0" applyNumberFormat="1" applyFont="1" applyFill="1" applyBorder="1"/>
    <xf numFmtId="166" fontId="2" fillId="7" borderId="14" xfId="0" applyNumberFormat="1" applyFont="1" applyFill="1" applyBorder="1"/>
    <xf numFmtId="168" fontId="0" fillId="3" borderId="14" xfId="1" applyNumberFormat="1" applyFont="1" applyFill="1" applyBorder="1" applyProtection="1">
      <protection locked="0"/>
    </xf>
    <xf numFmtId="166" fontId="2" fillId="2" borderId="15" xfId="0" applyNumberFormat="1" applyFont="1" applyFill="1" applyBorder="1" applyAlignment="1" applyProtection="1">
      <alignment horizontal="left" wrapText="1" indent="1"/>
      <protection locked="0"/>
    </xf>
    <xf numFmtId="166" fontId="2" fillId="5" borderId="0" xfId="0" applyNumberFormat="1" applyFont="1" applyFill="1" applyAlignment="1" applyProtection="1">
      <alignment horizontal="left" wrapText="1" indent="1"/>
      <protection locked="0"/>
    </xf>
    <xf numFmtId="0" fontId="0" fillId="0" borderId="0" xfId="0" applyAlignment="1" applyProtection="1">
      <alignment horizontal="left" indent="1"/>
      <protection locked="0"/>
    </xf>
    <xf numFmtId="0" fontId="2" fillId="4" borderId="15" xfId="0" applyFont="1" applyFill="1" applyBorder="1" applyAlignment="1" applyProtection="1">
      <alignment horizontal="left" indent="1"/>
      <protection locked="0"/>
    </xf>
    <xf numFmtId="166" fontId="0" fillId="2" borderId="12" xfId="0" applyNumberFormat="1" applyFill="1" applyBorder="1" applyAlignment="1" applyProtection="1">
      <alignment horizontal="left" indent="5"/>
      <protection locked="0"/>
    </xf>
    <xf numFmtId="169" fontId="4" fillId="3" borderId="12" xfId="2" applyNumberFormat="1" applyFont="1" applyFill="1" applyBorder="1" applyProtection="1">
      <protection locked="0"/>
    </xf>
    <xf numFmtId="164" fontId="2" fillId="3" borderId="12" xfId="2" applyFont="1" applyFill="1" applyBorder="1" applyProtection="1">
      <protection locked="0"/>
    </xf>
    <xf numFmtId="166" fontId="0" fillId="2" borderId="16" xfId="0" applyNumberFormat="1" applyFill="1" applyBorder="1" applyAlignment="1" applyProtection="1">
      <alignment horizontal="left" indent="5"/>
      <protection locked="0"/>
    </xf>
    <xf numFmtId="164" fontId="2" fillId="3" borderId="16" xfId="2" applyFont="1" applyFill="1" applyBorder="1" applyProtection="1">
      <protection locked="0"/>
    </xf>
    <xf numFmtId="164" fontId="0" fillId="3" borderId="12" xfId="2" applyFont="1" applyFill="1" applyBorder="1" applyProtection="1">
      <protection locked="0"/>
    </xf>
    <xf numFmtId="166" fontId="0" fillId="2" borderId="17" xfId="0" applyNumberFormat="1" applyFill="1" applyBorder="1" applyAlignment="1" applyProtection="1">
      <alignment horizontal="left" indent="5"/>
      <protection locked="0"/>
    </xf>
    <xf numFmtId="169" fontId="4" fillId="3" borderId="17" xfId="2" applyNumberFormat="1" applyFont="1" applyFill="1" applyBorder="1" applyProtection="1">
      <protection locked="0"/>
    </xf>
    <xf numFmtId="164" fontId="0" fillId="3" borderId="17" xfId="2" applyFont="1" applyFill="1" applyBorder="1" applyProtection="1">
      <protection locked="0"/>
    </xf>
    <xf numFmtId="166" fontId="2" fillId="7" borderId="15" xfId="0" applyNumberFormat="1" applyFont="1" applyFill="1" applyBorder="1" applyAlignment="1" applyProtection="1">
      <alignment horizontal="left" indent="3"/>
      <protection locked="0"/>
    </xf>
    <xf numFmtId="169" fontId="2" fillId="7" borderId="15" xfId="2" applyNumberFormat="1" applyFont="1" applyFill="1" applyBorder="1" applyProtection="1"/>
    <xf numFmtId="164" fontId="2" fillId="3" borderId="15" xfId="2" applyFont="1" applyFill="1" applyBorder="1" applyProtection="1">
      <protection locked="0"/>
    </xf>
    <xf numFmtId="164" fontId="0" fillId="3" borderId="16" xfId="2" applyFont="1" applyFill="1" applyBorder="1" applyProtection="1">
      <protection locked="0"/>
    </xf>
    <xf numFmtId="164" fontId="0" fillId="3" borderId="15" xfId="2" applyFont="1" applyFill="1" applyBorder="1" applyProtection="1">
      <protection locked="0"/>
    </xf>
    <xf numFmtId="166" fontId="0" fillId="2" borderId="18" xfId="0" applyNumberFormat="1" applyFill="1" applyBorder="1" applyAlignment="1" applyProtection="1">
      <alignment horizontal="left" indent="5"/>
      <protection locked="0"/>
    </xf>
    <xf numFmtId="169" fontId="4" fillId="3" borderId="18" xfId="2" applyNumberFormat="1" applyFont="1" applyFill="1" applyBorder="1" applyProtection="1">
      <protection locked="0"/>
    </xf>
    <xf numFmtId="164" fontId="0" fillId="3" borderId="18" xfId="2" applyFont="1" applyFill="1" applyBorder="1" applyProtection="1">
      <protection locked="0"/>
    </xf>
    <xf numFmtId="169" fontId="3" fillId="3" borderId="12" xfId="2" applyNumberFormat="1" applyFon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Alignment="1" applyProtection="1">
      <alignment horizontal="left" wrapText="1" indent="5"/>
      <protection locked="0"/>
    </xf>
    <xf numFmtId="164" fontId="3" fillId="3" borderId="12" xfId="2" applyFont="1" applyFill="1" applyBorder="1" applyProtection="1">
      <protection locked="0"/>
    </xf>
    <xf numFmtId="166" fontId="0" fillId="2" borderId="14" xfId="0" applyNumberFormat="1" applyFill="1" applyBorder="1" applyAlignment="1" applyProtection="1">
      <alignment horizontal="left" wrapText="1" indent="5"/>
      <protection locked="0"/>
    </xf>
    <xf numFmtId="169" fontId="4" fillId="3" borderId="14" xfId="2" applyNumberFormat="1" applyFont="1" applyFill="1" applyBorder="1" applyProtection="1">
      <protection locked="0"/>
    </xf>
    <xf numFmtId="164" fontId="3" fillId="3" borderId="14" xfId="2" applyFont="1" applyFill="1" applyBorder="1" applyProtection="1">
      <protection locked="0"/>
    </xf>
    <xf numFmtId="166" fontId="2" fillId="7" borderId="14" xfId="0" applyNumberFormat="1" applyFont="1" applyFill="1" applyBorder="1" applyAlignment="1" applyProtection="1">
      <alignment horizontal="left" wrapText="1" indent="3"/>
      <protection locked="0"/>
    </xf>
    <xf numFmtId="169" fontId="2" fillId="7" borderId="14" xfId="2" applyNumberFormat="1" applyFont="1" applyFill="1" applyBorder="1" applyProtection="1"/>
    <xf numFmtId="164" fontId="2" fillId="3" borderId="14" xfId="2" applyFont="1" applyFill="1" applyBorder="1" applyProtection="1">
      <protection locked="0"/>
    </xf>
    <xf numFmtId="164" fontId="0" fillId="3" borderId="14" xfId="2" applyFont="1" applyFill="1" applyBorder="1" applyProtection="1">
      <protection locked="0"/>
    </xf>
    <xf numFmtId="166" fontId="2" fillId="2" borderId="15" xfId="0" applyNumberFormat="1" applyFont="1" applyFill="1" applyBorder="1" applyAlignment="1" applyProtection="1">
      <alignment horizontal="left" indent="1"/>
      <protection locked="0"/>
    </xf>
    <xf numFmtId="169" fontId="2" fillId="4" borderId="15" xfId="2" applyNumberFormat="1" applyFont="1" applyFill="1" applyBorder="1" applyProtection="1"/>
    <xf numFmtId="0" fontId="0" fillId="0" borderId="0" xfId="0" applyAlignment="1">
      <alignment horizontal="left" indent="1"/>
    </xf>
    <xf numFmtId="166" fontId="2" fillId="2" borderId="4" xfId="0" applyNumberFormat="1" applyFont="1" applyFill="1" applyBorder="1" applyAlignment="1" applyProtection="1">
      <alignment horizontal="left" indent="1"/>
      <protection locked="0"/>
    </xf>
    <xf numFmtId="169" fontId="0" fillId="3" borderId="15" xfId="2" applyNumberFormat="1" applyFont="1" applyFill="1" applyBorder="1" applyProtection="1">
      <protection locked="0"/>
    </xf>
    <xf numFmtId="169" fontId="2" fillId="2" borderId="5" xfId="2" applyNumberFormat="1" applyFont="1" applyFill="1" applyBorder="1" applyProtection="1"/>
    <xf numFmtId="166" fontId="2" fillId="7" borderId="15" xfId="0" applyNumberFormat="1" applyFont="1" applyFill="1" applyBorder="1" applyAlignment="1" applyProtection="1">
      <alignment horizontal="left" indent="1"/>
      <protection locked="0"/>
    </xf>
    <xf numFmtId="166" fontId="2" fillId="2" borderId="15" xfId="0" applyNumberFormat="1" applyFont="1" applyFill="1" applyBorder="1" applyAlignment="1">
      <alignment horizontal="left" wrapText="1" indent="1"/>
    </xf>
    <xf numFmtId="169" fontId="0" fillId="6" borderId="11" xfId="2" applyNumberFormat="1" applyFont="1" applyFill="1" applyBorder="1" applyProtection="1"/>
    <xf numFmtId="169" fontId="0" fillId="3" borderId="12" xfId="2" applyNumberFormat="1" applyFont="1" applyFill="1" applyBorder="1" applyProtection="1">
      <protection locked="0"/>
    </xf>
    <xf numFmtId="166" fontId="2" fillId="7" borderId="15" xfId="0" applyNumberFormat="1" applyFont="1" applyFill="1" applyBorder="1" applyAlignment="1" applyProtection="1">
      <alignment horizontal="left" wrapText="1" indent="3"/>
      <protection locked="0"/>
    </xf>
    <xf numFmtId="169" fontId="0" fillId="6" borderId="12" xfId="2" applyNumberFormat="1" applyFont="1" applyFill="1" applyBorder="1" applyProtection="1"/>
    <xf numFmtId="166" fontId="2" fillId="8" borderId="15" xfId="0" applyNumberFormat="1" applyFont="1" applyFill="1" applyBorder="1" applyAlignment="1" applyProtection="1">
      <alignment horizontal="left" wrapText="1" indent="1"/>
      <protection locked="0"/>
    </xf>
    <xf numFmtId="169" fontId="0" fillId="4" borderId="15" xfId="2" applyNumberFormat="1" applyFont="1" applyFill="1" applyBorder="1" applyProtection="1"/>
    <xf numFmtId="0" fontId="0" fillId="8" borderId="15" xfId="0" applyFill="1" applyBorder="1" applyProtection="1">
      <protection locked="0"/>
    </xf>
    <xf numFmtId="0" fontId="2" fillId="4" borderId="15" xfId="0" applyFont="1" applyFill="1" applyBorder="1" applyAlignment="1">
      <alignment horizontal="left" indent="1"/>
    </xf>
    <xf numFmtId="14" fontId="2" fillId="4" borderId="15" xfId="0" quotePrefix="1" applyNumberFormat="1" applyFont="1" applyFill="1" applyBorder="1" applyAlignment="1">
      <alignment horizontal="center" wrapText="1"/>
    </xf>
    <xf numFmtId="0" fontId="0" fillId="0" borderId="12" xfId="0" applyBorder="1" applyAlignment="1" applyProtection="1">
      <alignment horizontal="left" indent="1"/>
      <protection locked="0"/>
    </xf>
    <xf numFmtId="0" fontId="0" fillId="0" borderId="12" xfId="0" applyBorder="1" applyProtection="1">
      <protection locked="0"/>
    </xf>
    <xf numFmtId="166" fontId="0" fillId="2" borderId="12" xfId="0" applyNumberFormat="1" applyFill="1" applyBorder="1" applyAlignment="1" applyProtection="1">
      <alignment horizontal="left" wrapText="1" indent="3"/>
      <protection locked="0"/>
    </xf>
    <xf numFmtId="166" fontId="2" fillId="7" borderId="15" xfId="0" applyNumberFormat="1" applyFont="1" applyFill="1" applyBorder="1" applyAlignment="1">
      <alignment horizontal="left" wrapText="1" indent="1"/>
    </xf>
    <xf numFmtId="164" fontId="2" fillId="7" borderId="15" xfId="2" applyFont="1" applyFill="1" applyBorder="1" applyProtection="1"/>
    <xf numFmtId="0" fontId="0" fillId="0" borderId="15" xfId="0" applyBorder="1"/>
    <xf numFmtId="167" fontId="2" fillId="4" borderId="15" xfId="0" applyNumberFormat="1" applyFont="1" applyFill="1" applyBorder="1" applyAlignment="1">
      <alignment horizontal="left" vertical="top" wrapText="1"/>
    </xf>
    <xf numFmtId="166" fontId="0" fillId="2" borderId="15" xfId="0" applyNumberFormat="1" applyFill="1" applyBorder="1" applyAlignment="1" applyProtection="1">
      <alignment horizontal="left" wrapText="1" indent="5"/>
      <protection locked="0"/>
    </xf>
    <xf numFmtId="166" fontId="4" fillId="2" borderId="15" xfId="0" applyNumberFormat="1" applyFont="1" applyFill="1" applyBorder="1" applyAlignment="1" applyProtection="1">
      <alignment horizontal="left" wrapText="1" indent="1"/>
      <protection locked="0"/>
    </xf>
    <xf numFmtId="0" fontId="5" fillId="2" borderId="15" xfId="0" applyFont="1" applyFill="1" applyBorder="1"/>
    <xf numFmtId="0" fontId="5" fillId="4" borderId="15" xfId="0" applyFont="1" applyFill="1" applyBorder="1" applyAlignment="1" applyProtection="1">
      <alignment horizontal="left" indent="1"/>
      <protection locked="0"/>
    </xf>
    <xf numFmtId="0" fontId="0" fillId="2" borderId="5" xfId="0" applyFill="1" applyBorder="1" applyAlignment="1">
      <alignment wrapText="1"/>
    </xf>
    <xf numFmtId="0" fontId="0" fillId="2" borderId="1" xfId="0" applyFill="1" applyBorder="1" applyProtection="1">
      <protection locked="0"/>
    </xf>
    <xf numFmtId="0" fontId="0" fillId="4" borderId="4" xfId="0" applyFill="1" applyBorder="1"/>
    <xf numFmtId="14" fontId="0" fillId="4" borderId="5" xfId="0" applyNumberFormat="1" applyFill="1" applyBorder="1"/>
    <xf numFmtId="0" fontId="0" fillId="2" borderId="6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14" fontId="0" fillId="4" borderId="0" xfId="0" applyNumberFormat="1" applyFill="1" applyAlignment="1">
      <alignment horizontal="left"/>
    </xf>
    <xf numFmtId="0" fontId="0" fillId="4" borderId="0" xfId="0" applyFill="1" applyAlignment="1">
      <alignment horizontal="center"/>
    </xf>
    <xf numFmtId="14" fontId="0" fillId="4" borderId="7" xfId="0" applyNumberFormat="1" applyFill="1" applyBorder="1"/>
    <xf numFmtId="0" fontId="0" fillId="3" borderId="1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5" borderId="0" xfId="0" applyFont="1" applyFill="1" applyProtection="1"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167" fontId="3" fillId="4" borderId="15" xfId="0" applyNumberFormat="1" applyFont="1" applyFill="1" applyBorder="1" applyAlignment="1">
      <alignment horizontal="center" wrapText="1"/>
    </xf>
    <xf numFmtId="0" fontId="3" fillId="6" borderId="15" xfId="0" applyFont="1" applyFill="1" applyBorder="1" applyAlignment="1">
      <alignment horizontal="left" indent="1"/>
    </xf>
    <xf numFmtId="14" fontId="0" fillId="3" borderId="0" xfId="0" applyNumberFormat="1" applyFill="1" applyProtection="1">
      <protection locked="0"/>
    </xf>
    <xf numFmtId="14" fontId="0" fillId="3" borderId="7" xfId="0" applyNumberFormat="1" applyFill="1" applyBorder="1" applyProtection="1">
      <protection locked="0"/>
    </xf>
    <xf numFmtId="0" fontId="0" fillId="5" borderId="0" xfId="0" applyFill="1" applyProtection="1">
      <protection locked="0"/>
    </xf>
    <xf numFmtId="0" fontId="6" fillId="2" borderId="0" xfId="0" applyFont="1" applyFill="1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2" fontId="0" fillId="7" borderId="11" xfId="2" applyNumberFormat="1" applyFont="1" applyFill="1" applyBorder="1" applyProtection="1"/>
    <xf numFmtId="2" fontId="0" fillId="7" borderId="12" xfId="2" applyNumberFormat="1" applyFont="1" applyFill="1" applyBorder="1" applyProtection="1"/>
    <xf numFmtId="2" fontId="0" fillId="7" borderId="14" xfId="2" applyNumberFormat="1" applyFont="1" applyFill="1" applyBorder="1" applyProtection="1"/>
    <xf numFmtId="170" fontId="4" fillId="3" borderId="12" xfId="2" applyNumberFormat="1" applyFont="1" applyFill="1" applyBorder="1" applyProtection="1">
      <protection locked="0"/>
    </xf>
    <xf numFmtId="170" fontId="4" fillId="0" borderId="12" xfId="2" applyNumberFormat="1" applyFont="1" applyFill="1" applyBorder="1" applyProtection="1">
      <protection locked="0"/>
    </xf>
    <xf numFmtId="170" fontId="4" fillId="3" borderId="17" xfId="2" applyNumberFormat="1" applyFont="1" applyFill="1" applyBorder="1" applyProtection="1">
      <protection locked="0"/>
    </xf>
    <xf numFmtId="170" fontId="2" fillId="7" borderId="15" xfId="2" applyNumberFormat="1" applyFont="1" applyFill="1" applyBorder="1" applyProtection="1"/>
    <xf numFmtId="170" fontId="4" fillId="3" borderId="18" xfId="2" applyNumberFormat="1" applyFont="1" applyFill="1" applyBorder="1" applyProtection="1">
      <protection locked="0"/>
    </xf>
    <xf numFmtId="170" fontId="3" fillId="3" borderId="12" xfId="2" applyNumberFormat="1" applyFont="1" applyFill="1" applyBorder="1" applyAlignment="1" applyProtection="1">
      <alignment horizontal="center"/>
      <protection locked="0"/>
    </xf>
    <xf numFmtId="170" fontId="4" fillId="3" borderId="14" xfId="2" applyNumberFormat="1" applyFont="1" applyFill="1" applyBorder="1" applyProtection="1">
      <protection locked="0"/>
    </xf>
    <xf numFmtId="170" fontId="2" fillId="7" borderId="14" xfId="2" applyNumberFormat="1" applyFont="1" applyFill="1" applyBorder="1" applyProtection="1"/>
    <xf numFmtId="170" fontId="4" fillId="9" borderId="12" xfId="2" applyNumberFormat="1" applyFont="1" applyFill="1" applyBorder="1" applyProtection="1">
      <protection locked="0"/>
    </xf>
    <xf numFmtId="169" fontId="4" fillId="9" borderId="12" xfId="2" applyNumberFormat="1" applyFont="1" applyFill="1" applyBorder="1" applyProtection="1">
      <protection locked="0"/>
    </xf>
    <xf numFmtId="0" fontId="0" fillId="0" borderId="15" xfId="0" applyBorder="1" applyAlignment="1">
      <alignment wrapText="1"/>
    </xf>
    <xf numFmtId="0" fontId="0" fillId="0" borderId="0" xfId="0" applyAlignment="1">
      <alignment wrapText="1"/>
    </xf>
    <xf numFmtId="0" fontId="0" fillId="2" borderId="5" xfId="0" applyFill="1" applyBorder="1" applyAlignment="1">
      <alignment vertical="top" wrapText="1"/>
    </xf>
    <xf numFmtId="0" fontId="3" fillId="6" borderId="4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0" fillId="3" borderId="0" xfId="0" applyFill="1" applyAlignment="1" applyProtection="1">
      <alignment horizontal="left"/>
      <protection locked="0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10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14" fontId="0" fillId="3" borderId="10" xfId="0" applyNumberForma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14" fontId="0" fillId="4" borderId="13" xfId="0" applyNumberFormat="1" applyFill="1" applyBorder="1"/>
    <xf numFmtId="14" fontId="0" fillId="4" borderId="5" xfId="0" applyNumberFormat="1" applyFill="1" applyBorder="1"/>
    <xf numFmtId="0" fontId="6" fillId="5" borderId="10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14" fontId="2" fillId="4" borderId="4" xfId="0" quotePrefix="1" applyNumberFormat="1" applyFont="1" applyFill="1" applyBorder="1" applyAlignment="1">
      <alignment horizontal="center" wrapText="1"/>
    </xf>
    <xf numFmtId="14" fontId="2" fillId="4" borderId="5" xfId="0" quotePrefix="1" applyNumberFormat="1" applyFont="1" applyFill="1" applyBorder="1" applyAlignment="1">
      <alignment horizont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Cashflow einde maand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[1]Cashflow!$B$43</c:f>
              <c:strCache>
                <c:ptCount val="1"/>
                <c:pt idx="0">
                  <c:v>Eind Cumulatief</c:v>
                </c:pt>
              </c:strCache>
            </c:strRef>
          </c:tx>
          <c:marker>
            <c:symbol val="none"/>
          </c:marker>
          <c:cat>
            <c:numRef>
              <c:f>[1]Cashflow!$C$5:$N$5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[1]Cashflow!$C$43:$N$43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F7-4E8D-9D3B-47918978B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913664"/>
        <c:axId val="178915200"/>
      </c:lineChart>
      <c:catAx>
        <c:axId val="17891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8915200"/>
        <c:crosses val="autoZero"/>
        <c:auto val="1"/>
        <c:lblAlgn val="ctr"/>
        <c:lblOffset val="100"/>
        <c:noMultiLvlLbl val="0"/>
      </c:catAx>
      <c:valAx>
        <c:axId val="178915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8913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Cashflow einde maand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[1]Cashflow!$B$43</c:f>
              <c:strCache>
                <c:ptCount val="1"/>
                <c:pt idx="0">
                  <c:v>Eind Cumulatief</c:v>
                </c:pt>
              </c:strCache>
            </c:strRef>
          </c:tx>
          <c:marker>
            <c:symbol val="none"/>
          </c:marker>
          <c:cat>
            <c:numRef>
              <c:f>[1]Cashflow!$C$5:$N$5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[1]Cashflow!$C$43:$N$43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24-4643-8327-B36A24F55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913664"/>
        <c:axId val="178915200"/>
      </c:lineChart>
      <c:catAx>
        <c:axId val="17891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8915200"/>
        <c:crosses val="autoZero"/>
        <c:auto val="1"/>
        <c:lblAlgn val="ctr"/>
        <c:lblOffset val="100"/>
        <c:noMultiLvlLbl val="0"/>
      </c:catAx>
      <c:valAx>
        <c:axId val="178915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8913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Cashflow einde maand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[1]Cashflow!$B$43</c:f>
              <c:strCache>
                <c:ptCount val="1"/>
                <c:pt idx="0">
                  <c:v>Eind Cumulatief</c:v>
                </c:pt>
              </c:strCache>
            </c:strRef>
          </c:tx>
          <c:marker>
            <c:symbol val="none"/>
          </c:marker>
          <c:cat>
            <c:numRef>
              <c:f>[1]Cashflow!$C$5:$N$5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cat>
          <c:val>
            <c:numRef>
              <c:f>[1]Cashflow!$C$43:$N$43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2E-4F02-9616-72A020650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913664"/>
        <c:axId val="178915200"/>
      </c:lineChart>
      <c:catAx>
        <c:axId val="17891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8915200"/>
        <c:crosses val="autoZero"/>
        <c:auto val="1"/>
        <c:lblAlgn val="ctr"/>
        <c:lblOffset val="100"/>
        <c:noMultiLvlLbl val="0"/>
      </c:catAx>
      <c:valAx>
        <c:axId val="178915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8913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649431</xdr:colOff>
      <xdr:row>55</xdr:row>
      <xdr:rowOff>74467</xdr:rowOff>
    </xdr:from>
    <xdr:to>
      <xdr:col>6</xdr:col>
      <xdr:colOff>571500</xdr:colOff>
      <xdr:row>74</xdr:row>
      <xdr:rowOff>34637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74985DD-9BCA-4ECD-AA0F-ED8AEFA95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649431</xdr:colOff>
      <xdr:row>51</xdr:row>
      <xdr:rowOff>74467</xdr:rowOff>
    </xdr:from>
    <xdr:to>
      <xdr:col>6</xdr:col>
      <xdr:colOff>571500</xdr:colOff>
      <xdr:row>70</xdr:row>
      <xdr:rowOff>34637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410DA1A-A754-4D5F-B69B-B6198510F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649431</xdr:colOff>
      <xdr:row>51</xdr:row>
      <xdr:rowOff>74467</xdr:rowOff>
    </xdr:from>
    <xdr:to>
      <xdr:col>6</xdr:col>
      <xdr:colOff>571500</xdr:colOff>
      <xdr:row>70</xdr:row>
      <xdr:rowOff>34637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16AD405-5B20-477B-9B60-37CFF74F1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.acm.local/Downloads/bijlage-6-fipo-vergunningaanvraag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gemene Info &amp; Factscheet"/>
      <sheetName val="Afzet"/>
      <sheetName val="Cashflow"/>
      <sheetName val="Resultaten"/>
      <sheetName val="Balans"/>
    </sheetNames>
    <sheetDataSet>
      <sheetData sheetId="0" refreshError="1"/>
      <sheetData sheetId="1" refreshError="1"/>
      <sheetData sheetId="2" refreshError="1">
        <row r="5">
          <cell r="C5" t="e">
            <v>#VALUE!</v>
          </cell>
          <cell r="D5" t="e">
            <v>#VALUE!</v>
          </cell>
          <cell r="E5" t="e">
            <v>#VALUE!</v>
          </cell>
          <cell r="F5" t="e">
            <v>#VALUE!</v>
          </cell>
          <cell r="G5" t="e">
            <v>#VALUE!</v>
          </cell>
          <cell r="H5" t="e">
            <v>#VALUE!</v>
          </cell>
          <cell r="I5" t="e">
            <v>#VALUE!</v>
          </cell>
          <cell r="J5" t="e">
            <v>#VALUE!</v>
          </cell>
          <cell r="K5" t="e">
            <v>#VALUE!</v>
          </cell>
          <cell r="L5" t="e">
            <v>#VALUE!</v>
          </cell>
          <cell r="M5" t="e">
            <v>#VALUE!</v>
          </cell>
          <cell r="N5" t="e">
            <v>#VALUE!</v>
          </cell>
        </row>
        <row r="43">
          <cell r="B43" t="str">
            <v>Eind Cumulatief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</sheetData>
      <sheetData sheetId="3" refreshError="1"/>
      <sheetData sheetId="4" refreshError="1"/>
    </sheetDataSet>
  </externalBook>
</externalLink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2</v>
    <v>8</v>
    <v>0</v>
    <v>6</v>
  </rv>
  <rv s="0">
    <v>2</v>
    <v>8</v>
    <v>0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rgunninghouders@acm.n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15BE-72DA-470C-97A2-FBB23524B60C}">
  <dimension ref="B1:M50"/>
  <sheetViews>
    <sheetView showGridLines="0" topLeftCell="A18" zoomScale="80" zoomScaleNormal="80" workbookViewId="0">
      <selection activeCell="B16" sqref="B16:E17"/>
    </sheetView>
  </sheetViews>
  <sheetFormatPr defaultColWidth="9.1796875" defaultRowHeight="12.5" x14ac:dyDescent="0.25"/>
  <cols>
    <col min="1" max="1" width="9.1796875" style="1"/>
    <col min="2" max="2" width="43.81640625" style="1" bestFit="1" customWidth="1"/>
    <col min="3" max="3" width="10.54296875" style="1" bestFit="1" customWidth="1"/>
    <col min="4" max="4" width="10.7265625" style="1" customWidth="1"/>
    <col min="5" max="5" width="12.453125" style="1" customWidth="1"/>
    <col min="6" max="6" width="9.1796875" style="1"/>
    <col min="7" max="7" width="85.453125" style="1" customWidth="1"/>
    <col min="8" max="8" width="13.81640625" style="1" customWidth="1"/>
    <col min="9" max="11" width="9.1796875" style="1"/>
    <col min="12" max="12" width="59.81640625" style="1" customWidth="1"/>
    <col min="13" max="13" width="18.7265625" style="1" bestFit="1" customWidth="1"/>
    <col min="14" max="16384" width="9.1796875" style="1"/>
  </cols>
  <sheetData>
    <row r="1" spans="2:12" ht="13" x14ac:dyDescent="0.3">
      <c r="B1" s="94" t="s">
        <v>0</v>
      </c>
      <c r="G1" s="94" t="s">
        <v>1</v>
      </c>
    </row>
    <row r="2" spans="2:12" ht="13" x14ac:dyDescent="0.3">
      <c r="G2" s="95" t="s">
        <v>2</v>
      </c>
    </row>
    <row r="3" spans="2:12" x14ac:dyDescent="0.25">
      <c r="B3" s="76" t="s">
        <v>3</v>
      </c>
      <c r="C3" s="137"/>
      <c r="D3" s="137"/>
      <c r="E3" s="138"/>
      <c r="G3" s="77" t="str">
        <f>"Aantal klanten per "</f>
        <v xml:space="preserve">Aantal klanten per </v>
      </c>
      <c r="H3" s="78" t="str">
        <f>IF(C23 &lt;&gt; "",DATE(YEAR(C23),MONTH(C23),DAY(1)),"")</f>
        <v/>
      </c>
    </row>
    <row r="4" spans="2:12" ht="13" x14ac:dyDescent="0.3">
      <c r="B4" s="79" t="s">
        <v>4</v>
      </c>
      <c r="C4" s="130"/>
      <c r="D4" s="130"/>
      <c r="E4" s="131"/>
      <c r="G4" s="96" t="s">
        <v>113</v>
      </c>
      <c r="H4" s="80"/>
    </row>
    <row r="5" spans="2:12" ht="13" x14ac:dyDescent="0.3">
      <c r="B5" s="79" t="s">
        <v>5</v>
      </c>
      <c r="C5" s="130"/>
      <c r="D5" s="130"/>
      <c r="E5" s="131"/>
      <c r="G5" s="97" t="s">
        <v>131</v>
      </c>
      <c r="H5" s="81"/>
    </row>
    <row r="6" spans="2:12" ht="13" x14ac:dyDescent="0.3">
      <c r="B6" s="79" t="s">
        <v>6</v>
      </c>
      <c r="C6" s="100"/>
      <c r="D6" s="100"/>
      <c r="E6" s="101"/>
      <c r="G6" s="96" t="s">
        <v>117</v>
      </c>
      <c r="H6" s="81"/>
    </row>
    <row r="7" spans="2:12" ht="13" x14ac:dyDescent="0.3">
      <c r="B7" s="79" t="s">
        <v>7</v>
      </c>
      <c r="C7" s="100"/>
      <c r="D7" s="100"/>
      <c r="E7" s="101"/>
      <c r="G7" s="96" t="s">
        <v>123</v>
      </c>
      <c r="H7" s="81"/>
    </row>
    <row r="8" spans="2:12" ht="13" x14ac:dyDescent="0.3">
      <c r="B8" s="79" t="s">
        <v>8</v>
      </c>
      <c r="C8" s="100"/>
      <c r="D8" s="100"/>
      <c r="E8" s="101"/>
      <c r="G8" s="97" t="s">
        <v>114</v>
      </c>
      <c r="H8" s="81"/>
    </row>
    <row r="9" spans="2:12" ht="13" x14ac:dyDescent="0.3">
      <c r="B9" s="79" t="s">
        <v>89</v>
      </c>
      <c r="C9" s="102"/>
      <c r="D9" s="102"/>
      <c r="E9" s="103"/>
      <c r="G9" s="98" t="s">
        <v>124</v>
      </c>
      <c r="H9" s="82"/>
    </row>
    <row r="10" spans="2:12" x14ac:dyDescent="0.25">
      <c r="B10" s="79" t="s">
        <v>90</v>
      </c>
      <c r="C10" s="143"/>
      <c r="D10" s="143"/>
      <c r="E10" s="144"/>
    </row>
    <row r="11" spans="2:12" ht="13" x14ac:dyDescent="0.3">
      <c r="B11" s="79" t="s">
        <v>79</v>
      </c>
      <c r="C11" s="143"/>
      <c r="D11" s="143"/>
      <c r="E11" s="144"/>
      <c r="G11" s="99" t="s">
        <v>83</v>
      </c>
    </row>
    <row r="12" spans="2:12" ht="13" x14ac:dyDescent="0.3">
      <c r="B12" s="79" t="s">
        <v>9</v>
      </c>
      <c r="C12" s="130"/>
      <c r="D12" s="130"/>
      <c r="E12" s="131"/>
      <c r="G12" s="96" t="s">
        <v>113</v>
      </c>
      <c r="H12" s="137"/>
      <c r="I12" s="137"/>
      <c r="J12" s="137"/>
      <c r="K12" s="137"/>
      <c r="L12" s="138"/>
    </row>
    <row r="13" spans="2:12" ht="13" x14ac:dyDescent="0.3">
      <c r="B13" s="79" t="s">
        <v>10</v>
      </c>
      <c r="C13" s="130"/>
      <c r="D13" s="130"/>
      <c r="E13" s="131"/>
      <c r="G13" s="97" t="s">
        <v>131</v>
      </c>
      <c r="H13" s="130"/>
      <c r="I13" s="130"/>
      <c r="J13" s="130"/>
      <c r="K13" s="130"/>
      <c r="L13" s="131"/>
    </row>
    <row r="14" spans="2:12" ht="13" x14ac:dyDescent="0.3">
      <c r="B14" s="83" t="s">
        <v>11</v>
      </c>
      <c r="C14" s="134"/>
      <c r="D14" s="134"/>
      <c r="E14" s="135"/>
      <c r="G14" s="97" t="s">
        <v>117</v>
      </c>
      <c r="H14" s="100"/>
      <c r="I14" s="100"/>
      <c r="J14" s="100"/>
      <c r="K14" s="100"/>
      <c r="L14" s="101"/>
    </row>
    <row r="15" spans="2:12" ht="13" x14ac:dyDescent="0.3">
      <c r="B15" s="108"/>
      <c r="C15" s="110"/>
      <c r="D15" s="110"/>
      <c r="E15" s="110"/>
      <c r="G15" s="109" t="s">
        <v>123</v>
      </c>
      <c r="H15" s="100"/>
      <c r="I15" s="100"/>
      <c r="J15" s="100"/>
      <c r="K15" s="100"/>
      <c r="L15" s="101"/>
    </row>
    <row r="16" spans="2:12" ht="13" customHeight="1" x14ac:dyDescent="0.3">
      <c r="B16" s="142" t="s">
        <v>171</v>
      </c>
      <c r="C16" s="142"/>
      <c r="D16" s="142"/>
      <c r="E16" s="142"/>
      <c r="G16" s="97" t="s">
        <v>114</v>
      </c>
      <c r="H16" s="130"/>
      <c r="I16" s="130"/>
      <c r="J16" s="130"/>
      <c r="K16" s="130"/>
      <c r="L16" s="131"/>
    </row>
    <row r="17" spans="2:13" ht="13" x14ac:dyDescent="0.3">
      <c r="B17" s="142"/>
      <c r="C17" s="142"/>
      <c r="D17" s="142"/>
      <c r="E17" s="142"/>
      <c r="G17" s="98" t="s">
        <v>124</v>
      </c>
      <c r="H17" s="134"/>
      <c r="I17" s="134"/>
      <c r="J17" s="134"/>
      <c r="K17" s="134"/>
      <c r="L17" s="135"/>
    </row>
    <row r="18" spans="2:13" x14ac:dyDescent="0.25">
      <c r="B18" s="1" t="s">
        <v>132</v>
      </c>
    </row>
    <row r="19" spans="2:13" ht="13" x14ac:dyDescent="0.3">
      <c r="G19" s="95" t="s">
        <v>118</v>
      </c>
      <c r="M19" s="95" t="s">
        <v>17</v>
      </c>
    </row>
    <row r="20" spans="2:13" ht="13" x14ac:dyDescent="0.3">
      <c r="B20" s="76" t="s">
        <v>12</v>
      </c>
      <c r="C20" s="132" t="s">
        <v>13</v>
      </c>
      <c r="D20" s="132"/>
      <c r="E20" s="133"/>
      <c r="G20" s="96" t="s">
        <v>119</v>
      </c>
      <c r="H20" s="137"/>
      <c r="I20" s="137"/>
      <c r="J20" s="137"/>
      <c r="K20" s="137"/>
      <c r="L20" s="138"/>
      <c r="M20" s="84"/>
    </row>
    <row r="21" spans="2:13" ht="13" x14ac:dyDescent="0.3">
      <c r="B21" s="79" t="s">
        <v>14</v>
      </c>
      <c r="C21" s="106"/>
      <c r="D21" s="106"/>
      <c r="E21" s="107"/>
      <c r="G21" s="97" t="s">
        <v>125</v>
      </c>
      <c r="H21" s="130"/>
      <c r="I21" s="130"/>
      <c r="J21" s="130"/>
      <c r="K21" s="130"/>
      <c r="L21" s="131"/>
      <c r="M21" s="85"/>
    </row>
    <row r="22" spans="2:13" ht="13" x14ac:dyDescent="0.3">
      <c r="B22" s="79" t="s">
        <v>15</v>
      </c>
      <c r="C22" s="86" t="str">
        <f>IF(C21&lt;&gt;"",C21+(7*8),"")</f>
        <v/>
      </c>
      <c r="D22" s="87" t="s">
        <v>16</v>
      </c>
      <c r="E22" s="88" t="str">
        <f>IF(C21&lt;&gt;"",DATE(YEAR(C22)+1,MONTH(C22),DAY(C22)-1),"")</f>
        <v/>
      </c>
      <c r="G22" s="96" t="s">
        <v>120</v>
      </c>
      <c r="H22" s="100"/>
      <c r="I22" s="100"/>
      <c r="J22" s="100"/>
      <c r="K22" s="100"/>
      <c r="L22" s="101"/>
      <c r="M22" s="85"/>
    </row>
    <row r="23" spans="2:13" ht="13" x14ac:dyDescent="0.3">
      <c r="B23" s="83" t="s">
        <v>18</v>
      </c>
      <c r="C23" s="136"/>
      <c r="D23" s="134"/>
      <c r="E23" s="135"/>
      <c r="G23" s="96" t="s">
        <v>126</v>
      </c>
      <c r="H23" s="100"/>
      <c r="I23" s="100"/>
      <c r="J23" s="100"/>
      <c r="K23" s="100"/>
      <c r="L23" s="101"/>
      <c r="M23" s="85"/>
    </row>
    <row r="24" spans="2:13" ht="13" x14ac:dyDescent="0.3">
      <c r="G24" s="97" t="s">
        <v>121</v>
      </c>
      <c r="H24" s="130"/>
      <c r="I24" s="130"/>
      <c r="J24" s="130"/>
      <c r="K24" s="130"/>
      <c r="L24" s="131"/>
      <c r="M24" s="85"/>
    </row>
    <row r="25" spans="2:13" ht="13" x14ac:dyDescent="0.3">
      <c r="G25" s="97" t="s">
        <v>127</v>
      </c>
      <c r="H25" s="134"/>
      <c r="I25" s="134"/>
      <c r="J25" s="134"/>
      <c r="K25" s="134"/>
      <c r="L25" s="135"/>
      <c r="M25" s="89"/>
    </row>
    <row r="27" spans="2:13" ht="13" x14ac:dyDescent="0.3">
      <c r="B27" s="90" t="s">
        <v>19</v>
      </c>
      <c r="C27" s="139" t="s">
        <v>20</v>
      </c>
      <c r="D27" s="139"/>
      <c r="E27" s="140"/>
      <c r="G27" s="95" t="s">
        <v>21</v>
      </c>
      <c r="M27" s="95" t="s">
        <v>17</v>
      </c>
    </row>
    <row r="28" spans="2:13" ht="13" x14ac:dyDescent="0.3">
      <c r="B28"/>
      <c r="C28"/>
      <c r="D28"/>
      <c r="E28"/>
      <c r="G28" s="96" t="s">
        <v>115</v>
      </c>
      <c r="H28" s="137"/>
      <c r="I28" s="137"/>
      <c r="J28" s="137"/>
      <c r="K28" s="137"/>
      <c r="L28" s="138"/>
      <c r="M28" s="84"/>
    </row>
    <row r="29" spans="2:13" ht="13" x14ac:dyDescent="0.3">
      <c r="G29" s="97" t="s">
        <v>128</v>
      </c>
      <c r="H29" s="130"/>
      <c r="I29" s="130"/>
      <c r="J29" s="130"/>
      <c r="K29" s="130"/>
      <c r="L29" s="131"/>
      <c r="M29" s="85"/>
    </row>
    <row r="30" spans="2:13" ht="13" x14ac:dyDescent="0.3">
      <c r="G30" s="97" t="s">
        <v>122</v>
      </c>
      <c r="H30" s="100"/>
      <c r="I30" s="100"/>
      <c r="J30" s="100"/>
      <c r="K30" s="100"/>
      <c r="L30" s="101"/>
      <c r="M30" s="85"/>
    </row>
    <row r="31" spans="2:13" ht="13" x14ac:dyDescent="0.3">
      <c r="G31" s="97" t="s">
        <v>129</v>
      </c>
      <c r="H31" s="100"/>
      <c r="I31" s="100"/>
      <c r="J31" s="100"/>
      <c r="K31" s="100"/>
      <c r="L31" s="101"/>
      <c r="M31" s="85"/>
    </row>
    <row r="32" spans="2:13" ht="13" x14ac:dyDescent="0.3">
      <c r="G32" s="97" t="s">
        <v>116</v>
      </c>
      <c r="H32" s="130"/>
      <c r="I32" s="130"/>
      <c r="J32" s="130"/>
      <c r="K32" s="130"/>
      <c r="L32" s="131"/>
      <c r="M32" s="85"/>
    </row>
    <row r="33" spans="2:13" ht="13" x14ac:dyDescent="0.3">
      <c r="G33" s="98" t="s">
        <v>130</v>
      </c>
      <c r="H33" s="134"/>
      <c r="I33" s="134"/>
      <c r="J33" s="134"/>
      <c r="K33" s="134"/>
      <c r="L33" s="135"/>
      <c r="M33" s="89"/>
    </row>
    <row r="35" spans="2:13" ht="13" x14ac:dyDescent="0.3">
      <c r="G35" s="99" t="s">
        <v>22</v>
      </c>
      <c r="M35" s="95" t="s">
        <v>17</v>
      </c>
    </row>
    <row r="36" spans="2:13" ht="13" x14ac:dyDescent="0.3">
      <c r="G36" s="96" t="s">
        <v>91</v>
      </c>
      <c r="H36" s="137"/>
      <c r="I36" s="137"/>
      <c r="J36" s="137"/>
      <c r="K36" s="137"/>
      <c r="L36" s="138"/>
      <c r="M36" s="84"/>
    </row>
    <row r="37" spans="2:13" ht="13" x14ac:dyDescent="0.3">
      <c r="G37" s="98" t="s">
        <v>23</v>
      </c>
      <c r="H37" s="134"/>
      <c r="I37" s="134"/>
      <c r="J37" s="134"/>
      <c r="K37" s="134"/>
      <c r="L37" s="135"/>
      <c r="M37" s="89"/>
    </row>
    <row r="39" spans="2:13" ht="31.5" customHeight="1" x14ac:dyDescent="0.3">
      <c r="G39" s="141" t="s">
        <v>84</v>
      </c>
      <c r="H39" s="141"/>
      <c r="I39" s="141"/>
      <c r="J39" s="141"/>
      <c r="K39" s="141"/>
      <c r="L39" s="141"/>
      <c r="M39" s="95" t="s">
        <v>24</v>
      </c>
    </row>
    <row r="40" spans="2:13" ht="13" x14ac:dyDescent="0.3">
      <c r="G40" s="96" t="s">
        <v>92</v>
      </c>
      <c r="H40" s="137"/>
      <c r="I40" s="137"/>
      <c r="J40" s="137"/>
      <c r="K40" s="137"/>
      <c r="L40" s="138"/>
      <c r="M40" s="91"/>
    </row>
    <row r="41" spans="2:13" ht="13" x14ac:dyDescent="0.3">
      <c r="B41" s="108"/>
      <c r="G41" s="97" t="s">
        <v>93</v>
      </c>
      <c r="H41" s="130"/>
      <c r="I41" s="130"/>
      <c r="J41" s="130"/>
      <c r="K41" s="130"/>
      <c r="L41" s="130"/>
      <c r="M41" s="92"/>
    </row>
    <row r="42" spans="2:13" ht="13" x14ac:dyDescent="0.3">
      <c r="B42" s="108"/>
      <c r="G42" s="98" t="s">
        <v>94</v>
      </c>
      <c r="H42" s="134"/>
      <c r="I42" s="134"/>
      <c r="J42" s="134"/>
      <c r="K42" s="134"/>
      <c r="L42" s="134"/>
      <c r="M42" s="93"/>
    </row>
    <row r="43" spans="2:13" ht="13" x14ac:dyDescent="0.3">
      <c r="M43" s="95" t="s">
        <v>24</v>
      </c>
    </row>
    <row r="44" spans="2:13" ht="13" x14ac:dyDescent="0.3">
      <c r="G44" s="96" t="s">
        <v>92</v>
      </c>
      <c r="H44" s="137"/>
      <c r="I44" s="137"/>
      <c r="J44" s="137"/>
      <c r="K44" s="137"/>
      <c r="L44" s="138"/>
      <c r="M44" s="91"/>
    </row>
    <row r="45" spans="2:13" ht="13" x14ac:dyDescent="0.3">
      <c r="G45" s="97" t="s">
        <v>93</v>
      </c>
      <c r="H45" s="130"/>
      <c r="I45" s="130"/>
      <c r="J45" s="130"/>
      <c r="K45" s="130"/>
      <c r="L45" s="130"/>
      <c r="M45" s="92"/>
    </row>
    <row r="46" spans="2:13" ht="13" x14ac:dyDescent="0.3">
      <c r="G46" s="98" t="s">
        <v>94</v>
      </c>
      <c r="H46" s="134"/>
      <c r="I46" s="134"/>
      <c r="J46" s="134"/>
      <c r="K46" s="134"/>
      <c r="L46" s="134"/>
      <c r="M46" s="93"/>
    </row>
    <row r="47" spans="2:13" ht="13" x14ac:dyDescent="0.3">
      <c r="M47" s="95" t="s">
        <v>24</v>
      </c>
    </row>
    <row r="48" spans="2:13" ht="13" x14ac:dyDescent="0.3">
      <c r="G48" s="96" t="s">
        <v>92</v>
      </c>
      <c r="H48" s="137"/>
      <c r="I48" s="137"/>
      <c r="J48" s="137"/>
      <c r="K48" s="137"/>
      <c r="L48" s="138"/>
      <c r="M48" s="91"/>
    </row>
    <row r="49" spans="7:13" ht="13" x14ac:dyDescent="0.3">
      <c r="G49" s="97" t="s">
        <v>93</v>
      </c>
      <c r="H49" s="130"/>
      <c r="I49" s="130"/>
      <c r="J49" s="130"/>
      <c r="K49" s="130"/>
      <c r="L49" s="130"/>
      <c r="M49" s="92"/>
    </row>
    <row r="50" spans="7:13" ht="13" x14ac:dyDescent="0.3">
      <c r="G50" s="98" t="s">
        <v>94</v>
      </c>
      <c r="H50" s="134"/>
      <c r="I50" s="134"/>
      <c r="J50" s="134"/>
      <c r="K50" s="134"/>
      <c r="L50" s="134"/>
      <c r="M50" s="93"/>
    </row>
  </sheetData>
  <mergeCells count="36">
    <mergeCell ref="C12:E12"/>
    <mergeCell ref="C13:E13"/>
    <mergeCell ref="H12:L12"/>
    <mergeCell ref="C14:E14"/>
    <mergeCell ref="H13:L13"/>
    <mergeCell ref="C10:E10"/>
    <mergeCell ref="C11:E11"/>
    <mergeCell ref="C3:E3"/>
    <mergeCell ref="C4:E4"/>
    <mergeCell ref="C5:E5"/>
    <mergeCell ref="H48:L48"/>
    <mergeCell ref="H49:L49"/>
    <mergeCell ref="H50:L50"/>
    <mergeCell ref="H33:L33"/>
    <mergeCell ref="H36:L36"/>
    <mergeCell ref="H37:L37"/>
    <mergeCell ref="H40:L40"/>
    <mergeCell ref="H41:L41"/>
    <mergeCell ref="H42:L42"/>
    <mergeCell ref="H44:L44"/>
    <mergeCell ref="H45:L45"/>
    <mergeCell ref="H46:L46"/>
    <mergeCell ref="G39:L39"/>
    <mergeCell ref="H32:L32"/>
    <mergeCell ref="C20:E20"/>
    <mergeCell ref="H17:L17"/>
    <mergeCell ref="C23:E23"/>
    <mergeCell ref="H20:L20"/>
    <mergeCell ref="C27:E27"/>
    <mergeCell ref="H24:L24"/>
    <mergeCell ref="H25:L25"/>
    <mergeCell ref="H28:L28"/>
    <mergeCell ref="H29:L29"/>
    <mergeCell ref="H21:L21"/>
    <mergeCell ref="B16:E17"/>
    <mergeCell ref="H16:L16"/>
  </mergeCells>
  <dataValidations count="2">
    <dataValidation type="list" allowBlank="1" showInputMessage="1" showErrorMessage="1" sqref="C11:E11" xr:uid="{2580B996-95D0-4799-9D28-E0A9BC48C713}">
      <formula1>"Ja,Nee"</formula1>
    </dataValidation>
    <dataValidation showDropDown="1" showInputMessage="1" showErrorMessage="1" sqref="E15" xr:uid="{3855C758-1727-44A7-8738-35C208C32A78}"/>
  </dataValidations>
  <hyperlinks>
    <hyperlink ref="C27" r:id="rId1" xr:uid="{24914293-9687-43EF-BC44-630A8D31E28A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9825-F24E-4FB1-B60A-B283F9BDA58E}">
  <dimension ref="A2:B10"/>
  <sheetViews>
    <sheetView tabSelected="1" topLeftCell="A2" zoomScale="80" zoomScaleNormal="80" workbookViewId="0">
      <selection activeCell="A9" sqref="A9"/>
    </sheetView>
  </sheetViews>
  <sheetFormatPr defaultRowHeight="12.5" x14ac:dyDescent="0.25"/>
  <cols>
    <col min="1" max="1" width="100.7265625" customWidth="1"/>
    <col min="2" max="2" width="100.81640625" customWidth="1"/>
    <col min="4" max="4" width="13.7265625" customWidth="1"/>
  </cols>
  <sheetData>
    <row r="2" spans="1:2" ht="15" customHeight="1" x14ac:dyDescent="0.3">
      <c r="A2" s="73" t="s">
        <v>86</v>
      </c>
    </row>
    <row r="4" spans="1:2" ht="13" x14ac:dyDescent="0.3">
      <c r="A4" s="74" t="s">
        <v>87</v>
      </c>
      <c r="B4" s="74" t="s">
        <v>88</v>
      </c>
    </row>
    <row r="5" spans="1:2" ht="62.5" x14ac:dyDescent="0.25">
      <c r="A5" s="75" t="s">
        <v>95</v>
      </c>
      <c r="B5" s="33"/>
    </row>
    <row r="6" spans="1:2" ht="62.5" x14ac:dyDescent="0.25">
      <c r="A6" s="75" t="s">
        <v>96</v>
      </c>
      <c r="B6" s="33"/>
    </row>
    <row r="7" spans="1:2" ht="87.5" x14ac:dyDescent="0.25">
      <c r="A7" s="75" t="s">
        <v>163</v>
      </c>
      <c r="B7" s="33"/>
    </row>
    <row r="8" spans="1:2" ht="57.5" customHeight="1" x14ac:dyDescent="0.25">
      <c r="A8" s="126" t="s">
        <v>175</v>
      </c>
      <c r="B8" s="33"/>
    </row>
    <row r="9" spans="1:2" ht="75" x14ac:dyDescent="0.25">
      <c r="A9" s="75" t="s">
        <v>173</v>
      </c>
      <c r="B9" s="33"/>
    </row>
    <row r="10" spans="1:2" ht="62.5" x14ac:dyDescent="0.25">
      <c r="A10" s="75" t="s">
        <v>174</v>
      </c>
      <c r="B10" s="33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CE0DC-502E-4B82-9055-F1DB6BA9E21E}">
  <dimension ref="A2:M8"/>
  <sheetViews>
    <sheetView showGridLines="0" workbookViewId="0">
      <selection activeCell="B7" sqref="B7"/>
    </sheetView>
  </sheetViews>
  <sheetFormatPr defaultRowHeight="12.5" x14ac:dyDescent="0.25"/>
  <cols>
    <col min="1" max="1" width="32.08984375" customWidth="1"/>
    <col min="2" max="13" width="10.7265625" bestFit="1" customWidth="1"/>
  </cols>
  <sheetData>
    <row r="2" spans="1:13" ht="29" x14ac:dyDescent="0.35">
      <c r="A2" s="69" t="s">
        <v>80</v>
      </c>
      <c r="B2" s="6" t="str">
        <f>'Cashflow - Baseline'!B5</f>
        <v>1e maand prognose</v>
      </c>
      <c r="C2" s="6" t="e">
        <f>'Cashflow - Baseline'!C5</f>
        <v>#VALUE!</v>
      </c>
      <c r="D2" s="6" t="e">
        <f>'Cashflow - Baseline'!D5</f>
        <v>#VALUE!</v>
      </c>
      <c r="E2" s="6" t="e">
        <f>'Cashflow - Baseline'!E5</f>
        <v>#VALUE!</v>
      </c>
      <c r="F2" s="6" t="e">
        <f>'Cashflow - Baseline'!F5</f>
        <v>#VALUE!</v>
      </c>
      <c r="G2" s="6" t="e">
        <f>'Cashflow - Baseline'!G5</f>
        <v>#VALUE!</v>
      </c>
      <c r="H2" s="6" t="e">
        <f>'Cashflow - Baseline'!H5</f>
        <v>#VALUE!</v>
      </c>
      <c r="I2" s="6" t="e">
        <f>'Cashflow - Baseline'!I5</f>
        <v>#VALUE!</v>
      </c>
      <c r="J2" s="6" t="e">
        <f>'Cashflow - Baseline'!J5</f>
        <v>#VALUE!</v>
      </c>
      <c r="K2" s="6" t="e">
        <f>'Cashflow - Baseline'!K5</f>
        <v>#VALUE!</v>
      </c>
      <c r="L2" s="6" t="e">
        <f>'Cashflow - Baseline'!L5</f>
        <v>#VALUE!</v>
      </c>
      <c r="M2" s="6" t="e">
        <f>'Cashflow - Baseline'!M5</f>
        <v>#VALUE!</v>
      </c>
    </row>
    <row r="3" spans="1:13" ht="14.5" x14ac:dyDescent="0.25">
      <c r="A3" s="70" t="s">
        <v>81</v>
      </c>
      <c r="B3" s="69">
        <f>'Cashflow - Baseline'!B54</f>
        <v>0</v>
      </c>
      <c r="C3" s="69">
        <f>'Cashflow - Baseline'!C54</f>
        <v>0</v>
      </c>
      <c r="D3" s="69">
        <f>'Cashflow - Baseline'!D54</f>
        <v>0</v>
      </c>
      <c r="E3" s="69">
        <f>'Cashflow - Baseline'!E54</f>
        <v>0</v>
      </c>
      <c r="F3" s="69">
        <f>'Cashflow - Baseline'!F54</f>
        <v>0</v>
      </c>
      <c r="G3" s="69">
        <f>'Cashflow - Baseline'!G54</f>
        <v>0</v>
      </c>
      <c r="H3" s="69">
        <f>'Cashflow - Baseline'!H54</f>
        <v>0</v>
      </c>
      <c r="I3" s="69">
        <f>'Cashflow - Baseline'!I54</f>
        <v>0</v>
      </c>
      <c r="J3" s="69">
        <f>'Cashflow - Baseline'!J54</f>
        <v>0</v>
      </c>
      <c r="K3" s="69">
        <f>'Cashflow - Baseline'!K54</f>
        <v>0</v>
      </c>
      <c r="L3" s="69">
        <f>'Cashflow - Baseline'!L54</f>
        <v>0</v>
      </c>
      <c r="M3" s="69">
        <f>'Cashflow - Baseline'!M54</f>
        <v>0</v>
      </c>
    </row>
    <row r="4" spans="1:13" ht="14.5" x14ac:dyDescent="0.25">
      <c r="A4" s="70" t="s">
        <v>148</v>
      </c>
      <c r="B4" s="69">
        <f>'Cashflow - Stress Prijsdaling'!B50</f>
        <v>0</v>
      </c>
      <c r="C4" s="69">
        <f>'Cashflow - Stress Prijsdaling'!C50</f>
        <v>0</v>
      </c>
      <c r="D4" s="69">
        <f>'Cashflow - Stress Prijsdaling'!D50</f>
        <v>0</v>
      </c>
      <c r="E4" s="69">
        <f>'Cashflow - Stress Prijsdaling'!E50</f>
        <v>0</v>
      </c>
      <c r="F4" s="69">
        <f>'Cashflow - Stress Prijsdaling'!F50</f>
        <v>0</v>
      </c>
      <c r="G4" s="69">
        <f>'Cashflow - Stress Prijsdaling'!G50</f>
        <v>0</v>
      </c>
      <c r="H4" s="69">
        <f>'Cashflow - Stress Prijsdaling'!H50</f>
        <v>0</v>
      </c>
      <c r="I4" s="69">
        <f>'Cashflow - Stress Prijsdaling'!I50</f>
        <v>0</v>
      </c>
      <c r="J4" s="69">
        <f>'Cashflow - Stress Prijsdaling'!J50</f>
        <v>0</v>
      </c>
      <c r="K4" s="69">
        <f>'Cashflow - Stress Prijsdaling'!K50</f>
        <v>0</v>
      </c>
      <c r="L4" s="69">
        <f>'Cashflow - Stress Prijsdaling'!L50</f>
        <v>0</v>
      </c>
      <c r="M4" s="69">
        <f>'Cashflow - Stress Prijsdaling'!M50</f>
        <v>0</v>
      </c>
    </row>
    <row r="5" spans="1:13" ht="14.5" x14ac:dyDescent="0.25">
      <c r="A5" s="70" t="s">
        <v>149</v>
      </c>
      <c r="B5" s="69">
        <f>'Cashflow - Stress Prijsstijging'!B50</f>
        <v>0</v>
      </c>
      <c r="C5" s="69">
        <f>'Cashflow - Stress Prijsstijging'!C50</f>
        <v>0</v>
      </c>
      <c r="D5" s="69">
        <f>'Cashflow - Stress Prijsstijging'!D50</f>
        <v>0</v>
      </c>
      <c r="E5" s="69">
        <f>'Cashflow - Stress Prijsstijging'!E50</f>
        <v>0</v>
      </c>
      <c r="F5" s="69">
        <f>'Cashflow - Stress Prijsstijging'!F50</f>
        <v>0</v>
      </c>
      <c r="G5" s="69">
        <f>'Cashflow - Stress Prijsstijging'!G50</f>
        <v>0</v>
      </c>
      <c r="H5" s="69">
        <f>'Cashflow - Stress Prijsstijging'!H50</f>
        <v>0</v>
      </c>
      <c r="I5" s="69">
        <f>'Cashflow - Stress Prijsstijging'!I50</f>
        <v>0</v>
      </c>
      <c r="J5" s="69">
        <f>'Cashflow - Stress Prijsstijging'!J50</f>
        <v>0</v>
      </c>
      <c r="K5" s="69">
        <f>'Cashflow - Stress Prijsstijging'!K50</f>
        <v>0</v>
      </c>
      <c r="L5" s="69">
        <f>'Cashflow - Stress Prijsstijging'!L50</f>
        <v>0</v>
      </c>
      <c r="M5" s="69">
        <f>'Cashflow - Stress Prijsstijging'!M50</f>
        <v>0</v>
      </c>
    </row>
    <row r="6" spans="1:13" s="125" customFormat="1" ht="14.5" x14ac:dyDescent="0.25">
      <c r="A6" s="70" t="s">
        <v>164</v>
      </c>
      <c r="B6" s="124">
        <f>'Cashflow - Baseline'!B55</f>
        <v>0</v>
      </c>
      <c r="C6" s="124">
        <f>'Cashflow - Baseline'!C55</f>
        <v>0</v>
      </c>
      <c r="D6" s="124">
        <f>'Cashflow - Baseline'!D55</f>
        <v>0</v>
      </c>
      <c r="E6" s="124">
        <f>'Cashflow - Baseline'!E55</f>
        <v>0</v>
      </c>
      <c r="F6" s="124">
        <f>'Cashflow - Baseline'!F55</f>
        <v>0</v>
      </c>
      <c r="G6" s="124">
        <f>'Cashflow - Baseline'!G55</f>
        <v>0</v>
      </c>
      <c r="H6" s="124">
        <f>'Cashflow - Baseline'!H55</f>
        <v>0</v>
      </c>
      <c r="I6" s="124">
        <f>'Cashflow - Baseline'!I55</f>
        <v>0</v>
      </c>
      <c r="J6" s="124">
        <f>'Cashflow - Baseline'!J55</f>
        <v>0</v>
      </c>
      <c r="K6" s="124">
        <f>'Cashflow - Baseline'!K55</f>
        <v>0</v>
      </c>
      <c r="L6" s="124">
        <f>'Cashflow - Baseline'!L55</f>
        <v>0</v>
      </c>
      <c r="M6" s="124">
        <f>'Cashflow - Baseline'!M55</f>
        <v>0</v>
      </c>
    </row>
    <row r="7" spans="1:13" ht="14.5" x14ac:dyDescent="0.25">
      <c r="A7" s="70" t="s">
        <v>165</v>
      </c>
      <c r="B7" s="124">
        <f>'Cashflow - Stress Prijsdaling'!B51</f>
        <v>0</v>
      </c>
      <c r="C7" s="124">
        <f>'Cashflow - Baseline'!C56</f>
        <v>0</v>
      </c>
      <c r="D7" s="124">
        <f>'Cashflow - Baseline'!D56</f>
        <v>0</v>
      </c>
      <c r="E7" s="124">
        <f>'Cashflow - Baseline'!E56</f>
        <v>0</v>
      </c>
      <c r="F7" s="124">
        <f>'Cashflow - Baseline'!F56</f>
        <v>0</v>
      </c>
      <c r="G7" s="124">
        <f>'Cashflow - Baseline'!G56</f>
        <v>0</v>
      </c>
      <c r="H7" s="124">
        <f>'Cashflow - Baseline'!H56</f>
        <v>0</v>
      </c>
      <c r="I7" s="124">
        <f>'Cashflow - Baseline'!I56</f>
        <v>0</v>
      </c>
      <c r="J7" s="124">
        <f>'Cashflow - Baseline'!J56</f>
        <v>0</v>
      </c>
      <c r="K7" s="124">
        <f>'Cashflow - Baseline'!K56</f>
        <v>0</v>
      </c>
      <c r="L7" s="124">
        <f>'Cashflow - Baseline'!L56</f>
        <v>0</v>
      </c>
      <c r="M7" s="124">
        <f>'Cashflow - Baseline'!M56</f>
        <v>0</v>
      </c>
    </row>
    <row r="8" spans="1:13" ht="14.5" x14ac:dyDescent="0.25">
      <c r="A8" s="70" t="s">
        <v>166</v>
      </c>
      <c r="B8" s="124">
        <f>'Cashflow - Stress Prijsstijging'!B51</f>
        <v>0</v>
      </c>
      <c r="C8" s="124">
        <f>'Cashflow - Baseline'!C57</f>
        <v>0</v>
      </c>
      <c r="D8" s="124">
        <f>'Cashflow - Baseline'!D57</f>
        <v>0</v>
      </c>
      <c r="E8" s="124">
        <f>'Cashflow - Baseline'!E57</f>
        <v>0</v>
      </c>
      <c r="F8" s="124">
        <f>'Cashflow - Baseline'!F57</f>
        <v>0</v>
      </c>
      <c r="G8" s="124">
        <f>'Cashflow - Baseline'!G57</f>
        <v>0</v>
      </c>
      <c r="H8" s="124">
        <f>'Cashflow - Baseline'!H57</f>
        <v>0</v>
      </c>
      <c r="I8" s="124">
        <f>'Cashflow - Baseline'!I57</f>
        <v>0</v>
      </c>
      <c r="J8" s="124">
        <f>'Cashflow - Baseline'!J57</f>
        <v>0</v>
      </c>
      <c r="K8" s="124">
        <f>'Cashflow - Baseline'!K57</f>
        <v>0</v>
      </c>
      <c r="L8" s="124">
        <f>'Cashflow - Baseline'!L57</f>
        <v>0</v>
      </c>
      <c r="M8" s="124">
        <f>'Cashflow - Baseline'!M57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9BB5A-D178-4AAF-A450-DC60E8962034}">
  <dimension ref="A2:O23"/>
  <sheetViews>
    <sheetView showGridLines="0" zoomScale="70" zoomScaleNormal="70" workbookViewId="0">
      <selection activeCell="B7" sqref="B7"/>
    </sheetView>
  </sheetViews>
  <sheetFormatPr defaultColWidth="9.1796875" defaultRowHeight="12.5" x14ac:dyDescent="0.25"/>
  <cols>
    <col min="1" max="1" width="82.7265625" style="1" customWidth="1"/>
    <col min="2" max="2" width="21.26953125" style="1" customWidth="1"/>
    <col min="3" max="6" width="20.54296875" style="1" bestFit="1" customWidth="1"/>
    <col min="7" max="13" width="21" style="1" bestFit="1" customWidth="1"/>
    <col min="14" max="14" width="3.81640625" style="1" customWidth="1"/>
    <col min="15" max="15" width="84.81640625" style="1" bestFit="1" customWidth="1"/>
    <col min="16" max="16384" width="9.1796875" style="1"/>
  </cols>
  <sheetData>
    <row r="2" spans="1:15" ht="14.5" x14ac:dyDescent="0.35">
      <c r="A2" s="2" t="s">
        <v>76</v>
      </c>
      <c r="C2" s="127" t="e" cm="1" vm="1">
        <f t="array" aca="1" ref="C2" ca="1">'Algemene Info &amp; Factsheet'!C4:E4</f>
        <v>#VALUE!</v>
      </c>
      <c r="D2" s="128"/>
      <c r="E2" s="128"/>
      <c r="F2" s="129"/>
      <c r="H2" s="3"/>
    </row>
    <row r="3" spans="1:15" ht="14.5" x14ac:dyDescent="0.35">
      <c r="A3" s="4" t="s">
        <v>25</v>
      </c>
    </row>
    <row r="5" spans="1:15" s="7" customFormat="1" ht="14.5" x14ac:dyDescent="0.35">
      <c r="A5" s="5" t="s">
        <v>26</v>
      </c>
      <c r="B5" s="104" t="s">
        <v>97</v>
      </c>
      <c r="C5" s="6" t="e">
        <f>B5+1</f>
        <v>#VALUE!</v>
      </c>
      <c r="D5" s="6" t="e">
        <f t="shared" ref="D5:M5" si="0">C5+1</f>
        <v>#VALUE!</v>
      </c>
      <c r="E5" s="6" t="e">
        <f t="shared" si="0"/>
        <v>#VALUE!</v>
      </c>
      <c r="F5" s="6" t="e">
        <f t="shared" si="0"/>
        <v>#VALUE!</v>
      </c>
      <c r="G5" s="6" t="e">
        <f t="shared" si="0"/>
        <v>#VALUE!</v>
      </c>
      <c r="H5" s="6" t="e">
        <f t="shared" si="0"/>
        <v>#VALUE!</v>
      </c>
      <c r="I5" s="6" t="e">
        <f t="shared" si="0"/>
        <v>#VALUE!</v>
      </c>
      <c r="J5" s="6" t="e">
        <f t="shared" si="0"/>
        <v>#VALUE!</v>
      </c>
      <c r="K5" s="6" t="e">
        <f t="shared" si="0"/>
        <v>#VALUE!</v>
      </c>
      <c r="L5" s="6" t="e">
        <f t="shared" si="0"/>
        <v>#VALUE!</v>
      </c>
      <c r="M5" s="6" t="e">
        <f t="shared" si="0"/>
        <v>#VALUE!</v>
      </c>
      <c r="O5" s="5" t="s">
        <v>27</v>
      </c>
    </row>
    <row r="6" spans="1:15" x14ac:dyDescent="0.25">
      <c r="A6" s="8" t="s">
        <v>104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O6" s="9"/>
    </row>
    <row r="7" spans="1:15" x14ac:dyDescent="0.25">
      <c r="A7" s="8" t="s">
        <v>134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O7" s="9"/>
    </row>
    <row r="8" spans="1:15" x14ac:dyDescent="0.25">
      <c r="A8" s="8" t="s">
        <v>110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O8" s="9"/>
    </row>
    <row r="9" spans="1:15" x14ac:dyDescent="0.25">
      <c r="A9" s="8" t="s">
        <v>135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O9" s="9"/>
    </row>
    <row r="10" spans="1:15" x14ac:dyDescent="0.25">
      <c r="A10" s="8" t="s">
        <v>105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O10" s="9"/>
    </row>
    <row r="11" spans="1:15" x14ac:dyDescent="0.25">
      <c r="A11" s="10" t="s">
        <v>136</v>
      </c>
      <c r="B11" s="9"/>
      <c r="C11" s="9"/>
      <c r="D11" s="9"/>
      <c r="E11" s="9"/>
      <c r="F11" s="9"/>
      <c r="G11" s="9"/>
      <c r="H11" s="11"/>
      <c r="I11" s="11"/>
      <c r="J11" s="11"/>
      <c r="K11" s="11"/>
      <c r="L11" s="11"/>
      <c r="M11" s="11"/>
      <c r="O11" s="11"/>
    </row>
    <row r="12" spans="1:15" x14ac:dyDescent="0.25">
      <c r="A12" s="8" t="s">
        <v>106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O12" s="9"/>
    </row>
    <row r="13" spans="1:15" x14ac:dyDescent="0.25">
      <c r="A13" s="8" t="s">
        <v>137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O13" s="9"/>
    </row>
    <row r="14" spans="1:15" x14ac:dyDescent="0.25">
      <c r="A14" s="8" t="s">
        <v>112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O14" s="9"/>
    </row>
    <row r="15" spans="1:15" x14ac:dyDescent="0.25">
      <c r="A15" s="8" t="s">
        <v>138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O15" s="9"/>
    </row>
    <row r="16" spans="1:15" x14ac:dyDescent="0.25">
      <c r="A16" s="8" t="s">
        <v>107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O16" s="9"/>
    </row>
    <row r="17" spans="1:15" x14ac:dyDescent="0.25">
      <c r="A17" s="8" t="s">
        <v>139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O17" s="11"/>
    </row>
    <row r="18" spans="1:15" ht="14.5" x14ac:dyDescent="0.35">
      <c r="A18" s="12" t="s">
        <v>108</v>
      </c>
      <c r="B18" s="111">
        <f t="shared" ref="B18:M18" si="1">SUBTOTAL(6,B6,B12)</f>
        <v>0</v>
      </c>
      <c r="C18" s="111">
        <f t="shared" si="1"/>
        <v>0</v>
      </c>
      <c r="D18" s="111">
        <f t="shared" si="1"/>
        <v>0</v>
      </c>
      <c r="E18" s="111">
        <f t="shared" si="1"/>
        <v>0</v>
      </c>
      <c r="F18" s="111">
        <f t="shared" si="1"/>
        <v>0</v>
      </c>
      <c r="G18" s="111">
        <f t="shared" si="1"/>
        <v>0</v>
      </c>
      <c r="H18" s="111">
        <f t="shared" si="1"/>
        <v>0</v>
      </c>
      <c r="I18" s="111">
        <f t="shared" si="1"/>
        <v>0</v>
      </c>
      <c r="J18" s="111">
        <f t="shared" si="1"/>
        <v>0</v>
      </c>
      <c r="K18" s="111">
        <f t="shared" si="1"/>
        <v>0</v>
      </c>
      <c r="L18" s="111">
        <f t="shared" si="1"/>
        <v>0</v>
      </c>
      <c r="M18" s="111">
        <f t="shared" si="1"/>
        <v>0</v>
      </c>
      <c r="O18" s="9"/>
    </row>
    <row r="19" spans="1:15" ht="14.5" x14ac:dyDescent="0.35">
      <c r="A19" s="13" t="s">
        <v>140</v>
      </c>
      <c r="B19" s="112">
        <f t="shared" ref="B19:M19" si="2">SUBTOTAL(6,B7,B13)</f>
        <v>0</v>
      </c>
      <c r="C19" s="112">
        <f t="shared" si="2"/>
        <v>0</v>
      </c>
      <c r="D19" s="112">
        <f t="shared" si="2"/>
        <v>0</v>
      </c>
      <c r="E19" s="112">
        <f t="shared" si="2"/>
        <v>0</v>
      </c>
      <c r="F19" s="112">
        <f t="shared" si="2"/>
        <v>0</v>
      </c>
      <c r="G19" s="112">
        <f t="shared" si="2"/>
        <v>0</v>
      </c>
      <c r="H19" s="112">
        <f t="shared" si="2"/>
        <v>0</v>
      </c>
      <c r="I19" s="112">
        <f t="shared" si="2"/>
        <v>0</v>
      </c>
      <c r="J19" s="112">
        <f t="shared" si="2"/>
        <v>0</v>
      </c>
      <c r="K19" s="112">
        <f t="shared" si="2"/>
        <v>0</v>
      </c>
      <c r="L19" s="112">
        <f t="shared" si="2"/>
        <v>0</v>
      </c>
      <c r="M19" s="112">
        <f t="shared" si="2"/>
        <v>0</v>
      </c>
      <c r="O19" s="9"/>
    </row>
    <row r="20" spans="1:15" ht="14.5" x14ac:dyDescent="0.35">
      <c r="A20" s="12" t="s">
        <v>111</v>
      </c>
      <c r="B20" s="112">
        <f>SUBTOTAL(6,B8,B14)</f>
        <v>0</v>
      </c>
      <c r="C20" s="112">
        <f t="shared" ref="C20:M20" si="3">SUBTOTAL(6,C8,C14)</f>
        <v>0</v>
      </c>
      <c r="D20" s="112">
        <f t="shared" si="3"/>
        <v>0</v>
      </c>
      <c r="E20" s="112">
        <f t="shared" si="3"/>
        <v>0</v>
      </c>
      <c r="F20" s="112">
        <f t="shared" si="3"/>
        <v>0</v>
      </c>
      <c r="G20" s="112">
        <f t="shared" si="3"/>
        <v>0</v>
      </c>
      <c r="H20" s="112">
        <f t="shared" si="3"/>
        <v>0</v>
      </c>
      <c r="I20" s="112">
        <f t="shared" si="3"/>
        <v>0</v>
      </c>
      <c r="J20" s="112">
        <f t="shared" si="3"/>
        <v>0</v>
      </c>
      <c r="K20" s="112">
        <f t="shared" si="3"/>
        <v>0</v>
      </c>
      <c r="L20" s="112">
        <f t="shared" si="3"/>
        <v>0</v>
      </c>
      <c r="M20" s="112">
        <f t="shared" si="3"/>
        <v>0</v>
      </c>
      <c r="O20" s="9"/>
    </row>
    <row r="21" spans="1:15" ht="14.5" x14ac:dyDescent="0.35">
      <c r="A21" s="13" t="s">
        <v>141</v>
      </c>
      <c r="B21" s="112">
        <f>SUBTOTAL(6,B9,B15)</f>
        <v>0</v>
      </c>
      <c r="C21" s="112">
        <f t="shared" ref="C21:M21" si="4">SUBTOTAL(6,C9,C15)</f>
        <v>0</v>
      </c>
      <c r="D21" s="112">
        <f t="shared" si="4"/>
        <v>0</v>
      </c>
      <c r="E21" s="112">
        <f t="shared" si="4"/>
        <v>0</v>
      </c>
      <c r="F21" s="112">
        <f t="shared" si="4"/>
        <v>0</v>
      </c>
      <c r="G21" s="112">
        <f t="shared" si="4"/>
        <v>0</v>
      </c>
      <c r="H21" s="112">
        <f t="shared" si="4"/>
        <v>0</v>
      </c>
      <c r="I21" s="112">
        <f t="shared" si="4"/>
        <v>0</v>
      </c>
      <c r="J21" s="112">
        <f t="shared" si="4"/>
        <v>0</v>
      </c>
      <c r="K21" s="112">
        <f t="shared" si="4"/>
        <v>0</v>
      </c>
      <c r="L21" s="112">
        <f t="shared" si="4"/>
        <v>0</v>
      </c>
      <c r="M21" s="112">
        <f t="shared" si="4"/>
        <v>0</v>
      </c>
      <c r="O21" s="9"/>
    </row>
    <row r="22" spans="1:15" ht="14.5" x14ac:dyDescent="0.35">
      <c r="A22" s="13" t="s">
        <v>109</v>
      </c>
      <c r="B22" s="112">
        <f>SUBTOTAL(6,B10,B16)</f>
        <v>0</v>
      </c>
      <c r="C22" s="112">
        <f t="shared" ref="C22:M22" si="5">SUBTOTAL(6,C10,C16)</f>
        <v>0</v>
      </c>
      <c r="D22" s="112">
        <f t="shared" si="5"/>
        <v>0</v>
      </c>
      <c r="E22" s="112">
        <f t="shared" si="5"/>
        <v>0</v>
      </c>
      <c r="F22" s="112">
        <f t="shared" si="5"/>
        <v>0</v>
      </c>
      <c r="G22" s="112">
        <f t="shared" si="5"/>
        <v>0</v>
      </c>
      <c r="H22" s="112">
        <f t="shared" si="5"/>
        <v>0</v>
      </c>
      <c r="I22" s="112">
        <f t="shared" si="5"/>
        <v>0</v>
      </c>
      <c r="J22" s="112">
        <f t="shared" si="5"/>
        <v>0</v>
      </c>
      <c r="K22" s="112">
        <f t="shared" si="5"/>
        <v>0</v>
      </c>
      <c r="L22" s="112">
        <f t="shared" si="5"/>
        <v>0</v>
      </c>
      <c r="M22" s="112">
        <f t="shared" si="5"/>
        <v>0</v>
      </c>
      <c r="O22" s="9"/>
    </row>
    <row r="23" spans="1:15" ht="14.5" x14ac:dyDescent="0.35">
      <c r="A23" s="14" t="s">
        <v>133</v>
      </c>
      <c r="B23" s="113">
        <f>SUBTOTAL(6,B11,B17)</f>
        <v>0</v>
      </c>
      <c r="C23" s="113">
        <f t="shared" ref="C23:M23" si="6">SUBTOTAL(6,C11,C17)</f>
        <v>0</v>
      </c>
      <c r="D23" s="113">
        <f t="shared" si="6"/>
        <v>0</v>
      </c>
      <c r="E23" s="113">
        <f t="shared" si="6"/>
        <v>0</v>
      </c>
      <c r="F23" s="113">
        <f t="shared" si="6"/>
        <v>0</v>
      </c>
      <c r="G23" s="113">
        <f t="shared" si="6"/>
        <v>0</v>
      </c>
      <c r="H23" s="113">
        <f t="shared" si="6"/>
        <v>0</v>
      </c>
      <c r="I23" s="113">
        <f t="shared" si="6"/>
        <v>0</v>
      </c>
      <c r="J23" s="113">
        <f t="shared" si="6"/>
        <v>0</v>
      </c>
      <c r="K23" s="113">
        <f t="shared" si="6"/>
        <v>0</v>
      </c>
      <c r="L23" s="113">
        <f t="shared" si="6"/>
        <v>0</v>
      </c>
      <c r="M23" s="113">
        <f t="shared" si="6"/>
        <v>0</v>
      </c>
      <c r="O23" s="15"/>
    </row>
  </sheetData>
  <mergeCells count="1">
    <mergeCell ref="C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3E1FE-27B6-497C-9449-AB3C56662FAD}">
  <dimension ref="A2:O55"/>
  <sheetViews>
    <sheetView showGridLines="0" topLeftCell="A9" zoomScale="70" zoomScaleNormal="70" workbookViewId="0">
      <selection activeCell="B39" sqref="B39:F40"/>
    </sheetView>
  </sheetViews>
  <sheetFormatPr defaultColWidth="9.1796875" defaultRowHeight="12.5" outlineLevelRow="2" x14ac:dyDescent="0.25"/>
  <cols>
    <col min="1" max="1" width="72.1796875" style="1" customWidth="1"/>
    <col min="2" max="2" width="21.26953125" style="1" customWidth="1"/>
    <col min="3" max="6" width="20.54296875" style="1" bestFit="1" customWidth="1"/>
    <col min="7" max="13" width="21" style="1" bestFit="1" customWidth="1"/>
    <col min="14" max="14" width="3.81640625" style="1" customWidth="1"/>
    <col min="15" max="15" width="84.81640625" style="1" bestFit="1" customWidth="1"/>
    <col min="16" max="16384" width="9.1796875" style="1"/>
  </cols>
  <sheetData>
    <row r="2" spans="1:15" ht="29" x14ac:dyDescent="0.35">
      <c r="A2" s="16" t="s">
        <v>77</v>
      </c>
      <c r="C2" s="127" t="e" cm="1" vm="1">
        <f t="array" aca="1" ref="C2" ca="1">'Algemene Info &amp; Factsheet'!C4:E4</f>
        <v>#VALUE!</v>
      </c>
      <c r="D2" s="128"/>
      <c r="E2" s="128"/>
      <c r="F2" s="129"/>
      <c r="H2" s="3"/>
    </row>
    <row r="3" spans="1:15" ht="29" x14ac:dyDescent="0.35">
      <c r="A3" s="17" t="s">
        <v>28</v>
      </c>
    </row>
    <row r="4" spans="1:15" x14ac:dyDescent="0.25">
      <c r="A4" s="18"/>
    </row>
    <row r="5" spans="1:15" s="7" customFormat="1" ht="14.5" x14ac:dyDescent="0.35">
      <c r="A5" s="19" t="s">
        <v>26</v>
      </c>
      <c r="B5" s="104" t="s">
        <v>97</v>
      </c>
      <c r="C5" s="6" t="e">
        <f>B5+1</f>
        <v>#VALUE!</v>
      </c>
      <c r="D5" s="6" t="e">
        <f t="shared" ref="D5:M5" si="0">C5+1</f>
        <v>#VALUE!</v>
      </c>
      <c r="E5" s="6" t="e">
        <f t="shared" si="0"/>
        <v>#VALUE!</v>
      </c>
      <c r="F5" s="6" t="e">
        <f t="shared" si="0"/>
        <v>#VALUE!</v>
      </c>
      <c r="G5" s="6" t="e">
        <f t="shared" si="0"/>
        <v>#VALUE!</v>
      </c>
      <c r="H5" s="6" t="e">
        <f t="shared" si="0"/>
        <v>#VALUE!</v>
      </c>
      <c r="I5" s="6" t="e">
        <f t="shared" si="0"/>
        <v>#VALUE!</v>
      </c>
      <c r="J5" s="6" t="e">
        <f t="shared" si="0"/>
        <v>#VALUE!</v>
      </c>
      <c r="K5" s="6" t="e">
        <f t="shared" si="0"/>
        <v>#VALUE!</v>
      </c>
      <c r="L5" s="6" t="e">
        <f t="shared" si="0"/>
        <v>#VALUE!</v>
      </c>
      <c r="M5" s="6" t="e">
        <f t="shared" si="0"/>
        <v>#VALUE!</v>
      </c>
      <c r="O5" s="5" t="s">
        <v>27</v>
      </c>
    </row>
    <row r="6" spans="1:15" ht="14.5" outlineLevel="2" x14ac:dyDescent="0.35">
      <c r="A6" s="20" t="s">
        <v>159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O6" s="22"/>
    </row>
    <row r="7" spans="1:15" ht="14.5" outlineLevel="2" x14ac:dyDescent="0.35">
      <c r="A7" s="20" t="s">
        <v>160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O7" s="22"/>
    </row>
    <row r="8" spans="1:15" ht="14.5" outlineLevel="2" x14ac:dyDescent="0.35">
      <c r="A8" s="20" t="s">
        <v>161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O8" s="22"/>
    </row>
    <row r="9" spans="1:15" ht="14.5" outlineLevel="2" x14ac:dyDescent="0.35">
      <c r="A9" s="20" t="s">
        <v>162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O9" s="22"/>
    </row>
    <row r="10" spans="1:15" ht="14.5" outlineLevel="2" x14ac:dyDescent="0.3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O10" s="31"/>
    </row>
    <row r="11" spans="1:15" ht="14.5" outlineLevel="2" x14ac:dyDescent="0.35">
      <c r="A11" s="20" t="s">
        <v>99</v>
      </c>
      <c r="B11" s="122">
        <f>B$6*Afzet!B18</f>
        <v>0</v>
      </c>
      <c r="C11" s="122">
        <f>C$6*Afzet!C18</f>
        <v>0</v>
      </c>
      <c r="D11" s="122">
        <f>D$6*Afzet!D18</f>
        <v>0</v>
      </c>
      <c r="E11" s="122">
        <f>E$6*Afzet!E18</f>
        <v>0</v>
      </c>
      <c r="F11" s="122">
        <f>F$6*Afzet!F18</f>
        <v>0</v>
      </c>
      <c r="G11" s="122">
        <f>G$6*Afzet!G18</f>
        <v>0</v>
      </c>
      <c r="H11" s="122">
        <f>H$6*Afzet!H18</f>
        <v>0</v>
      </c>
      <c r="I11" s="122">
        <f>I$6*Afzet!I18</f>
        <v>0</v>
      </c>
      <c r="J11" s="122">
        <f>J$6*Afzet!J18</f>
        <v>0</v>
      </c>
      <c r="K11" s="122">
        <f>K$6*Afzet!K18</f>
        <v>0</v>
      </c>
      <c r="L11" s="122">
        <f>L$6*Afzet!L18</f>
        <v>0</v>
      </c>
      <c r="M11" s="122">
        <f>M$6*Afzet!M18</f>
        <v>0</v>
      </c>
      <c r="N11" s="115"/>
      <c r="O11" s="22"/>
    </row>
    <row r="12" spans="1:15" ht="14.5" outlineLevel="2" x14ac:dyDescent="0.35">
      <c r="A12" s="20" t="s">
        <v>142</v>
      </c>
      <c r="B12" s="122">
        <f>B$6*Afzet!B19</f>
        <v>0</v>
      </c>
      <c r="C12" s="122">
        <f>C$6*Afzet!C19</f>
        <v>0</v>
      </c>
      <c r="D12" s="122">
        <f>D$6*Afzet!D19</f>
        <v>0</v>
      </c>
      <c r="E12" s="122">
        <f>E$6*Afzet!E19</f>
        <v>0</v>
      </c>
      <c r="F12" s="122">
        <f>F$6*Afzet!F19</f>
        <v>0</v>
      </c>
      <c r="G12" s="122">
        <f>G$6*Afzet!G19</f>
        <v>0</v>
      </c>
      <c r="H12" s="122">
        <f>H$6*Afzet!H19</f>
        <v>0</v>
      </c>
      <c r="I12" s="122">
        <f>I$6*Afzet!I19</f>
        <v>0</v>
      </c>
      <c r="J12" s="122">
        <f>J$6*Afzet!J19</f>
        <v>0</v>
      </c>
      <c r="K12" s="122">
        <f>K$6*Afzet!K19</f>
        <v>0</v>
      </c>
      <c r="L12" s="122">
        <f>L$6*Afzet!L19</f>
        <v>0</v>
      </c>
      <c r="M12" s="122">
        <f>M$6*Afzet!M19</f>
        <v>0</v>
      </c>
      <c r="O12" s="22"/>
    </row>
    <row r="13" spans="1:15" ht="14.5" outlineLevel="2" x14ac:dyDescent="0.35">
      <c r="A13" s="20" t="s">
        <v>98</v>
      </c>
      <c r="B13" s="122">
        <f>B$6*Afzet!B20</f>
        <v>0</v>
      </c>
      <c r="C13" s="122">
        <f>C$6*Afzet!C20</f>
        <v>0</v>
      </c>
      <c r="D13" s="122">
        <f>D$6*Afzet!D20</f>
        <v>0</v>
      </c>
      <c r="E13" s="122">
        <f>E$6*Afzet!E20</f>
        <v>0</v>
      </c>
      <c r="F13" s="122">
        <f>F$6*Afzet!F20</f>
        <v>0</v>
      </c>
      <c r="G13" s="122">
        <f>G$6*Afzet!G20</f>
        <v>0</v>
      </c>
      <c r="H13" s="122">
        <f>H$6*Afzet!H20</f>
        <v>0</v>
      </c>
      <c r="I13" s="122">
        <f>I$6*Afzet!I20</f>
        <v>0</v>
      </c>
      <c r="J13" s="122">
        <f>J$6*Afzet!J20</f>
        <v>0</v>
      </c>
      <c r="K13" s="122">
        <f>K$6*Afzet!K20</f>
        <v>0</v>
      </c>
      <c r="L13" s="122">
        <f>L$6*Afzet!L20</f>
        <v>0</v>
      </c>
      <c r="M13" s="122">
        <f>M$6*Afzet!M20</f>
        <v>0</v>
      </c>
      <c r="O13" s="22"/>
    </row>
    <row r="14" spans="1:15" ht="14.5" outlineLevel="2" x14ac:dyDescent="0.35">
      <c r="A14" s="20" t="s">
        <v>143</v>
      </c>
      <c r="B14" s="122">
        <f>B$6*Afzet!B21</f>
        <v>0</v>
      </c>
      <c r="C14" s="122">
        <f>C$6*Afzet!C21</f>
        <v>0</v>
      </c>
      <c r="D14" s="122">
        <f>D$6*Afzet!D21</f>
        <v>0</v>
      </c>
      <c r="E14" s="122">
        <f>E$6*Afzet!E21</f>
        <v>0</v>
      </c>
      <c r="F14" s="122">
        <f>F$6*Afzet!F21</f>
        <v>0</v>
      </c>
      <c r="G14" s="122">
        <f>G$6*Afzet!G21</f>
        <v>0</v>
      </c>
      <c r="H14" s="122">
        <f>H$6*Afzet!H21</f>
        <v>0</v>
      </c>
      <c r="I14" s="122">
        <f>I$6*Afzet!I21</f>
        <v>0</v>
      </c>
      <c r="J14" s="122">
        <f>J$6*Afzet!J21</f>
        <v>0</v>
      </c>
      <c r="K14" s="122">
        <f>K$6*Afzet!K21</f>
        <v>0</v>
      </c>
      <c r="L14" s="122">
        <f>L$6*Afzet!L21</f>
        <v>0</v>
      </c>
      <c r="M14" s="122">
        <f>M$6*Afzet!M21</f>
        <v>0</v>
      </c>
      <c r="O14" s="22"/>
    </row>
    <row r="15" spans="1:15" ht="14.5" outlineLevel="2" x14ac:dyDescent="0.35">
      <c r="A15" s="20" t="s">
        <v>100</v>
      </c>
      <c r="B15" s="122">
        <f>B$6*Afzet!B22</f>
        <v>0</v>
      </c>
      <c r="C15" s="122">
        <f>C$6*Afzet!C22</f>
        <v>0</v>
      </c>
      <c r="D15" s="122">
        <f>D$6*Afzet!D22</f>
        <v>0</v>
      </c>
      <c r="E15" s="122">
        <f>E$6*Afzet!E22</f>
        <v>0</v>
      </c>
      <c r="F15" s="122">
        <f>F$6*Afzet!F22</f>
        <v>0</v>
      </c>
      <c r="G15" s="122">
        <f>G$6*Afzet!G22</f>
        <v>0</v>
      </c>
      <c r="H15" s="122">
        <f>H$6*Afzet!H22</f>
        <v>0</v>
      </c>
      <c r="I15" s="122">
        <f>I$6*Afzet!I22</f>
        <v>0</v>
      </c>
      <c r="J15" s="122">
        <f>J$6*Afzet!J22</f>
        <v>0</v>
      </c>
      <c r="K15" s="122">
        <f>K$6*Afzet!K22</f>
        <v>0</v>
      </c>
      <c r="L15" s="122">
        <f>L$6*Afzet!L22</f>
        <v>0</v>
      </c>
      <c r="M15" s="122">
        <f>M$6*Afzet!M22</f>
        <v>0</v>
      </c>
      <c r="O15" s="22"/>
    </row>
    <row r="16" spans="1:15" ht="14.5" outlineLevel="2" x14ac:dyDescent="0.35">
      <c r="A16" s="23" t="s">
        <v>144</v>
      </c>
      <c r="B16" s="122">
        <f>B$6*Afzet!B23</f>
        <v>0</v>
      </c>
      <c r="C16" s="122">
        <f>C$6*Afzet!C23</f>
        <v>0</v>
      </c>
      <c r="D16" s="122">
        <f>D$6*Afzet!D23</f>
        <v>0</v>
      </c>
      <c r="E16" s="122">
        <f>E$6*Afzet!E23</f>
        <v>0</v>
      </c>
      <c r="F16" s="122">
        <f>F$6*Afzet!F23</f>
        <v>0</v>
      </c>
      <c r="G16" s="122">
        <f>G$6*Afzet!G23</f>
        <v>0</v>
      </c>
      <c r="H16" s="122">
        <f>H$6*Afzet!H23</f>
        <v>0</v>
      </c>
      <c r="I16" s="122">
        <f>I$6*Afzet!I23</f>
        <v>0</v>
      </c>
      <c r="J16" s="122">
        <f>J$6*Afzet!J23</f>
        <v>0</v>
      </c>
      <c r="K16" s="122">
        <f>K$6*Afzet!K23</f>
        <v>0</v>
      </c>
      <c r="L16" s="122">
        <f>L$6*Afzet!L23</f>
        <v>0</v>
      </c>
      <c r="M16" s="122">
        <f>M$6*Afzet!M23</f>
        <v>0</v>
      </c>
      <c r="O16" s="24"/>
    </row>
    <row r="17" spans="1:15" ht="14.5" outlineLevel="2" x14ac:dyDescent="0.35">
      <c r="A17" s="20" t="s">
        <v>29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O17" s="25"/>
    </row>
    <row r="18" spans="1:15" ht="14.5" outlineLevel="2" x14ac:dyDescent="0.35">
      <c r="A18" s="20" t="s">
        <v>30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O18" s="25"/>
    </row>
    <row r="19" spans="1:15" ht="14.5" outlineLevel="2" x14ac:dyDescent="0.35">
      <c r="A19" s="20" t="s">
        <v>31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O19" s="25"/>
    </row>
    <row r="20" spans="1:15" ht="14.5" outlineLevel="2" x14ac:dyDescent="0.35">
      <c r="A20" s="26" t="s">
        <v>32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O20" s="28"/>
    </row>
    <row r="21" spans="1:15" ht="14.5" outlineLevel="1" x14ac:dyDescent="0.35">
      <c r="A21" s="29" t="s">
        <v>33</v>
      </c>
      <c r="B21" s="117">
        <f>SUBTOTAL(9,B11:B20)</f>
        <v>0</v>
      </c>
      <c r="C21" s="117">
        <f t="shared" ref="C21:M21" si="1">SUBTOTAL(9,C11:C20)</f>
        <v>0</v>
      </c>
      <c r="D21" s="117">
        <f t="shared" si="1"/>
        <v>0</v>
      </c>
      <c r="E21" s="117">
        <f t="shared" si="1"/>
        <v>0</v>
      </c>
      <c r="F21" s="117">
        <f t="shared" si="1"/>
        <v>0</v>
      </c>
      <c r="G21" s="117">
        <f t="shared" si="1"/>
        <v>0</v>
      </c>
      <c r="H21" s="117">
        <f t="shared" si="1"/>
        <v>0</v>
      </c>
      <c r="I21" s="117">
        <f t="shared" si="1"/>
        <v>0</v>
      </c>
      <c r="J21" s="117">
        <f t="shared" si="1"/>
        <v>0</v>
      </c>
      <c r="K21" s="117">
        <f t="shared" si="1"/>
        <v>0</v>
      </c>
      <c r="L21" s="117">
        <f t="shared" si="1"/>
        <v>0</v>
      </c>
      <c r="M21" s="117">
        <f t="shared" si="1"/>
        <v>0</v>
      </c>
      <c r="O21" s="31"/>
    </row>
    <row r="22" spans="1:15" ht="14.5" outlineLevel="2" x14ac:dyDescent="0.35">
      <c r="A22" s="20" t="s">
        <v>101</v>
      </c>
      <c r="B22" s="122">
        <f>-(B$8*Afzet!B18)</f>
        <v>0</v>
      </c>
      <c r="C22" s="122">
        <f>-(C$8*Afzet!C18)</f>
        <v>0</v>
      </c>
      <c r="D22" s="122">
        <f>-(D$8*Afzet!D18)</f>
        <v>0</v>
      </c>
      <c r="E22" s="122">
        <f>-(E$8*Afzet!E18)</f>
        <v>0</v>
      </c>
      <c r="F22" s="122">
        <f>-(F$8*Afzet!F18)</f>
        <v>0</v>
      </c>
      <c r="G22" s="122">
        <f>-(G$8*Afzet!G18)</f>
        <v>0</v>
      </c>
      <c r="H22" s="122">
        <f>-(H$8*Afzet!H18)</f>
        <v>0</v>
      </c>
      <c r="I22" s="122">
        <f>-(I$8*Afzet!I18)</f>
        <v>0</v>
      </c>
      <c r="J22" s="122">
        <f>-(J$8*Afzet!J18)</f>
        <v>0</v>
      </c>
      <c r="K22" s="122">
        <f>-(K$8*Afzet!K18)</f>
        <v>0</v>
      </c>
      <c r="L22" s="122">
        <f>-(L$8*Afzet!L18)</f>
        <v>0</v>
      </c>
      <c r="M22" s="122">
        <f>-(M$8*Afzet!M18)</f>
        <v>0</v>
      </c>
      <c r="O22" s="25"/>
    </row>
    <row r="23" spans="1:15" ht="14.5" outlineLevel="2" x14ac:dyDescent="0.35">
      <c r="A23" s="20" t="s">
        <v>145</v>
      </c>
      <c r="B23" s="122">
        <f>-(B$8*Afzet!B19)</f>
        <v>0</v>
      </c>
      <c r="C23" s="122">
        <f>-(C$8*Afzet!C19)</f>
        <v>0</v>
      </c>
      <c r="D23" s="122">
        <f>-(D$8*Afzet!D19)</f>
        <v>0</v>
      </c>
      <c r="E23" s="122">
        <f>-(E$8*Afzet!E19)</f>
        <v>0</v>
      </c>
      <c r="F23" s="122">
        <f>-(F$8*Afzet!F19)</f>
        <v>0</v>
      </c>
      <c r="G23" s="122">
        <f>-(G$8*Afzet!G19)</f>
        <v>0</v>
      </c>
      <c r="H23" s="122">
        <f>-(H$8*Afzet!H19)</f>
        <v>0</v>
      </c>
      <c r="I23" s="122">
        <f>-(I$8*Afzet!I19)</f>
        <v>0</v>
      </c>
      <c r="J23" s="122">
        <f>-(J$8*Afzet!J19)</f>
        <v>0</v>
      </c>
      <c r="K23" s="122">
        <f>-(K$8*Afzet!K19)</f>
        <v>0</v>
      </c>
      <c r="L23" s="122">
        <f>-(L$8*Afzet!L19)</f>
        <v>0</v>
      </c>
      <c r="M23" s="122">
        <f>-(M$8*Afzet!M19)</f>
        <v>0</v>
      </c>
      <c r="O23" s="25"/>
    </row>
    <row r="24" spans="1:15" ht="14.5" outlineLevel="2" x14ac:dyDescent="0.35">
      <c r="A24" s="20" t="s">
        <v>103</v>
      </c>
      <c r="B24" s="122">
        <f>-(B$8*Afzet!B20)</f>
        <v>0</v>
      </c>
      <c r="C24" s="122">
        <f>-(C$8*Afzet!C20)</f>
        <v>0</v>
      </c>
      <c r="D24" s="122">
        <f>-(D$8*Afzet!D20)</f>
        <v>0</v>
      </c>
      <c r="E24" s="122">
        <f>-(E$8*Afzet!E20)</f>
        <v>0</v>
      </c>
      <c r="F24" s="122">
        <f>-(F$8*Afzet!F20)</f>
        <v>0</v>
      </c>
      <c r="G24" s="122">
        <f>-(G$8*Afzet!G20)</f>
        <v>0</v>
      </c>
      <c r="H24" s="122">
        <f>-(H$8*Afzet!H20)</f>
        <v>0</v>
      </c>
      <c r="I24" s="122">
        <f>-(I$8*Afzet!I20)</f>
        <v>0</v>
      </c>
      <c r="J24" s="122">
        <f>-(J$8*Afzet!J20)</f>
        <v>0</v>
      </c>
      <c r="K24" s="122">
        <f>-(K$8*Afzet!K20)</f>
        <v>0</v>
      </c>
      <c r="L24" s="122">
        <f>-(L$8*Afzet!L20)</f>
        <v>0</v>
      </c>
      <c r="M24" s="122">
        <f>-(M$8*Afzet!M20)</f>
        <v>0</v>
      </c>
      <c r="O24" s="25"/>
    </row>
    <row r="25" spans="1:15" ht="14.5" outlineLevel="2" x14ac:dyDescent="0.35">
      <c r="A25" s="20" t="s">
        <v>146</v>
      </c>
      <c r="B25" s="122">
        <f>-(B$8*Afzet!B21)</f>
        <v>0</v>
      </c>
      <c r="C25" s="122">
        <f>-(C$8*Afzet!C21)</f>
        <v>0</v>
      </c>
      <c r="D25" s="122">
        <f>-(D$8*Afzet!D21)</f>
        <v>0</v>
      </c>
      <c r="E25" s="122">
        <f>-(E$8*Afzet!E21)</f>
        <v>0</v>
      </c>
      <c r="F25" s="122">
        <f>-(F$8*Afzet!F21)</f>
        <v>0</v>
      </c>
      <c r="G25" s="122">
        <f>-(G$8*Afzet!G21)</f>
        <v>0</v>
      </c>
      <c r="H25" s="122">
        <f>-(H$8*Afzet!H21)</f>
        <v>0</v>
      </c>
      <c r="I25" s="122">
        <f>-(I$8*Afzet!I21)</f>
        <v>0</v>
      </c>
      <c r="J25" s="122">
        <f>-(J$8*Afzet!J21)</f>
        <v>0</v>
      </c>
      <c r="K25" s="122">
        <f>-(K$8*Afzet!K21)</f>
        <v>0</v>
      </c>
      <c r="L25" s="122">
        <f>-(L$8*Afzet!L21)</f>
        <v>0</v>
      </c>
      <c r="M25" s="122">
        <f>-(M$8*Afzet!M21)</f>
        <v>0</v>
      </c>
      <c r="O25" s="25"/>
    </row>
    <row r="26" spans="1:15" ht="14.5" outlineLevel="2" x14ac:dyDescent="0.35">
      <c r="A26" s="20" t="s">
        <v>102</v>
      </c>
      <c r="B26" s="122">
        <f>-(B$8*Afzet!B22)</f>
        <v>0</v>
      </c>
      <c r="C26" s="122">
        <f>-(C$8*Afzet!C22)</f>
        <v>0</v>
      </c>
      <c r="D26" s="122">
        <f>-(D$8*Afzet!D22)</f>
        <v>0</v>
      </c>
      <c r="E26" s="122">
        <f>-(E$8*Afzet!E22)</f>
        <v>0</v>
      </c>
      <c r="F26" s="122">
        <f>-(F$8*Afzet!F22)</f>
        <v>0</v>
      </c>
      <c r="G26" s="122">
        <f>-(G$8*Afzet!G22)</f>
        <v>0</v>
      </c>
      <c r="H26" s="122">
        <f>-(H$8*Afzet!H22)</f>
        <v>0</v>
      </c>
      <c r="I26" s="122">
        <f>-(I$8*Afzet!I22)</f>
        <v>0</v>
      </c>
      <c r="J26" s="122">
        <f>-(J$8*Afzet!J22)</f>
        <v>0</v>
      </c>
      <c r="K26" s="122">
        <f>-(K$8*Afzet!K22)</f>
        <v>0</v>
      </c>
      <c r="L26" s="122">
        <f>-(L$8*Afzet!L22)</f>
        <v>0</v>
      </c>
      <c r="M26" s="122">
        <f>-(M$8*Afzet!M22)</f>
        <v>0</v>
      </c>
      <c r="O26" s="25"/>
    </row>
    <row r="27" spans="1:15" ht="14.5" outlineLevel="2" x14ac:dyDescent="0.35">
      <c r="A27" s="23" t="s">
        <v>147</v>
      </c>
      <c r="B27" s="122">
        <f>-(B$8*Afzet!B23)</f>
        <v>0</v>
      </c>
      <c r="C27" s="122">
        <f>-(C$8*Afzet!C23)</f>
        <v>0</v>
      </c>
      <c r="D27" s="122">
        <f>-(D$8*Afzet!D23)</f>
        <v>0</v>
      </c>
      <c r="E27" s="122">
        <f>-(E$8*Afzet!E23)</f>
        <v>0</v>
      </c>
      <c r="F27" s="122">
        <f>-(F$8*Afzet!F23)</f>
        <v>0</v>
      </c>
      <c r="G27" s="122">
        <f>-(G$8*Afzet!G23)</f>
        <v>0</v>
      </c>
      <c r="H27" s="122">
        <f>-(H$8*Afzet!H23)</f>
        <v>0</v>
      </c>
      <c r="I27" s="122">
        <f>-(I$8*Afzet!I23)</f>
        <v>0</v>
      </c>
      <c r="J27" s="122">
        <f>-(J$8*Afzet!J23)</f>
        <v>0</v>
      </c>
      <c r="K27" s="122">
        <f>-(K$8*Afzet!K23)</f>
        <v>0</v>
      </c>
      <c r="L27" s="122">
        <f>-(L$8*Afzet!L23)</f>
        <v>0</v>
      </c>
      <c r="M27" s="122">
        <f>-(M$8*Afzet!M23)</f>
        <v>0</v>
      </c>
      <c r="O27" s="32"/>
    </row>
    <row r="28" spans="1:15" ht="14.5" outlineLevel="2" x14ac:dyDescent="0.35">
      <c r="A28" s="20" t="s">
        <v>167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O28" s="25"/>
    </row>
    <row r="29" spans="1:15" ht="14.5" outlineLevel="2" x14ac:dyDescent="0.35">
      <c r="A29" s="20" t="s">
        <v>34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O29" s="25"/>
    </row>
    <row r="30" spans="1:15" ht="14.5" outlineLevel="2" x14ac:dyDescent="0.35">
      <c r="A30" s="26" t="s">
        <v>35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O30" s="28"/>
    </row>
    <row r="31" spans="1:15" ht="14.5" outlineLevel="1" x14ac:dyDescent="0.35">
      <c r="A31" s="29" t="s">
        <v>36</v>
      </c>
      <c r="B31" s="117">
        <f t="shared" ref="B31:M31" si="2">SUBTOTAL(9,B22:B30)</f>
        <v>0</v>
      </c>
      <c r="C31" s="117">
        <f t="shared" si="2"/>
        <v>0</v>
      </c>
      <c r="D31" s="117">
        <f t="shared" si="2"/>
        <v>0</v>
      </c>
      <c r="E31" s="117">
        <f t="shared" si="2"/>
        <v>0</v>
      </c>
      <c r="F31" s="117">
        <f t="shared" si="2"/>
        <v>0</v>
      </c>
      <c r="G31" s="117">
        <f t="shared" si="2"/>
        <v>0</v>
      </c>
      <c r="H31" s="117">
        <f t="shared" si="2"/>
        <v>0</v>
      </c>
      <c r="I31" s="117">
        <f t="shared" si="2"/>
        <v>0</v>
      </c>
      <c r="J31" s="117">
        <f t="shared" si="2"/>
        <v>0</v>
      </c>
      <c r="K31" s="117">
        <f t="shared" si="2"/>
        <v>0</v>
      </c>
      <c r="L31" s="117">
        <f t="shared" si="2"/>
        <v>0</v>
      </c>
      <c r="M31" s="117">
        <f t="shared" si="2"/>
        <v>0</v>
      </c>
      <c r="O31" s="33"/>
    </row>
    <row r="32" spans="1:15" ht="14.5" outlineLevel="2" x14ac:dyDescent="0.35">
      <c r="A32" s="20" t="s">
        <v>37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O32" s="25"/>
    </row>
    <row r="33" spans="1:15" ht="14.5" outlineLevel="2" x14ac:dyDescent="0.35">
      <c r="A33" s="20" t="s">
        <v>38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O33" s="25"/>
    </row>
    <row r="34" spans="1:15" ht="14.5" outlineLevel="2" x14ac:dyDescent="0.35">
      <c r="A34" s="20" t="s">
        <v>39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O34" s="25"/>
    </row>
    <row r="35" spans="1:15" ht="14.5" outlineLevel="2" x14ac:dyDescent="0.35">
      <c r="A35" s="20" t="s">
        <v>40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O35" s="25"/>
    </row>
    <row r="36" spans="1:15" ht="14.5" outlineLevel="2" x14ac:dyDescent="0.35">
      <c r="A36" s="34" t="s">
        <v>41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O36" s="36"/>
    </row>
    <row r="37" spans="1:15" ht="14.5" outlineLevel="2" x14ac:dyDescent="0.35">
      <c r="A37" s="34" t="s">
        <v>42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O37" s="36"/>
    </row>
    <row r="38" spans="1:15" ht="14.5" outlineLevel="1" x14ac:dyDescent="0.35">
      <c r="A38" s="29" t="s">
        <v>43</v>
      </c>
      <c r="B38" s="117">
        <f>SUBTOTAL(9,B32:B37)</f>
        <v>0</v>
      </c>
      <c r="C38" s="117">
        <f t="shared" ref="C38:M38" si="3">SUBTOTAL(9,C32:C37)</f>
        <v>0</v>
      </c>
      <c r="D38" s="117">
        <f t="shared" si="3"/>
        <v>0</v>
      </c>
      <c r="E38" s="117">
        <f t="shared" si="3"/>
        <v>0</v>
      </c>
      <c r="F38" s="117">
        <f t="shared" si="3"/>
        <v>0</v>
      </c>
      <c r="G38" s="117">
        <f t="shared" si="3"/>
        <v>0</v>
      </c>
      <c r="H38" s="117">
        <f t="shared" si="3"/>
        <v>0</v>
      </c>
      <c r="I38" s="117">
        <f t="shared" si="3"/>
        <v>0</v>
      </c>
      <c r="J38" s="117">
        <f t="shared" si="3"/>
        <v>0</v>
      </c>
      <c r="K38" s="117">
        <f t="shared" si="3"/>
        <v>0</v>
      </c>
      <c r="L38" s="117">
        <f t="shared" si="3"/>
        <v>0</v>
      </c>
      <c r="M38" s="117">
        <f t="shared" si="3"/>
        <v>0</v>
      </c>
      <c r="O38" s="31"/>
    </row>
    <row r="39" spans="1:15" ht="14.5" outlineLevel="2" x14ac:dyDescent="0.35">
      <c r="A39" s="38" t="s">
        <v>154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O39" s="25"/>
    </row>
    <row r="40" spans="1:15" ht="14.5" outlineLevel="2" x14ac:dyDescent="0.35">
      <c r="A40" s="38" t="s">
        <v>44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O40" s="25"/>
    </row>
    <row r="41" spans="1:15" ht="14.5" outlineLevel="2" x14ac:dyDescent="0.35">
      <c r="A41" s="20" t="s">
        <v>45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O41" s="22"/>
    </row>
    <row r="42" spans="1:15" ht="14.5" outlineLevel="2" x14ac:dyDescent="0.35">
      <c r="A42" s="38" t="s">
        <v>46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O42" s="39"/>
    </row>
    <row r="43" spans="1:15" ht="14.5" outlineLevel="2" x14ac:dyDescent="0.35">
      <c r="A43" s="40" t="s">
        <v>47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O43" s="42"/>
    </row>
    <row r="44" spans="1:15" ht="14.5" outlineLevel="1" x14ac:dyDescent="0.35">
      <c r="A44" s="43" t="s">
        <v>48</v>
      </c>
      <c r="B44" s="121">
        <f t="shared" ref="B44:M44" si="4">SUBTOTAL(9,B40:B43)</f>
        <v>0</v>
      </c>
      <c r="C44" s="121">
        <f t="shared" si="4"/>
        <v>0</v>
      </c>
      <c r="D44" s="121">
        <f t="shared" si="4"/>
        <v>0</v>
      </c>
      <c r="E44" s="121">
        <f t="shared" si="4"/>
        <v>0</v>
      </c>
      <c r="F44" s="121">
        <f t="shared" si="4"/>
        <v>0</v>
      </c>
      <c r="G44" s="121">
        <f t="shared" si="4"/>
        <v>0</v>
      </c>
      <c r="H44" s="121">
        <f t="shared" si="4"/>
        <v>0</v>
      </c>
      <c r="I44" s="121">
        <f t="shared" si="4"/>
        <v>0</v>
      </c>
      <c r="J44" s="121">
        <f t="shared" si="4"/>
        <v>0</v>
      </c>
      <c r="K44" s="121">
        <f t="shared" si="4"/>
        <v>0</v>
      </c>
      <c r="L44" s="121">
        <f t="shared" si="4"/>
        <v>0</v>
      </c>
      <c r="M44" s="121">
        <f t="shared" si="4"/>
        <v>0</v>
      </c>
      <c r="O44" s="45"/>
    </row>
    <row r="45" spans="1:15" ht="14.5" outlineLevel="2" x14ac:dyDescent="0.35">
      <c r="A45" s="38" t="s">
        <v>49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O45" s="25"/>
    </row>
    <row r="46" spans="1:15" ht="14.5" outlineLevel="2" x14ac:dyDescent="0.35">
      <c r="A46" s="38" t="s">
        <v>50</v>
      </c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O46" s="25"/>
    </row>
    <row r="47" spans="1:15" ht="14.5" outlineLevel="2" x14ac:dyDescent="0.35">
      <c r="A47" s="38" t="s">
        <v>51</v>
      </c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O47" s="25"/>
    </row>
    <row r="48" spans="1:15" ht="14.5" outlineLevel="2" x14ac:dyDescent="0.35">
      <c r="A48" s="38" t="s">
        <v>52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O48" s="25"/>
    </row>
    <row r="49" spans="1:15" ht="14.5" outlineLevel="2" x14ac:dyDescent="0.35">
      <c r="A49" s="40" t="s">
        <v>53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O49" s="46"/>
    </row>
    <row r="50" spans="1:15" ht="14.5" outlineLevel="1" x14ac:dyDescent="0.35">
      <c r="A50" s="43" t="s">
        <v>54</v>
      </c>
      <c r="B50" s="44">
        <f>SUBTOTAL(9,B45:B49)</f>
        <v>0</v>
      </c>
      <c r="C50" s="44">
        <f t="shared" ref="C50:M50" si="5">SUBTOTAL(9,C45:C49)</f>
        <v>0</v>
      </c>
      <c r="D50" s="44">
        <f t="shared" si="5"/>
        <v>0</v>
      </c>
      <c r="E50" s="44">
        <f t="shared" si="5"/>
        <v>0</v>
      </c>
      <c r="F50" s="44">
        <f t="shared" si="5"/>
        <v>0</v>
      </c>
      <c r="G50" s="44">
        <f t="shared" si="5"/>
        <v>0</v>
      </c>
      <c r="H50" s="44">
        <f t="shared" si="5"/>
        <v>0</v>
      </c>
      <c r="I50" s="44">
        <f t="shared" si="5"/>
        <v>0</v>
      </c>
      <c r="J50" s="44">
        <f t="shared" si="5"/>
        <v>0</v>
      </c>
      <c r="K50" s="44">
        <f t="shared" si="5"/>
        <v>0</v>
      </c>
      <c r="L50" s="44">
        <f t="shared" si="5"/>
        <v>0</v>
      </c>
      <c r="M50" s="44">
        <f t="shared" si="5"/>
        <v>0</v>
      </c>
      <c r="O50" s="45"/>
    </row>
    <row r="51" spans="1:15" ht="14.5" x14ac:dyDescent="0.35">
      <c r="A51" s="47" t="s">
        <v>55</v>
      </c>
      <c r="B51" s="48">
        <f t="shared" ref="B51:M51" si="6">SUBTOTAL(9,B11:B50)</f>
        <v>0</v>
      </c>
      <c r="C51" s="48">
        <f t="shared" si="6"/>
        <v>0</v>
      </c>
      <c r="D51" s="48">
        <f t="shared" si="6"/>
        <v>0</v>
      </c>
      <c r="E51" s="48">
        <f t="shared" si="6"/>
        <v>0</v>
      </c>
      <c r="F51" s="48">
        <f t="shared" si="6"/>
        <v>0</v>
      </c>
      <c r="G51" s="48">
        <f t="shared" si="6"/>
        <v>0</v>
      </c>
      <c r="H51" s="48">
        <f t="shared" si="6"/>
        <v>0</v>
      </c>
      <c r="I51" s="48">
        <f t="shared" si="6"/>
        <v>0</v>
      </c>
      <c r="J51" s="48">
        <f t="shared" si="6"/>
        <v>0</v>
      </c>
      <c r="K51" s="48">
        <f t="shared" si="6"/>
        <v>0</v>
      </c>
      <c r="L51" s="48">
        <f t="shared" si="6"/>
        <v>0</v>
      </c>
      <c r="M51" s="48">
        <f t="shared" si="6"/>
        <v>0</v>
      </c>
      <c r="O51" s="31"/>
    </row>
    <row r="52" spans="1:15" customFormat="1" x14ac:dyDescent="0.25">
      <c r="A52" s="49"/>
    </row>
    <row r="53" spans="1:15" ht="14.5" x14ac:dyDescent="0.35">
      <c r="A53" s="50" t="s">
        <v>56</v>
      </c>
      <c r="B53" s="51"/>
      <c r="C53" s="52">
        <f>B54</f>
        <v>0</v>
      </c>
      <c r="D53" s="52">
        <f t="shared" ref="D53:M53" si="7">C54</f>
        <v>0</v>
      </c>
      <c r="E53" s="52">
        <f t="shared" si="7"/>
        <v>0</v>
      </c>
      <c r="F53" s="52">
        <f t="shared" si="7"/>
        <v>0</v>
      </c>
      <c r="G53" s="52">
        <f t="shared" si="7"/>
        <v>0</v>
      </c>
      <c r="H53" s="52">
        <f t="shared" si="7"/>
        <v>0</v>
      </c>
      <c r="I53" s="52">
        <f t="shared" si="7"/>
        <v>0</v>
      </c>
      <c r="J53" s="52">
        <f t="shared" si="7"/>
        <v>0</v>
      </c>
      <c r="K53" s="52">
        <f t="shared" si="7"/>
        <v>0</v>
      </c>
      <c r="L53" s="52">
        <f t="shared" si="7"/>
        <v>0</v>
      </c>
      <c r="M53" s="52">
        <f t="shared" si="7"/>
        <v>0</v>
      </c>
      <c r="O53" s="31"/>
    </row>
    <row r="54" spans="1:15" ht="14.5" x14ac:dyDescent="0.35">
      <c r="A54" s="53" t="s">
        <v>57</v>
      </c>
      <c r="B54" s="44">
        <f>B53+B51</f>
        <v>0</v>
      </c>
      <c r="C54" s="30">
        <f>B54+C51</f>
        <v>0</v>
      </c>
      <c r="D54" s="30">
        <f t="shared" ref="D54:M54" si="8">C54+D51</f>
        <v>0</v>
      </c>
      <c r="E54" s="30">
        <f t="shared" si="8"/>
        <v>0</v>
      </c>
      <c r="F54" s="30">
        <f t="shared" si="8"/>
        <v>0</v>
      </c>
      <c r="G54" s="30">
        <f t="shared" si="8"/>
        <v>0</v>
      </c>
      <c r="H54" s="30">
        <f t="shared" si="8"/>
        <v>0</v>
      </c>
      <c r="I54" s="30">
        <f t="shared" si="8"/>
        <v>0</v>
      </c>
      <c r="J54" s="30">
        <f t="shared" si="8"/>
        <v>0</v>
      </c>
      <c r="K54" s="30">
        <f t="shared" si="8"/>
        <v>0</v>
      </c>
      <c r="L54" s="30">
        <f>K54+L51</f>
        <v>0</v>
      </c>
      <c r="M54" s="30">
        <f t="shared" si="8"/>
        <v>0</v>
      </c>
      <c r="O54" s="31"/>
    </row>
    <row r="55" spans="1:15" ht="14.25" customHeight="1" x14ac:dyDescent="0.35">
      <c r="A55" s="71" t="s">
        <v>82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</sheetData>
  <mergeCells count="1">
    <mergeCell ref="C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41FC-9BD6-4D93-A4C1-F3A1D04E3157}">
  <dimension ref="A2:O73"/>
  <sheetViews>
    <sheetView showGridLines="0" topLeftCell="A23" zoomScale="70" zoomScaleNormal="70" workbookViewId="0">
      <selection activeCell="B14" sqref="B14"/>
    </sheetView>
  </sheetViews>
  <sheetFormatPr defaultColWidth="9.1796875" defaultRowHeight="12.5" outlineLevelRow="2" x14ac:dyDescent="0.25"/>
  <cols>
    <col min="1" max="1" width="72.453125" style="1" customWidth="1"/>
    <col min="2" max="2" width="21.26953125" style="1" customWidth="1"/>
    <col min="3" max="6" width="20.54296875" style="1" bestFit="1" customWidth="1"/>
    <col min="7" max="13" width="21" style="1" bestFit="1" customWidth="1"/>
    <col min="14" max="14" width="3.81640625" style="1" customWidth="1"/>
    <col min="15" max="15" width="84.81640625" style="1" bestFit="1" customWidth="1"/>
    <col min="16" max="16384" width="9.1796875" style="1"/>
  </cols>
  <sheetData>
    <row r="2" spans="1:15" ht="29" x14ac:dyDescent="0.35">
      <c r="A2" s="16" t="s">
        <v>152</v>
      </c>
      <c r="C2" s="127" t="e" cm="1" vm="1">
        <f t="array" aca="1" ref="C2" ca="1">'Algemene Info &amp; Factsheet'!C4:E4</f>
        <v>#VALUE!</v>
      </c>
      <c r="D2" s="128"/>
      <c r="E2" s="128"/>
      <c r="F2" s="129"/>
      <c r="H2" s="3"/>
    </row>
    <row r="3" spans="1:15" ht="29" x14ac:dyDescent="0.35">
      <c r="A3" s="17" t="s">
        <v>28</v>
      </c>
    </row>
    <row r="4" spans="1:15" x14ac:dyDescent="0.25">
      <c r="A4" s="18"/>
    </row>
    <row r="5" spans="1:15" s="7" customFormat="1" ht="14.5" x14ac:dyDescent="0.35">
      <c r="A5" s="19" t="s">
        <v>26</v>
      </c>
      <c r="B5" s="104" t="str">
        <f>'Cashflow - Baseline'!B5</f>
        <v>1e maand prognose</v>
      </c>
      <c r="C5" s="104" t="e">
        <f>'Cashflow - Baseline'!C5</f>
        <v>#VALUE!</v>
      </c>
      <c r="D5" s="104" t="e">
        <f>'Cashflow - Baseline'!D5</f>
        <v>#VALUE!</v>
      </c>
      <c r="E5" s="104" t="e">
        <f>'Cashflow - Baseline'!E5</f>
        <v>#VALUE!</v>
      </c>
      <c r="F5" s="104" t="e">
        <f>'Cashflow - Baseline'!F5</f>
        <v>#VALUE!</v>
      </c>
      <c r="G5" s="104" t="e">
        <f>'Cashflow - Baseline'!G5</f>
        <v>#VALUE!</v>
      </c>
      <c r="H5" s="104" t="e">
        <f>'Cashflow - Baseline'!H5</f>
        <v>#VALUE!</v>
      </c>
      <c r="I5" s="104" t="e">
        <f>'Cashflow - Baseline'!I5</f>
        <v>#VALUE!</v>
      </c>
      <c r="J5" s="104" t="e">
        <f>'Cashflow - Baseline'!J5</f>
        <v>#VALUE!</v>
      </c>
      <c r="K5" s="104" t="e">
        <f>'Cashflow - Baseline'!K5</f>
        <v>#VALUE!</v>
      </c>
      <c r="L5" s="104" t="e">
        <f>'Cashflow - Baseline'!L5</f>
        <v>#VALUE!</v>
      </c>
      <c r="M5" s="104" t="e">
        <f>'Cashflow - Baseline'!M5</f>
        <v>#VALUE!</v>
      </c>
      <c r="O5" s="5" t="s">
        <v>27</v>
      </c>
    </row>
    <row r="6" spans="1:15" ht="14.5" outlineLevel="2" x14ac:dyDescent="0.35">
      <c r="A6" s="20" t="s">
        <v>99</v>
      </c>
      <c r="B6" s="122">
        <f>'Cashflow - Baseline'!B11*98%</f>
        <v>0</v>
      </c>
      <c r="C6" s="122">
        <f>'Cashflow - Baseline'!C11*98%</f>
        <v>0</v>
      </c>
      <c r="D6" s="122">
        <f>'Cashflow - Baseline'!D11*98%</f>
        <v>0</v>
      </c>
      <c r="E6" s="122">
        <f>'Cashflow - Baseline'!E11*98%</f>
        <v>0</v>
      </c>
      <c r="F6" s="122">
        <f>'Cashflow - Baseline'!F11*98%</f>
        <v>0</v>
      </c>
      <c r="G6" s="122">
        <f>'Cashflow - Baseline'!G11*98%</f>
        <v>0</v>
      </c>
      <c r="H6" s="122">
        <f>'Cashflow - Baseline'!H11*98%</f>
        <v>0</v>
      </c>
      <c r="I6" s="122">
        <f>'Cashflow - Baseline'!I11*98%</f>
        <v>0</v>
      </c>
      <c r="J6" s="122">
        <f>'Cashflow - Baseline'!J11*98%</f>
        <v>0</v>
      </c>
      <c r="K6" s="122">
        <f>'Cashflow - Baseline'!K11*98%</f>
        <v>0</v>
      </c>
      <c r="L6" s="122">
        <f>'Cashflow - Baseline'!L11*98%</f>
        <v>0</v>
      </c>
      <c r="M6" s="122">
        <f>'Cashflow - Baseline'!M11*98%</f>
        <v>0</v>
      </c>
      <c r="O6" s="22"/>
    </row>
    <row r="7" spans="1:15" ht="14.5" outlineLevel="2" x14ac:dyDescent="0.35">
      <c r="A7" s="20" t="s">
        <v>142</v>
      </c>
      <c r="B7" s="122">
        <f>'Cashflow - Baseline'!B12*98%</f>
        <v>0</v>
      </c>
      <c r="C7" s="122">
        <f>'Cashflow - Baseline'!C12*98%</f>
        <v>0</v>
      </c>
      <c r="D7" s="122">
        <f>'Cashflow - Baseline'!D12*98%</f>
        <v>0</v>
      </c>
      <c r="E7" s="122">
        <f>'Cashflow - Baseline'!E12*98%</f>
        <v>0</v>
      </c>
      <c r="F7" s="122">
        <f>'Cashflow - Baseline'!F12*98%</f>
        <v>0</v>
      </c>
      <c r="G7" s="122">
        <f>'Cashflow - Baseline'!G12*98%</f>
        <v>0</v>
      </c>
      <c r="H7" s="122">
        <f>'Cashflow - Baseline'!H12*98%</f>
        <v>0</v>
      </c>
      <c r="I7" s="122">
        <f>'Cashflow - Baseline'!I12*98%</f>
        <v>0</v>
      </c>
      <c r="J7" s="122">
        <f>'Cashflow - Baseline'!J12*98%</f>
        <v>0</v>
      </c>
      <c r="K7" s="122">
        <f>'Cashflow - Baseline'!K12*98%</f>
        <v>0</v>
      </c>
      <c r="L7" s="122">
        <f>'Cashflow - Baseline'!L12*98%</f>
        <v>0</v>
      </c>
      <c r="M7" s="122">
        <f>'Cashflow - Baseline'!M12*98%</f>
        <v>0</v>
      </c>
      <c r="O7" s="22"/>
    </row>
    <row r="8" spans="1:15" ht="14.5" outlineLevel="2" x14ac:dyDescent="0.35">
      <c r="A8" s="20" t="s">
        <v>98</v>
      </c>
      <c r="B8" s="122">
        <f>'Cashflow - Baseline'!B13*98%</f>
        <v>0</v>
      </c>
      <c r="C8" s="122">
        <f>'Cashflow - Baseline'!C13*98%</f>
        <v>0</v>
      </c>
      <c r="D8" s="122">
        <f>'Cashflow - Baseline'!D13*98%</f>
        <v>0</v>
      </c>
      <c r="E8" s="122">
        <f>'Cashflow - Baseline'!E13*98%</f>
        <v>0</v>
      </c>
      <c r="F8" s="122">
        <f>'Cashflow - Baseline'!F13*98%</f>
        <v>0</v>
      </c>
      <c r="G8" s="122">
        <f>'Cashflow - Baseline'!G13*98%</f>
        <v>0</v>
      </c>
      <c r="H8" s="122">
        <f>'Cashflow - Baseline'!H13*98%</f>
        <v>0</v>
      </c>
      <c r="I8" s="122">
        <f>'Cashflow - Baseline'!I13*98%</f>
        <v>0</v>
      </c>
      <c r="J8" s="122">
        <f>'Cashflow - Baseline'!J13*98%</f>
        <v>0</v>
      </c>
      <c r="K8" s="122">
        <f>'Cashflow - Baseline'!K13*98%</f>
        <v>0</v>
      </c>
      <c r="L8" s="122">
        <f>'Cashflow - Baseline'!L13*98%</f>
        <v>0</v>
      </c>
      <c r="M8" s="122">
        <f>'Cashflow - Baseline'!M13*98%</f>
        <v>0</v>
      </c>
      <c r="O8" s="22"/>
    </row>
    <row r="9" spans="1:15" ht="14.5" outlineLevel="2" x14ac:dyDescent="0.35">
      <c r="A9" s="20" t="s">
        <v>142</v>
      </c>
      <c r="B9" s="122">
        <f>'Cashflow - Baseline'!B14*98%</f>
        <v>0</v>
      </c>
      <c r="C9" s="122">
        <f>'Cashflow - Baseline'!C14*98%</f>
        <v>0</v>
      </c>
      <c r="D9" s="122">
        <f>'Cashflow - Baseline'!D14*98%</f>
        <v>0</v>
      </c>
      <c r="E9" s="122">
        <f>'Cashflow - Baseline'!E14*98%</f>
        <v>0</v>
      </c>
      <c r="F9" s="122">
        <f>'Cashflow - Baseline'!F14*98%</f>
        <v>0</v>
      </c>
      <c r="G9" s="122">
        <f>'Cashflow - Baseline'!G14*98%</f>
        <v>0</v>
      </c>
      <c r="H9" s="122">
        <f>'Cashflow - Baseline'!H14*98%</f>
        <v>0</v>
      </c>
      <c r="I9" s="122">
        <f>'Cashflow - Baseline'!I14*98%</f>
        <v>0</v>
      </c>
      <c r="J9" s="122">
        <f>'Cashflow - Baseline'!J14*98%</f>
        <v>0</v>
      </c>
      <c r="K9" s="122">
        <f>'Cashflow - Baseline'!K14*98%</f>
        <v>0</v>
      </c>
      <c r="L9" s="122">
        <f>'Cashflow - Baseline'!L14*98%</f>
        <v>0</v>
      </c>
      <c r="M9" s="122">
        <f>'Cashflow - Baseline'!M14*98%</f>
        <v>0</v>
      </c>
      <c r="O9" s="22"/>
    </row>
    <row r="10" spans="1:15" ht="14.5" outlineLevel="2" x14ac:dyDescent="0.35">
      <c r="A10" s="20" t="s">
        <v>100</v>
      </c>
      <c r="B10" s="122">
        <f>78%*'Cashflow - Baseline'!B15*98%</f>
        <v>0</v>
      </c>
      <c r="C10" s="122">
        <f>78%*'Cashflow - Baseline'!C15*98%</f>
        <v>0</v>
      </c>
      <c r="D10" s="122">
        <f>78%*'Cashflow - Baseline'!D15*98%</f>
        <v>0</v>
      </c>
      <c r="E10" s="122">
        <f>78%*'Cashflow - Baseline'!E15*98%</f>
        <v>0</v>
      </c>
      <c r="F10" s="122">
        <f>78%*'Cashflow - Baseline'!F15*98%</f>
        <v>0</v>
      </c>
      <c r="G10" s="122">
        <f>78%*'Cashflow - Baseline'!G15*98%</f>
        <v>0</v>
      </c>
      <c r="H10" s="122">
        <f>78%*'Cashflow - Baseline'!H15*98%</f>
        <v>0</v>
      </c>
      <c r="I10" s="122">
        <f>78%*'Cashflow - Baseline'!I15*98%</f>
        <v>0</v>
      </c>
      <c r="J10" s="122">
        <f>78%*'Cashflow - Baseline'!J15*98%</f>
        <v>0</v>
      </c>
      <c r="K10" s="122">
        <f>78%*'Cashflow - Baseline'!K15*98%</f>
        <v>0</v>
      </c>
      <c r="L10" s="122">
        <f>78%*'Cashflow - Baseline'!L15*98%</f>
        <v>0</v>
      </c>
      <c r="M10" s="122">
        <f>78%*'Cashflow - Baseline'!M15*98%</f>
        <v>0</v>
      </c>
      <c r="O10" s="22"/>
    </row>
    <row r="11" spans="1:15" ht="14.5" outlineLevel="2" x14ac:dyDescent="0.35">
      <c r="A11" s="23" t="s">
        <v>144</v>
      </c>
      <c r="B11" s="122">
        <f>78%*'Cashflow - Baseline'!B16*98%</f>
        <v>0</v>
      </c>
      <c r="C11" s="122">
        <f>78%*'Cashflow - Baseline'!C16*98%</f>
        <v>0</v>
      </c>
      <c r="D11" s="122">
        <f>78%*'Cashflow - Baseline'!D16*98%</f>
        <v>0</v>
      </c>
      <c r="E11" s="122">
        <f>78%*'Cashflow - Baseline'!E16*98%</f>
        <v>0</v>
      </c>
      <c r="F11" s="122">
        <f>78%*'Cashflow - Baseline'!F16*98%</f>
        <v>0</v>
      </c>
      <c r="G11" s="122">
        <f>78%*'Cashflow - Baseline'!G16*98%</f>
        <v>0</v>
      </c>
      <c r="H11" s="122">
        <f>78%*'Cashflow - Baseline'!H16*98%</f>
        <v>0</v>
      </c>
      <c r="I11" s="122">
        <f>78%*'Cashflow - Baseline'!I16*98%</f>
        <v>0</v>
      </c>
      <c r="J11" s="122">
        <f>78%*'Cashflow - Baseline'!J16*98%</f>
        <v>0</v>
      </c>
      <c r="K11" s="122">
        <f>78%*'Cashflow - Baseline'!K16*98%</f>
        <v>0</v>
      </c>
      <c r="L11" s="122">
        <f>78%*'Cashflow - Baseline'!L16*98%</f>
        <v>0</v>
      </c>
      <c r="M11" s="122">
        <f>78%*'Cashflow - Baseline'!M16*98%</f>
        <v>0</v>
      </c>
      <c r="O11" s="24"/>
    </row>
    <row r="12" spans="1:15" ht="14.5" outlineLevel="2" x14ac:dyDescent="0.35">
      <c r="A12" s="20" t="s">
        <v>29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O12" s="25"/>
    </row>
    <row r="13" spans="1:15" ht="14.5" outlineLevel="2" x14ac:dyDescent="0.35">
      <c r="A13" s="20" t="s">
        <v>30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O13" s="25"/>
    </row>
    <row r="14" spans="1:15" ht="14.5" outlineLevel="2" x14ac:dyDescent="0.35">
      <c r="A14" s="20" t="s">
        <v>155</v>
      </c>
      <c r="B14" s="123">
        <f>22%*50%*'Cashflow - Baseline'!B9*Afzet!B22+22%*50%*'Cashflow - Baseline'!B9*Afzet!B23</f>
        <v>0</v>
      </c>
      <c r="C14" s="123">
        <f>22%*50%*'Cashflow - Baseline'!C9*Afzet!C22+22%*50%*'Cashflow - Baseline'!C9*Afzet!C23</f>
        <v>0</v>
      </c>
      <c r="D14" s="123">
        <f>22%*50%*'Cashflow - Baseline'!D9*Afzet!D22+22%*50%*'Cashflow - Baseline'!D9*Afzet!D23</f>
        <v>0</v>
      </c>
      <c r="E14" s="123">
        <f>22%*50%*'Cashflow - Baseline'!E9*Afzet!E22+22%*50%*'Cashflow - Baseline'!E9*Afzet!E23</f>
        <v>0</v>
      </c>
      <c r="F14" s="123">
        <f>22%*50%*'Cashflow - Baseline'!F9*Afzet!F22+22%*50%*'Cashflow - Baseline'!F9*Afzet!F23</f>
        <v>0</v>
      </c>
      <c r="G14" s="123">
        <f>22%*50%*'Cashflow - Baseline'!G9*Afzet!G22+22%*50%*'Cashflow - Baseline'!G9*Afzet!G23</f>
        <v>0</v>
      </c>
      <c r="H14" s="123">
        <f>22%*50%*'Cashflow - Baseline'!H9*Afzet!H22+22%*50%*'Cashflow - Baseline'!H9*Afzet!H23</f>
        <v>0</v>
      </c>
      <c r="I14" s="123">
        <f>22%*50%*'Cashflow - Baseline'!I9*Afzet!I22+22%*50%*'Cashflow - Baseline'!I9*Afzet!I23</f>
        <v>0</v>
      </c>
      <c r="J14" s="123">
        <f>22%*50%*'Cashflow - Baseline'!J9*Afzet!J22+22%*50%*'Cashflow - Baseline'!J9*Afzet!J23</f>
        <v>0</v>
      </c>
      <c r="K14" s="123">
        <f>22%*50%*'Cashflow - Baseline'!K9*Afzet!K22+22%*50%*'Cashflow - Baseline'!K9*Afzet!K23</f>
        <v>0</v>
      </c>
      <c r="L14" s="123">
        <f>22%*50%*'Cashflow - Baseline'!L9*Afzet!L22+22%*50%*'Cashflow - Baseline'!L9*Afzet!L23</f>
        <v>0</v>
      </c>
      <c r="M14" s="123">
        <f>22%*50%*'Cashflow - Baseline'!M9*Afzet!M22+22%*50%*'Cashflow - Baseline'!M9*Afzet!M23</f>
        <v>0</v>
      </c>
      <c r="O14" s="25"/>
    </row>
    <row r="15" spans="1:15" ht="14.5" outlineLevel="2" x14ac:dyDescent="0.35">
      <c r="A15" s="20" t="s">
        <v>31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O15" s="25"/>
    </row>
    <row r="16" spans="1:15" ht="14.5" outlineLevel="2" x14ac:dyDescent="0.35">
      <c r="A16" s="26" t="s">
        <v>32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O16" s="28"/>
    </row>
    <row r="17" spans="1:15" ht="14.5" outlineLevel="1" x14ac:dyDescent="0.35">
      <c r="A17" s="29" t="s">
        <v>33</v>
      </c>
      <c r="B17" s="30">
        <f>SUBTOTAL(9,B6:B16)</f>
        <v>0</v>
      </c>
      <c r="C17" s="30">
        <f t="shared" ref="C17:M17" si="0">SUBTOTAL(9,C6:C16)</f>
        <v>0</v>
      </c>
      <c r="D17" s="30">
        <f t="shared" si="0"/>
        <v>0</v>
      </c>
      <c r="E17" s="30">
        <f t="shared" si="0"/>
        <v>0</v>
      </c>
      <c r="F17" s="30">
        <f t="shared" si="0"/>
        <v>0</v>
      </c>
      <c r="G17" s="30">
        <f t="shared" si="0"/>
        <v>0</v>
      </c>
      <c r="H17" s="30">
        <f t="shared" si="0"/>
        <v>0</v>
      </c>
      <c r="I17" s="30">
        <f t="shared" si="0"/>
        <v>0</v>
      </c>
      <c r="J17" s="30">
        <f t="shared" si="0"/>
        <v>0</v>
      </c>
      <c r="K17" s="30">
        <f t="shared" si="0"/>
        <v>0</v>
      </c>
      <c r="L17" s="30">
        <f t="shared" si="0"/>
        <v>0</v>
      </c>
      <c r="M17" s="30">
        <f t="shared" si="0"/>
        <v>0</v>
      </c>
      <c r="O17" s="31"/>
    </row>
    <row r="18" spans="1:15" ht="14.5" outlineLevel="2" x14ac:dyDescent="0.35">
      <c r="A18" s="20" t="s">
        <v>101</v>
      </c>
      <c r="B18" s="123">
        <f>'Cashflow - Baseline'!B22</f>
        <v>0</v>
      </c>
      <c r="C18" s="123">
        <f>'Cashflow - Baseline'!C22</f>
        <v>0</v>
      </c>
      <c r="D18" s="123">
        <f>'Cashflow - Baseline'!D22</f>
        <v>0</v>
      </c>
      <c r="E18" s="123">
        <f>'Cashflow - Baseline'!E22</f>
        <v>0</v>
      </c>
      <c r="F18" s="123">
        <f>'Cashflow - Baseline'!F22</f>
        <v>0</v>
      </c>
      <c r="G18" s="123">
        <f>'Cashflow - Baseline'!G22</f>
        <v>0</v>
      </c>
      <c r="H18" s="123">
        <f>'Cashflow - Baseline'!H22</f>
        <v>0</v>
      </c>
      <c r="I18" s="123">
        <f>'Cashflow - Baseline'!I22</f>
        <v>0</v>
      </c>
      <c r="J18" s="123">
        <f>'Cashflow - Baseline'!J22</f>
        <v>0</v>
      </c>
      <c r="K18" s="123">
        <f>'Cashflow - Baseline'!K22</f>
        <v>0</v>
      </c>
      <c r="L18" s="123">
        <f>'Cashflow - Baseline'!L22</f>
        <v>0</v>
      </c>
      <c r="M18" s="123">
        <f>'Cashflow - Baseline'!M22</f>
        <v>0</v>
      </c>
      <c r="O18" s="25"/>
    </row>
    <row r="19" spans="1:15" ht="14.5" outlineLevel="2" x14ac:dyDescent="0.35">
      <c r="A19" s="20" t="s">
        <v>145</v>
      </c>
      <c r="B19" s="123">
        <f>'Cashflow - Baseline'!B23</f>
        <v>0</v>
      </c>
      <c r="C19" s="123">
        <f>'Cashflow - Baseline'!C23</f>
        <v>0</v>
      </c>
      <c r="D19" s="123">
        <f>'Cashflow - Baseline'!D23</f>
        <v>0</v>
      </c>
      <c r="E19" s="123">
        <f>'Cashflow - Baseline'!E23</f>
        <v>0</v>
      </c>
      <c r="F19" s="123">
        <f>'Cashflow - Baseline'!F23</f>
        <v>0</v>
      </c>
      <c r="G19" s="123">
        <f>'Cashflow - Baseline'!G23</f>
        <v>0</v>
      </c>
      <c r="H19" s="123">
        <f>'Cashflow - Baseline'!H23</f>
        <v>0</v>
      </c>
      <c r="I19" s="123">
        <f>'Cashflow - Baseline'!I23</f>
        <v>0</v>
      </c>
      <c r="J19" s="123">
        <f>'Cashflow - Baseline'!J23</f>
        <v>0</v>
      </c>
      <c r="K19" s="123">
        <f>'Cashflow - Baseline'!K23</f>
        <v>0</v>
      </c>
      <c r="L19" s="123">
        <f>'Cashflow - Baseline'!L23</f>
        <v>0</v>
      </c>
      <c r="M19" s="123">
        <f>'Cashflow - Baseline'!M23</f>
        <v>0</v>
      </c>
      <c r="O19" s="25"/>
    </row>
    <row r="20" spans="1:15" ht="14.5" outlineLevel="2" x14ac:dyDescent="0.35">
      <c r="A20" s="20" t="s">
        <v>103</v>
      </c>
      <c r="B20" s="123">
        <f>'Cashflow - Baseline'!B24</f>
        <v>0</v>
      </c>
      <c r="C20" s="123">
        <f>'Cashflow - Baseline'!C24</f>
        <v>0</v>
      </c>
      <c r="D20" s="123">
        <f>'Cashflow - Baseline'!D24</f>
        <v>0</v>
      </c>
      <c r="E20" s="123">
        <f>'Cashflow - Baseline'!E24</f>
        <v>0</v>
      </c>
      <c r="F20" s="123">
        <f>'Cashflow - Baseline'!F24</f>
        <v>0</v>
      </c>
      <c r="G20" s="123">
        <f>'Cashflow - Baseline'!G24</f>
        <v>0</v>
      </c>
      <c r="H20" s="123">
        <f>'Cashflow - Baseline'!H24</f>
        <v>0</v>
      </c>
      <c r="I20" s="123">
        <f>'Cashflow - Baseline'!I24</f>
        <v>0</v>
      </c>
      <c r="J20" s="123">
        <f>'Cashflow - Baseline'!J24</f>
        <v>0</v>
      </c>
      <c r="K20" s="123">
        <f>'Cashflow - Baseline'!K24</f>
        <v>0</v>
      </c>
      <c r="L20" s="123">
        <f>'Cashflow - Baseline'!L24</f>
        <v>0</v>
      </c>
      <c r="M20" s="123">
        <f>'Cashflow - Baseline'!M24</f>
        <v>0</v>
      </c>
      <c r="O20" s="25"/>
    </row>
    <row r="21" spans="1:15" ht="14.5" outlineLevel="2" x14ac:dyDescent="0.35">
      <c r="A21" s="20" t="s">
        <v>146</v>
      </c>
      <c r="B21" s="123">
        <f>'Cashflow - Baseline'!B25</f>
        <v>0</v>
      </c>
      <c r="C21" s="123">
        <f>'Cashflow - Baseline'!C25</f>
        <v>0</v>
      </c>
      <c r="D21" s="123">
        <f>'Cashflow - Baseline'!D25</f>
        <v>0</v>
      </c>
      <c r="E21" s="123">
        <f>'Cashflow - Baseline'!E25</f>
        <v>0</v>
      </c>
      <c r="F21" s="123">
        <f>'Cashflow - Baseline'!F25</f>
        <v>0</v>
      </c>
      <c r="G21" s="123">
        <f>'Cashflow - Baseline'!G25</f>
        <v>0</v>
      </c>
      <c r="H21" s="123">
        <f>'Cashflow - Baseline'!H25</f>
        <v>0</v>
      </c>
      <c r="I21" s="123">
        <f>'Cashflow - Baseline'!I25</f>
        <v>0</v>
      </c>
      <c r="J21" s="123">
        <f>'Cashflow - Baseline'!J25</f>
        <v>0</v>
      </c>
      <c r="K21" s="123">
        <f>'Cashflow - Baseline'!K25</f>
        <v>0</v>
      </c>
      <c r="L21" s="123">
        <f>'Cashflow - Baseline'!L25</f>
        <v>0</v>
      </c>
      <c r="M21" s="123">
        <f>'Cashflow - Baseline'!M25</f>
        <v>0</v>
      </c>
      <c r="O21" s="25"/>
    </row>
    <row r="22" spans="1:15" ht="14.5" outlineLevel="2" x14ac:dyDescent="0.35">
      <c r="A22" s="20" t="s">
        <v>102</v>
      </c>
      <c r="B22" s="123">
        <f>'Cashflow - Baseline'!B26</f>
        <v>0</v>
      </c>
      <c r="C22" s="123">
        <f>'Cashflow - Baseline'!C26</f>
        <v>0</v>
      </c>
      <c r="D22" s="123">
        <f>'Cashflow - Baseline'!D26</f>
        <v>0</v>
      </c>
      <c r="E22" s="123">
        <f>'Cashflow - Baseline'!E26</f>
        <v>0</v>
      </c>
      <c r="F22" s="123">
        <f>'Cashflow - Baseline'!F26</f>
        <v>0</v>
      </c>
      <c r="G22" s="123">
        <f>'Cashflow - Baseline'!G26</f>
        <v>0</v>
      </c>
      <c r="H22" s="123">
        <f>'Cashflow - Baseline'!H26</f>
        <v>0</v>
      </c>
      <c r="I22" s="123">
        <f>'Cashflow - Baseline'!I26</f>
        <v>0</v>
      </c>
      <c r="J22" s="123">
        <f>'Cashflow - Baseline'!J26</f>
        <v>0</v>
      </c>
      <c r="K22" s="123">
        <f>'Cashflow - Baseline'!K26</f>
        <v>0</v>
      </c>
      <c r="L22" s="123">
        <f>'Cashflow - Baseline'!L26</f>
        <v>0</v>
      </c>
      <c r="M22" s="123">
        <f>'Cashflow - Baseline'!M26</f>
        <v>0</v>
      </c>
      <c r="O22" s="25"/>
    </row>
    <row r="23" spans="1:15" ht="14.5" outlineLevel="2" x14ac:dyDescent="0.35">
      <c r="A23" s="23" t="s">
        <v>147</v>
      </c>
      <c r="B23" s="123">
        <f>'Cashflow - Baseline'!B27</f>
        <v>0</v>
      </c>
      <c r="C23" s="123">
        <f>'Cashflow - Baseline'!C27</f>
        <v>0</v>
      </c>
      <c r="D23" s="123">
        <f>'Cashflow - Baseline'!D27</f>
        <v>0</v>
      </c>
      <c r="E23" s="123">
        <f>'Cashflow - Baseline'!E27</f>
        <v>0</v>
      </c>
      <c r="F23" s="123">
        <f>'Cashflow - Baseline'!F27</f>
        <v>0</v>
      </c>
      <c r="G23" s="123">
        <f>'Cashflow - Baseline'!G27</f>
        <v>0</v>
      </c>
      <c r="H23" s="123">
        <f>'Cashflow - Baseline'!H27</f>
        <v>0</v>
      </c>
      <c r="I23" s="123">
        <f>'Cashflow - Baseline'!I27</f>
        <v>0</v>
      </c>
      <c r="J23" s="123">
        <f>'Cashflow - Baseline'!J27</f>
        <v>0</v>
      </c>
      <c r="K23" s="123">
        <f>'Cashflow - Baseline'!K27</f>
        <v>0</v>
      </c>
      <c r="L23" s="123">
        <f>'Cashflow - Baseline'!L27</f>
        <v>0</v>
      </c>
      <c r="M23" s="123">
        <f>'Cashflow - Baseline'!M27</f>
        <v>0</v>
      </c>
      <c r="O23" s="32"/>
    </row>
    <row r="24" spans="1:15" ht="14.5" outlineLevel="2" x14ac:dyDescent="0.35">
      <c r="A24" s="20" t="s">
        <v>167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O24" s="25"/>
    </row>
    <row r="25" spans="1:15" ht="14.5" outlineLevel="2" x14ac:dyDescent="0.35">
      <c r="A25" s="20" t="s">
        <v>34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O25" s="25"/>
    </row>
    <row r="26" spans="1:15" ht="14.5" outlineLevel="2" x14ac:dyDescent="0.35">
      <c r="A26" s="26" t="s">
        <v>35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O26" s="28"/>
    </row>
    <row r="27" spans="1:15" ht="14.5" outlineLevel="1" x14ac:dyDescent="0.35">
      <c r="A27" s="29" t="s">
        <v>36</v>
      </c>
      <c r="B27" s="30">
        <f t="shared" ref="B27:M27" si="1">SUBTOTAL(9,B18:B26)</f>
        <v>0</v>
      </c>
      <c r="C27" s="30">
        <f t="shared" si="1"/>
        <v>0</v>
      </c>
      <c r="D27" s="30">
        <f t="shared" si="1"/>
        <v>0</v>
      </c>
      <c r="E27" s="30">
        <f t="shared" si="1"/>
        <v>0</v>
      </c>
      <c r="F27" s="30">
        <f t="shared" si="1"/>
        <v>0</v>
      </c>
      <c r="G27" s="30">
        <f t="shared" si="1"/>
        <v>0</v>
      </c>
      <c r="H27" s="30">
        <f t="shared" si="1"/>
        <v>0</v>
      </c>
      <c r="I27" s="30">
        <f t="shared" si="1"/>
        <v>0</v>
      </c>
      <c r="J27" s="30">
        <f t="shared" si="1"/>
        <v>0</v>
      </c>
      <c r="K27" s="30">
        <f t="shared" si="1"/>
        <v>0</v>
      </c>
      <c r="L27" s="30">
        <f t="shared" si="1"/>
        <v>0</v>
      </c>
      <c r="M27" s="30">
        <f t="shared" si="1"/>
        <v>0</v>
      </c>
      <c r="O27" s="33"/>
    </row>
    <row r="28" spans="1:15" ht="14.5" outlineLevel="2" x14ac:dyDescent="0.35">
      <c r="A28" s="20" t="s">
        <v>37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O28" s="25"/>
    </row>
    <row r="29" spans="1:15" ht="14.5" outlineLevel="2" x14ac:dyDescent="0.35">
      <c r="A29" s="20" t="s">
        <v>38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O29" s="25"/>
    </row>
    <row r="30" spans="1:15" ht="14.5" outlineLevel="2" x14ac:dyDescent="0.35">
      <c r="A30" s="20" t="s">
        <v>39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O30" s="25"/>
    </row>
    <row r="31" spans="1:15" ht="14.5" outlineLevel="2" x14ac:dyDescent="0.35">
      <c r="A31" s="20" t="s">
        <v>40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O31" s="25"/>
    </row>
    <row r="32" spans="1:15" ht="14.5" outlineLevel="2" x14ac:dyDescent="0.35">
      <c r="A32" s="34" t="s">
        <v>41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O32" s="36"/>
    </row>
    <row r="33" spans="1:15" ht="14.5" outlineLevel="2" x14ac:dyDescent="0.35">
      <c r="A33" s="34" t="s">
        <v>42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O33" s="36"/>
    </row>
    <row r="34" spans="1:15" ht="14.5" outlineLevel="1" x14ac:dyDescent="0.35">
      <c r="A34" s="29" t="s">
        <v>43</v>
      </c>
      <c r="B34" s="30">
        <f>SUBTOTAL(9,B28:B33)</f>
        <v>0</v>
      </c>
      <c r="C34" s="30">
        <f t="shared" ref="C34:M34" si="2">SUBTOTAL(9,C28:C33)</f>
        <v>0</v>
      </c>
      <c r="D34" s="30">
        <f t="shared" si="2"/>
        <v>0</v>
      </c>
      <c r="E34" s="30">
        <f t="shared" si="2"/>
        <v>0</v>
      </c>
      <c r="F34" s="30">
        <f t="shared" si="2"/>
        <v>0</v>
      </c>
      <c r="G34" s="30">
        <f t="shared" si="2"/>
        <v>0</v>
      </c>
      <c r="H34" s="30">
        <f t="shared" si="2"/>
        <v>0</v>
      </c>
      <c r="I34" s="30">
        <f t="shared" si="2"/>
        <v>0</v>
      </c>
      <c r="J34" s="30">
        <f t="shared" si="2"/>
        <v>0</v>
      </c>
      <c r="K34" s="30">
        <f t="shared" si="2"/>
        <v>0</v>
      </c>
      <c r="L34" s="30">
        <f t="shared" si="2"/>
        <v>0</v>
      </c>
      <c r="M34" s="30">
        <f t="shared" si="2"/>
        <v>0</v>
      </c>
      <c r="O34" s="31"/>
    </row>
    <row r="35" spans="1:15" ht="14.5" outlineLevel="2" x14ac:dyDescent="0.35">
      <c r="A35" s="38" t="s">
        <v>154</v>
      </c>
      <c r="B35" s="123">
        <f>1.5*'Cashflow - Baseline'!B39</f>
        <v>0</v>
      </c>
      <c r="C35" s="123">
        <f>1.5*'Cashflow - Baseline'!C39</f>
        <v>0</v>
      </c>
      <c r="D35" s="123">
        <f>1.5*'Cashflow - Baseline'!D39</f>
        <v>0</v>
      </c>
      <c r="E35" s="123">
        <f>1.5*'Cashflow - Baseline'!E39</f>
        <v>0</v>
      </c>
      <c r="F35" s="123">
        <f>1.5*'Cashflow - Baseline'!F39</f>
        <v>0</v>
      </c>
      <c r="G35" s="123">
        <f>1.5*'Cashflow - Baseline'!G39</f>
        <v>0</v>
      </c>
      <c r="H35" s="123">
        <f>1.5*'Cashflow - Baseline'!H39</f>
        <v>0</v>
      </c>
      <c r="I35" s="123">
        <f>1.5*'Cashflow - Baseline'!I39</f>
        <v>0</v>
      </c>
      <c r="J35" s="123">
        <f>1.5*'Cashflow - Baseline'!J39</f>
        <v>0</v>
      </c>
      <c r="K35" s="123">
        <f>1.5*'Cashflow - Baseline'!K39</f>
        <v>0</v>
      </c>
      <c r="L35" s="123">
        <f>1.5*'Cashflow - Baseline'!L39</f>
        <v>0</v>
      </c>
      <c r="M35" s="123">
        <f>1.5*'Cashflow - Baseline'!M39</f>
        <v>0</v>
      </c>
      <c r="O35" s="25"/>
    </row>
    <row r="36" spans="1:15" ht="14.5" outlineLevel="2" x14ac:dyDescent="0.35">
      <c r="A36" s="38" t="s">
        <v>44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O36" s="25"/>
    </row>
    <row r="37" spans="1:15" ht="14.5" outlineLevel="2" x14ac:dyDescent="0.35">
      <c r="A37" s="20" t="s">
        <v>45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O37" s="22"/>
    </row>
    <row r="38" spans="1:15" ht="14.5" outlineLevel="2" x14ac:dyDescent="0.35">
      <c r="A38" s="38" t="s">
        <v>46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O38" s="39"/>
    </row>
    <row r="39" spans="1:15" ht="14.5" outlineLevel="2" x14ac:dyDescent="0.35">
      <c r="A39" s="40" t="s">
        <v>47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O39" s="42"/>
    </row>
    <row r="40" spans="1:15" ht="14.5" outlineLevel="1" x14ac:dyDescent="0.35">
      <c r="A40" s="43" t="s">
        <v>48</v>
      </c>
      <c r="B40" s="44">
        <f>SUBTOTAL(9,B36:B39)</f>
        <v>0</v>
      </c>
      <c r="C40" s="44">
        <f t="shared" ref="C40:M40" si="3">SUBTOTAL(9,C36:C39)</f>
        <v>0</v>
      </c>
      <c r="D40" s="44">
        <f t="shared" si="3"/>
        <v>0</v>
      </c>
      <c r="E40" s="44">
        <f t="shared" si="3"/>
        <v>0</v>
      </c>
      <c r="F40" s="44">
        <f t="shared" si="3"/>
        <v>0</v>
      </c>
      <c r="G40" s="44">
        <f t="shared" si="3"/>
        <v>0</v>
      </c>
      <c r="H40" s="44">
        <f t="shared" si="3"/>
        <v>0</v>
      </c>
      <c r="I40" s="44">
        <f t="shared" si="3"/>
        <v>0</v>
      </c>
      <c r="J40" s="44">
        <f t="shared" si="3"/>
        <v>0</v>
      </c>
      <c r="K40" s="44">
        <f t="shared" si="3"/>
        <v>0</v>
      </c>
      <c r="L40" s="44">
        <f t="shared" si="3"/>
        <v>0</v>
      </c>
      <c r="M40" s="44">
        <f t="shared" si="3"/>
        <v>0</v>
      </c>
      <c r="O40" s="45"/>
    </row>
    <row r="41" spans="1:15" ht="14.5" outlineLevel="2" x14ac:dyDescent="0.35">
      <c r="A41" s="38" t="s">
        <v>49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O41" s="25"/>
    </row>
    <row r="42" spans="1:15" ht="14.5" outlineLevel="2" x14ac:dyDescent="0.35">
      <c r="A42" s="38" t="s">
        <v>50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O42" s="25"/>
    </row>
    <row r="43" spans="1:15" ht="14.5" outlineLevel="2" x14ac:dyDescent="0.35">
      <c r="A43" s="38" t="s">
        <v>51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O43" s="25"/>
    </row>
    <row r="44" spans="1:15" ht="14.5" outlineLevel="2" x14ac:dyDescent="0.35">
      <c r="A44" s="38" t="s">
        <v>52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O44" s="25"/>
    </row>
    <row r="45" spans="1:15" ht="14.5" outlineLevel="2" x14ac:dyDescent="0.35">
      <c r="A45" s="40" t="s">
        <v>53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O45" s="46"/>
    </row>
    <row r="46" spans="1:15" ht="14.5" outlineLevel="1" x14ac:dyDescent="0.35">
      <c r="A46" s="43" t="s">
        <v>54</v>
      </c>
      <c r="B46" s="44">
        <f>SUBTOTAL(9,B41:B45)</f>
        <v>0</v>
      </c>
      <c r="C46" s="44">
        <f t="shared" ref="C46:M46" si="4">SUBTOTAL(9,C41:C45)</f>
        <v>0</v>
      </c>
      <c r="D46" s="44">
        <f t="shared" si="4"/>
        <v>0</v>
      </c>
      <c r="E46" s="44">
        <f t="shared" si="4"/>
        <v>0</v>
      </c>
      <c r="F46" s="44">
        <f t="shared" si="4"/>
        <v>0</v>
      </c>
      <c r="G46" s="44">
        <f t="shared" si="4"/>
        <v>0</v>
      </c>
      <c r="H46" s="44">
        <f t="shared" si="4"/>
        <v>0</v>
      </c>
      <c r="I46" s="44">
        <f t="shared" si="4"/>
        <v>0</v>
      </c>
      <c r="J46" s="44">
        <f t="shared" si="4"/>
        <v>0</v>
      </c>
      <c r="K46" s="44">
        <f t="shared" si="4"/>
        <v>0</v>
      </c>
      <c r="L46" s="44">
        <f t="shared" si="4"/>
        <v>0</v>
      </c>
      <c r="M46" s="44">
        <f t="shared" si="4"/>
        <v>0</v>
      </c>
      <c r="O46" s="45"/>
    </row>
    <row r="47" spans="1:15" ht="14.5" x14ac:dyDescent="0.35">
      <c r="A47" s="47" t="s">
        <v>55</v>
      </c>
      <c r="B47" s="48">
        <f t="shared" ref="B47:M47" si="5">SUBTOTAL(9,B6:B46)</f>
        <v>0</v>
      </c>
      <c r="C47" s="48">
        <f t="shared" si="5"/>
        <v>0</v>
      </c>
      <c r="D47" s="48">
        <f t="shared" si="5"/>
        <v>0</v>
      </c>
      <c r="E47" s="48">
        <f t="shared" si="5"/>
        <v>0</v>
      </c>
      <c r="F47" s="48">
        <f t="shared" si="5"/>
        <v>0</v>
      </c>
      <c r="G47" s="48">
        <f t="shared" si="5"/>
        <v>0</v>
      </c>
      <c r="H47" s="48">
        <f t="shared" si="5"/>
        <v>0</v>
      </c>
      <c r="I47" s="48">
        <f t="shared" si="5"/>
        <v>0</v>
      </c>
      <c r="J47" s="48">
        <f t="shared" si="5"/>
        <v>0</v>
      </c>
      <c r="K47" s="48">
        <f t="shared" si="5"/>
        <v>0</v>
      </c>
      <c r="L47" s="48">
        <f t="shared" si="5"/>
        <v>0</v>
      </c>
      <c r="M47" s="48">
        <f t="shared" si="5"/>
        <v>0</v>
      </c>
      <c r="O47" s="31"/>
    </row>
    <row r="48" spans="1:15" customFormat="1" x14ac:dyDescent="0.25">
      <c r="A48" s="49"/>
    </row>
    <row r="49" spans="1:15" ht="14.5" x14ac:dyDescent="0.35">
      <c r="A49" s="50" t="s">
        <v>56</v>
      </c>
      <c r="B49" s="51"/>
      <c r="C49" s="52">
        <f>B50</f>
        <v>0</v>
      </c>
      <c r="D49" s="52">
        <f t="shared" ref="D49:M49" si="6">C50</f>
        <v>0</v>
      </c>
      <c r="E49" s="52">
        <f t="shared" si="6"/>
        <v>0</v>
      </c>
      <c r="F49" s="52">
        <f t="shared" si="6"/>
        <v>0</v>
      </c>
      <c r="G49" s="52">
        <f t="shared" si="6"/>
        <v>0</v>
      </c>
      <c r="H49" s="52">
        <f t="shared" si="6"/>
        <v>0</v>
      </c>
      <c r="I49" s="52">
        <f t="shared" si="6"/>
        <v>0</v>
      </c>
      <c r="J49" s="52">
        <f t="shared" si="6"/>
        <v>0</v>
      </c>
      <c r="K49" s="52">
        <f t="shared" si="6"/>
        <v>0</v>
      </c>
      <c r="L49" s="52">
        <f t="shared" si="6"/>
        <v>0</v>
      </c>
      <c r="M49" s="52">
        <f t="shared" si="6"/>
        <v>0</v>
      </c>
      <c r="O49" s="31"/>
    </row>
    <row r="50" spans="1:15" ht="14.5" x14ac:dyDescent="0.35">
      <c r="A50" s="53" t="s">
        <v>57</v>
      </c>
      <c r="B50" s="44">
        <f>B49+B47</f>
        <v>0</v>
      </c>
      <c r="C50" s="30">
        <f>B50+C47</f>
        <v>0</v>
      </c>
      <c r="D50" s="30">
        <f t="shared" ref="D50:M50" si="7">C50+D47</f>
        <v>0</v>
      </c>
      <c r="E50" s="30">
        <f t="shared" si="7"/>
        <v>0</v>
      </c>
      <c r="F50" s="30">
        <f t="shared" si="7"/>
        <v>0</v>
      </c>
      <c r="G50" s="30">
        <f t="shared" si="7"/>
        <v>0</v>
      </c>
      <c r="H50" s="30">
        <f t="shared" si="7"/>
        <v>0</v>
      </c>
      <c r="I50" s="30">
        <f t="shared" si="7"/>
        <v>0</v>
      </c>
      <c r="J50" s="30">
        <f t="shared" si="7"/>
        <v>0</v>
      </c>
      <c r="K50" s="30">
        <f t="shared" si="7"/>
        <v>0</v>
      </c>
      <c r="L50" s="30">
        <f>K50+L47</f>
        <v>0</v>
      </c>
      <c r="M50" s="30">
        <f t="shared" si="7"/>
        <v>0</v>
      </c>
      <c r="O50" s="31"/>
    </row>
    <row r="51" spans="1:15" ht="14.5" x14ac:dyDescent="0.35">
      <c r="A51" s="71" t="s">
        <v>82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72" spans="1:1" ht="14.5" x14ac:dyDescent="0.35">
      <c r="A72" s="19" t="s">
        <v>85</v>
      </c>
    </row>
    <row r="73" spans="1:1" ht="203" x14ac:dyDescent="0.35">
      <c r="A73" s="72" t="s">
        <v>151</v>
      </c>
    </row>
  </sheetData>
  <mergeCells count="1">
    <mergeCell ref="C2:F2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353C-8DC7-4D05-B894-6F0D3773727F}">
  <dimension ref="A2:O73"/>
  <sheetViews>
    <sheetView showGridLines="0" topLeftCell="A31" zoomScale="70" zoomScaleNormal="70" workbookViewId="0">
      <selection activeCell="B24" sqref="B24"/>
    </sheetView>
  </sheetViews>
  <sheetFormatPr defaultColWidth="9.1796875" defaultRowHeight="12.5" outlineLevelRow="2" x14ac:dyDescent="0.25"/>
  <cols>
    <col min="1" max="1" width="72.453125" style="1" customWidth="1"/>
    <col min="2" max="2" width="21.26953125" style="1" customWidth="1"/>
    <col min="3" max="6" width="20.54296875" style="1" bestFit="1" customWidth="1"/>
    <col min="7" max="13" width="21" style="1" bestFit="1" customWidth="1"/>
    <col min="14" max="14" width="3.81640625" style="1" customWidth="1"/>
    <col min="15" max="15" width="84.81640625" style="1" bestFit="1" customWidth="1"/>
    <col min="16" max="16384" width="9.1796875" style="1"/>
  </cols>
  <sheetData>
    <row r="2" spans="1:15" ht="29" x14ac:dyDescent="0.35">
      <c r="A2" s="16" t="s">
        <v>153</v>
      </c>
      <c r="C2" s="127" t="e" cm="1" vm="1">
        <f t="array" aca="1" ref="C2" ca="1">'Algemene Info &amp; Factsheet'!C4:E4</f>
        <v>#VALUE!</v>
      </c>
      <c r="D2" s="128"/>
      <c r="E2" s="128"/>
      <c r="F2" s="129"/>
      <c r="H2" s="3"/>
    </row>
    <row r="3" spans="1:15" ht="29" x14ac:dyDescent="0.35">
      <c r="A3" s="17" t="s">
        <v>28</v>
      </c>
    </row>
    <row r="4" spans="1:15" x14ac:dyDescent="0.25">
      <c r="A4" s="18"/>
    </row>
    <row r="5" spans="1:15" s="7" customFormat="1" ht="14.5" x14ac:dyDescent="0.35">
      <c r="A5" s="19" t="s">
        <v>26</v>
      </c>
      <c r="B5" s="104" t="str">
        <f>'Cashflow - Baseline'!B5</f>
        <v>1e maand prognose</v>
      </c>
      <c r="C5" s="104" t="e">
        <f>'Cashflow - Baseline'!C5</f>
        <v>#VALUE!</v>
      </c>
      <c r="D5" s="104" t="e">
        <f>'Cashflow - Baseline'!D5</f>
        <v>#VALUE!</v>
      </c>
      <c r="E5" s="104" t="e">
        <f>'Cashflow - Baseline'!E5</f>
        <v>#VALUE!</v>
      </c>
      <c r="F5" s="104" t="e">
        <f>'Cashflow - Baseline'!F5</f>
        <v>#VALUE!</v>
      </c>
      <c r="G5" s="104" t="e">
        <f>'Cashflow - Baseline'!G5</f>
        <v>#VALUE!</v>
      </c>
      <c r="H5" s="104" t="e">
        <f>'Cashflow - Baseline'!H5</f>
        <v>#VALUE!</v>
      </c>
      <c r="I5" s="104" t="e">
        <f>'Cashflow - Baseline'!I5</f>
        <v>#VALUE!</v>
      </c>
      <c r="J5" s="104" t="e">
        <f>'Cashflow - Baseline'!J5</f>
        <v>#VALUE!</v>
      </c>
      <c r="K5" s="104" t="e">
        <f>'Cashflow - Baseline'!K5</f>
        <v>#VALUE!</v>
      </c>
      <c r="L5" s="104" t="e">
        <f>'Cashflow - Baseline'!L5</f>
        <v>#VALUE!</v>
      </c>
      <c r="M5" s="104" t="e">
        <f>'Cashflow - Baseline'!M5</f>
        <v>#VALUE!</v>
      </c>
      <c r="O5" s="5" t="s">
        <v>27</v>
      </c>
    </row>
    <row r="6" spans="1:15" ht="14.5" outlineLevel="2" x14ac:dyDescent="0.35">
      <c r="A6" s="20" t="s">
        <v>99</v>
      </c>
      <c r="B6" s="122">
        <f>'Cashflow - Baseline'!B11*98%</f>
        <v>0</v>
      </c>
      <c r="C6" s="122">
        <f>'Cashflow - Baseline'!C11*98%</f>
        <v>0</v>
      </c>
      <c r="D6" s="122">
        <f>'Cashflow - Baseline'!D11*98%</f>
        <v>0</v>
      </c>
      <c r="E6" s="122">
        <f>'Cashflow - Baseline'!E11*98%</f>
        <v>0</v>
      </c>
      <c r="F6" s="122">
        <f>'Cashflow - Baseline'!F11*98%</f>
        <v>0</v>
      </c>
      <c r="G6" s="122">
        <f>'Cashflow - Baseline'!G11*98%</f>
        <v>0</v>
      </c>
      <c r="H6" s="122">
        <f>'Cashflow - Baseline'!H11*98%</f>
        <v>0</v>
      </c>
      <c r="I6" s="122">
        <f>'Cashflow - Baseline'!I11*98%</f>
        <v>0</v>
      </c>
      <c r="J6" s="122">
        <f>'Cashflow - Baseline'!J11*98%</f>
        <v>0</v>
      </c>
      <c r="K6" s="122">
        <f>'Cashflow - Baseline'!K11*98%</f>
        <v>0</v>
      </c>
      <c r="L6" s="122">
        <f>'Cashflow - Baseline'!L11*98%</f>
        <v>0</v>
      </c>
      <c r="M6" s="122">
        <f>'Cashflow - Baseline'!M11*98%</f>
        <v>0</v>
      </c>
      <c r="O6" s="22"/>
    </row>
    <row r="7" spans="1:15" ht="14.5" outlineLevel="2" x14ac:dyDescent="0.35">
      <c r="A7" s="20" t="s">
        <v>142</v>
      </c>
      <c r="B7" s="122">
        <f>'Cashflow - Baseline'!B12*98%</f>
        <v>0</v>
      </c>
      <c r="C7" s="122">
        <f>'Cashflow - Baseline'!C12*98%</f>
        <v>0</v>
      </c>
      <c r="D7" s="122">
        <f>'Cashflow - Baseline'!D12*98%</f>
        <v>0</v>
      </c>
      <c r="E7" s="122">
        <f>'Cashflow - Baseline'!E12*98%</f>
        <v>0</v>
      </c>
      <c r="F7" s="122">
        <f>'Cashflow - Baseline'!F12*98%</f>
        <v>0</v>
      </c>
      <c r="G7" s="122">
        <f>'Cashflow - Baseline'!G12*98%</f>
        <v>0</v>
      </c>
      <c r="H7" s="122">
        <f>'Cashflow - Baseline'!H12*98%</f>
        <v>0</v>
      </c>
      <c r="I7" s="122">
        <f>'Cashflow - Baseline'!I12*98%</f>
        <v>0</v>
      </c>
      <c r="J7" s="122">
        <f>'Cashflow - Baseline'!J12*98%</f>
        <v>0</v>
      </c>
      <c r="K7" s="122">
        <f>'Cashflow - Baseline'!K12*98%</f>
        <v>0</v>
      </c>
      <c r="L7" s="122">
        <f>'Cashflow - Baseline'!L12*98%</f>
        <v>0</v>
      </c>
      <c r="M7" s="122">
        <f>'Cashflow - Baseline'!M12*98%</f>
        <v>0</v>
      </c>
      <c r="O7" s="22"/>
    </row>
    <row r="8" spans="1:15" ht="14.5" outlineLevel="2" x14ac:dyDescent="0.35">
      <c r="A8" s="20" t="s">
        <v>98</v>
      </c>
      <c r="B8" s="122">
        <f>'Cashflow - Baseline'!B13*98%</f>
        <v>0</v>
      </c>
      <c r="C8" s="122">
        <f>'Cashflow - Baseline'!C13*98%</f>
        <v>0</v>
      </c>
      <c r="D8" s="122">
        <f>'Cashflow - Baseline'!D13*98%</f>
        <v>0</v>
      </c>
      <c r="E8" s="122">
        <f>'Cashflow - Baseline'!E13*98%</f>
        <v>0</v>
      </c>
      <c r="F8" s="122">
        <f>'Cashflow - Baseline'!F13*98%</f>
        <v>0</v>
      </c>
      <c r="G8" s="122">
        <f>'Cashflow - Baseline'!G13*98%</f>
        <v>0</v>
      </c>
      <c r="H8" s="122">
        <f>'Cashflow - Baseline'!H13*98%</f>
        <v>0</v>
      </c>
      <c r="I8" s="122">
        <f>'Cashflow - Baseline'!I13*98%</f>
        <v>0</v>
      </c>
      <c r="J8" s="122">
        <f>'Cashflow - Baseline'!J13*98%</f>
        <v>0</v>
      </c>
      <c r="K8" s="122">
        <f>'Cashflow - Baseline'!K13*98%</f>
        <v>0</v>
      </c>
      <c r="L8" s="122">
        <f>'Cashflow - Baseline'!L13*98%</f>
        <v>0</v>
      </c>
      <c r="M8" s="122">
        <f>'Cashflow - Baseline'!M13*98%</f>
        <v>0</v>
      </c>
      <c r="O8" s="22"/>
    </row>
    <row r="9" spans="1:15" ht="14.5" outlineLevel="2" x14ac:dyDescent="0.35">
      <c r="A9" s="20" t="s">
        <v>142</v>
      </c>
      <c r="B9" s="122">
        <f>'Cashflow - Baseline'!B14*98%</f>
        <v>0</v>
      </c>
      <c r="C9" s="122">
        <f>'Cashflow - Baseline'!C14*98%</f>
        <v>0</v>
      </c>
      <c r="D9" s="122">
        <f>'Cashflow - Baseline'!D14*98%</f>
        <v>0</v>
      </c>
      <c r="E9" s="122">
        <f>'Cashflow - Baseline'!E14*98%</f>
        <v>0</v>
      </c>
      <c r="F9" s="122">
        <f>'Cashflow - Baseline'!F14*98%</f>
        <v>0</v>
      </c>
      <c r="G9" s="122">
        <f>'Cashflow - Baseline'!G14*98%</f>
        <v>0</v>
      </c>
      <c r="H9" s="122">
        <f>'Cashflow - Baseline'!H14*98%</f>
        <v>0</v>
      </c>
      <c r="I9" s="122">
        <f>'Cashflow - Baseline'!I14*98%</f>
        <v>0</v>
      </c>
      <c r="J9" s="122">
        <f>'Cashflow - Baseline'!J14*98%</f>
        <v>0</v>
      </c>
      <c r="K9" s="122">
        <f>'Cashflow - Baseline'!K14*98%</f>
        <v>0</v>
      </c>
      <c r="L9" s="122">
        <f>'Cashflow - Baseline'!L14*98%</f>
        <v>0</v>
      </c>
      <c r="M9" s="122">
        <f>'Cashflow - Baseline'!M14*98%</f>
        <v>0</v>
      </c>
      <c r="O9" s="22"/>
    </row>
    <row r="10" spans="1:15" ht="14.5" outlineLevel="2" x14ac:dyDescent="0.35">
      <c r="A10" s="20" t="s">
        <v>100</v>
      </c>
      <c r="B10" s="122">
        <f>('Cashflow - Baseline'!B15+15%*'Cashflow - Baseline'!B15)*98%</f>
        <v>0</v>
      </c>
      <c r="C10" s="122">
        <f>('Cashflow - Baseline'!C15+15%*'Cashflow - Baseline'!C15)*98%</f>
        <v>0</v>
      </c>
      <c r="D10" s="122">
        <f>('Cashflow - Baseline'!D15+15%*'Cashflow - Baseline'!D15)*98%</f>
        <v>0</v>
      </c>
      <c r="E10" s="122">
        <f>('Cashflow - Baseline'!E15+15%*'Cashflow - Baseline'!E15)*98%</f>
        <v>0</v>
      </c>
      <c r="F10" s="122">
        <f>('Cashflow - Baseline'!F15+15%*'Cashflow - Baseline'!F15)*98%</f>
        <v>0</v>
      </c>
      <c r="G10" s="122">
        <f>('Cashflow - Baseline'!G15+15%*'Cashflow - Baseline'!G15)*98%</f>
        <v>0</v>
      </c>
      <c r="H10" s="122">
        <f>('Cashflow - Baseline'!H15+15%*'Cashflow - Baseline'!H15)*98%</f>
        <v>0</v>
      </c>
      <c r="I10" s="122">
        <f>('Cashflow - Baseline'!I15+15%*'Cashflow - Baseline'!I15)*98%</f>
        <v>0</v>
      </c>
      <c r="J10" s="122">
        <f>('Cashflow - Baseline'!J15+15%*'Cashflow - Baseline'!J15)*98%</f>
        <v>0</v>
      </c>
      <c r="K10" s="122">
        <f>('Cashflow - Baseline'!K15+15%*'Cashflow - Baseline'!K15)*98%</f>
        <v>0</v>
      </c>
      <c r="L10" s="122">
        <f>('Cashflow - Baseline'!L15+15%*'Cashflow - Baseline'!L15)*98%</f>
        <v>0</v>
      </c>
      <c r="M10" s="122">
        <f>('Cashflow - Baseline'!M15+15%*'Cashflow - Baseline'!M15)*98%</f>
        <v>0</v>
      </c>
      <c r="O10" s="22"/>
    </row>
    <row r="11" spans="1:15" ht="14.5" outlineLevel="2" x14ac:dyDescent="0.35">
      <c r="A11" s="23" t="s">
        <v>144</v>
      </c>
      <c r="B11" s="122">
        <f>('Cashflow - Baseline'!B16+15%*'Cashflow - Baseline'!B16)*98%</f>
        <v>0</v>
      </c>
      <c r="C11" s="122">
        <f>('Cashflow - Baseline'!C16+15%*'Cashflow - Baseline'!C16)*98%</f>
        <v>0</v>
      </c>
      <c r="D11" s="122">
        <f>('Cashflow - Baseline'!D16+15%*'Cashflow - Baseline'!D16)*98%</f>
        <v>0</v>
      </c>
      <c r="E11" s="122">
        <f>('Cashflow - Baseline'!E16+15%*'Cashflow - Baseline'!E16)*98%</f>
        <v>0</v>
      </c>
      <c r="F11" s="122">
        <f>('Cashflow - Baseline'!F16+15%*'Cashflow - Baseline'!F16)*98%</f>
        <v>0</v>
      </c>
      <c r="G11" s="122">
        <f>('Cashflow - Baseline'!G16+15%*'Cashflow - Baseline'!G16)*98%</f>
        <v>0</v>
      </c>
      <c r="H11" s="122">
        <f>('Cashflow - Baseline'!H16+15%*'Cashflow - Baseline'!H16)*98%</f>
        <v>0</v>
      </c>
      <c r="I11" s="122">
        <f>('Cashflow - Baseline'!I16+15%*'Cashflow - Baseline'!I16)*98%</f>
        <v>0</v>
      </c>
      <c r="J11" s="122">
        <f>('Cashflow - Baseline'!J16+15%*'Cashflow - Baseline'!J16)*98%</f>
        <v>0</v>
      </c>
      <c r="K11" s="122">
        <f>('Cashflow - Baseline'!K16+15%*'Cashflow - Baseline'!K16)*98%</f>
        <v>0</v>
      </c>
      <c r="L11" s="122">
        <f>('Cashflow - Baseline'!L16+15%*'Cashflow - Baseline'!L16)*98%</f>
        <v>0</v>
      </c>
      <c r="M11" s="122">
        <f>('Cashflow - Baseline'!M16+15%*'Cashflow - Baseline'!M16)*98%</f>
        <v>0</v>
      </c>
      <c r="O11" s="24"/>
    </row>
    <row r="12" spans="1:15" ht="14.5" outlineLevel="2" x14ac:dyDescent="0.35">
      <c r="A12" s="20" t="s">
        <v>29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O12" s="25"/>
    </row>
    <row r="13" spans="1:15" ht="14.5" outlineLevel="2" x14ac:dyDescent="0.35">
      <c r="A13" s="20" t="s">
        <v>30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O13" s="25"/>
    </row>
    <row r="14" spans="1:15" ht="14.5" outlineLevel="2" x14ac:dyDescent="0.35">
      <c r="A14" s="20" t="s">
        <v>31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O14" s="25"/>
    </row>
    <row r="15" spans="1:15" ht="14.5" outlineLevel="2" x14ac:dyDescent="0.35">
      <c r="A15" s="26" t="s">
        <v>32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O15" s="28"/>
    </row>
    <row r="16" spans="1:15" ht="14.5" outlineLevel="1" x14ac:dyDescent="0.35">
      <c r="A16" s="29" t="s">
        <v>33</v>
      </c>
      <c r="B16" s="30">
        <f>SUBTOTAL(9,B6:B15)</f>
        <v>0</v>
      </c>
      <c r="C16" s="30">
        <f t="shared" ref="C16:M16" si="0">SUBTOTAL(9,C6:C15)</f>
        <v>0</v>
      </c>
      <c r="D16" s="30">
        <f t="shared" si="0"/>
        <v>0</v>
      </c>
      <c r="E16" s="30">
        <f t="shared" si="0"/>
        <v>0</v>
      </c>
      <c r="F16" s="30">
        <f t="shared" si="0"/>
        <v>0</v>
      </c>
      <c r="G16" s="30">
        <f t="shared" si="0"/>
        <v>0</v>
      </c>
      <c r="H16" s="30">
        <f t="shared" si="0"/>
        <v>0</v>
      </c>
      <c r="I16" s="30">
        <f t="shared" si="0"/>
        <v>0</v>
      </c>
      <c r="J16" s="30">
        <f t="shared" si="0"/>
        <v>0</v>
      </c>
      <c r="K16" s="30">
        <f t="shared" si="0"/>
        <v>0</v>
      </c>
      <c r="L16" s="30">
        <f t="shared" si="0"/>
        <v>0</v>
      </c>
      <c r="M16" s="30">
        <f t="shared" si="0"/>
        <v>0</v>
      </c>
      <c r="O16" s="31"/>
    </row>
    <row r="17" spans="1:15" ht="14.5" outlineLevel="2" x14ac:dyDescent="0.35">
      <c r="A17" s="20" t="s">
        <v>101</v>
      </c>
      <c r="B17" s="123">
        <f>'Cashflow - Baseline'!B22</f>
        <v>0</v>
      </c>
      <c r="C17" s="123">
        <f>'Cashflow - Baseline'!C22</f>
        <v>0</v>
      </c>
      <c r="D17" s="123">
        <f>'Cashflow - Baseline'!D22</f>
        <v>0</v>
      </c>
      <c r="E17" s="123">
        <f>'Cashflow - Baseline'!E22</f>
        <v>0</v>
      </c>
      <c r="F17" s="123">
        <f>'Cashflow - Baseline'!F22</f>
        <v>0</v>
      </c>
      <c r="G17" s="123">
        <f>'Cashflow - Baseline'!G22</f>
        <v>0</v>
      </c>
      <c r="H17" s="123">
        <f>'Cashflow - Baseline'!H22</f>
        <v>0</v>
      </c>
      <c r="I17" s="123">
        <f>'Cashflow - Baseline'!I22</f>
        <v>0</v>
      </c>
      <c r="J17" s="123">
        <f>'Cashflow - Baseline'!J22</f>
        <v>0</v>
      </c>
      <c r="K17" s="123">
        <f>'Cashflow - Baseline'!K22</f>
        <v>0</v>
      </c>
      <c r="L17" s="123">
        <f>'Cashflow - Baseline'!L22</f>
        <v>0</v>
      </c>
      <c r="M17" s="123">
        <f>'Cashflow - Baseline'!M22</f>
        <v>0</v>
      </c>
      <c r="O17" s="25"/>
    </row>
    <row r="18" spans="1:15" ht="14.5" outlineLevel="2" x14ac:dyDescent="0.35">
      <c r="A18" s="20" t="s">
        <v>145</v>
      </c>
      <c r="B18" s="123">
        <f>'Cashflow - Baseline'!B23</f>
        <v>0</v>
      </c>
      <c r="C18" s="123">
        <f>'Cashflow - Baseline'!C23</f>
        <v>0</v>
      </c>
      <c r="D18" s="123">
        <f>'Cashflow - Baseline'!D23</f>
        <v>0</v>
      </c>
      <c r="E18" s="123">
        <f>'Cashflow - Baseline'!E23</f>
        <v>0</v>
      </c>
      <c r="F18" s="123">
        <f>'Cashflow - Baseline'!F23</f>
        <v>0</v>
      </c>
      <c r="G18" s="123">
        <f>'Cashflow - Baseline'!G23</f>
        <v>0</v>
      </c>
      <c r="H18" s="123">
        <f>'Cashflow - Baseline'!H23</f>
        <v>0</v>
      </c>
      <c r="I18" s="123">
        <f>'Cashflow - Baseline'!I23</f>
        <v>0</v>
      </c>
      <c r="J18" s="123">
        <f>'Cashflow - Baseline'!J23</f>
        <v>0</v>
      </c>
      <c r="K18" s="123">
        <f>'Cashflow - Baseline'!K23</f>
        <v>0</v>
      </c>
      <c r="L18" s="123">
        <f>'Cashflow - Baseline'!L23</f>
        <v>0</v>
      </c>
      <c r="M18" s="123">
        <f>'Cashflow - Baseline'!M23</f>
        <v>0</v>
      </c>
      <c r="O18" s="25"/>
    </row>
    <row r="19" spans="1:15" ht="14.5" outlineLevel="2" x14ac:dyDescent="0.35">
      <c r="A19" s="20" t="s">
        <v>103</v>
      </c>
      <c r="B19" s="123">
        <f>'Cashflow - Baseline'!B24</f>
        <v>0</v>
      </c>
      <c r="C19" s="123">
        <f>'Cashflow - Baseline'!C24</f>
        <v>0</v>
      </c>
      <c r="D19" s="123">
        <f>'Cashflow - Baseline'!D24</f>
        <v>0</v>
      </c>
      <c r="E19" s="123">
        <f>'Cashflow - Baseline'!E24</f>
        <v>0</v>
      </c>
      <c r="F19" s="123">
        <f>'Cashflow - Baseline'!F24</f>
        <v>0</v>
      </c>
      <c r="G19" s="123">
        <f>'Cashflow - Baseline'!G24</f>
        <v>0</v>
      </c>
      <c r="H19" s="123">
        <f>'Cashflow - Baseline'!H24</f>
        <v>0</v>
      </c>
      <c r="I19" s="123">
        <f>'Cashflow - Baseline'!I24</f>
        <v>0</v>
      </c>
      <c r="J19" s="123">
        <f>'Cashflow - Baseline'!J24</f>
        <v>0</v>
      </c>
      <c r="K19" s="123">
        <f>'Cashflow - Baseline'!K24</f>
        <v>0</v>
      </c>
      <c r="L19" s="123">
        <f>'Cashflow - Baseline'!L24</f>
        <v>0</v>
      </c>
      <c r="M19" s="123">
        <f>'Cashflow - Baseline'!M24</f>
        <v>0</v>
      </c>
      <c r="O19" s="25"/>
    </row>
    <row r="20" spans="1:15" ht="14.5" outlineLevel="2" x14ac:dyDescent="0.35">
      <c r="A20" s="20" t="s">
        <v>146</v>
      </c>
      <c r="B20" s="123">
        <f>'Cashflow - Baseline'!B25</f>
        <v>0</v>
      </c>
      <c r="C20" s="123">
        <f>'Cashflow - Baseline'!C25</f>
        <v>0</v>
      </c>
      <c r="D20" s="123">
        <f>'Cashflow - Baseline'!D25</f>
        <v>0</v>
      </c>
      <c r="E20" s="123">
        <f>'Cashflow - Baseline'!E25</f>
        <v>0</v>
      </c>
      <c r="F20" s="123">
        <f>'Cashflow - Baseline'!F25</f>
        <v>0</v>
      </c>
      <c r="G20" s="123">
        <f>'Cashflow - Baseline'!G25</f>
        <v>0</v>
      </c>
      <c r="H20" s="123">
        <f>'Cashflow - Baseline'!H25</f>
        <v>0</v>
      </c>
      <c r="I20" s="123">
        <f>'Cashflow - Baseline'!I25</f>
        <v>0</v>
      </c>
      <c r="J20" s="123">
        <f>'Cashflow - Baseline'!J25</f>
        <v>0</v>
      </c>
      <c r="K20" s="123">
        <f>'Cashflow - Baseline'!K25</f>
        <v>0</v>
      </c>
      <c r="L20" s="123">
        <f>'Cashflow - Baseline'!L25</f>
        <v>0</v>
      </c>
      <c r="M20" s="123">
        <f>'Cashflow - Baseline'!M25</f>
        <v>0</v>
      </c>
      <c r="O20" s="25"/>
    </row>
    <row r="21" spans="1:15" ht="14.5" outlineLevel="2" x14ac:dyDescent="0.35">
      <c r="A21" s="20" t="s">
        <v>102</v>
      </c>
      <c r="B21" s="123">
        <f>'Cashflow - Baseline'!B26</f>
        <v>0</v>
      </c>
      <c r="C21" s="123">
        <f>'Cashflow - Baseline'!C26</f>
        <v>0</v>
      </c>
      <c r="D21" s="123">
        <f>'Cashflow - Baseline'!D26</f>
        <v>0</v>
      </c>
      <c r="E21" s="123">
        <f>'Cashflow - Baseline'!E26</f>
        <v>0</v>
      </c>
      <c r="F21" s="123">
        <f>'Cashflow - Baseline'!F26</f>
        <v>0</v>
      </c>
      <c r="G21" s="123">
        <f>'Cashflow - Baseline'!G26</f>
        <v>0</v>
      </c>
      <c r="H21" s="123">
        <f>'Cashflow - Baseline'!H26</f>
        <v>0</v>
      </c>
      <c r="I21" s="123">
        <f>'Cashflow - Baseline'!I26</f>
        <v>0</v>
      </c>
      <c r="J21" s="123">
        <f>'Cashflow - Baseline'!J26</f>
        <v>0</v>
      </c>
      <c r="K21" s="123">
        <f>'Cashflow - Baseline'!K26</f>
        <v>0</v>
      </c>
      <c r="L21" s="123">
        <f>'Cashflow - Baseline'!L26</f>
        <v>0</v>
      </c>
      <c r="M21" s="123">
        <f>'Cashflow - Baseline'!M26</f>
        <v>0</v>
      </c>
      <c r="O21" s="25"/>
    </row>
    <row r="22" spans="1:15" ht="14.5" outlineLevel="2" x14ac:dyDescent="0.35">
      <c r="A22" s="23" t="s">
        <v>147</v>
      </c>
      <c r="B22" s="123">
        <f>'Cashflow - Baseline'!B27</f>
        <v>0</v>
      </c>
      <c r="C22" s="123">
        <f>'Cashflow - Baseline'!C27</f>
        <v>0</v>
      </c>
      <c r="D22" s="123">
        <f>'Cashflow - Baseline'!D27</f>
        <v>0</v>
      </c>
      <c r="E22" s="123">
        <f>'Cashflow - Baseline'!E27</f>
        <v>0</v>
      </c>
      <c r="F22" s="123">
        <f>'Cashflow - Baseline'!F27</f>
        <v>0</v>
      </c>
      <c r="G22" s="123">
        <f>'Cashflow - Baseline'!G27</f>
        <v>0</v>
      </c>
      <c r="H22" s="123">
        <f>'Cashflow - Baseline'!H27</f>
        <v>0</v>
      </c>
      <c r="I22" s="123">
        <f>'Cashflow - Baseline'!I27</f>
        <v>0</v>
      </c>
      <c r="J22" s="123">
        <f>'Cashflow - Baseline'!J27</f>
        <v>0</v>
      </c>
      <c r="K22" s="123">
        <f>'Cashflow - Baseline'!K27</f>
        <v>0</v>
      </c>
      <c r="L22" s="123">
        <f>'Cashflow - Baseline'!L27</f>
        <v>0</v>
      </c>
      <c r="M22" s="123">
        <f>'Cashflow - Baseline'!M27</f>
        <v>0</v>
      </c>
      <c r="O22" s="32"/>
    </row>
    <row r="23" spans="1:15" ht="14.5" outlineLevel="2" x14ac:dyDescent="0.35">
      <c r="A23" s="20" t="s">
        <v>170</v>
      </c>
      <c r="B23" s="123">
        <f>15%*200%*'Cashflow - Baseline'!B26+15%*200%*'Cashflow - Baseline'!B27</f>
        <v>0</v>
      </c>
      <c r="C23" s="123">
        <f>15%*200%*'Cashflow - Baseline'!C26+15%*200%*'Cashflow - Baseline'!C27</f>
        <v>0</v>
      </c>
      <c r="D23" s="123">
        <f>15%*200%*'Cashflow - Baseline'!D26+15%*200%*'Cashflow - Baseline'!D27</f>
        <v>0</v>
      </c>
      <c r="E23" s="123">
        <f>15%*200%*'Cashflow - Baseline'!E26+15%*200%*'Cashflow - Baseline'!E27</f>
        <v>0</v>
      </c>
      <c r="F23" s="123">
        <f>15%*200%*'Cashflow - Baseline'!F26+15%*200%*'Cashflow - Baseline'!F27</f>
        <v>0</v>
      </c>
      <c r="G23" s="123">
        <f>15%*200%*'Cashflow - Baseline'!G26+15%*200%*'Cashflow - Baseline'!G27</f>
        <v>0</v>
      </c>
      <c r="H23" s="123">
        <f>15%*200%*'Cashflow - Baseline'!H26+15%*200%*'Cashflow - Baseline'!H27</f>
        <v>0</v>
      </c>
      <c r="I23" s="123">
        <f>15%*200%*'Cashflow - Baseline'!I26+15%*200%*'Cashflow - Baseline'!I27</f>
        <v>0</v>
      </c>
      <c r="J23" s="123">
        <f>15%*200%*'Cashflow - Baseline'!J26+15%*200%*'Cashflow - Baseline'!J27</f>
        <v>0</v>
      </c>
      <c r="K23" s="123">
        <f>15%*200%*'Cashflow - Baseline'!K26+15%*200%*'Cashflow - Baseline'!K27</f>
        <v>0</v>
      </c>
      <c r="L23" s="123">
        <f>15%*200%*'Cashflow - Baseline'!L26+15%*200%*'Cashflow - Baseline'!L27</f>
        <v>0</v>
      </c>
      <c r="M23" s="123">
        <f>15%*200%*'Cashflow - Baseline'!M26+15%*200%*'Cashflow - Baseline'!M27</f>
        <v>0</v>
      </c>
      <c r="O23" s="25"/>
    </row>
    <row r="24" spans="1:15" ht="14.5" outlineLevel="2" x14ac:dyDescent="0.35">
      <c r="A24" s="20" t="s">
        <v>167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O24" s="25"/>
    </row>
    <row r="25" spans="1:15" ht="14.5" outlineLevel="2" x14ac:dyDescent="0.35">
      <c r="A25" s="20" t="s">
        <v>34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O25" s="25"/>
    </row>
    <row r="26" spans="1:15" ht="14.5" outlineLevel="2" x14ac:dyDescent="0.35">
      <c r="A26" s="26" t="s">
        <v>35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O26" s="28"/>
    </row>
    <row r="27" spans="1:15" ht="14.5" outlineLevel="1" x14ac:dyDescent="0.35">
      <c r="A27" s="29" t="s">
        <v>36</v>
      </c>
      <c r="B27" s="30">
        <f>SUBTOTAL(9,B17:B26)</f>
        <v>0</v>
      </c>
      <c r="C27" s="30">
        <f>SUBTOTAL(9,C17:C26)</f>
        <v>0</v>
      </c>
      <c r="D27" s="30">
        <f t="shared" ref="D27:M27" si="1">SUBTOTAL(9,D17:D26)</f>
        <v>0</v>
      </c>
      <c r="E27" s="30">
        <f t="shared" si="1"/>
        <v>0</v>
      </c>
      <c r="F27" s="30">
        <f t="shared" si="1"/>
        <v>0</v>
      </c>
      <c r="G27" s="30">
        <f t="shared" si="1"/>
        <v>0</v>
      </c>
      <c r="H27" s="30">
        <f t="shared" si="1"/>
        <v>0</v>
      </c>
      <c r="I27" s="30">
        <f t="shared" si="1"/>
        <v>0</v>
      </c>
      <c r="J27" s="30">
        <f t="shared" si="1"/>
        <v>0</v>
      </c>
      <c r="K27" s="30">
        <f t="shared" si="1"/>
        <v>0</v>
      </c>
      <c r="L27" s="30">
        <f t="shared" si="1"/>
        <v>0</v>
      </c>
      <c r="M27" s="30">
        <f t="shared" si="1"/>
        <v>0</v>
      </c>
      <c r="O27" s="33"/>
    </row>
    <row r="28" spans="1:15" ht="14.5" outlineLevel="2" x14ac:dyDescent="0.35">
      <c r="A28" s="20" t="s">
        <v>37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O28" s="25"/>
    </row>
    <row r="29" spans="1:15" ht="14.5" outlineLevel="2" x14ac:dyDescent="0.35">
      <c r="A29" s="20" t="s">
        <v>38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O29" s="25"/>
    </row>
    <row r="30" spans="1:15" ht="14.5" outlineLevel="2" x14ac:dyDescent="0.35">
      <c r="A30" s="20" t="s">
        <v>39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O30" s="25"/>
    </row>
    <row r="31" spans="1:15" ht="14.5" outlineLevel="2" x14ac:dyDescent="0.35">
      <c r="A31" s="20" t="s">
        <v>40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O31" s="25"/>
    </row>
    <row r="32" spans="1:15" ht="14.5" outlineLevel="2" x14ac:dyDescent="0.35">
      <c r="A32" s="34" t="s">
        <v>41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O32" s="36"/>
    </row>
    <row r="33" spans="1:15" ht="14.5" outlineLevel="2" x14ac:dyDescent="0.35">
      <c r="A33" s="34" t="s">
        <v>42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O33" s="36"/>
    </row>
    <row r="34" spans="1:15" ht="14.5" outlineLevel="1" x14ac:dyDescent="0.35">
      <c r="A34" s="29" t="s">
        <v>43</v>
      </c>
      <c r="B34" s="30">
        <f>SUBTOTAL(9,B28:B33)</f>
        <v>0</v>
      </c>
      <c r="C34" s="30">
        <f t="shared" ref="C34:M34" si="2">SUBTOTAL(9,C28:C33)</f>
        <v>0</v>
      </c>
      <c r="D34" s="30">
        <f t="shared" si="2"/>
        <v>0</v>
      </c>
      <c r="E34" s="30">
        <f t="shared" si="2"/>
        <v>0</v>
      </c>
      <c r="F34" s="30">
        <f t="shared" si="2"/>
        <v>0</v>
      </c>
      <c r="G34" s="30">
        <f t="shared" si="2"/>
        <v>0</v>
      </c>
      <c r="H34" s="30">
        <f t="shared" si="2"/>
        <v>0</v>
      </c>
      <c r="I34" s="30">
        <f t="shared" si="2"/>
        <v>0</v>
      </c>
      <c r="J34" s="30">
        <f t="shared" si="2"/>
        <v>0</v>
      </c>
      <c r="K34" s="30">
        <f t="shared" si="2"/>
        <v>0</v>
      </c>
      <c r="L34" s="30">
        <f t="shared" si="2"/>
        <v>0</v>
      </c>
      <c r="M34" s="30">
        <f t="shared" si="2"/>
        <v>0</v>
      </c>
      <c r="O34" s="31"/>
    </row>
    <row r="35" spans="1:15" ht="14.5" outlineLevel="2" x14ac:dyDescent="0.35">
      <c r="A35" s="38" t="s">
        <v>154</v>
      </c>
      <c r="B35" s="123">
        <f>1.5*'Cashflow - Baseline'!B39</f>
        <v>0</v>
      </c>
      <c r="C35" s="123">
        <f>1.5*'Cashflow - Baseline'!C39</f>
        <v>0</v>
      </c>
      <c r="D35" s="123">
        <f>1.5*'Cashflow - Baseline'!D39</f>
        <v>0</v>
      </c>
      <c r="E35" s="123">
        <f>1.5*'Cashflow - Baseline'!E39</f>
        <v>0</v>
      </c>
      <c r="F35" s="123">
        <f>1.5*'Cashflow - Baseline'!F39</f>
        <v>0</v>
      </c>
      <c r="G35" s="123">
        <f>1.5*'Cashflow - Baseline'!G39</f>
        <v>0</v>
      </c>
      <c r="H35" s="123">
        <f>1.5*'Cashflow - Baseline'!H39</f>
        <v>0</v>
      </c>
      <c r="I35" s="123">
        <f>1.5*'Cashflow - Baseline'!I39</f>
        <v>0</v>
      </c>
      <c r="J35" s="123">
        <f>1.5*'Cashflow - Baseline'!J39</f>
        <v>0</v>
      </c>
      <c r="K35" s="123">
        <f>1.5*'Cashflow - Baseline'!K39</f>
        <v>0</v>
      </c>
      <c r="L35" s="123">
        <f>1.5*'Cashflow - Baseline'!L39</f>
        <v>0</v>
      </c>
      <c r="M35" s="123">
        <f>1.5*'Cashflow - Baseline'!M39</f>
        <v>0</v>
      </c>
      <c r="O35" s="25"/>
    </row>
    <row r="36" spans="1:15" ht="14.5" outlineLevel="2" x14ac:dyDescent="0.35">
      <c r="A36" s="38" t="s">
        <v>44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O36" s="25"/>
    </row>
    <row r="37" spans="1:15" ht="14.5" outlineLevel="2" x14ac:dyDescent="0.35">
      <c r="A37" s="20" t="s">
        <v>45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O37" s="22"/>
    </row>
    <row r="38" spans="1:15" ht="14.5" outlineLevel="2" x14ac:dyDescent="0.35">
      <c r="A38" s="38" t="s">
        <v>46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O38" s="39"/>
    </row>
    <row r="39" spans="1:15" ht="14.5" outlineLevel="2" x14ac:dyDescent="0.35">
      <c r="A39" s="40" t="s">
        <v>47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O39" s="42"/>
    </row>
    <row r="40" spans="1:15" ht="14.5" outlineLevel="1" x14ac:dyDescent="0.35">
      <c r="A40" s="43" t="s">
        <v>48</v>
      </c>
      <c r="B40" s="44">
        <f>SUBTOTAL(9,B36:B39)</f>
        <v>0</v>
      </c>
      <c r="C40" s="44">
        <f t="shared" ref="C40:M40" si="3">SUBTOTAL(9,C36:C39)</f>
        <v>0</v>
      </c>
      <c r="D40" s="44">
        <f t="shared" si="3"/>
        <v>0</v>
      </c>
      <c r="E40" s="44">
        <f t="shared" si="3"/>
        <v>0</v>
      </c>
      <c r="F40" s="44">
        <f t="shared" si="3"/>
        <v>0</v>
      </c>
      <c r="G40" s="44">
        <f t="shared" si="3"/>
        <v>0</v>
      </c>
      <c r="H40" s="44">
        <f t="shared" si="3"/>
        <v>0</v>
      </c>
      <c r="I40" s="44">
        <f t="shared" si="3"/>
        <v>0</v>
      </c>
      <c r="J40" s="44">
        <f t="shared" si="3"/>
        <v>0</v>
      </c>
      <c r="K40" s="44">
        <f t="shared" si="3"/>
        <v>0</v>
      </c>
      <c r="L40" s="44">
        <f t="shared" si="3"/>
        <v>0</v>
      </c>
      <c r="M40" s="44">
        <f t="shared" si="3"/>
        <v>0</v>
      </c>
      <c r="O40" s="45"/>
    </row>
    <row r="41" spans="1:15" ht="14.5" outlineLevel="2" x14ac:dyDescent="0.35">
      <c r="A41" s="38" t="s">
        <v>49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O41" s="25"/>
    </row>
    <row r="42" spans="1:15" ht="14.5" outlineLevel="2" x14ac:dyDescent="0.35">
      <c r="A42" s="38" t="s">
        <v>50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O42" s="25"/>
    </row>
    <row r="43" spans="1:15" ht="14.5" outlineLevel="2" x14ac:dyDescent="0.35">
      <c r="A43" s="38" t="s">
        <v>51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O43" s="25"/>
    </row>
    <row r="44" spans="1:15" ht="14.5" outlineLevel="2" x14ac:dyDescent="0.35">
      <c r="A44" s="38" t="s">
        <v>52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O44" s="25"/>
    </row>
    <row r="45" spans="1:15" ht="14.5" outlineLevel="2" x14ac:dyDescent="0.35">
      <c r="A45" s="40" t="s">
        <v>53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O45" s="46"/>
    </row>
    <row r="46" spans="1:15" ht="14.5" outlineLevel="1" x14ac:dyDescent="0.35">
      <c r="A46" s="43" t="s">
        <v>54</v>
      </c>
      <c r="B46" s="44">
        <f>SUBTOTAL(9,B41:B45)</f>
        <v>0</v>
      </c>
      <c r="C46" s="44">
        <f t="shared" ref="C46:M46" si="4">SUBTOTAL(9,C41:C45)</f>
        <v>0</v>
      </c>
      <c r="D46" s="44">
        <f t="shared" si="4"/>
        <v>0</v>
      </c>
      <c r="E46" s="44">
        <f t="shared" si="4"/>
        <v>0</v>
      </c>
      <c r="F46" s="44">
        <f t="shared" si="4"/>
        <v>0</v>
      </c>
      <c r="G46" s="44">
        <f t="shared" si="4"/>
        <v>0</v>
      </c>
      <c r="H46" s="44">
        <f t="shared" si="4"/>
        <v>0</v>
      </c>
      <c r="I46" s="44">
        <f t="shared" si="4"/>
        <v>0</v>
      </c>
      <c r="J46" s="44">
        <f t="shared" si="4"/>
        <v>0</v>
      </c>
      <c r="K46" s="44">
        <f t="shared" si="4"/>
        <v>0</v>
      </c>
      <c r="L46" s="44">
        <f t="shared" si="4"/>
        <v>0</v>
      </c>
      <c r="M46" s="44">
        <f t="shared" si="4"/>
        <v>0</v>
      </c>
      <c r="O46" s="45"/>
    </row>
    <row r="47" spans="1:15" ht="14.5" x14ac:dyDescent="0.35">
      <c r="A47" s="47" t="s">
        <v>55</v>
      </c>
      <c r="B47" s="48">
        <f t="shared" ref="B47:M47" si="5">SUBTOTAL(9,B6:B46)</f>
        <v>0</v>
      </c>
      <c r="C47" s="48">
        <f t="shared" si="5"/>
        <v>0</v>
      </c>
      <c r="D47" s="48">
        <f t="shared" si="5"/>
        <v>0</v>
      </c>
      <c r="E47" s="48">
        <f t="shared" si="5"/>
        <v>0</v>
      </c>
      <c r="F47" s="48">
        <f t="shared" si="5"/>
        <v>0</v>
      </c>
      <c r="G47" s="48">
        <f t="shared" si="5"/>
        <v>0</v>
      </c>
      <c r="H47" s="48">
        <f t="shared" si="5"/>
        <v>0</v>
      </c>
      <c r="I47" s="48">
        <f t="shared" si="5"/>
        <v>0</v>
      </c>
      <c r="J47" s="48">
        <f t="shared" si="5"/>
        <v>0</v>
      </c>
      <c r="K47" s="48">
        <f t="shared" si="5"/>
        <v>0</v>
      </c>
      <c r="L47" s="48">
        <f t="shared" si="5"/>
        <v>0</v>
      </c>
      <c r="M47" s="48">
        <f t="shared" si="5"/>
        <v>0</v>
      </c>
      <c r="O47" s="31"/>
    </row>
    <row r="48" spans="1:15" customFormat="1" x14ac:dyDescent="0.25">
      <c r="A48" s="49"/>
    </row>
    <row r="49" spans="1:15" ht="14.5" x14ac:dyDescent="0.35">
      <c r="A49" s="50" t="s">
        <v>56</v>
      </c>
      <c r="B49" s="51"/>
      <c r="C49" s="52">
        <f>B50</f>
        <v>0</v>
      </c>
      <c r="D49" s="52">
        <f t="shared" ref="D49:M49" si="6">C50</f>
        <v>0</v>
      </c>
      <c r="E49" s="52">
        <f t="shared" si="6"/>
        <v>0</v>
      </c>
      <c r="F49" s="52">
        <f t="shared" si="6"/>
        <v>0</v>
      </c>
      <c r="G49" s="52">
        <f t="shared" si="6"/>
        <v>0</v>
      </c>
      <c r="H49" s="52">
        <f t="shared" si="6"/>
        <v>0</v>
      </c>
      <c r="I49" s="52">
        <f t="shared" si="6"/>
        <v>0</v>
      </c>
      <c r="J49" s="52">
        <f t="shared" si="6"/>
        <v>0</v>
      </c>
      <c r="K49" s="52">
        <f t="shared" si="6"/>
        <v>0</v>
      </c>
      <c r="L49" s="52">
        <f t="shared" si="6"/>
        <v>0</v>
      </c>
      <c r="M49" s="52">
        <f t="shared" si="6"/>
        <v>0</v>
      </c>
      <c r="O49" s="31"/>
    </row>
    <row r="50" spans="1:15" ht="14.5" x14ac:dyDescent="0.35">
      <c r="A50" s="53" t="s">
        <v>57</v>
      </c>
      <c r="B50" s="44">
        <f>B49+B47</f>
        <v>0</v>
      </c>
      <c r="C50" s="30">
        <f>B50+C47</f>
        <v>0</v>
      </c>
      <c r="D50" s="30">
        <f t="shared" ref="D50:M50" si="7">C50+D47</f>
        <v>0</v>
      </c>
      <c r="E50" s="30">
        <f t="shared" si="7"/>
        <v>0</v>
      </c>
      <c r="F50" s="30">
        <f t="shared" si="7"/>
        <v>0</v>
      </c>
      <c r="G50" s="30">
        <f t="shared" si="7"/>
        <v>0</v>
      </c>
      <c r="H50" s="30">
        <f t="shared" si="7"/>
        <v>0</v>
      </c>
      <c r="I50" s="30">
        <f t="shared" si="7"/>
        <v>0</v>
      </c>
      <c r="J50" s="30">
        <f t="shared" si="7"/>
        <v>0</v>
      </c>
      <c r="K50" s="30">
        <f t="shared" si="7"/>
        <v>0</v>
      </c>
      <c r="L50" s="30">
        <f>K50+L47</f>
        <v>0</v>
      </c>
      <c r="M50" s="30">
        <f t="shared" si="7"/>
        <v>0</v>
      </c>
      <c r="O50" s="31"/>
    </row>
    <row r="51" spans="1:15" ht="14.5" x14ac:dyDescent="0.35">
      <c r="A51" s="71" t="s">
        <v>82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72" spans="1:1" ht="14.5" x14ac:dyDescent="0.35">
      <c r="A72" s="19" t="s">
        <v>85</v>
      </c>
    </row>
    <row r="73" spans="1:1" ht="188.5" x14ac:dyDescent="0.35">
      <c r="A73" s="72" t="s">
        <v>150</v>
      </c>
    </row>
  </sheetData>
  <mergeCells count="1">
    <mergeCell ref="C2:F2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9BD47-4C8C-45BC-B028-1BA3E47F5686}">
  <dimension ref="A2:P17"/>
  <sheetViews>
    <sheetView showGridLines="0" zoomScale="70" zoomScaleNormal="70" workbookViewId="0">
      <selection activeCell="C11" sqref="C11"/>
    </sheetView>
  </sheetViews>
  <sheetFormatPr defaultColWidth="9.1796875" defaultRowHeight="12.5" outlineLevelRow="2" x14ac:dyDescent="0.25"/>
  <cols>
    <col min="1" max="1" width="9.1796875" style="1"/>
    <col min="2" max="2" width="83.54296875" style="18" customWidth="1"/>
    <col min="3" max="5" width="20.54296875" style="1" bestFit="1" customWidth="1"/>
    <col min="6" max="6" width="24" style="1" customWidth="1"/>
    <col min="7" max="14" width="20.54296875" style="1" bestFit="1" customWidth="1"/>
    <col min="15" max="15" width="3.81640625" style="1" customWidth="1"/>
    <col min="16" max="16" width="84.81640625" style="1" bestFit="1" customWidth="1"/>
    <col min="17" max="16384" width="9.1796875" style="1"/>
  </cols>
  <sheetData>
    <row r="2" spans="1:16" ht="29" x14ac:dyDescent="0.35">
      <c r="B2" s="54" t="s">
        <v>156</v>
      </c>
      <c r="D2" s="127" t="e" cm="1" vm="1">
        <f t="array" aca="1" ref="D2" ca="1">'Algemene Info &amp; Factsheet'!C4:E4</f>
        <v>#VALUE!</v>
      </c>
      <c r="E2" s="128"/>
      <c r="F2" s="128"/>
      <c r="G2" s="129"/>
    </row>
    <row r="3" spans="1:16" ht="29" x14ac:dyDescent="0.35">
      <c r="B3" s="17" t="s">
        <v>28</v>
      </c>
    </row>
    <row r="5" spans="1:16" s="7" customFormat="1" ht="14.5" x14ac:dyDescent="0.35">
      <c r="A5" s="1"/>
      <c r="B5" s="19" t="s">
        <v>26</v>
      </c>
      <c r="C5" s="6" t="str">
        <f>'Cashflow - Baseline'!B5</f>
        <v>1e maand prognose</v>
      </c>
      <c r="D5" s="6" t="e">
        <f>'Cashflow - Baseline'!C5</f>
        <v>#VALUE!</v>
      </c>
      <c r="E5" s="6" t="e">
        <f>'Cashflow - Baseline'!D5</f>
        <v>#VALUE!</v>
      </c>
      <c r="F5" s="6" t="e">
        <f>'Cashflow - Baseline'!E5</f>
        <v>#VALUE!</v>
      </c>
      <c r="G5" s="6" t="e">
        <f>'Cashflow - Baseline'!F5</f>
        <v>#VALUE!</v>
      </c>
      <c r="H5" s="6" t="e">
        <f>'Cashflow - Baseline'!G5</f>
        <v>#VALUE!</v>
      </c>
      <c r="I5" s="6" t="e">
        <f>'Cashflow - Baseline'!H5</f>
        <v>#VALUE!</v>
      </c>
      <c r="J5" s="6" t="e">
        <f>'Cashflow - Baseline'!I5</f>
        <v>#VALUE!</v>
      </c>
      <c r="K5" s="6" t="e">
        <f>'Cashflow - Baseline'!J5</f>
        <v>#VALUE!</v>
      </c>
      <c r="L5" s="6" t="e">
        <f>'Cashflow - Baseline'!K5</f>
        <v>#VALUE!</v>
      </c>
      <c r="M5" s="6" t="e">
        <f>'Cashflow - Baseline'!L5</f>
        <v>#VALUE!</v>
      </c>
      <c r="N5" s="6" t="e">
        <f>'Cashflow - Baseline'!M5</f>
        <v>#VALUE!</v>
      </c>
      <c r="P5" s="5" t="s">
        <v>27</v>
      </c>
    </row>
    <row r="6" spans="1:16" outlineLevel="2" x14ac:dyDescent="0.25">
      <c r="B6" s="38" t="s">
        <v>58</v>
      </c>
      <c r="C6" s="55">
        <f>'Cashflow - Baseline'!B21-'Cashflow - Baseline'!B17-'Cashflow - Baseline'!B18-'Cashflow - Baseline'!B20</f>
        <v>0</v>
      </c>
      <c r="D6" s="55">
        <f>'Cashflow - Baseline'!C21-'Cashflow - Baseline'!C17-'Cashflow - Baseline'!C18-'Cashflow - Baseline'!C20</f>
        <v>0</v>
      </c>
      <c r="E6" s="55">
        <f>'Cashflow - Baseline'!D21-'Cashflow - Baseline'!D17-'Cashflow - Baseline'!D18-'Cashflow - Baseline'!D20</f>
        <v>0</v>
      </c>
      <c r="F6" s="55">
        <f>'Cashflow - Baseline'!E21-'Cashflow - Baseline'!E17-'Cashflow - Baseline'!E18-'Cashflow - Baseline'!E20</f>
        <v>0</v>
      </c>
      <c r="G6" s="55">
        <f>'Cashflow - Baseline'!F21-'Cashflow - Baseline'!F17-'Cashflow - Baseline'!F18-'Cashflow - Baseline'!F20</f>
        <v>0</v>
      </c>
      <c r="H6" s="55">
        <f>'Cashflow - Baseline'!G21-'Cashflow - Baseline'!G17-'Cashflow - Baseline'!G18-'Cashflow - Baseline'!G20</f>
        <v>0</v>
      </c>
      <c r="I6" s="55">
        <f>'Cashflow - Baseline'!H21-'Cashflow - Baseline'!H17-'Cashflow - Baseline'!H18-'Cashflow - Baseline'!H20</f>
        <v>0</v>
      </c>
      <c r="J6" s="55">
        <f>'Cashflow - Baseline'!I21-'Cashflow - Baseline'!I17-'Cashflow - Baseline'!I18-'Cashflow - Baseline'!I20</f>
        <v>0</v>
      </c>
      <c r="K6" s="55">
        <f>'Cashflow - Baseline'!J21-'Cashflow - Baseline'!J17-'Cashflow - Baseline'!J18-'Cashflow - Baseline'!J20</f>
        <v>0</v>
      </c>
      <c r="L6" s="55">
        <f>'Cashflow - Baseline'!K21-'Cashflow - Baseline'!K17-'Cashflow - Baseline'!K18-'Cashflow - Baseline'!K20</f>
        <v>0</v>
      </c>
      <c r="M6" s="55">
        <f>'Cashflow - Baseline'!L21-'Cashflow - Baseline'!L17-'Cashflow - Baseline'!L18-'Cashflow - Baseline'!L20</f>
        <v>0</v>
      </c>
      <c r="N6" s="55">
        <f>'Cashflow - Baseline'!M21-'Cashflow - Baseline'!M17-'Cashflow - Baseline'!M18-'Cashflow - Baseline'!M20</f>
        <v>0</v>
      </c>
      <c r="P6" s="25"/>
    </row>
    <row r="7" spans="1:16" outlineLevel="2" x14ac:dyDescent="0.25">
      <c r="B7" s="38" t="s">
        <v>59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P7" s="25"/>
    </row>
    <row r="8" spans="1:16" outlineLevel="2" x14ac:dyDescent="0.25">
      <c r="B8" s="38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P8" s="25"/>
    </row>
    <row r="9" spans="1:16" ht="14.5" outlineLevel="1" x14ac:dyDescent="0.35">
      <c r="B9" s="57" t="s">
        <v>60</v>
      </c>
      <c r="C9" s="30">
        <f>SUBTOTAL(9,C6:C8)</f>
        <v>0</v>
      </c>
      <c r="D9" s="30">
        <f t="shared" ref="D9:N9" si="0">SUBTOTAL(9,D6:D8)</f>
        <v>0</v>
      </c>
      <c r="E9" s="30">
        <f t="shared" si="0"/>
        <v>0</v>
      </c>
      <c r="F9" s="30">
        <f t="shared" si="0"/>
        <v>0</v>
      </c>
      <c r="G9" s="30">
        <f t="shared" si="0"/>
        <v>0</v>
      </c>
      <c r="H9" s="30">
        <f t="shared" si="0"/>
        <v>0</v>
      </c>
      <c r="I9" s="30">
        <f t="shared" si="0"/>
        <v>0</v>
      </c>
      <c r="J9" s="30">
        <f t="shared" si="0"/>
        <v>0</v>
      </c>
      <c r="K9" s="30">
        <f t="shared" si="0"/>
        <v>0</v>
      </c>
      <c r="L9" s="30">
        <f t="shared" si="0"/>
        <v>0</v>
      </c>
      <c r="M9" s="30">
        <f t="shared" si="0"/>
        <v>0</v>
      </c>
      <c r="N9" s="30">
        <f t="shared" si="0"/>
        <v>0</v>
      </c>
      <c r="P9" s="31"/>
    </row>
    <row r="10" spans="1:16" outlineLevel="2" x14ac:dyDescent="0.25">
      <c r="B10" s="38" t="s">
        <v>61</v>
      </c>
      <c r="C10" s="58">
        <f>'Cashflow - Baseline'!B31-'Cashflow - Baseline'!B30</f>
        <v>0</v>
      </c>
      <c r="D10" s="58">
        <f>'Cashflow - Baseline'!C31-'Cashflow - Baseline'!C30</f>
        <v>0</v>
      </c>
      <c r="E10" s="58">
        <f>'Cashflow - Baseline'!D31-'Cashflow - Baseline'!D30</f>
        <v>0</v>
      </c>
      <c r="F10" s="58">
        <f>'Cashflow - Baseline'!E31-'Cashflow - Baseline'!E30</f>
        <v>0</v>
      </c>
      <c r="G10" s="58">
        <f>'Cashflow - Baseline'!F31-'Cashflow - Baseline'!F30</f>
        <v>0</v>
      </c>
      <c r="H10" s="58">
        <f>'Cashflow - Baseline'!G31-'Cashflow - Baseline'!G30</f>
        <v>0</v>
      </c>
      <c r="I10" s="58">
        <f>'Cashflow - Baseline'!H31-'Cashflow - Baseline'!H30</f>
        <v>0</v>
      </c>
      <c r="J10" s="58">
        <f>'Cashflow - Baseline'!I31-'Cashflow - Baseline'!I30</f>
        <v>0</v>
      </c>
      <c r="K10" s="58">
        <f>'Cashflow - Baseline'!J31-'Cashflow - Baseline'!J30</f>
        <v>0</v>
      </c>
      <c r="L10" s="58">
        <f>'Cashflow - Baseline'!K31-'Cashflow - Baseline'!K30</f>
        <v>0</v>
      </c>
      <c r="M10" s="58">
        <f>'Cashflow - Baseline'!L31-'Cashflow - Baseline'!L30</f>
        <v>0</v>
      </c>
      <c r="N10" s="58">
        <f>'Cashflow - Baseline'!M31-'Cashflow - Baseline'!M30</f>
        <v>0</v>
      </c>
      <c r="P10" s="25"/>
    </row>
    <row r="11" spans="1:16" outlineLevel="2" x14ac:dyDescent="0.25">
      <c r="B11" s="38" t="s">
        <v>62</v>
      </c>
      <c r="C11" s="58">
        <f>'Cashflow - Baseline'!B38-'Cashflow - Baseline'!B34-'Cashflow - Baseline'!B37</f>
        <v>0</v>
      </c>
      <c r="D11" s="58">
        <f>'Cashflow - Baseline'!C38-'Cashflow - Baseline'!C34-'Cashflow - Baseline'!C37</f>
        <v>0</v>
      </c>
      <c r="E11" s="58">
        <f>'Cashflow - Baseline'!D38-'Cashflow - Baseline'!D34-'Cashflow - Baseline'!D37</f>
        <v>0</v>
      </c>
      <c r="F11" s="58">
        <f>'Cashflow - Baseline'!E38-'Cashflow - Baseline'!E34-'Cashflow - Baseline'!E37</f>
        <v>0</v>
      </c>
      <c r="G11" s="58">
        <f>'Cashflow - Baseline'!F38-'Cashflow - Baseline'!F34-'Cashflow - Baseline'!F37</f>
        <v>0</v>
      </c>
      <c r="H11" s="58">
        <f>'Cashflow - Baseline'!G38-'Cashflow - Baseline'!G34-'Cashflow - Baseline'!G37</f>
        <v>0</v>
      </c>
      <c r="I11" s="58">
        <f>'Cashflow - Baseline'!H38-'Cashflow - Baseline'!H34-'Cashflow - Baseline'!H37</f>
        <v>0</v>
      </c>
      <c r="J11" s="58">
        <f>'Cashflow - Baseline'!I38-'Cashflow - Baseline'!I34-'Cashflow - Baseline'!I37</f>
        <v>0</v>
      </c>
      <c r="K11" s="58">
        <f>'Cashflow - Baseline'!J38-'Cashflow - Baseline'!J34-'Cashflow - Baseline'!J37</f>
        <v>0</v>
      </c>
      <c r="L11" s="58">
        <f>'Cashflow - Baseline'!K38-'Cashflow - Baseline'!K34-'Cashflow - Baseline'!K37</f>
        <v>0</v>
      </c>
      <c r="M11" s="58">
        <f>'Cashflow - Baseline'!L38-'Cashflow - Baseline'!L34-'Cashflow - Baseline'!L37</f>
        <v>0</v>
      </c>
      <c r="N11" s="58">
        <f>'Cashflow - Baseline'!M38-'Cashflow - Baseline'!M34-'Cashflow - Baseline'!M37</f>
        <v>0</v>
      </c>
      <c r="P11" s="25"/>
    </row>
    <row r="12" spans="1:16" outlineLevel="2" x14ac:dyDescent="0.25">
      <c r="B12" s="38" t="s">
        <v>63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P12" s="25"/>
    </row>
    <row r="13" spans="1:16" outlineLevel="2" x14ac:dyDescent="0.25">
      <c r="B13" s="38" t="s">
        <v>64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P13" s="25"/>
    </row>
    <row r="14" spans="1:16" outlineLevel="2" x14ac:dyDescent="0.25">
      <c r="B14" s="38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P14" s="25"/>
    </row>
    <row r="15" spans="1:16" ht="14.5" outlineLevel="1" x14ac:dyDescent="0.35">
      <c r="B15" s="57" t="s">
        <v>65</v>
      </c>
      <c r="C15" s="30">
        <f t="shared" ref="C15:N15" si="1">SUBTOTAL(9,C10:C14)</f>
        <v>0</v>
      </c>
      <c r="D15" s="30">
        <f t="shared" si="1"/>
        <v>0</v>
      </c>
      <c r="E15" s="30">
        <f t="shared" si="1"/>
        <v>0</v>
      </c>
      <c r="F15" s="30">
        <f t="shared" si="1"/>
        <v>0</v>
      </c>
      <c r="G15" s="30">
        <f t="shared" si="1"/>
        <v>0</v>
      </c>
      <c r="H15" s="30">
        <f t="shared" si="1"/>
        <v>0</v>
      </c>
      <c r="I15" s="30">
        <f t="shared" si="1"/>
        <v>0</v>
      </c>
      <c r="J15" s="30">
        <f t="shared" si="1"/>
        <v>0</v>
      </c>
      <c r="K15" s="30">
        <f t="shared" si="1"/>
        <v>0</v>
      </c>
      <c r="L15" s="30">
        <f t="shared" si="1"/>
        <v>0</v>
      </c>
      <c r="M15" s="30">
        <f t="shared" si="1"/>
        <v>0</v>
      </c>
      <c r="N15" s="30">
        <f t="shared" si="1"/>
        <v>0</v>
      </c>
      <c r="P15" s="31"/>
    </row>
    <row r="16" spans="1:16" ht="14.5" x14ac:dyDescent="0.35">
      <c r="B16" s="59" t="s">
        <v>66</v>
      </c>
      <c r="C16" s="60">
        <f t="shared" ref="C16:N16" si="2">SUBTOTAL(9,C6:C15)</f>
        <v>0</v>
      </c>
      <c r="D16" s="60">
        <f t="shared" si="2"/>
        <v>0</v>
      </c>
      <c r="E16" s="60">
        <f t="shared" si="2"/>
        <v>0</v>
      </c>
      <c r="F16" s="60">
        <f t="shared" si="2"/>
        <v>0</v>
      </c>
      <c r="G16" s="60">
        <f t="shared" si="2"/>
        <v>0</v>
      </c>
      <c r="H16" s="60">
        <f t="shared" si="2"/>
        <v>0</v>
      </c>
      <c r="I16" s="60">
        <f t="shared" si="2"/>
        <v>0</v>
      </c>
      <c r="J16" s="60">
        <f t="shared" si="2"/>
        <v>0</v>
      </c>
      <c r="K16" s="60">
        <f t="shared" si="2"/>
        <v>0</v>
      </c>
      <c r="L16" s="60">
        <f t="shared" si="2"/>
        <v>0</v>
      </c>
      <c r="M16" s="60">
        <f t="shared" si="2"/>
        <v>0</v>
      </c>
      <c r="N16" s="60">
        <f t="shared" si="2"/>
        <v>0</v>
      </c>
      <c r="P16" s="61"/>
    </row>
    <row r="17" spans="2:16" ht="14.5" x14ac:dyDescent="0.35">
      <c r="B17" s="59" t="s">
        <v>67</v>
      </c>
      <c r="C17" s="60">
        <f>C16</f>
        <v>0</v>
      </c>
      <c r="D17" s="60">
        <f>C17+D16</f>
        <v>0</v>
      </c>
      <c r="E17" s="60">
        <f t="shared" ref="E17:N17" si="3">D17+E16</f>
        <v>0</v>
      </c>
      <c r="F17" s="60">
        <f t="shared" si="3"/>
        <v>0</v>
      </c>
      <c r="G17" s="60">
        <f t="shared" si="3"/>
        <v>0</v>
      </c>
      <c r="H17" s="60">
        <f t="shared" si="3"/>
        <v>0</v>
      </c>
      <c r="I17" s="60">
        <f t="shared" si="3"/>
        <v>0</v>
      </c>
      <c r="J17" s="60">
        <f t="shared" si="3"/>
        <v>0</v>
      </c>
      <c r="K17" s="60">
        <f t="shared" si="3"/>
        <v>0</v>
      </c>
      <c r="L17" s="60">
        <f t="shared" si="3"/>
        <v>0</v>
      </c>
      <c r="M17" s="60">
        <f t="shared" si="3"/>
        <v>0</v>
      </c>
      <c r="N17" s="60">
        <f t="shared" si="3"/>
        <v>0</v>
      </c>
      <c r="P17" s="61"/>
    </row>
  </sheetData>
  <mergeCells count="1">
    <mergeCell ref="D2:G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9DB9E-5D6F-453E-ADF6-8F31210AFEEE}">
  <dimension ref="A2:P17"/>
  <sheetViews>
    <sheetView showGridLines="0" zoomScale="70" zoomScaleNormal="70" workbookViewId="0">
      <selection activeCell="D17" sqref="D17"/>
    </sheetView>
  </sheetViews>
  <sheetFormatPr defaultColWidth="9.1796875" defaultRowHeight="12.5" outlineLevelRow="2" x14ac:dyDescent="0.25"/>
  <cols>
    <col min="1" max="1" width="9.1796875" style="1"/>
    <col min="2" max="2" width="83.54296875" style="18" customWidth="1"/>
    <col min="3" max="5" width="20.54296875" style="1" bestFit="1" customWidth="1"/>
    <col min="6" max="6" width="24" style="1" customWidth="1"/>
    <col min="7" max="14" width="20.54296875" style="1" bestFit="1" customWidth="1"/>
    <col min="15" max="15" width="3.81640625" style="1" customWidth="1"/>
    <col min="16" max="16" width="84.81640625" style="1" bestFit="1" customWidth="1"/>
    <col min="17" max="16384" width="9.1796875" style="1"/>
  </cols>
  <sheetData>
    <row r="2" spans="1:16" ht="29" x14ac:dyDescent="0.35">
      <c r="B2" s="54" t="s">
        <v>157</v>
      </c>
      <c r="D2" s="127" t="e" cm="1" vm="1">
        <f t="array" aca="1" ref="D2" ca="1">'Algemene Info &amp; Factsheet'!C4:E4</f>
        <v>#VALUE!</v>
      </c>
      <c r="E2" s="128"/>
      <c r="F2" s="128"/>
      <c r="G2" s="129"/>
    </row>
    <row r="3" spans="1:16" ht="29" x14ac:dyDescent="0.35">
      <c r="B3" s="17" t="s">
        <v>28</v>
      </c>
    </row>
    <row r="5" spans="1:16" s="7" customFormat="1" ht="14.5" x14ac:dyDescent="0.35">
      <c r="A5" s="1"/>
      <c r="B5" s="19" t="s">
        <v>26</v>
      </c>
      <c r="C5" s="6" t="str">
        <f>'Cashflow - Baseline'!B5</f>
        <v>1e maand prognose</v>
      </c>
      <c r="D5" s="6" t="e">
        <f>'Cashflow - Baseline'!C5</f>
        <v>#VALUE!</v>
      </c>
      <c r="E5" s="6" t="e">
        <f>'Cashflow - Baseline'!D5</f>
        <v>#VALUE!</v>
      </c>
      <c r="F5" s="6" t="e">
        <f>'Cashflow - Baseline'!E5</f>
        <v>#VALUE!</v>
      </c>
      <c r="G5" s="6" t="e">
        <f>'Cashflow - Baseline'!F5</f>
        <v>#VALUE!</v>
      </c>
      <c r="H5" s="6" t="e">
        <f>'Cashflow - Baseline'!G5</f>
        <v>#VALUE!</v>
      </c>
      <c r="I5" s="6" t="e">
        <f>'Cashflow - Baseline'!H5</f>
        <v>#VALUE!</v>
      </c>
      <c r="J5" s="6" t="e">
        <f>'Cashflow - Baseline'!I5</f>
        <v>#VALUE!</v>
      </c>
      <c r="K5" s="6" t="e">
        <f>'Cashflow - Baseline'!J5</f>
        <v>#VALUE!</v>
      </c>
      <c r="L5" s="6" t="e">
        <f>'Cashflow - Baseline'!K5</f>
        <v>#VALUE!</v>
      </c>
      <c r="M5" s="6" t="e">
        <f>'Cashflow - Baseline'!L5</f>
        <v>#VALUE!</v>
      </c>
      <c r="N5" s="6" t="e">
        <f>'Cashflow - Baseline'!M5</f>
        <v>#VALUE!</v>
      </c>
      <c r="P5" s="5" t="s">
        <v>27</v>
      </c>
    </row>
    <row r="6" spans="1:16" outlineLevel="2" x14ac:dyDescent="0.25">
      <c r="B6" s="38" t="s">
        <v>58</v>
      </c>
      <c r="C6" s="55">
        <f>'Cashflow - Stress Prijsdaling'!B17-'Cashflow - Stress Prijsdaling'!B12-'Cashflow - Stress Prijsdaling'!B13-'Cashflow - Stress Prijsdaling'!B16</f>
        <v>0</v>
      </c>
      <c r="D6" s="55">
        <f>'Cashflow - Stress Prijsdaling'!C17-'Cashflow - Stress Prijsdaling'!C12-'Cashflow - Stress Prijsdaling'!C13-'Cashflow - Stress Prijsdaling'!C16</f>
        <v>0</v>
      </c>
      <c r="E6" s="55">
        <f>'Cashflow - Stress Prijsdaling'!D17-'Cashflow - Stress Prijsdaling'!D12-'Cashflow - Stress Prijsdaling'!D13-'Cashflow - Stress Prijsdaling'!D16</f>
        <v>0</v>
      </c>
      <c r="F6" s="55">
        <f>'Cashflow - Stress Prijsdaling'!E17-'Cashflow - Stress Prijsdaling'!E12-'Cashflow - Stress Prijsdaling'!E13-'Cashflow - Stress Prijsdaling'!E16</f>
        <v>0</v>
      </c>
      <c r="G6" s="55">
        <f>'Cashflow - Stress Prijsdaling'!F17-'Cashflow - Stress Prijsdaling'!F12-'Cashflow - Stress Prijsdaling'!F13-'Cashflow - Stress Prijsdaling'!F16</f>
        <v>0</v>
      </c>
      <c r="H6" s="55">
        <f>'Cashflow - Stress Prijsdaling'!G17-'Cashflow - Stress Prijsdaling'!G12-'Cashflow - Stress Prijsdaling'!G13-'Cashflow - Stress Prijsdaling'!G16</f>
        <v>0</v>
      </c>
      <c r="I6" s="55">
        <f>'Cashflow - Stress Prijsdaling'!H17-'Cashflow - Stress Prijsdaling'!H12-'Cashflow - Stress Prijsdaling'!H13-'Cashflow - Stress Prijsdaling'!H16</f>
        <v>0</v>
      </c>
      <c r="J6" s="55">
        <f>'Cashflow - Stress Prijsdaling'!I17-'Cashflow - Stress Prijsdaling'!I12-'Cashflow - Stress Prijsdaling'!I13-'Cashflow - Stress Prijsdaling'!I16</f>
        <v>0</v>
      </c>
      <c r="K6" s="55">
        <f>'Cashflow - Stress Prijsdaling'!J17-'Cashflow - Stress Prijsdaling'!J12-'Cashflow - Stress Prijsdaling'!J13-'Cashflow - Stress Prijsdaling'!J16</f>
        <v>0</v>
      </c>
      <c r="L6" s="55">
        <f>'Cashflow - Stress Prijsdaling'!K17-'Cashflow - Stress Prijsdaling'!K12-'Cashflow - Stress Prijsdaling'!K13-'Cashflow - Stress Prijsdaling'!K16</f>
        <v>0</v>
      </c>
      <c r="M6" s="55">
        <f>'Cashflow - Stress Prijsdaling'!L17-'Cashflow - Stress Prijsdaling'!L12-'Cashflow - Stress Prijsdaling'!L13-'Cashflow - Stress Prijsdaling'!L16</f>
        <v>0</v>
      </c>
      <c r="N6" s="55">
        <f>'Cashflow - Stress Prijsdaling'!M17-'Cashflow - Stress Prijsdaling'!M12-'Cashflow - Stress Prijsdaling'!M13-'Cashflow - Stress Prijsdaling'!M16</f>
        <v>0</v>
      </c>
      <c r="P6" s="25"/>
    </row>
    <row r="7" spans="1:16" outlineLevel="2" x14ac:dyDescent="0.25">
      <c r="B7" s="38" t="s">
        <v>59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P7" s="25"/>
    </row>
    <row r="8" spans="1:16" outlineLevel="2" x14ac:dyDescent="0.25">
      <c r="B8" s="38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P8" s="25"/>
    </row>
    <row r="9" spans="1:16" ht="14.5" outlineLevel="1" x14ac:dyDescent="0.35">
      <c r="B9" s="57" t="s">
        <v>60</v>
      </c>
      <c r="C9" s="30">
        <f>SUBTOTAL(9,C6:C8)</f>
        <v>0</v>
      </c>
      <c r="D9" s="30">
        <f t="shared" ref="D9:N9" si="0">SUBTOTAL(9,D6:D8)</f>
        <v>0</v>
      </c>
      <c r="E9" s="30">
        <f t="shared" si="0"/>
        <v>0</v>
      </c>
      <c r="F9" s="30">
        <f t="shared" si="0"/>
        <v>0</v>
      </c>
      <c r="G9" s="30">
        <f t="shared" si="0"/>
        <v>0</v>
      </c>
      <c r="H9" s="30">
        <f t="shared" si="0"/>
        <v>0</v>
      </c>
      <c r="I9" s="30">
        <f t="shared" si="0"/>
        <v>0</v>
      </c>
      <c r="J9" s="30">
        <f t="shared" si="0"/>
        <v>0</v>
      </c>
      <c r="K9" s="30">
        <f t="shared" si="0"/>
        <v>0</v>
      </c>
      <c r="L9" s="30">
        <f t="shared" si="0"/>
        <v>0</v>
      </c>
      <c r="M9" s="30">
        <f t="shared" si="0"/>
        <v>0</v>
      </c>
      <c r="N9" s="30">
        <f t="shared" si="0"/>
        <v>0</v>
      </c>
      <c r="P9" s="31"/>
    </row>
    <row r="10" spans="1:16" outlineLevel="2" x14ac:dyDescent="0.25">
      <c r="B10" s="38" t="s">
        <v>61</v>
      </c>
      <c r="C10" s="58">
        <f>'Cashflow - Stress Prijsdaling'!B27-'Cashflow - Stress Prijsdaling'!B26</f>
        <v>0</v>
      </c>
      <c r="D10" s="58">
        <f>'Cashflow - Stress Prijsdaling'!C27-'Cashflow - Stress Prijsdaling'!C26</f>
        <v>0</v>
      </c>
      <c r="E10" s="58">
        <f>'Cashflow - Stress Prijsdaling'!D27-'Cashflow - Stress Prijsdaling'!D26</f>
        <v>0</v>
      </c>
      <c r="F10" s="58">
        <f>'Cashflow - Stress Prijsdaling'!E27-'Cashflow - Stress Prijsdaling'!E26</f>
        <v>0</v>
      </c>
      <c r="G10" s="58">
        <f>'Cashflow - Stress Prijsdaling'!F27-'Cashflow - Stress Prijsdaling'!F26</f>
        <v>0</v>
      </c>
      <c r="H10" s="58">
        <f>'Cashflow - Stress Prijsdaling'!G27-'Cashflow - Stress Prijsdaling'!G26</f>
        <v>0</v>
      </c>
      <c r="I10" s="58">
        <f>'Cashflow - Stress Prijsdaling'!H27-'Cashflow - Stress Prijsdaling'!H26</f>
        <v>0</v>
      </c>
      <c r="J10" s="58">
        <f>'Cashflow - Stress Prijsdaling'!I27-'Cashflow - Stress Prijsdaling'!I26</f>
        <v>0</v>
      </c>
      <c r="K10" s="58">
        <f>'Cashflow - Stress Prijsdaling'!J27-'Cashflow - Stress Prijsdaling'!J26</f>
        <v>0</v>
      </c>
      <c r="L10" s="58">
        <f>'Cashflow - Stress Prijsdaling'!K27-'Cashflow - Stress Prijsdaling'!K26</f>
        <v>0</v>
      </c>
      <c r="M10" s="58">
        <f>'Cashflow - Stress Prijsdaling'!L27-'Cashflow - Stress Prijsdaling'!L26</f>
        <v>0</v>
      </c>
      <c r="N10" s="58">
        <f>'Cashflow - Stress Prijsdaling'!M27-'Cashflow - Stress Prijsdaling'!M26</f>
        <v>0</v>
      </c>
      <c r="P10" s="25"/>
    </row>
    <row r="11" spans="1:16" outlineLevel="2" x14ac:dyDescent="0.25">
      <c r="B11" s="38" t="s">
        <v>62</v>
      </c>
      <c r="C11" s="58">
        <f>'Cashflow - Stress Prijsdaling'!B34-'Cashflow - Stress Prijsdaling'!B30-'Cashflow - Stress Prijsdaling'!B33</f>
        <v>0</v>
      </c>
      <c r="D11" s="58">
        <f>'Cashflow - Stress Prijsdaling'!C34-'Cashflow - Stress Prijsdaling'!C30-'Cashflow - Stress Prijsdaling'!C33</f>
        <v>0</v>
      </c>
      <c r="E11" s="58">
        <f>'Cashflow - Stress Prijsdaling'!D34-'Cashflow - Stress Prijsdaling'!D30-'Cashflow - Stress Prijsdaling'!D33</f>
        <v>0</v>
      </c>
      <c r="F11" s="58">
        <f>'Cashflow - Stress Prijsdaling'!E34-'Cashflow - Stress Prijsdaling'!E30-'Cashflow - Stress Prijsdaling'!E33</f>
        <v>0</v>
      </c>
      <c r="G11" s="58">
        <f>'Cashflow - Stress Prijsdaling'!F34-'Cashflow - Stress Prijsdaling'!F30-'Cashflow - Stress Prijsdaling'!F33</f>
        <v>0</v>
      </c>
      <c r="H11" s="58">
        <f>'Cashflow - Stress Prijsdaling'!G34-'Cashflow - Stress Prijsdaling'!G30-'Cashflow - Stress Prijsdaling'!G33</f>
        <v>0</v>
      </c>
      <c r="I11" s="58">
        <f>'Cashflow - Stress Prijsdaling'!H34-'Cashflow - Stress Prijsdaling'!H30-'Cashflow - Stress Prijsdaling'!H33</f>
        <v>0</v>
      </c>
      <c r="J11" s="58">
        <f>'Cashflow - Stress Prijsdaling'!I34-'Cashflow - Stress Prijsdaling'!I30-'Cashflow - Stress Prijsdaling'!I33</f>
        <v>0</v>
      </c>
      <c r="K11" s="58">
        <f>'Cashflow - Stress Prijsdaling'!J34-'Cashflow - Stress Prijsdaling'!J30-'Cashflow - Stress Prijsdaling'!J33</f>
        <v>0</v>
      </c>
      <c r="L11" s="58">
        <f>'Cashflow - Stress Prijsdaling'!K34-'Cashflow - Stress Prijsdaling'!K30-'Cashflow - Stress Prijsdaling'!K33</f>
        <v>0</v>
      </c>
      <c r="M11" s="58">
        <f>'Cashflow - Stress Prijsdaling'!L34-'Cashflow - Stress Prijsdaling'!L30-'Cashflow - Stress Prijsdaling'!L33</f>
        <v>0</v>
      </c>
      <c r="N11" s="58">
        <f>'Cashflow - Stress Prijsdaling'!M34-'Cashflow - Stress Prijsdaling'!M30-'Cashflow - Stress Prijsdaling'!M33</f>
        <v>0</v>
      </c>
      <c r="P11" s="25"/>
    </row>
    <row r="12" spans="1:16" outlineLevel="2" x14ac:dyDescent="0.25">
      <c r="B12" s="38" t="s">
        <v>63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P12" s="25"/>
    </row>
    <row r="13" spans="1:16" outlineLevel="2" x14ac:dyDescent="0.25">
      <c r="B13" s="38" t="s">
        <v>64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P13" s="25"/>
    </row>
    <row r="14" spans="1:16" outlineLevel="2" x14ac:dyDescent="0.25">
      <c r="B14" s="38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P14" s="25"/>
    </row>
    <row r="15" spans="1:16" ht="14.5" outlineLevel="1" x14ac:dyDescent="0.35">
      <c r="B15" s="57" t="s">
        <v>65</v>
      </c>
      <c r="C15" s="30">
        <f t="shared" ref="C15:N15" si="1">SUBTOTAL(9,C10:C14)</f>
        <v>0</v>
      </c>
      <c r="D15" s="30">
        <f t="shared" si="1"/>
        <v>0</v>
      </c>
      <c r="E15" s="30">
        <f t="shared" si="1"/>
        <v>0</v>
      </c>
      <c r="F15" s="30">
        <f t="shared" si="1"/>
        <v>0</v>
      </c>
      <c r="G15" s="30">
        <f t="shared" si="1"/>
        <v>0</v>
      </c>
      <c r="H15" s="30">
        <f t="shared" si="1"/>
        <v>0</v>
      </c>
      <c r="I15" s="30">
        <f t="shared" si="1"/>
        <v>0</v>
      </c>
      <c r="J15" s="30">
        <f t="shared" si="1"/>
        <v>0</v>
      </c>
      <c r="K15" s="30">
        <f t="shared" si="1"/>
        <v>0</v>
      </c>
      <c r="L15" s="30">
        <f t="shared" si="1"/>
        <v>0</v>
      </c>
      <c r="M15" s="30">
        <f t="shared" si="1"/>
        <v>0</v>
      </c>
      <c r="N15" s="30">
        <f t="shared" si="1"/>
        <v>0</v>
      </c>
      <c r="P15" s="31"/>
    </row>
    <row r="16" spans="1:16" ht="14.5" x14ac:dyDescent="0.35">
      <c r="B16" s="59" t="s">
        <v>66</v>
      </c>
      <c r="C16" s="60">
        <f t="shared" ref="C16:N16" si="2">SUBTOTAL(9,C6:C15)</f>
        <v>0</v>
      </c>
      <c r="D16" s="60">
        <f t="shared" si="2"/>
        <v>0</v>
      </c>
      <c r="E16" s="60">
        <f t="shared" si="2"/>
        <v>0</v>
      </c>
      <c r="F16" s="60">
        <f t="shared" si="2"/>
        <v>0</v>
      </c>
      <c r="G16" s="60">
        <f t="shared" si="2"/>
        <v>0</v>
      </c>
      <c r="H16" s="60">
        <f t="shared" si="2"/>
        <v>0</v>
      </c>
      <c r="I16" s="60">
        <f t="shared" si="2"/>
        <v>0</v>
      </c>
      <c r="J16" s="60">
        <f t="shared" si="2"/>
        <v>0</v>
      </c>
      <c r="K16" s="60">
        <f t="shared" si="2"/>
        <v>0</v>
      </c>
      <c r="L16" s="60">
        <f t="shared" si="2"/>
        <v>0</v>
      </c>
      <c r="M16" s="60">
        <f t="shared" si="2"/>
        <v>0</v>
      </c>
      <c r="N16" s="60">
        <f t="shared" si="2"/>
        <v>0</v>
      </c>
      <c r="P16" s="61"/>
    </row>
    <row r="17" spans="2:16" ht="14.5" x14ac:dyDescent="0.35">
      <c r="B17" s="59" t="s">
        <v>67</v>
      </c>
      <c r="C17" s="60">
        <f>C16</f>
        <v>0</v>
      </c>
      <c r="D17" s="60">
        <f>C17+D16</f>
        <v>0</v>
      </c>
      <c r="E17" s="60">
        <f t="shared" ref="E17:N17" si="3">D17+E16</f>
        <v>0</v>
      </c>
      <c r="F17" s="60">
        <f t="shared" si="3"/>
        <v>0</v>
      </c>
      <c r="G17" s="60">
        <f t="shared" si="3"/>
        <v>0</v>
      </c>
      <c r="H17" s="60">
        <f t="shared" si="3"/>
        <v>0</v>
      </c>
      <c r="I17" s="60">
        <f t="shared" si="3"/>
        <v>0</v>
      </c>
      <c r="J17" s="60">
        <f t="shared" si="3"/>
        <v>0</v>
      </c>
      <c r="K17" s="60">
        <f t="shared" si="3"/>
        <v>0</v>
      </c>
      <c r="L17" s="60">
        <f t="shared" si="3"/>
        <v>0</v>
      </c>
      <c r="M17" s="60">
        <f t="shared" si="3"/>
        <v>0</v>
      </c>
      <c r="N17" s="60">
        <f t="shared" si="3"/>
        <v>0</v>
      </c>
      <c r="P17" s="61"/>
    </row>
  </sheetData>
  <mergeCells count="1">
    <mergeCell ref="D2:G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4BE5-1CA5-42D4-A4F3-BD8A698EAE3D}">
  <dimension ref="A2:P17"/>
  <sheetViews>
    <sheetView showGridLines="0" zoomScale="70" zoomScaleNormal="70" workbookViewId="0">
      <selection activeCell="C11" sqref="C11:N11"/>
    </sheetView>
  </sheetViews>
  <sheetFormatPr defaultColWidth="9.1796875" defaultRowHeight="12.5" outlineLevelRow="2" x14ac:dyDescent="0.25"/>
  <cols>
    <col min="1" max="1" width="9.1796875" style="1"/>
    <col min="2" max="2" width="83.54296875" style="18" customWidth="1"/>
    <col min="3" max="5" width="20.54296875" style="1" bestFit="1" customWidth="1"/>
    <col min="6" max="6" width="24" style="1" customWidth="1"/>
    <col min="7" max="14" width="20.54296875" style="1" bestFit="1" customWidth="1"/>
    <col min="15" max="15" width="3.81640625" style="1" customWidth="1"/>
    <col min="16" max="16" width="84.81640625" style="1" bestFit="1" customWidth="1"/>
    <col min="17" max="16384" width="9.1796875" style="1"/>
  </cols>
  <sheetData>
    <row r="2" spans="1:16" ht="29" x14ac:dyDescent="0.35">
      <c r="B2" s="54" t="s">
        <v>158</v>
      </c>
      <c r="D2" s="127" t="e" cm="1" vm="1">
        <f t="array" aca="1" ref="D2" ca="1">'Algemene Info &amp; Factsheet'!C4:E4</f>
        <v>#VALUE!</v>
      </c>
      <c r="E2" s="128"/>
      <c r="F2" s="128"/>
      <c r="G2" s="129"/>
    </row>
    <row r="3" spans="1:16" ht="29" x14ac:dyDescent="0.35">
      <c r="B3" s="17" t="s">
        <v>28</v>
      </c>
    </row>
    <row r="5" spans="1:16" s="7" customFormat="1" ht="14.5" x14ac:dyDescent="0.35">
      <c r="A5" s="1"/>
      <c r="B5" s="19" t="s">
        <v>26</v>
      </c>
      <c r="C5" s="6" t="str">
        <f>'Cashflow - Baseline'!B5</f>
        <v>1e maand prognose</v>
      </c>
      <c r="D5" s="6" t="e">
        <f>'Cashflow - Baseline'!C5</f>
        <v>#VALUE!</v>
      </c>
      <c r="E5" s="6" t="e">
        <f>'Cashflow - Baseline'!D5</f>
        <v>#VALUE!</v>
      </c>
      <c r="F5" s="6" t="e">
        <f>'Cashflow - Baseline'!E5</f>
        <v>#VALUE!</v>
      </c>
      <c r="G5" s="6" t="e">
        <f>'Cashflow - Baseline'!F5</f>
        <v>#VALUE!</v>
      </c>
      <c r="H5" s="6" t="e">
        <f>'Cashflow - Baseline'!G5</f>
        <v>#VALUE!</v>
      </c>
      <c r="I5" s="6" t="e">
        <f>'Cashflow - Baseline'!H5</f>
        <v>#VALUE!</v>
      </c>
      <c r="J5" s="6" t="e">
        <f>'Cashflow - Baseline'!I5</f>
        <v>#VALUE!</v>
      </c>
      <c r="K5" s="6" t="e">
        <f>'Cashflow - Baseline'!J5</f>
        <v>#VALUE!</v>
      </c>
      <c r="L5" s="6" t="e">
        <f>'Cashflow - Baseline'!K5</f>
        <v>#VALUE!</v>
      </c>
      <c r="M5" s="6" t="e">
        <f>'Cashflow - Baseline'!L5</f>
        <v>#VALUE!</v>
      </c>
      <c r="N5" s="6" t="e">
        <f>'Cashflow - Baseline'!M5</f>
        <v>#VALUE!</v>
      </c>
      <c r="P5" s="5" t="s">
        <v>27</v>
      </c>
    </row>
    <row r="6" spans="1:16" outlineLevel="2" x14ac:dyDescent="0.25">
      <c r="B6" s="38" t="s">
        <v>58</v>
      </c>
      <c r="C6" s="55">
        <f>'Cashflow - Stress Prijsstijging'!B16-'Cashflow - Stress Prijsstijging'!B12-'Cashflow - Stress Prijsstijging'!B13-'Cashflow - Stress Prijsstijging'!B15</f>
        <v>0</v>
      </c>
      <c r="D6" s="55">
        <f>'Cashflow - Stress Prijsstijging'!C16-'Cashflow - Stress Prijsstijging'!C12-'Cashflow - Stress Prijsstijging'!C13-'Cashflow - Stress Prijsstijging'!C15</f>
        <v>0</v>
      </c>
      <c r="E6" s="55">
        <f>'Cashflow - Stress Prijsstijging'!D16-'Cashflow - Stress Prijsstijging'!D12-'Cashflow - Stress Prijsstijging'!D13-'Cashflow - Stress Prijsstijging'!D15</f>
        <v>0</v>
      </c>
      <c r="F6" s="55">
        <f>'Cashflow - Stress Prijsstijging'!E16-'Cashflow - Stress Prijsstijging'!E12-'Cashflow - Stress Prijsstijging'!E13-'Cashflow - Stress Prijsstijging'!E15</f>
        <v>0</v>
      </c>
      <c r="G6" s="55">
        <f>'Cashflow - Stress Prijsstijging'!F16-'Cashflow - Stress Prijsstijging'!F12-'Cashflow - Stress Prijsstijging'!F13-'Cashflow - Stress Prijsstijging'!F15</f>
        <v>0</v>
      </c>
      <c r="H6" s="55">
        <f>'Cashflow - Stress Prijsstijging'!G16-'Cashflow - Stress Prijsstijging'!G12-'Cashflow - Stress Prijsstijging'!G13-'Cashflow - Stress Prijsstijging'!G15</f>
        <v>0</v>
      </c>
      <c r="I6" s="55">
        <f>'Cashflow - Stress Prijsstijging'!H16-'Cashflow - Stress Prijsstijging'!H12-'Cashflow - Stress Prijsstijging'!H13-'Cashflow - Stress Prijsstijging'!H15</f>
        <v>0</v>
      </c>
      <c r="J6" s="55">
        <f>'Cashflow - Stress Prijsstijging'!I16-'Cashflow - Stress Prijsstijging'!I12-'Cashflow - Stress Prijsstijging'!I13-'Cashflow - Stress Prijsstijging'!I15</f>
        <v>0</v>
      </c>
      <c r="K6" s="55">
        <f>'Cashflow - Stress Prijsstijging'!J16-'Cashflow - Stress Prijsstijging'!J12-'Cashflow - Stress Prijsstijging'!J13-'Cashflow - Stress Prijsstijging'!J15</f>
        <v>0</v>
      </c>
      <c r="L6" s="55">
        <f>'Cashflow - Stress Prijsstijging'!K16-'Cashflow - Stress Prijsstijging'!K12-'Cashflow - Stress Prijsstijging'!K13-'Cashflow - Stress Prijsstijging'!K15</f>
        <v>0</v>
      </c>
      <c r="M6" s="55">
        <f>'Cashflow - Stress Prijsstijging'!L16-'Cashflow - Stress Prijsstijging'!L12-'Cashflow - Stress Prijsstijging'!L13-'Cashflow - Stress Prijsstijging'!L15</f>
        <v>0</v>
      </c>
      <c r="N6" s="55">
        <f>'Cashflow - Stress Prijsstijging'!M16-'Cashflow - Stress Prijsstijging'!M12-'Cashflow - Stress Prijsstijging'!M13-'Cashflow - Stress Prijsstijging'!M15</f>
        <v>0</v>
      </c>
      <c r="P6" s="25"/>
    </row>
    <row r="7" spans="1:16" outlineLevel="2" x14ac:dyDescent="0.25">
      <c r="B7" s="38" t="s">
        <v>59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P7" s="25"/>
    </row>
    <row r="8" spans="1:16" outlineLevel="2" x14ac:dyDescent="0.25">
      <c r="B8" s="38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P8" s="25"/>
    </row>
    <row r="9" spans="1:16" ht="14.5" outlineLevel="1" x14ac:dyDescent="0.35">
      <c r="B9" s="57" t="s">
        <v>60</v>
      </c>
      <c r="C9" s="30">
        <f>SUBTOTAL(9,C6:C8)</f>
        <v>0</v>
      </c>
      <c r="D9" s="30">
        <f t="shared" ref="D9:N9" si="0">SUBTOTAL(9,D6:D8)</f>
        <v>0</v>
      </c>
      <c r="E9" s="30">
        <f t="shared" si="0"/>
        <v>0</v>
      </c>
      <c r="F9" s="30">
        <f t="shared" si="0"/>
        <v>0</v>
      </c>
      <c r="G9" s="30">
        <f t="shared" si="0"/>
        <v>0</v>
      </c>
      <c r="H9" s="30">
        <f t="shared" si="0"/>
        <v>0</v>
      </c>
      <c r="I9" s="30">
        <f t="shared" si="0"/>
        <v>0</v>
      </c>
      <c r="J9" s="30">
        <f t="shared" si="0"/>
        <v>0</v>
      </c>
      <c r="K9" s="30">
        <f t="shared" si="0"/>
        <v>0</v>
      </c>
      <c r="L9" s="30">
        <f t="shared" si="0"/>
        <v>0</v>
      </c>
      <c r="M9" s="30">
        <f t="shared" si="0"/>
        <v>0</v>
      </c>
      <c r="N9" s="30">
        <f t="shared" si="0"/>
        <v>0</v>
      </c>
      <c r="P9" s="31"/>
    </row>
    <row r="10" spans="1:16" outlineLevel="2" x14ac:dyDescent="0.25">
      <c r="B10" s="38" t="s">
        <v>61</v>
      </c>
      <c r="C10" s="58">
        <f>'Cashflow - Stress Prijsstijging'!B27-'Cashflow - Stress Prijsstijging'!B26</f>
        <v>0</v>
      </c>
      <c r="D10" s="58">
        <f>'Cashflow - Stress Prijsstijging'!C27-'Cashflow - Stress Prijsstijging'!C26</f>
        <v>0</v>
      </c>
      <c r="E10" s="58">
        <f>'Cashflow - Stress Prijsstijging'!D27-'Cashflow - Stress Prijsstijging'!D26</f>
        <v>0</v>
      </c>
      <c r="F10" s="58">
        <f>'Cashflow - Stress Prijsstijging'!E27-'Cashflow - Stress Prijsstijging'!E26</f>
        <v>0</v>
      </c>
      <c r="G10" s="58">
        <f>'Cashflow - Stress Prijsstijging'!F27-'Cashflow - Stress Prijsstijging'!F26</f>
        <v>0</v>
      </c>
      <c r="H10" s="58">
        <f>'Cashflow - Stress Prijsstijging'!G27-'Cashflow - Stress Prijsstijging'!G26</f>
        <v>0</v>
      </c>
      <c r="I10" s="58">
        <f>'Cashflow - Stress Prijsstijging'!H27-'Cashflow - Stress Prijsstijging'!H26</f>
        <v>0</v>
      </c>
      <c r="J10" s="58">
        <f>'Cashflow - Stress Prijsstijging'!I27-'Cashflow - Stress Prijsstijging'!I26</f>
        <v>0</v>
      </c>
      <c r="K10" s="58">
        <f>'Cashflow - Stress Prijsstijging'!J27-'Cashflow - Stress Prijsstijging'!J26</f>
        <v>0</v>
      </c>
      <c r="L10" s="58">
        <f>'Cashflow - Stress Prijsstijging'!K27-'Cashflow - Stress Prijsstijging'!K26</f>
        <v>0</v>
      </c>
      <c r="M10" s="58">
        <f>'Cashflow - Stress Prijsstijging'!L27-'Cashflow - Stress Prijsstijging'!L26</f>
        <v>0</v>
      </c>
      <c r="N10" s="58">
        <f>'Cashflow - Stress Prijsstijging'!M27-'Cashflow - Stress Prijsstijging'!M26</f>
        <v>0</v>
      </c>
      <c r="P10" s="25"/>
    </row>
    <row r="11" spans="1:16" outlineLevel="2" x14ac:dyDescent="0.25">
      <c r="B11" s="38" t="s">
        <v>62</v>
      </c>
      <c r="C11" s="58">
        <f>'Cashflow - Stress Prijsstijging'!B34-'Cashflow - Stress Prijsstijging'!B30-'Cashflow - Stress Prijsstijging'!B33</f>
        <v>0</v>
      </c>
      <c r="D11" s="58">
        <f>'Cashflow - Stress Prijsstijging'!C34-'Cashflow - Stress Prijsstijging'!C30-'Cashflow - Stress Prijsstijging'!C33</f>
        <v>0</v>
      </c>
      <c r="E11" s="58">
        <f>'Cashflow - Stress Prijsstijging'!D34-'Cashflow - Stress Prijsstijging'!D30-'Cashflow - Stress Prijsstijging'!D33</f>
        <v>0</v>
      </c>
      <c r="F11" s="58">
        <f>'Cashflow - Stress Prijsstijging'!E34-'Cashflow - Stress Prijsstijging'!E30-'Cashflow - Stress Prijsstijging'!E33</f>
        <v>0</v>
      </c>
      <c r="G11" s="58">
        <f>'Cashflow - Stress Prijsstijging'!F34-'Cashflow - Stress Prijsstijging'!F30-'Cashflow - Stress Prijsstijging'!F33</f>
        <v>0</v>
      </c>
      <c r="H11" s="58">
        <f>'Cashflow - Stress Prijsstijging'!G34-'Cashflow - Stress Prijsstijging'!G30-'Cashflow - Stress Prijsstijging'!G33</f>
        <v>0</v>
      </c>
      <c r="I11" s="58">
        <f>'Cashflow - Stress Prijsstijging'!H34-'Cashflow - Stress Prijsstijging'!H30-'Cashflow - Stress Prijsstijging'!H33</f>
        <v>0</v>
      </c>
      <c r="J11" s="58">
        <f>'Cashflow - Stress Prijsstijging'!I34-'Cashflow - Stress Prijsstijging'!I30-'Cashflow - Stress Prijsstijging'!I33</f>
        <v>0</v>
      </c>
      <c r="K11" s="58">
        <f>'Cashflow - Stress Prijsstijging'!J34-'Cashflow - Stress Prijsstijging'!J30-'Cashflow - Stress Prijsstijging'!J33</f>
        <v>0</v>
      </c>
      <c r="L11" s="58">
        <f>'Cashflow - Stress Prijsstijging'!K34-'Cashflow - Stress Prijsstijging'!K30-'Cashflow - Stress Prijsstijging'!K33</f>
        <v>0</v>
      </c>
      <c r="M11" s="58">
        <f>'Cashflow - Stress Prijsstijging'!L34-'Cashflow - Stress Prijsstijging'!L30-'Cashflow - Stress Prijsstijging'!L33</f>
        <v>0</v>
      </c>
      <c r="N11" s="58">
        <f>'Cashflow - Stress Prijsstijging'!M34-'Cashflow - Stress Prijsstijging'!M30-'Cashflow - Stress Prijsstijging'!M33</f>
        <v>0</v>
      </c>
      <c r="P11" s="25"/>
    </row>
    <row r="12" spans="1:16" outlineLevel="2" x14ac:dyDescent="0.25">
      <c r="B12" s="38" t="s">
        <v>63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P12" s="25"/>
    </row>
    <row r="13" spans="1:16" outlineLevel="2" x14ac:dyDescent="0.25">
      <c r="B13" s="38" t="s">
        <v>64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P13" s="25"/>
    </row>
    <row r="14" spans="1:16" outlineLevel="2" x14ac:dyDescent="0.25">
      <c r="B14" s="38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P14" s="25"/>
    </row>
    <row r="15" spans="1:16" ht="14.5" outlineLevel="1" x14ac:dyDescent="0.35">
      <c r="B15" s="57" t="s">
        <v>65</v>
      </c>
      <c r="C15" s="30">
        <f t="shared" ref="C15:N15" si="1">SUBTOTAL(9,C10:C14)</f>
        <v>0</v>
      </c>
      <c r="D15" s="30">
        <f t="shared" si="1"/>
        <v>0</v>
      </c>
      <c r="E15" s="30">
        <f t="shared" si="1"/>
        <v>0</v>
      </c>
      <c r="F15" s="30">
        <f t="shared" si="1"/>
        <v>0</v>
      </c>
      <c r="G15" s="30">
        <f t="shared" si="1"/>
        <v>0</v>
      </c>
      <c r="H15" s="30">
        <f t="shared" si="1"/>
        <v>0</v>
      </c>
      <c r="I15" s="30">
        <f t="shared" si="1"/>
        <v>0</v>
      </c>
      <c r="J15" s="30">
        <f t="shared" si="1"/>
        <v>0</v>
      </c>
      <c r="K15" s="30">
        <f t="shared" si="1"/>
        <v>0</v>
      </c>
      <c r="L15" s="30">
        <f t="shared" si="1"/>
        <v>0</v>
      </c>
      <c r="M15" s="30">
        <f t="shared" si="1"/>
        <v>0</v>
      </c>
      <c r="N15" s="30">
        <f t="shared" si="1"/>
        <v>0</v>
      </c>
      <c r="P15" s="31"/>
    </row>
    <row r="16" spans="1:16" ht="14.5" x14ac:dyDescent="0.35">
      <c r="B16" s="59" t="s">
        <v>66</v>
      </c>
      <c r="C16" s="60">
        <f t="shared" ref="C16:N16" si="2">SUBTOTAL(9,C6:C15)</f>
        <v>0</v>
      </c>
      <c r="D16" s="60">
        <f t="shared" si="2"/>
        <v>0</v>
      </c>
      <c r="E16" s="60">
        <f t="shared" si="2"/>
        <v>0</v>
      </c>
      <c r="F16" s="60">
        <f t="shared" si="2"/>
        <v>0</v>
      </c>
      <c r="G16" s="60">
        <f t="shared" si="2"/>
        <v>0</v>
      </c>
      <c r="H16" s="60">
        <f t="shared" si="2"/>
        <v>0</v>
      </c>
      <c r="I16" s="60">
        <f t="shared" si="2"/>
        <v>0</v>
      </c>
      <c r="J16" s="60">
        <f t="shared" si="2"/>
        <v>0</v>
      </c>
      <c r="K16" s="60">
        <f t="shared" si="2"/>
        <v>0</v>
      </c>
      <c r="L16" s="60">
        <f t="shared" si="2"/>
        <v>0</v>
      </c>
      <c r="M16" s="60">
        <f t="shared" si="2"/>
        <v>0</v>
      </c>
      <c r="N16" s="60">
        <f t="shared" si="2"/>
        <v>0</v>
      </c>
      <c r="P16" s="61"/>
    </row>
    <row r="17" spans="2:16" ht="14.5" x14ac:dyDescent="0.35">
      <c r="B17" s="59" t="s">
        <v>67</v>
      </c>
      <c r="C17" s="60">
        <f>C16</f>
        <v>0</v>
      </c>
      <c r="D17" s="60">
        <f>C17+D16</f>
        <v>0</v>
      </c>
      <c r="E17" s="60">
        <f t="shared" ref="E17:N17" si="3">D17+E16</f>
        <v>0</v>
      </c>
      <c r="F17" s="60">
        <f t="shared" si="3"/>
        <v>0</v>
      </c>
      <c r="G17" s="60">
        <f t="shared" si="3"/>
        <v>0</v>
      </c>
      <c r="H17" s="60">
        <f t="shared" si="3"/>
        <v>0</v>
      </c>
      <c r="I17" s="60">
        <f t="shared" si="3"/>
        <v>0</v>
      </c>
      <c r="J17" s="60">
        <f t="shared" si="3"/>
        <v>0</v>
      </c>
      <c r="K17" s="60">
        <f t="shared" si="3"/>
        <v>0</v>
      </c>
      <c r="L17" s="60">
        <f t="shared" si="3"/>
        <v>0</v>
      </c>
      <c r="M17" s="60">
        <f t="shared" si="3"/>
        <v>0</v>
      </c>
      <c r="N17" s="60">
        <f t="shared" si="3"/>
        <v>0</v>
      </c>
      <c r="P17" s="61"/>
    </row>
  </sheetData>
  <mergeCells count="1">
    <mergeCell ref="D2:G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A4FBD-11E5-4D35-B57D-F112645F1841}">
  <dimension ref="B1:D19"/>
  <sheetViews>
    <sheetView showGridLines="0" zoomScaleNormal="100" workbookViewId="0">
      <selection activeCell="B3" sqref="B3"/>
    </sheetView>
  </sheetViews>
  <sheetFormatPr defaultColWidth="9.1796875" defaultRowHeight="12.5" outlineLevelRow="1" x14ac:dyDescent="0.25"/>
  <cols>
    <col min="1" max="1" width="9.1796875" style="1"/>
    <col min="2" max="2" width="68.7265625" style="1" customWidth="1"/>
    <col min="3" max="4" width="18.1796875" style="1" bestFit="1" customWidth="1"/>
    <col min="5" max="16384" width="9.1796875" style="1"/>
  </cols>
  <sheetData>
    <row r="1" spans="2:4" x14ac:dyDescent="0.25">
      <c r="C1"/>
      <c r="D1"/>
    </row>
    <row r="2" spans="2:4" ht="14.5" x14ac:dyDescent="0.35">
      <c r="B2" s="54" t="e">
        <f>IF(D5&lt;&gt;"","Werkelijke balans per "&amp;TEXT(C5,"dd-mm-jjjj")&amp;" en prognose balans per "&amp;TEXT(D5,"dd-mm-jjjj"),"")</f>
        <v>#NUM!</v>
      </c>
      <c r="C2" s="145" t="s">
        <v>78</v>
      </c>
      <c r="D2" s="146"/>
    </row>
    <row r="3" spans="2:4" ht="14.5" x14ac:dyDescent="0.35">
      <c r="B3" s="105" t="e" cm="1" vm="2">
        <f t="array" aca="1" ref="B3" ca="1">'Algemene Info &amp; Factsheet'!C4:E4</f>
        <v>#VALUE!</v>
      </c>
      <c r="C3" s="68" t="e">
        <f>C15/C19</f>
        <v>#DIV/0!</v>
      </c>
      <c r="D3" s="68" t="e">
        <f>D15/D19</f>
        <v>#DIV/0!</v>
      </c>
    </row>
    <row r="4" spans="2:4" x14ac:dyDescent="0.25">
      <c r="B4" s="18"/>
    </row>
    <row r="5" spans="2:4" ht="14.5" x14ac:dyDescent="0.35">
      <c r="B5" s="62" t="s">
        <v>68</v>
      </c>
      <c r="C5" s="63" t="e">
        <f>IF(D5&lt;&gt;"",EDATE(D5,-12),"")</f>
        <v>#NUM!</v>
      </c>
      <c r="D5" s="63">
        <f>'Algemene Info &amp; Factsheet'!C21</f>
        <v>0</v>
      </c>
    </row>
    <row r="6" spans="2:4" x14ac:dyDescent="0.25">
      <c r="B6" s="64"/>
      <c r="C6" s="65"/>
      <c r="D6" s="65"/>
    </row>
    <row r="7" spans="2:4" ht="14.5" x14ac:dyDescent="0.35">
      <c r="B7" s="59" t="s">
        <v>69</v>
      </c>
      <c r="C7" s="61"/>
      <c r="D7" s="61"/>
    </row>
    <row r="8" spans="2:4" outlineLevel="1" x14ac:dyDescent="0.25">
      <c r="B8" s="66" t="s">
        <v>70</v>
      </c>
      <c r="C8" s="25"/>
      <c r="D8" s="25"/>
    </row>
    <row r="9" spans="2:4" outlineLevel="1" x14ac:dyDescent="0.25">
      <c r="B9" s="66" t="s">
        <v>71</v>
      </c>
      <c r="C9" s="25"/>
      <c r="D9" s="25"/>
    </row>
    <row r="10" spans="2:4" outlineLevel="1" x14ac:dyDescent="0.25">
      <c r="B10" s="66" t="s">
        <v>172</v>
      </c>
      <c r="C10" s="25"/>
      <c r="D10" s="25"/>
    </row>
    <row r="11" spans="2:4" outlineLevel="1" x14ac:dyDescent="0.25">
      <c r="B11" s="66"/>
      <c r="C11" s="25"/>
      <c r="D11" s="25"/>
    </row>
    <row r="12" spans="2:4" ht="14.5" x14ac:dyDescent="0.35">
      <c r="B12" s="67" t="s">
        <v>72</v>
      </c>
      <c r="C12" s="68">
        <f>SUBTOTAL(9,C8:C11)</f>
        <v>0</v>
      </c>
      <c r="D12" s="68">
        <f>SUBTOTAL(9,D8:D11)</f>
        <v>0</v>
      </c>
    </row>
    <row r="13" spans="2:4" x14ac:dyDescent="0.25">
      <c r="B13" s="64"/>
      <c r="C13" s="65"/>
      <c r="D13" s="65"/>
    </row>
    <row r="14" spans="2:4" ht="14.5" x14ac:dyDescent="0.35">
      <c r="B14" s="59" t="s">
        <v>73</v>
      </c>
      <c r="C14" s="61"/>
      <c r="D14" s="61"/>
    </row>
    <row r="15" spans="2:4" outlineLevel="1" x14ac:dyDescent="0.25">
      <c r="B15" s="66" t="s">
        <v>74</v>
      </c>
      <c r="C15" s="25"/>
      <c r="D15" s="25"/>
    </row>
    <row r="16" spans="2:4" outlineLevel="1" x14ac:dyDescent="0.25">
      <c r="B16" s="66" t="s">
        <v>168</v>
      </c>
      <c r="C16" s="25"/>
      <c r="D16" s="25"/>
    </row>
    <row r="17" spans="2:4" outlineLevel="1" x14ac:dyDescent="0.25">
      <c r="B17" s="66" t="s">
        <v>169</v>
      </c>
      <c r="C17" s="25"/>
      <c r="D17" s="25"/>
    </row>
    <row r="18" spans="2:4" outlineLevel="1" x14ac:dyDescent="0.25">
      <c r="B18" s="66"/>
      <c r="C18" s="25"/>
      <c r="D18" s="25"/>
    </row>
    <row r="19" spans="2:4" ht="14.5" x14ac:dyDescent="0.35">
      <c r="B19" s="67" t="s">
        <v>75</v>
      </c>
      <c r="C19" s="68">
        <f>SUBTOTAL(9,C15:C18)</f>
        <v>0</v>
      </c>
      <c r="D19" s="68">
        <f>SUBTOTAL(9,D15:D18)</f>
        <v>0</v>
      </c>
    </row>
  </sheetData>
  <mergeCells count="1"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Algemene Info &amp; Factsheet</vt:lpstr>
      <vt:lpstr>Afzet</vt:lpstr>
      <vt:lpstr>Cashflow - Baseline</vt:lpstr>
      <vt:lpstr>Cashflow - Stress Prijsdaling</vt:lpstr>
      <vt:lpstr>Cashflow - Stress Prijsstijging</vt:lpstr>
      <vt:lpstr>Resultaten- Baseline</vt:lpstr>
      <vt:lpstr>Resultaten- Stress Daling</vt:lpstr>
      <vt:lpstr>Resultaten-  Stress Stijging</vt:lpstr>
      <vt:lpstr>Balans</vt:lpstr>
      <vt:lpstr>Vragen financiële positie</vt:lpstr>
      <vt:lpstr>Data verwerking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2026-02-11T11:34:25Z</dcterms:created>
  <dcterms:modified xsi:type="dcterms:W3CDTF">2026-08-18T09:10:28Z</dcterms:modified>
</cp:coreProperties>
</file>