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24226"/>
  <xr:revisionPtr revIDLastSave="0" documentId="8_{E123B61E-E177-4BCA-AFAA-DC0E150647C2}" xr6:coauthVersionLast="47" xr6:coauthVersionMax="47" xr10:uidLastSave="{00000000-0000-0000-0000-000000000000}"/>
  <bookViews>
    <workbookView xWindow="1950" yWindow="1950" windowWidth="21600" windowHeight="11325" tabRatio="897" xr2:uid="{00000000-000D-0000-FFFF-FFFF00000000}"/>
  </bookViews>
  <sheets>
    <sheet name="Titelblad" sheetId="9" r:id="rId1"/>
    <sheet name="Toelichting" sheetId="31" r:id="rId2"/>
    <sheet name="Bronnen en toepassingen" sheetId="11" r:id="rId3"/>
    <sheet name="1. Resultaat" sheetId="21" r:id="rId4"/>
    <sheet name="Input --&gt;" sheetId="13" r:id="rId5"/>
    <sheet name="2. Input uit WACC modellen" sheetId="18" r:id="rId6"/>
    <sheet name="3. Input rente" sheetId="24" r:id="rId7"/>
    <sheet name="Berekeningen --&gt;" sheetId="15" r:id="rId8"/>
    <sheet name="4. Risicovrije rente" sheetId="22" r:id="rId9"/>
    <sheet name="5. Rente schulden" sheetId="26" r:id="rId10"/>
    <sheet name="6. WACC BV " sheetId="28" r:id="rId11"/>
    <sheet name="7. WACC NV" sheetId="32"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_DAT1">#REF!</definedName>
    <definedName name="__DAT10">#REF!</definedName>
    <definedName name="__DAT11">#REF!</definedName>
    <definedName name="__DAT12">#REF!</definedName>
    <definedName name="__DAT13">#REF!</definedName>
    <definedName name="__DAT14">#REF!</definedName>
    <definedName name="__DAT15">#REF!</definedName>
    <definedName name="__DAT2">#REF!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cpi2000">#REF!</definedName>
    <definedName name="_cpi2001">#REF!</definedName>
    <definedName name="_cpi2002">#REF!</definedName>
    <definedName name="_cpi2003">#REF!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AF">[1]ORI!#REF!</definedName>
    <definedName name="afd">'[2]PwC - Afdelingen'!$A$2:$B$109</definedName>
    <definedName name="afdtennet">'[2]TenneT - Afdelingen'!$D$3:$E$70</definedName>
    <definedName name="afwijking">#REF!</definedName>
    <definedName name="AS2DocOpenMode" hidden="1">"AS2DocumentEdit"</definedName>
    <definedName name="Categorie">[3]Lijsten!$D$2:$D$12</definedName>
    <definedName name="CODE">[4]Adresgegevens!$D$7</definedName>
    <definedName name="cpi">[5]Parameters!$E$5</definedName>
    <definedName name="CPI_2005">[6]Database!$D$13</definedName>
    <definedName name="dd">#REF!</definedName>
    <definedName name="DF_GRID_3">[1]ORI!#REF!</definedName>
    <definedName name="ee">[1]ORI!#REF!</definedName>
    <definedName name="eeee">'[7]Toegestane Omzet'!#REF!</definedName>
    <definedName name="Eigenaar">[3]Lijsten!$G$2:$G$11</definedName>
    <definedName name="eur">#REF!</definedName>
    <definedName name="factor">#REF!</definedName>
    <definedName name="fik">[8]cockpit!$B$9</definedName>
    <definedName name="Financiering">[3]Lijsten!$P$2:$P$9</definedName>
    <definedName name="Jaar">[3]Lijsten!$A$2:$A$19</definedName>
    <definedName name="Kwartaal">[3]Lijsten!$B$2:$B$5</definedName>
    <definedName name="METHODE">#REF!</definedName>
    <definedName name="Naam">[9]Lijsten!$B$3:$B$10</definedName>
    <definedName name="NAAM_NE">'[7]Toegestane Omzet'!$M$1</definedName>
    <definedName name="NAAM_VOL">[4]Adresgegevens!$D$8</definedName>
    <definedName name="omzet_2000_aanpas_kolom">#REF!</definedName>
    <definedName name="omzet_2000_kolom">#REF!</definedName>
    <definedName name="omzet_2001_kolom">#REF!</definedName>
    <definedName name="PB">[4]Adresgegevens!$D$9</definedName>
    <definedName name="PC">[4]Adresgegevens!$D$10</definedName>
    <definedName name="PGcode">[3]Lijsten!$L$2:$L$26</definedName>
    <definedName name="PLAATS">[4]Adresgegevens!$D$11</definedName>
    <definedName name="PR_ME_2000">'[7]Toegestane Omzet'!#REF!</definedName>
    <definedName name="Projecteigenaar">[3]Lijsten!$H$2:$H$25</definedName>
    <definedName name="Projectleider">[3]Lijsten!$J$2:$J$15</definedName>
    <definedName name="Regio">[3]Lijsten!$F$2:$F$7</definedName>
    <definedName name="required_x">#REF!</definedName>
    <definedName name="s">[10]Data!#REF!</definedName>
    <definedName name="SAPBEXhrIndnt" hidden="1">"Wide"</definedName>
    <definedName name="SAPsysID" hidden="1">"708C5W7SBKP804JT78WJ0JNKI"</definedName>
    <definedName name="SAPwbID" hidden="1">"ARS"</definedName>
    <definedName name="Spanning">[3]Lijsten!$C$2:$C$6</definedName>
    <definedName name="Status">[3]Lijsten!$E$2:$E$13</definedName>
    <definedName name="tarief_factor">#REF!</definedName>
    <definedName name="test">#REF!</definedName>
    <definedName name="TEST0">#REF!</definedName>
    <definedName name="TESTHKEY">#REF!</definedName>
    <definedName name="TESTKEYS">#REF!</definedName>
    <definedName name="TESTVKEY">#REF!</definedName>
    <definedName name="TIPROJ">'[2]PwC - TI-projecten'!$B$1:$E$303</definedName>
    <definedName name="TTTI">'[2]TenneT - Projecten TI'!$B$2:$G$221</definedName>
    <definedName name="VerbruikstarRC">[11]Tarievenvoorstel!#REF!</definedName>
    <definedName name="wac">[10]Data!#REF!</definedName>
    <definedName name="wacc">[10]Data!#REF!</definedName>
    <definedName name="wacc_exc_tax">[10]constants!$E$3</definedName>
    <definedName name="wacc_inc_tax">[10]constants!$E$4</definedName>
    <definedName name="WvD">'[2]TenneT - WvD'!$A$2:$A$274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3" i="21" l="1"/>
  <c r="L23" i="21"/>
  <c r="M23" i="21"/>
  <c r="N23" i="21"/>
  <c r="O23" i="21"/>
  <c r="J23" i="21"/>
  <c r="L21" i="21"/>
  <c r="M21" i="21"/>
  <c r="N21" i="21"/>
  <c r="O21" i="21"/>
  <c r="K21" i="21"/>
  <c r="S23" i="26" l="1"/>
  <c r="Q153" i="32" l="1"/>
  <c r="Q190" i="32" s="1"/>
  <c r="Q97" i="32"/>
  <c r="Q39" i="32"/>
  <c r="I96" i="28"/>
  <c r="J96" i="28"/>
  <c r="K96" i="28"/>
  <c r="L96" i="28"/>
  <c r="M96" i="28"/>
  <c r="H96" i="28"/>
  <c r="H111" i="28" s="1"/>
  <c r="M111" i="28" l="1"/>
  <c r="U96" i="28"/>
  <c r="L111" i="28"/>
  <c r="T96" i="28"/>
  <c r="T111" i="28" s="1"/>
  <c r="K111" i="28"/>
  <c r="S96" i="28"/>
  <c r="J111" i="28"/>
  <c r="R96" i="28"/>
  <c r="J221" i="32"/>
  <c r="K221" i="32"/>
  <c r="L221" i="32"/>
  <c r="M221" i="32"/>
  <c r="I221" i="32"/>
  <c r="J219" i="32"/>
  <c r="K219" i="32"/>
  <c r="L219" i="32"/>
  <c r="M219" i="32"/>
  <c r="I219" i="32"/>
  <c r="J212" i="32"/>
  <c r="K212" i="32"/>
  <c r="L212" i="32"/>
  <c r="M212" i="32"/>
  <c r="J214" i="32"/>
  <c r="K214" i="32"/>
  <c r="L214" i="32"/>
  <c r="M214" i="32"/>
  <c r="I214" i="32"/>
  <c r="I212" i="32"/>
  <c r="J207" i="32"/>
  <c r="K207" i="32"/>
  <c r="L207" i="32"/>
  <c r="M207" i="32"/>
  <c r="I207" i="32"/>
  <c r="I153" i="32"/>
  <c r="I190" i="32" s="1"/>
  <c r="F152" i="32"/>
  <c r="M152" i="32" s="1"/>
  <c r="M169" i="32" s="1"/>
  <c r="I97" i="32"/>
  <c r="I132" i="32" s="1"/>
  <c r="F96" i="32"/>
  <c r="L96" i="32" s="1"/>
  <c r="L111" i="32" s="1"/>
  <c r="I39" i="32"/>
  <c r="F38" i="32"/>
  <c r="M38" i="32" s="1"/>
  <c r="M53" i="32" s="1"/>
  <c r="F156" i="32"/>
  <c r="S156" i="32" s="1"/>
  <c r="S162" i="32" s="1"/>
  <c r="F155" i="32"/>
  <c r="U155" i="32" s="1"/>
  <c r="U161" i="32" s="1"/>
  <c r="F154" i="32"/>
  <c r="F151" i="32"/>
  <c r="U151" i="32" s="1"/>
  <c r="U165" i="32" s="1"/>
  <c r="F150" i="32"/>
  <c r="S150" i="32" s="1"/>
  <c r="S164" i="32" s="1"/>
  <c r="F148" i="32"/>
  <c r="F98" i="32"/>
  <c r="U98" i="32" s="1"/>
  <c r="U112" i="32" s="1"/>
  <c r="Q132" i="32"/>
  <c r="F95" i="32"/>
  <c r="F94" i="32"/>
  <c r="T94" i="32" s="1"/>
  <c r="T106" i="32" s="1"/>
  <c r="F92" i="32"/>
  <c r="L92" i="32" s="1"/>
  <c r="L105" i="32" s="1"/>
  <c r="F91" i="32"/>
  <c r="U91" i="32" s="1"/>
  <c r="U104" i="32" s="1"/>
  <c r="F90" i="32"/>
  <c r="F40" i="32"/>
  <c r="S40" i="32" s="1"/>
  <c r="S54" i="32" s="1"/>
  <c r="Q74" i="32"/>
  <c r="F37" i="32"/>
  <c r="F36" i="32"/>
  <c r="Q36" i="32" s="1"/>
  <c r="Q69" i="32" s="1"/>
  <c r="F34" i="32"/>
  <c r="M34" i="32" s="1"/>
  <c r="M47" i="32" s="1"/>
  <c r="F33" i="32"/>
  <c r="S33" i="32" s="1"/>
  <c r="S46" i="32" s="1"/>
  <c r="F32" i="32"/>
  <c r="R32" i="32" s="1"/>
  <c r="R45" i="32" s="1"/>
  <c r="M24" i="32"/>
  <c r="M158" i="32" s="1"/>
  <c r="U158" i="32" s="1"/>
  <c r="L24" i="32"/>
  <c r="L158" i="32" s="1"/>
  <c r="T158" i="32" s="1"/>
  <c r="K24" i="32"/>
  <c r="J24" i="32"/>
  <c r="I24" i="32"/>
  <c r="H24" i="32"/>
  <c r="F23" i="32"/>
  <c r="U90" i="32" l="1"/>
  <c r="U103" i="32" s="1"/>
  <c r="I90" i="32"/>
  <c r="U95" i="32"/>
  <c r="U107" i="32" s="1"/>
  <c r="U108" i="32" s="1"/>
  <c r="M95" i="32"/>
  <c r="M107" i="32" s="1"/>
  <c r="Q150" i="32"/>
  <c r="Q185" i="32" s="1"/>
  <c r="M27" i="32"/>
  <c r="L27" i="32"/>
  <c r="H27" i="32"/>
  <c r="L98" i="32"/>
  <c r="L112" i="32" s="1"/>
  <c r="I150" i="32"/>
  <c r="I185" i="32" s="1"/>
  <c r="I36" i="32"/>
  <c r="I69" i="32" s="1"/>
  <c r="M91" i="32"/>
  <c r="M104" i="32" s="1"/>
  <c r="L95" i="32"/>
  <c r="L107" i="32" s="1"/>
  <c r="I96" i="32"/>
  <c r="I111" i="32" s="1"/>
  <c r="J152" i="32"/>
  <c r="R152" i="32" s="1"/>
  <c r="R169" i="32" s="1"/>
  <c r="M96" i="32"/>
  <c r="M111" i="32" s="1"/>
  <c r="R36" i="32"/>
  <c r="R48" i="32" s="1"/>
  <c r="L90" i="32"/>
  <c r="L103" i="32" s="1"/>
  <c r="J27" i="32"/>
  <c r="J157" i="32" s="1"/>
  <c r="Q156" i="32"/>
  <c r="T90" i="32"/>
  <c r="T103" i="32" s="1"/>
  <c r="T95" i="32"/>
  <c r="T107" i="32" s="1"/>
  <c r="J38" i="32"/>
  <c r="J53" i="32" s="1"/>
  <c r="I156" i="32"/>
  <c r="I183" i="32" s="1"/>
  <c r="T96" i="32"/>
  <c r="T111" i="32" s="1"/>
  <c r="U152" i="32"/>
  <c r="U169" i="32" s="1"/>
  <c r="U33" i="32"/>
  <c r="U46" i="32" s="1"/>
  <c r="U94" i="32"/>
  <c r="U106" i="32" s="1"/>
  <c r="I33" i="32"/>
  <c r="Q33" i="32"/>
  <c r="Q67" i="32" s="1"/>
  <c r="J36" i="32"/>
  <c r="J48" i="32" s="1"/>
  <c r="S36" i="32"/>
  <c r="S48" i="32" s="1"/>
  <c r="J40" i="32"/>
  <c r="J54" i="32" s="1"/>
  <c r="M90" i="32"/>
  <c r="M103" i="32" s="1"/>
  <c r="R91" i="32"/>
  <c r="R104" i="32" s="1"/>
  <c r="J94" i="32"/>
  <c r="J106" i="32" s="1"/>
  <c r="M98" i="32"/>
  <c r="M112" i="32" s="1"/>
  <c r="J150" i="32"/>
  <c r="J164" i="32" s="1"/>
  <c r="R150" i="32"/>
  <c r="R164" i="32" s="1"/>
  <c r="K151" i="32"/>
  <c r="K165" i="32" s="1"/>
  <c r="I155" i="32"/>
  <c r="J156" i="32"/>
  <c r="J162" i="32" s="1"/>
  <c r="R156" i="32"/>
  <c r="R162" i="32" s="1"/>
  <c r="K38" i="32"/>
  <c r="S38" i="32" s="1"/>
  <c r="S53" i="32" s="1"/>
  <c r="S55" i="32" s="1"/>
  <c r="J96" i="32"/>
  <c r="J111" i="32" s="1"/>
  <c r="K152" i="32"/>
  <c r="T40" i="32"/>
  <c r="T54" i="32" s="1"/>
  <c r="M157" i="32"/>
  <c r="K27" i="32"/>
  <c r="K157" i="32" s="1"/>
  <c r="J33" i="32"/>
  <c r="J46" i="32" s="1"/>
  <c r="R33" i="32"/>
  <c r="R46" i="32" s="1"/>
  <c r="J34" i="32"/>
  <c r="J47" i="32" s="1"/>
  <c r="K36" i="32"/>
  <c r="K48" i="32" s="1"/>
  <c r="L40" i="32"/>
  <c r="L54" i="32" s="1"/>
  <c r="R90" i="32"/>
  <c r="R103" i="32" s="1"/>
  <c r="I91" i="32"/>
  <c r="S91" i="32"/>
  <c r="S104" i="32" s="1"/>
  <c r="K94" i="32"/>
  <c r="K106" i="32" s="1"/>
  <c r="I95" i="32"/>
  <c r="I128" i="32" s="1"/>
  <c r="R95" i="32"/>
  <c r="R107" i="32" s="1"/>
  <c r="R98" i="32"/>
  <c r="R112" i="32" s="1"/>
  <c r="K150" i="32"/>
  <c r="K164" i="32" s="1"/>
  <c r="T150" i="32"/>
  <c r="T164" i="32" s="1"/>
  <c r="S151" i="32"/>
  <c r="S165" i="32" s="1"/>
  <c r="K156" i="32"/>
  <c r="K162" i="32" s="1"/>
  <c r="T156" i="32"/>
  <c r="T162" i="32" s="1"/>
  <c r="L38" i="32"/>
  <c r="K96" i="32"/>
  <c r="K111" i="32" s="1"/>
  <c r="L152" i="32"/>
  <c r="M33" i="32"/>
  <c r="M46" i="32" s="1"/>
  <c r="I158" i="32"/>
  <c r="Q158" i="32" s="1"/>
  <c r="K33" i="32"/>
  <c r="K46" i="32" s="1"/>
  <c r="T33" i="32"/>
  <c r="T46" i="32" s="1"/>
  <c r="K34" i="32"/>
  <c r="K47" i="32" s="1"/>
  <c r="J90" i="32"/>
  <c r="J103" i="32" s="1"/>
  <c r="S90" i="32"/>
  <c r="S103" i="32" s="1"/>
  <c r="L91" i="32"/>
  <c r="L104" i="32" s="1"/>
  <c r="J95" i="32"/>
  <c r="J107" i="32" s="1"/>
  <c r="S95" i="32"/>
  <c r="S107" i="32" s="1"/>
  <c r="I98" i="32"/>
  <c r="S98" i="32"/>
  <c r="S112" i="32" s="1"/>
  <c r="M150" i="32"/>
  <c r="M164" i="32" s="1"/>
  <c r="U150" i="32"/>
  <c r="U164" i="32" s="1"/>
  <c r="M156" i="32"/>
  <c r="M162" i="32" s="1"/>
  <c r="U156" i="32"/>
  <c r="U162" i="32" s="1"/>
  <c r="U166" i="32" s="1"/>
  <c r="I38" i="32"/>
  <c r="I53" i="32" s="1"/>
  <c r="I152" i="32"/>
  <c r="L113" i="32"/>
  <c r="L32" i="32"/>
  <c r="L45" i="32" s="1"/>
  <c r="U37" i="32"/>
  <c r="U49" i="32" s="1"/>
  <c r="Q37" i="32"/>
  <c r="Q70" i="32" s="1"/>
  <c r="J37" i="32"/>
  <c r="J49" i="32" s="1"/>
  <c r="K99" i="32"/>
  <c r="M32" i="32"/>
  <c r="M45" i="32" s="1"/>
  <c r="T32" i="32"/>
  <c r="T45" i="32" s="1"/>
  <c r="R37" i="32"/>
  <c r="R49" i="32" s="1"/>
  <c r="U154" i="32"/>
  <c r="U170" i="32" s="1"/>
  <c r="Q154" i="32"/>
  <c r="Q191" i="32" s="1"/>
  <c r="Q192" i="32" s="1"/>
  <c r="J154" i="32"/>
  <c r="J170" i="32" s="1"/>
  <c r="T154" i="32"/>
  <c r="T170" i="32" s="1"/>
  <c r="L154" i="32"/>
  <c r="L170" i="32" s="1"/>
  <c r="S154" i="32"/>
  <c r="S170" i="32" s="1"/>
  <c r="K154" i="32"/>
  <c r="K170" i="32" s="1"/>
  <c r="R154" i="32"/>
  <c r="R170" i="32" s="1"/>
  <c r="M154" i="32"/>
  <c r="J32" i="32"/>
  <c r="J45" i="32" s="1"/>
  <c r="L34" i="32"/>
  <c r="L47" i="32" s="1"/>
  <c r="K37" i="32"/>
  <c r="K49" i="32" s="1"/>
  <c r="S37" i="32"/>
  <c r="S49" i="32" s="1"/>
  <c r="R40" i="32"/>
  <c r="R54" i="32" s="1"/>
  <c r="K40" i="32"/>
  <c r="K54" i="32" s="1"/>
  <c r="M40" i="32"/>
  <c r="M54" i="32" s="1"/>
  <c r="M55" i="32" s="1"/>
  <c r="U40" i="32"/>
  <c r="U54" i="32" s="1"/>
  <c r="I74" i="32"/>
  <c r="M148" i="32"/>
  <c r="M163" i="32" s="1"/>
  <c r="I148" i="32"/>
  <c r="I163" i="32" s="1"/>
  <c r="J148" i="32"/>
  <c r="J163" i="32" s="1"/>
  <c r="L148" i="32"/>
  <c r="L163" i="32" s="1"/>
  <c r="K148" i="32"/>
  <c r="K163" i="32" s="1"/>
  <c r="I154" i="32"/>
  <c r="I191" i="32" s="1"/>
  <c r="I192" i="32" s="1"/>
  <c r="S32" i="32"/>
  <c r="S45" i="32" s="1"/>
  <c r="M37" i="32"/>
  <c r="M49" i="32" s="1"/>
  <c r="U38" i="32"/>
  <c r="U53" i="32" s="1"/>
  <c r="I32" i="32"/>
  <c r="I45" i="32" s="1"/>
  <c r="I37" i="32"/>
  <c r="J92" i="32"/>
  <c r="J105" i="32" s="1"/>
  <c r="M92" i="32"/>
  <c r="M105" i="32" s="1"/>
  <c r="I92" i="32"/>
  <c r="I105" i="32" s="1"/>
  <c r="J158" i="32"/>
  <c r="R158" i="32" s="1"/>
  <c r="Q32" i="32"/>
  <c r="U32" i="32"/>
  <c r="U45" i="32" s="1"/>
  <c r="K158" i="32"/>
  <c r="S158" i="32" s="1"/>
  <c r="I27" i="32"/>
  <c r="K32" i="32"/>
  <c r="K45" i="32" s="1"/>
  <c r="L33" i="32"/>
  <c r="L46" i="32" s="1"/>
  <c r="I34" i="32"/>
  <c r="I47" i="32" s="1"/>
  <c r="T36" i="32"/>
  <c r="T48" i="32" s="1"/>
  <c r="M36" i="32"/>
  <c r="M48" i="32" s="1"/>
  <c r="L36" i="32"/>
  <c r="L48" i="32" s="1"/>
  <c r="U36" i="32"/>
  <c r="U48" i="32" s="1"/>
  <c r="L37" i="32"/>
  <c r="L49" i="32" s="1"/>
  <c r="T37" i="32"/>
  <c r="T49" i="32" s="1"/>
  <c r="I40" i="32"/>
  <c r="Q40" i="32"/>
  <c r="Q48" i="32"/>
  <c r="K92" i="32"/>
  <c r="K105" i="32" s="1"/>
  <c r="S94" i="32"/>
  <c r="S106" i="32" s="1"/>
  <c r="M94" i="32"/>
  <c r="M106" i="32" s="1"/>
  <c r="I94" i="32"/>
  <c r="I127" i="32" s="1"/>
  <c r="R94" i="32"/>
  <c r="R106" i="32" s="1"/>
  <c r="L94" i="32"/>
  <c r="L106" i="32" s="1"/>
  <c r="Q94" i="32"/>
  <c r="Q164" i="32"/>
  <c r="T151" i="32"/>
  <c r="T165" i="32" s="1"/>
  <c r="M151" i="32"/>
  <c r="M165" i="32" s="1"/>
  <c r="I151" i="32"/>
  <c r="I186" i="32" s="1"/>
  <c r="R151" i="32"/>
  <c r="R165" i="32" s="1"/>
  <c r="J151" i="32"/>
  <c r="J165" i="32" s="1"/>
  <c r="Q151" i="32"/>
  <c r="Q186" i="32" s="1"/>
  <c r="L151" i="32"/>
  <c r="L165" i="32" s="1"/>
  <c r="R155" i="32"/>
  <c r="R161" i="32" s="1"/>
  <c r="K155" i="32"/>
  <c r="K161" i="32" s="1"/>
  <c r="T155" i="32"/>
  <c r="T161" i="32" s="1"/>
  <c r="L155" i="32"/>
  <c r="L161" i="32" s="1"/>
  <c r="S155" i="32"/>
  <c r="S161" i="32" s="1"/>
  <c r="J155" i="32"/>
  <c r="J161" i="32" s="1"/>
  <c r="Q155" i="32"/>
  <c r="Q182" i="32" s="1"/>
  <c r="M155" i="32"/>
  <c r="M161" i="32" s="1"/>
  <c r="K90" i="32"/>
  <c r="K103" i="32" s="1"/>
  <c r="Q90" i="32"/>
  <c r="J91" i="32"/>
  <c r="J104" i="32" s="1"/>
  <c r="T91" i="32"/>
  <c r="T104" i="32" s="1"/>
  <c r="K95" i="32"/>
  <c r="K107" i="32" s="1"/>
  <c r="Q95" i="32"/>
  <c r="J98" i="32"/>
  <c r="J112" i="32" s="1"/>
  <c r="T98" i="32"/>
  <c r="T112" i="32" s="1"/>
  <c r="T113" i="32" s="1"/>
  <c r="K91" i="32"/>
  <c r="K104" i="32" s="1"/>
  <c r="Q91" i="32"/>
  <c r="K98" i="32"/>
  <c r="K112" i="32" s="1"/>
  <c r="Q98" i="32"/>
  <c r="L150" i="32"/>
  <c r="L164" i="32" s="1"/>
  <c r="L156" i="32"/>
  <c r="L162" i="32" s="1"/>
  <c r="I164" i="32" l="1"/>
  <c r="J169" i="32"/>
  <c r="J171" i="32" s="1"/>
  <c r="J99" i="32"/>
  <c r="J116" i="32" s="1"/>
  <c r="K166" i="32"/>
  <c r="L108" i="32"/>
  <c r="L109" i="32" s="1"/>
  <c r="L110" i="32" s="1"/>
  <c r="L114" i="32" s="1"/>
  <c r="L211" i="32" s="1"/>
  <c r="J166" i="32"/>
  <c r="J167" i="32" s="1"/>
  <c r="J168" i="32" s="1"/>
  <c r="R166" i="32"/>
  <c r="M170" i="32"/>
  <c r="M171" i="32" s="1"/>
  <c r="I161" i="32"/>
  <c r="I182" i="32"/>
  <c r="I103" i="32"/>
  <c r="I124" i="32"/>
  <c r="Q162" i="32"/>
  <c r="Q183" i="32"/>
  <c r="M166" i="32"/>
  <c r="M167" i="32" s="1"/>
  <c r="M168" i="32" s="1"/>
  <c r="L166" i="32"/>
  <c r="L167" i="32" s="1"/>
  <c r="L168" i="32" s="1"/>
  <c r="Q38" i="32"/>
  <c r="Q53" i="32" s="1"/>
  <c r="Q187" i="32"/>
  <c r="I104" i="32"/>
  <c r="I125" i="32"/>
  <c r="I67" i="32"/>
  <c r="I46" i="32"/>
  <c r="J55" i="32"/>
  <c r="S108" i="32"/>
  <c r="R38" i="32"/>
  <c r="R53" i="32" s="1"/>
  <c r="R55" i="32" s="1"/>
  <c r="J108" i="32"/>
  <c r="J109" i="32" s="1"/>
  <c r="J110" i="32" s="1"/>
  <c r="I48" i="32"/>
  <c r="U96" i="32"/>
  <c r="U111" i="32" s="1"/>
  <c r="U113" i="32" s="1"/>
  <c r="R96" i="32"/>
  <c r="R111" i="32" s="1"/>
  <c r="R113" i="32" s="1"/>
  <c r="U55" i="32"/>
  <c r="M108" i="32"/>
  <c r="M109" i="32" s="1"/>
  <c r="M110" i="32" s="1"/>
  <c r="M113" i="32"/>
  <c r="Q46" i="32"/>
  <c r="Q96" i="32"/>
  <c r="Q111" i="32" s="1"/>
  <c r="T108" i="32"/>
  <c r="I107" i="32"/>
  <c r="R50" i="32"/>
  <c r="I162" i="32"/>
  <c r="I112" i="32"/>
  <c r="I113" i="32" s="1"/>
  <c r="I133" i="32"/>
  <c r="I134" i="32" s="1"/>
  <c r="T152" i="32"/>
  <c r="T169" i="32" s="1"/>
  <c r="T171" i="32" s="1"/>
  <c r="L169" i="32"/>
  <c r="L171" i="32" s="1"/>
  <c r="R171" i="32"/>
  <c r="M99" i="32"/>
  <c r="U99" i="32" s="1"/>
  <c r="U116" i="32" s="1"/>
  <c r="I169" i="32"/>
  <c r="Q152" i="32"/>
  <c r="Q169" i="32" s="1"/>
  <c r="S96" i="32"/>
  <c r="S111" i="32" s="1"/>
  <c r="S113" i="32" s="1"/>
  <c r="K113" i="32"/>
  <c r="S152" i="32"/>
  <c r="S169" i="32" s="1"/>
  <c r="S171" i="32" s="1"/>
  <c r="K169" i="32"/>
  <c r="K171" i="32" s="1"/>
  <c r="R108" i="32"/>
  <c r="K53" i="32"/>
  <c r="K55" i="32" s="1"/>
  <c r="U171" i="32"/>
  <c r="L53" i="32"/>
  <c r="L55" i="32" s="1"/>
  <c r="T38" i="32"/>
  <c r="T53" i="32" s="1"/>
  <c r="T55" i="32" s="1"/>
  <c r="K167" i="32"/>
  <c r="K168" i="32" s="1"/>
  <c r="S166" i="32"/>
  <c r="I66" i="32"/>
  <c r="S50" i="32"/>
  <c r="T50" i="32"/>
  <c r="Q49" i="32"/>
  <c r="U157" i="32"/>
  <c r="U174" i="32" s="1"/>
  <c r="M174" i="32"/>
  <c r="Q124" i="32"/>
  <c r="Q103" i="32"/>
  <c r="Q127" i="32"/>
  <c r="Q106" i="32"/>
  <c r="I106" i="32"/>
  <c r="Q75" i="32"/>
  <c r="Q76" i="32" s="1"/>
  <c r="Q54" i="32"/>
  <c r="K50" i="32"/>
  <c r="K51" i="32" s="1"/>
  <c r="K52" i="32" s="1"/>
  <c r="U50" i="32"/>
  <c r="I170" i="32"/>
  <c r="J113" i="32"/>
  <c r="J50" i="32"/>
  <c r="J51" i="32" s="1"/>
  <c r="J52" i="32" s="1"/>
  <c r="M50" i="32"/>
  <c r="M51" i="32" s="1"/>
  <c r="M52" i="32" s="1"/>
  <c r="M56" i="32" s="1"/>
  <c r="Q165" i="32"/>
  <c r="L157" i="32"/>
  <c r="L99" i="32"/>
  <c r="I49" i="32"/>
  <c r="I70" i="32"/>
  <c r="Q170" i="32"/>
  <c r="S157" i="32"/>
  <c r="S174" i="32" s="1"/>
  <c r="K174" i="32"/>
  <c r="L50" i="32"/>
  <c r="L51" i="32" s="1"/>
  <c r="L52" i="32" s="1"/>
  <c r="Q125" i="32"/>
  <c r="Q104" i="32"/>
  <c r="Q128" i="32"/>
  <c r="Q107" i="32"/>
  <c r="Q133" i="32"/>
  <c r="Q134" i="32" s="1"/>
  <c r="Q112" i="32"/>
  <c r="K108" i="32"/>
  <c r="K109" i="32" s="1"/>
  <c r="K110" i="32" s="1"/>
  <c r="Q161" i="32"/>
  <c r="T166" i="32"/>
  <c r="I165" i="32"/>
  <c r="I75" i="32"/>
  <c r="I76" i="32" s="1"/>
  <c r="I54" i="32"/>
  <c r="I55" i="32" s="1"/>
  <c r="I157" i="32"/>
  <c r="I99" i="32"/>
  <c r="Q66" i="32"/>
  <c r="Q71" i="32" s="1"/>
  <c r="Q45" i="32"/>
  <c r="J174" i="32"/>
  <c r="R157" i="32"/>
  <c r="R174" i="32" s="1"/>
  <c r="K116" i="32"/>
  <c r="S99" i="32"/>
  <c r="S116" i="32" s="1"/>
  <c r="J172" i="32" l="1"/>
  <c r="J175" i="32" s="1"/>
  <c r="R99" i="32"/>
  <c r="R116" i="32" s="1"/>
  <c r="Q166" i="32"/>
  <c r="Q55" i="32"/>
  <c r="L56" i="32"/>
  <c r="L206" i="32" s="1"/>
  <c r="L208" i="32" s="1"/>
  <c r="Q171" i="32"/>
  <c r="I50" i="32"/>
  <c r="I51" i="32" s="1"/>
  <c r="I52" i="32" s="1"/>
  <c r="I56" i="32" s="1"/>
  <c r="J56" i="32"/>
  <c r="J57" i="32" s="1"/>
  <c r="L38" i="21" s="1"/>
  <c r="I171" i="32"/>
  <c r="I129" i="32"/>
  <c r="M114" i="32"/>
  <c r="M211" i="32" s="1"/>
  <c r="M172" i="32"/>
  <c r="M175" i="32" s="1"/>
  <c r="I166" i="32"/>
  <c r="I167" i="32" s="1"/>
  <c r="I168" i="32" s="1"/>
  <c r="I172" i="32" s="1"/>
  <c r="I187" i="32"/>
  <c r="L172" i="32"/>
  <c r="L218" i="32" s="1"/>
  <c r="Q113" i="32"/>
  <c r="K56" i="32"/>
  <c r="K206" i="32" s="1"/>
  <c r="K208" i="32" s="1"/>
  <c r="I108" i="32"/>
  <c r="I109" i="32" s="1"/>
  <c r="I110" i="32" s="1"/>
  <c r="I114" i="32" s="1"/>
  <c r="L115" i="32"/>
  <c r="N63" i="21" s="1"/>
  <c r="K114" i="32"/>
  <c r="M116" i="32"/>
  <c r="K172" i="32"/>
  <c r="K173" i="32" s="1"/>
  <c r="M88" i="21" s="1"/>
  <c r="J114" i="32"/>
  <c r="J115" i="32" s="1"/>
  <c r="L63" i="21" s="1"/>
  <c r="J173" i="32"/>
  <c r="L88" i="21" s="1"/>
  <c r="J218" i="32"/>
  <c r="Q157" i="32"/>
  <c r="I174" i="32"/>
  <c r="I195" i="32"/>
  <c r="M57" i="32"/>
  <c r="O38" i="21" s="1"/>
  <c r="M206" i="32"/>
  <c r="M208" i="32" s="1"/>
  <c r="I71" i="32"/>
  <c r="Q50" i="32"/>
  <c r="T99" i="32"/>
  <c r="T116" i="32" s="1"/>
  <c r="L116" i="32"/>
  <c r="L117" i="32" s="1"/>
  <c r="Q108" i="32"/>
  <c r="I137" i="32"/>
  <c r="Q99" i="32"/>
  <c r="I116" i="32"/>
  <c r="L174" i="32"/>
  <c r="T157" i="32"/>
  <c r="T174" i="32" s="1"/>
  <c r="Q129" i="32"/>
  <c r="J206" i="32" l="1"/>
  <c r="J208" i="32" s="1"/>
  <c r="L57" i="32"/>
  <c r="N38" i="21" s="1"/>
  <c r="M173" i="32"/>
  <c r="O88" i="21" s="1"/>
  <c r="L175" i="32"/>
  <c r="L220" i="32" s="1"/>
  <c r="L222" i="32" s="1"/>
  <c r="M115" i="32"/>
  <c r="O63" i="21" s="1"/>
  <c r="M218" i="32"/>
  <c r="M117" i="32"/>
  <c r="M213" i="32" s="1"/>
  <c r="M215" i="32" s="1"/>
  <c r="I218" i="32"/>
  <c r="I173" i="32"/>
  <c r="K88" i="21" s="1"/>
  <c r="I117" i="32"/>
  <c r="I118" i="32" s="1"/>
  <c r="I175" i="32"/>
  <c r="I176" i="32" s="1"/>
  <c r="L173" i="32"/>
  <c r="N88" i="21" s="1"/>
  <c r="K115" i="32"/>
  <c r="M63" i="21" s="1"/>
  <c r="K117" i="32"/>
  <c r="K118" i="32" s="1"/>
  <c r="M68" i="21" s="1"/>
  <c r="K57" i="32"/>
  <c r="M38" i="21" s="1"/>
  <c r="K211" i="32"/>
  <c r="K175" i="32"/>
  <c r="K220" i="32" s="1"/>
  <c r="K218" i="32"/>
  <c r="I211" i="32"/>
  <c r="I115" i="32"/>
  <c r="K63" i="21" s="1"/>
  <c r="J117" i="32"/>
  <c r="J213" i="32" s="1"/>
  <c r="J211" i="32"/>
  <c r="I57" i="32"/>
  <c r="K38" i="21" s="1"/>
  <c r="I206" i="32"/>
  <c r="I208" i="32" s="1"/>
  <c r="Q116" i="32"/>
  <c r="Q137" i="32"/>
  <c r="L118" i="32"/>
  <c r="N68" i="21" s="1"/>
  <c r="L213" i="32"/>
  <c r="L215" i="32" s="1"/>
  <c r="Q174" i="32"/>
  <c r="Q195" i="32"/>
  <c r="M220" i="32"/>
  <c r="M222" i="32" s="1"/>
  <c r="M176" i="32"/>
  <c r="J176" i="32"/>
  <c r="J220" i="32"/>
  <c r="J222" i="32" s="1"/>
  <c r="L176" i="32" l="1"/>
  <c r="I213" i="32"/>
  <c r="I215" i="32" s="1"/>
  <c r="K222" i="32"/>
  <c r="K213" i="32"/>
  <c r="K215" i="32" s="1"/>
  <c r="M118" i="32"/>
  <c r="O68" i="21" s="1"/>
  <c r="I220" i="32"/>
  <c r="I222" i="32" s="1"/>
  <c r="K68" i="21"/>
  <c r="K176" i="32"/>
  <c r="M93" i="21" s="1"/>
  <c r="J118" i="32"/>
  <c r="L68" i="21" s="1"/>
  <c r="J215" i="32"/>
  <c r="N93" i="21"/>
  <c r="L93" i="21"/>
  <c r="K93" i="21"/>
  <c r="O93" i="21"/>
  <c r="F151" i="28" l="1"/>
  <c r="J151" i="28" s="1"/>
  <c r="J165" i="28" s="1"/>
  <c r="J152" i="28"/>
  <c r="J169" i="28" s="1"/>
  <c r="K152" i="28"/>
  <c r="K169" i="28" s="1"/>
  <c r="L152" i="28"/>
  <c r="M152" i="28"/>
  <c r="M169" i="28" s="1"/>
  <c r="I152" i="28"/>
  <c r="I169" i="28" s="1"/>
  <c r="F156" i="28"/>
  <c r="T156" i="28" s="1"/>
  <c r="T162" i="28" s="1"/>
  <c r="F155" i="28"/>
  <c r="R155" i="28" s="1"/>
  <c r="R161" i="28" s="1"/>
  <c r="F154" i="28"/>
  <c r="S154" i="28" s="1"/>
  <c r="S170" i="28" s="1"/>
  <c r="F150" i="28"/>
  <c r="T150" i="28" s="1"/>
  <c r="T164" i="28" s="1"/>
  <c r="F148" i="28"/>
  <c r="L148" i="28" s="1"/>
  <c r="L163" i="28" s="1"/>
  <c r="T152" i="28" l="1"/>
  <c r="T169" i="28" s="1"/>
  <c r="L169" i="28"/>
  <c r="K148" i="28"/>
  <c r="K163" i="28" s="1"/>
  <c r="T155" i="28"/>
  <c r="T161" i="28" s="1"/>
  <c r="J148" i="28"/>
  <c r="J163" i="28" s="1"/>
  <c r="U155" i="28"/>
  <c r="U161" i="28" s="1"/>
  <c r="L151" i="28"/>
  <c r="L165" i="28" s="1"/>
  <c r="J155" i="28"/>
  <c r="J161" i="28" s="1"/>
  <c r="R154" i="28"/>
  <c r="R170" i="28" s="1"/>
  <c r="I154" i="28"/>
  <c r="I191" i="28" s="1"/>
  <c r="M154" i="28"/>
  <c r="M170" i="28" s="1"/>
  <c r="M171" i="28" s="1"/>
  <c r="R151" i="28"/>
  <c r="R165" i="28" s="1"/>
  <c r="S151" i="28"/>
  <c r="S165" i="28" s="1"/>
  <c r="T151" i="28"/>
  <c r="T165" i="28" s="1"/>
  <c r="L155" i="28"/>
  <c r="L161" i="28" s="1"/>
  <c r="I155" i="28"/>
  <c r="I182" i="28" s="1"/>
  <c r="K150" i="28"/>
  <c r="K164" i="28" s="1"/>
  <c r="I148" i="28"/>
  <c r="I163" i="28" s="1"/>
  <c r="M148" i="28"/>
  <c r="M163" i="28" s="1"/>
  <c r="L150" i="28"/>
  <c r="L164" i="28" s="1"/>
  <c r="R150" i="28"/>
  <c r="R164" i="28" s="1"/>
  <c r="K151" i="28"/>
  <c r="K165" i="28" s="1"/>
  <c r="Q151" i="28"/>
  <c r="Q165" i="28" s="1"/>
  <c r="U151" i="28"/>
  <c r="U165" i="28" s="1"/>
  <c r="Q152" i="28"/>
  <c r="Q169" i="28" s="1"/>
  <c r="U152" i="28"/>
  <c r="U169" i="28" s="1"/>
  <c r="J154" i="28"/>
  <c r="J170" i="28" s="1"/>
  <c r="J171" i="28" s="1"/>
  <c r="T154" i="28"/>
  <c r="T170" i="28" s="1"/>
  <c r="M155" i="28"/>
  <c r="M161" i="28" s="1"/>
  <c r="S155" i="28"/>
  <c r="S161" i="28" s="1"/>
  <c r="M156" i="28"/>
  <c r="M162" i="28" s="1"/>
  <c r="U150" i="28"/>
  <c r="U164" i="28" s="1"/>
  <c r="U156" i="28"/>
  <c r="U162" i="28" s="1"/>
  <c r="Q156" i="28"/>
  <c r="K156" i="28"/>
  <c r="K162" i="28" s="1"/>
  <c r="S156" i="28"/>
  <c r="S162" i="28" s="1"/>
  <c r="I150" i="28"/>
  <c r="M150" i="28"/>
  <c r="M164" i="28" s="1"/>
  <c r="S150" i="28"/>
  <c r="S164" i="28" s="1"/>
  <c r="R152" i="28"/>
  <c r="R169" i="28" s="1"/>
  <c r="K154" i="28"/>
  <c r="K170" i="28" s="1"/>
  <c r="K171" i="28" s="1"/>
  <c r="Q154" i="28"/>
  <c r="U154" i="28"/>
  <c r="U170" i="28" s="1"/>
  <c r="I156" i="28"/>
  <c r="I183" i="28" s="1"/>
  <c r="Q150" i="28"/>
  <c r="L156" i="28"/>
  <c r="L162" i="28" s="1"/>
  <c r="J150" i="28"/>
  <c r="J164" i="28" s="1"/>
  <c r="I151" i="28"/>
  <c r="M151" i="28"/>
  <c r="M165" i="28" s="1"/>
  <c r="S152" i="28"/>
  <c r="S169" i="28" s="1"/>
  <c r="S171" i="28" s="1"/>
  <c r="L154" i="28"/>
  <c r="L170" i="28" s="1"/>
  <c r="K155" i="28"/>
  <c r="K161" i="28" s="1"/>
  <c r="Q155" i="28"/>
  <c r="J156" i="28"/>
  <c r="J162" i="28" s="1"/>
  <c r="R156" i="28"/>
  <c r="R162" i="28" s="1"/>
  <c r="I164" i="28" l="1"/>
  <c r="I185" i="28"/>
  <c r="I186" i="28"/>
  <c r="I187" i="28" s="1"/>
  <c r="I165" i="28"/>
  <c r="T171" i="28"/>
  <c r="R171" i="28"/>
  <c r="L171" i="28"/>
  <c r="T166" i="28"/>
  <c r="J166" i="28"/>
  <c r="J167" i="28" s="1"/>
  <c r="J168" i="28" s="1"/>
  <c r="J172" i="28" s="1"/>
  <c r="J220" i="28" s="1"/>
  <c r="I170" i="28"/>
  <c r="I171" i="28" s="1"/>
  <c r="U166" i="28"/>
  <c r="U171" i="28"/>
  <c r="R166" i="28"/>
  <c r="I161" i="28"/>
  <c r="L166" i="28"/>
  <c r="L167" i="28" s="1"/>
  <c r="L168" i="28" s="1"/>
  <c r="L172" i="28" s="1"/>
  <c r="L220" i="28" s="1"/>
  <c r="S166" i="28"/>
  <c r="Q182" i="28"/>
  <c r="Q161" i="28"/>
  <c r="I162" i="28"/>
  <c r="K166" i="28"/>
  <c r="K167" i="28" s="1"/>
  <c r="K168" i="28" s="1"/>
  <c r="K172" i="28" s="1"/>
  <c r="K220" i="28" s="1"/>
  <c r="Q185" i="28"/>
  <c r="Q164" i="28"/>
  <c r="M166" i="28"/>
  <c r="M167" i="28" s="1"/>
  <c r="Q183" i="28"/>
  <c r="Q162" i="28"/>
  <c r="Q191" i="28"/>
  <c r="Q170" i="28"/>
  <c r="Q171" i="28" s="1"/>
  <c r="Q186" i="28"/>
  <c r="M168" i="28" l="1"/>
  <c r="M172" i="28" s="1"/>
  <c r="I166" i="28"/>
  <c r="I167" i="28" s="1"/>
  <c r="I168" i="28" s="1"/>
  <c r="I172" i="28" s="1"/>
  <c r="L173" i="28"/>
  <c r="N77" i="21" s="1"/>
  <c r="K173" i="28"/>
  <c r="M77" i="21" s="1"/>
  <c r="Q187" i="28"/>
  <c r="J173" i="28"/>
  <c r="L77" i="21" s="1"/>
  <c r="Q166" i="28"/>
  <c r="M220" i="28" l="1"/>
  <c r="M173" i="28"/>
  <c r="O77" i="21" s="1"/>
  <c r="I220" i="28"/>
  <c r="I173" i="28" l="1"/>
  <c r="K77" i="21" s="1"/>
  <c r="I111" i="28" l="1"/>
  <c r="S111" i="28"/>
  <c r="F91" i="28"/>
  <c r="F90" i="28"/>
  <c r="F98" i="28"/>
  <c r="F95" i="28"/>
  <c r="F94" i="28"/>
  <c r="F92" i="28"/>
  <c r="J38" i="28"/>
  <c r="J53" i="28" s="1"/>
  <c r="K38" i="28"/>
  <c r="K53" i="28" s="1"/>
  <c r="L38" i="28"/>
  <c r="L53" i="28" s="1"/>
  <c r="M38" i="28"/>
  <c r="M53" i="28" s="1"/>
  <c r="I38" i="28"/>
  <c r="F34" i="28"/>
  <c r="F33" i="28"/>
  <c r="U33" i="28" s="1"/>
  <c r="F32" i="28"/>
  <c r="F37" i="28"/>
  <c r="F36" i="28"/>
  <c r="F40" i="28"/>
  <c r="S40" i="28" s="1"/>
  <c r="R32" i="28" l="1"/>
  <c r="M32" i="28"/>
  <c r="I32" i="28"/>
  <c r="J32" i="28"/>
  <c r="L32" i="28"/>
  <c r="L45" i="28" s="1"/>
  <c r="Q32" i="28"/>
  <c r="K32" i="28"/>
  <c r="U36" i="28"/>
  <c r="Q36" i="28"/>
  <c r="J34" i="28"/>
  <c r="K34" i="28"/>
  <c r="M34" i="28"/>
  <c r="I34" i="28"/>
  <c r="L34" i="28"/>
  <c r="L47" i="28" s="1"/>
  <c r="S37" i="28"/>
  <c r="Q37" i="28"/>
  <c r="I53" i="28"/>
  <c r="Q38" i="28"/>
  <c r="Q98" i="28"/>
  <c r="R98" i="28"/>
  <c r="R112" i="28" s="1"/>
  <c r="I91" i="28"/>
  <c r="M91" i="28"/>
  <c r="M104" i="28" s="1"/>
  <c r="H91" i="28"/>
  <c r="J91" i="28"/>
  <c r="J104" i="28" s="1"/>
  <c r="K91" i="28"/>
  <c r="K104" i="28" s="1"/>
  <c r="L91" i="28"/>
  <c r="L104" i="28" s="1"/>
  <c r="K94" i="28"/>
  <c r="K106" i="28" s="1"/>
  <c r="L94" i="28"/>
  <c r="L106" i="28" s="1"/>
  <c r="H94" i="28"/>
  <c r="I94" i="28"/>
  <c r="M94" i="28"/>
  <c r="M106" i="28" s="1"/>
  <c r="J94" i="28"/>
  <c r="J106" i="28" s="1"/>
  <c r="J95" i="28"/>
  <c r="J107" i="28" s="1"/>
  <c r="K95" i="28"/>
  <c r="K107" i="28" s="1"/>
  <c r="I95" i="28"/>
  <c r="I107" i="28" s="1"/>
  <c r="L95" i="28"/>
  <c r="L107" i="28" s="1"/>
  <c r="H95" i="28"/>
  <c r="M95" i="28"/>
  <c r="M107" i="28" s="1"/>
  <c r="J98" i="28"/>
  <c r="J112" i="28" s="1"/>
  <c r="J113" i="28" s="1"/>
  <c r="H98" i="28"/>
  <c r="K98" i="28"/>
  <c r="K112" i="28" s="1"/>
  <c r="K113" i="28" s="1"/>
  <c r="L98" i="28"/>
  <c r="L112" i="28" s="1"/>
  <c r="L113" i="28" s="1"/>
  <c r="I98" i="28"/>
  <c r="I112" i="28" s="1"/>
  <c r="I113" i="28" s="1"/>
  <c r="M98" i="28"/>
  <c r="M112" i="28" s="1"/>
  <c r="M113" i="28" s="1"/>
  <c r="L92" i="28"/>
  <c r="L105" i="28" s="1"/>
  <c r="I92" i="28"/>
  <c r="I105" i="28" s="1"/>
  <c r="M92" i="28"/>
  <c r="M105" i="28" s="1"/>
  <c r="J92" i="28"/>
  <c r="J105" i="28" s="1"/>
  <c r="H92" i="28"/>
  <c r="H105" i="28" s="1"/>
  <c r="K92" i="28"/>
  <c r="K105" i="28" s="1"/>
  <c r="Q90" i="28"/>
  <c r="Q124" i="28" s="1"/>
  <c r="K90" i="28"/>
  <c r="K103" i="28" s="1"/>
  <c r="H90" i="28"/>
  <c r="J90" i="28"/>
  <c r="J103" i="28" s="1"/>
  <c r="M90" i="28"/>
  <c r="M103" i="28" s="1"/>
  <c r="I90" i="28"/>
  <c r="L90" i="28"/>
  <c r="L103" i="28" s="1"/>
  <c r="U90" i="28"/>
  <c r="U103" i="28" s="1"/>
  <c r="U111" i="28"/>
  <c r="R94" i="28"/>
  <c r="R106" i="28" s="1"/>
  <c r="P91" i="28"/>
  <c r="P125" i="28" s="1"/>
  <c r="T94" i="28"/>
  <c r="T106" i="28" s="1"/>
  <c r="P96" i="28"/>
  <c r="P111" i="28" s="1"/>
  <c r="U91" i="28"/>
  <c r="U104" i="28" s="1"/>
  <c r="R95" i="28"/>
  <c r="R107" i="28" s="1"/>
  <c r="P95" i="28"/>
  <c r="P128" i="28" s="1"/>
  <c r="P90" i="28"/>
  <c r="S94" i="28"/>
  <c r="S106" i="28" s="1"/>
  <c r="U94" i="28"/>
  <c r="U106" i="28" s="1"/>
  <c r="Q96" i="28"/>
  <c r="Q111" i="28" s="1"/>
  <c r="P98" i="28"/>
  <c r="P94" i="28"/>
  <c r="T90" i="28"/>
  <c r="T103" i="28" s="1"/>
  <c r="I106" i="28"/>
  <c r="Q94" i="28"/>
  <c r="Q106" i="28" s="1"/>
  <c r="R91" i="28"/>
  <c r="R104" i="28" s="1"/>
  <c r="T98" i="28"/>
  <c r="T112" i="28" s="1"/>
  <c r="S98" i="28"/>
  <c r="S112" i="28" s="1"/>
  <c r="S113" i="28" s="1"/>
  <c r="S95" i="28"/>
  <c r="S107" i="28" s="1"/>
  <c r="T95" i="28"/>
  <c r="T107" i="28" s="1"/>
  <c r="R111" i="28"/>
  <c r="U98" i="28"/>
  <c r="U112" i="28" s="1"/>
  <c r="R90" i="28"/>
  <c r="R103" i="28" s="1"/>
  <c r="S91" i="28"/>
  <c r="S104" i="28" s="1"/>
  <c r="Q95" i="28"/>
  <c r="U95" i="28"/>
  <c r="U107" i="28" s="1"/>
  <c r="S90" i="28"/>
  <c r="S103" i="28" s="1"/>
  <c r="T91" i="28"/>
  <c r="T104" i="28" s="1"/>
  <c r="Q91" i="28"/>
  <c r="I37" i="28"/>
  <c r="I33" i="28"/>
  <c r="J37" i="28"/>
  <c r="M33" i="28"/>
  <c r="K36" i="28"/>
  <c r="T37" i="28"/>
  <c r="T40" i="28"/>
  <c r="R36" i="28"/>
  <c r="K40" i="28"/>
  <c r="R33" i="28"/>
  <c r="S32" i="28"/>
  <c r="L36" i="28"/>
  <c r="L48" i="28" s="1"/>
  <c r="S36" i="28"/>
  <c r="M37" i="28"/>
  <c r="U37" i="28"/>
  <c r="L40" i="28"/>
  <c r="J33" i="28"/>
  <c r="Q40" i="28"/>
  <c r="U40" i="28"/>
  <c r="T32" i="28"/>
  <c r="S33" i="28"/>
  <c r="I36" i="28"/>
  <c r="I69" i="28" s="1"/>
  <c r="M36" i="28"/>
  <c r="T36" i="28"/>
  <c r="L37" i="28"/>
  <c r="L49" i="28" s="1"/>
  <c r="R37" i="28"/>
  <c r="I40" i="28"/>
  <c r="M40" i="28"/>
  <c r="K33" i="28"/>
  <c r="R40" i="28"/>
  <c r="U32" i="28"/>
  <c r="T33" i="28"/>
  <c r="J36" i="28"/>
  <c r="K37" i="28"/>
  <c r="J40" i="28"/>
  <c r="L33" i="28"/>
  <c r="L46" i="28" s="1"/>
  <c r="Q33" i="28"/>
  <c r="F27" i="22"/>
  <c r="X25" i="22"/>
  <c r="U24" i="22"/>
  <c r="T24" i="22"/>
  <c r="T25" i="22"/>
  <c r="S25" i="22"/>
  <c r="S24" i="22"/>
  <c r="V24" i="22"/>
  <c r="S33" i="22" l="1"/>
  <c r="S34" i="22" s="1"/>
  <c r="H125" i="28"/>
  <c r="H104" i="28"/>
  <c r="H103" i="28"/>
  <c r="H124" i="28"/>
  <c r="H128" i="28"/>
  <c r="H107" i="28"/>
  <c r="H106" i="28"/>
  <c r="H127" i="28"/>
  <c r="T33" i="22"/>
  <c r="T34" i="22" s="1"/>
  <c r="I133" i="28"/>
  <c r="Q103" i="28"/>
  <c r="J108" i="28"/>
  <c r="J109" i="28" s="1"/>
  <c r="J110" i="28" s="1"/>
  <c r="J114" i="28" s="1"/>
  <c r="L108" i="28"/>
  <c r="L109" i="28" s="1"/>
  <c r="L110" i="28" s="1"/>
  <c r="L114" i="28" s="1"/>
  <c r="M108" i="28"/>
  <c r="K108" i="28"/>
  <c r="K109" i="28" s="1"/>
  <c r="K110" i="28" s="1"/>
  <c r="K114" i="28" s="1"/>
  <c r="W25" i="22"/>
  <c r="V25" i="22"/>
  <c r="V33" i="22" s="1"/>
  <c r="V34" i="22" s="1"/>
  <c r="U25" i="22"/>
  <c r="U33" i="22" s="1"/>
  <c r="U34" i="22" s="1"/>
  <c r="U108" i="28"/>
  <c r="P107" i="28"/>
  <c r="T113" i="28"/>
  <c r="U113" i="28"/>
  <c r="P104" i="28"/>
  <c r="Q127" i="28"/>
  <c r="H133" i="28"/>
  <c r="H112" i="28"/>
  <c r="H113" i="28" s="1"/>
  <c r="I127" i="28"/>
  <c r="P127" i="28"/>
  <c r="P106" i="28"/>
  <c r="P133" i="28"/>
  <c r="P112" i="28"/>
  <c r="P113" i="28" s="1"/>
  <c r="P124" i="28"/>
  <c r="P129" i="28" s="1"/>
  <c r="P103" i="28"/>
  <c r="T108" i="28"/>
  <c r="I104" i="28"/>
  <c r="I125" i="28"/>
  <c r="R113" i="28"/>
  <c r="Q112" i="28"/>
  <c r="Q113" i="28" s="1"/>
  <c r="Q133" i="28"/>
  <c r="I124" i="28"/>
  <c r="I103" i="28"/>
  <c r="S108" i="28"/>
  <c r="Q104" i="28"/>
  <c r="Q125" i="28"/>
  <c r="Q128" i="28"/>
  <c r="Q107" i="28"/>
  <c r="R108" i="28"/>
  <c r="I128" i="28"/>
  <c r="L25" i="21" l="1"/>
  <c r="M25" i="21"/>
  <c r="Q34" i="28"/>
  <c r="K25" i="21"/>
  <c r="P92" i="28"/>
  <c r="P105" i="28" s="1"/>
  <c r="J25" i="21"/>
  <c r="Q129" i="28"/>
  <c r="I129" i="28"/>
  <c r="H129" i="28"/>
  <c r="M109" i="28"/>
  <c r="M110" i="28" s="1"/>
  <c r="M114" i="28" s="1"/>
  <c r="H108" i="28"/>
  <c r="H109" i="28" s="1"/>
  <c r="H110" i="28" s="1"/>
  <c r="H114" i="28" s="1"/>
  <c r="K115" i="28"/>
  <c r="L115" i="28"/>
  <c r="N47" i="21" s="1"/>
  <c r="J115" i="28"/>
  <c r="L47" i="21" s="1"/>
  <c r="S92" i="32"/>
  <c r="S105" i="32" s="1"/>
  <c r="S109" i="32" s="1"/>
  <c r="S110" i="32" s="1"/>
  <c r="S114" i="32" s="1"/>
  <c r="S34" i="32"/>
  <c r="S47" i="32" s="1"/>
  <c r="S148" i="32"/>
  <c r="S163" i="32" s="1"/>
  <c r="S167" i="32" s="1"/>
  <c r="S168" i="32" s="1"/>
  <c r="S172" i="32" s="1"/>
  <c r="R148" i="32"/>
  <c r="R163" i="32" s="1"/>
  <c r="R167" i="32" s="1"/>
  <c r="R168" i="32" s="1"/>
  <c r="R172" i="32" s="1"/>
  <c r="R175" i="32" s="1"/>
  <c r="R92" i="32"/>
  <c r="R105" i="32" s="1"/>
  <c r="R109" i="32" s="1"/>
  <c r="R110" i="32" s="1"/>
  <c r="R114" i="32" s="1"/>
  <c r="R34" i="32"/>
  <c r="R47" i="32" s="1"/>
  <c r="I108" i="28"/>
  <c r="I109" i="28" s="1"/>
  <c r="I110" i="28" s="1"/>
  <c r="I114" i="28" s="1"/>
  <c r="J211" i="28"/>
  <c r="L211" i="28"/>
  <c r="Q148" i="32"/>
  <c r="Q163" i="32" s="1"/>
  <c r="Q34" i="32"/>
  <c r="Q47" i="32" s="1"/>
  <c r="Q92" i="32"/>
  <c r="Q105" i="32" s="1"/>
  <c r="Q109" i="32" s="1"/>
  <c r="Q110" i="32" s="1"/>
  <c r="Q114" i="32" s="1"/>
  <c r="X24" i="22"/>
  <c r="W24" i="22"/>
  <c r="Q148" i="28"/>
  <c r="Q163" i="28" s="1"/>
  <c r="Q167" i="28" s="1"/>
  <c r="Q168" i="28" s="1"/>
  <c r="Q172" i="28" s="1"/>
  <c r="Q173" i="28" s="1"/>
  <c r="K79" i="21" s="1"/>
  <c r="Q92" i="28"/>
  <c r="Q105" i="28" s="1"/>
  <c r="R148" i="28"/>
  <c r="R163" i="28" s="1"/>
  <c r="R167" i="28" s="1"/>
  <c r="R168" i="28" s="1"/>
  <c r="R92" i="28"/>
  <c r="R105" i="28" s="1"/>
  <c r="R109" i="28" s="1"/>
  <c r="R110" i="28" s="1"/>
  <c r="R114" i="28" s="1"/>
  <c r="R34" i="28"/>
  <c r="S148" i="28"/>
  <c r="S163" i="28" s="1"/>
  <c r="S167" i="28" s="1"/>
  <c r="S34" i="28"/>
  <c r="S92" i="28"/>
  <c r="S105" i="28" s="1"/>
  <c r="S109" i="28" s="1"/>
  <c r="S110" i="28" s="1"/>
  <c r="S114" i="28" s="1"/>
  <c r="P108" i="28"/>
  <c r="Q108" i="28"/>
  <c r="S54" i="28"/>
  <c r="K54" i="28"/>
  <c r="K55" i="28" s="1"/>
  <c r="J54" i="28"/>
  <c r="J55" i="28" s="1"/>
  <c r="R54" i="28"/>
  <c r="L54" i="28"/>
  <c r="L55" i="28" s="1"/>
  <c r="U54" i="28"/>
  <c r="M54" i="28"/>
  <c r="M55" i="28" s="1"/>
  <c r="T54" i="28"/>
  <c r="S16" i="22"/>
  <c r="T16" i="22"/>
  <c r="S17" i="22"/>
  <c r="T17" i="22"/>
  <c r="S20" i="22"/>
  <c r="T20" i="22"/>
  <c r="S21" i="22"/>
  <c r="T21" i="22"/>
  <c r="T37" i="22" l="1"/>
  <c r="S38" i="22"/>
  <c r="S39" i="22" s="1"/>
  <c r="J26" i="21" s="1"/>
  <c r="S37" i="22"/>
  <c r="P109" i="28"/>
  <c r="P110" i="28" s="1"/>
  <c r="P114" i="28" s="1"/>
  <c r="M211" i="28"/>
  <c r="M115" i="28"/>
  <c r="O47" i="21" s="1"/>
  <c r="T38" i="22"/>
  <c r="Q51" i="32"/>
  <c r="Q52" i="32" s="1"/>
  <c r="Q56" i="32" s="1"/>
  <c r="Q57" i="32" s="1"/>
  <c r="K40" i="21" s="1"/>
  <c r="R172" i="28"/>
  <c r="R173" i="28" s="1"/>
  <c r="L79" i="21" s="1"/>
  <c r="W33" i="22"/>
  <c r="W34" i="22" s="1"/>
  <c r="Q167" i="32"/>
  <c r="Q168" i="32" s="1"/>
  <c r="Q172" i="32" s="1"/>
  <c r="S168" i="28"/>
  <c r="S172" i="28" s="1"/>
  <c r="S173" i="28" s="1"/>
  <c r="M79" i="21" s="1"/>
  <c r="X33" i="22"/>
  <c r="X34" i="22" s="1"/>
  <c r="R51" i="32"/>
  <c r="R52" i="32" s="1"/>
  <c r="R56" i="32" s="1"/>
  <c r="R57" i="32" s="1"/>
  <c r="L40" i="21" s="1"/>
  <c r="S51" i="32"/>
  <c r="S52" i="32" s="1"/>
  <c r="S56" i="32" s="1"/>
  <c r="S57" i="32" s="1"/>
  <c r="M40" i="21" s="1"/>
  <c r="R173" i="32"/>
  <c r="L90" i="21" s="1"/>
  <c r="R176" i="32"/>
  <c r="L95" i="21" s="1"/>
  <c r="S175" i="32"/>
  <c r="S176" i="32" s="1"/>
  <c r="M95" i="21" s="1"/>
  <c r="S173" i="32"/>
  <c r="M90" i="21" s="1"/>
  <c r="R117" i="32"/>
  <c r="R118" i="32" s="1"/>
  <c r="L70" i="21" s="1"/>
  <c r="R115" i="32"/>
  <c r="L65" i="21" s="1"/>
  <c r="S115" i="32"/>
  <c r="M65" i="21" s="1"/>
  <c r="S117" i="32"/>
  <c r="S118" i="32" s="1"/>
  <c r="M70" i="21" s="1"/>
  <c r="S115" i="28"/>
  <c r="M49" i="21" s="1"/>
  <c r="K211" i="28"/>
  <c r="H211" i="28"/>
  <c r="I211" i="28"/>
  <c r="Q115" i="32"/>
  <c r="K65" i="21" s="1"/>
  <c r="Q117" i="32"/>
  <c r="Q118" i="32" s="1"/>
  <c r="K70" i="21" s="1"/>
  <c r="Q109" i="28"/>
  <c r="Q110" i="28" s="1"/>
  <c r="Q114" i="28" s="1"/>
  <c r="S47" i="28"/>
  <c r="R47" i="28"/>
  <c r="M47" i="21"/>
  <c r="R115" i="28"/>
  <c r="L49" i="21" s="1"/>
  <c r="H115" i="28"/>
  <c r="J47" i="21" s="1"/>
  <c r="I115" i="28"/>
  <c r="K47" i="21" s="1"/>
  <c r="Q47" i="28"/>
  <c r="Q54" i="28"/>
  <c r="Q75" i="28"/>
  <c r="I54" i="28"/>
  <c r="I55" i="28" s="1"/>
  <c r="I75" i="28"/>
  <c r="K19" i="26"/>
  <c r="L19" i="26"/>
  <c r="M19" i="26"/>
  <c r="N19" i="26"/>
  <c r="O19" i="26"/>
  <c r="P19" i="26"/>
  <c r="Q19" i="26"/>
  <c r="R19" i="26"/>
  <c r="J19" i="26"/>
  <c r="J17" i="26"/>
  <c r="J16" i="26"/>
  <c r="B44" i="31"/>
  <c r="T39" i="22" l="1"/>
  <c r="H93" i="28"/>
  <c r="H126" i="28" s="1"/>
  <c r="H130" i="28" s="1"/>
  <c r="H131" i="28" s="1"/>
  <c r="J24" i="21"/>
  <c r="T34" i="28"/>
  <c r="T47" i="28" s="1"/>
  <c r="N25" i="21"/>
  <c r="U34" i="28"/>
  <c r="U47" i="28" s="1"/>
  <c r="O25" i="21"/>
  <c r="K24" i="21"/>
  <c r="K22" i="21"/>
  <c r="T51" i="26"/>
  <c r="T148" i="28"/>
  <c r="T163" i="28" s="1"/>
  <c r="T167" i="28" s="1"/>
  <c r="T168" i="28" s="1"/>
  <c r="T172" i="28" s="1"/>
  <c r="T173" i="28" s="1"/>
  <c r="N79" i="21" s="1"/>
  <c r="T92" i="28"/>
  <c r="T105" i="28" s="1"/>
  <c r="T109" i="28" s="1"/>
  <c r="T110" i="28" s="1"/>
  <c r="T114" i="28" s="1"/>
  <c r="T115" i="28" s="1"/>
  <c r="N49" i="21" s="1"/>
  <c r="U92" i="28"/>
  <c r="U105" i="28" s="1"/>
  <c r="U109" i="28" s="1"/>
  <c r="U110" i="28" s="1"/>
  <c r="U114" i="28" s="1"/>
  <c r="U115" i="28" s="1"/>
  <c r="O49" i="21" s="1"/>
  <c r="T34" i="32"/>
  <c r="T47" i="32" s="1"/>
  <c r="T51" i="32" s="1"/>
  <c r="T52" i="32" s="1"/>
  <c r="T56" i="32" s="1"/>
  <c r="T57" i="32" s="1"/>
  <c r="N40" i="21" s="1"/>
  <c r="T92" i="32"/>
  <c r="T105" i="32" s="1"/>
  <c r="T109" i="32" s="1"/>
  <c r="T110" i="32" s="1"/>
  <c r="T114" i="32" s="1"/>
  <c r="T115" i="32" s="1"/>
  <c r="N65" i="21" s="1"/>
  <c r="Q175" i="32"/>
  <c r="Q176" i="32" s="1"/>
  <c r="K95" i="21" s="1"/>
  <c r="Q173" i="32"/>
  <c r="K90" i="21" s="1"/>
  <c r="U148" i="32"/>
  <c r="U163" i="32" s="1"/>
  <c r="U167" i="32" s="1"/>
  <c r="U168" i="32" s="1"/>
  <c r="U172" i="32" s="1"/>
  <c r="U175" i="32" s="1"/>
  <c r="U176" i="32" s="1"/>
  <c r="O95" i="21" s="1"/>
  <c r="U148" i="28"/>
  <c r="U163" i="28" s="1"/>
  <c r="U167" i="28" s="1"/>
  <c r="U168" i="28" s="1"/>
  <c r="U172" i="28" s="1"/>
  <c r="U173" i="28" s="1"/>
  <c r="O79" i="21" s="1"/>
  <c r="U34" i="32"/>
  <c r="U47" i="32" s="1"/>
  <c r="U51" i="32" s="1"/>
  <c r="U92" i="32"/>
  <c r="U105" i="32" s="1"/>
  <c r="U109" i="32" s="1"/>
  <c r="U110" i="32" s="1"/>
  <c r="U114" i="32" s="1"/>
  <c r="U115" i="32" s="1"/>
  <c r="O65" i="21" s="1"/>
  <c r="T148" i="32"/>
  <c r="T163" i="32" s="1"/>
  <c r="I93" i="28"/>
  <c r="I126" i="28" s="1"/>
  <c r="I130" i="28" s="1"/>
  <c r="I131" i="28" s="1"/>
  <c r="I93" i="32"/>
  <c r="I35" i="32"/>
  <c r="I68" i="32" s="1"/>
  <c r="I72" i="32" s="1"/>
  <c r="I73" i="32" s="1"/>
  <c r="I149" i="32"/>
  <c r="I184" i="32" s="1"/>
  <c r="I188" i="32" s="1"/>
  <c r="I189" i="32" s="1"/>
  <c r="I193" i="32" s="1"/>
  <c r="Q93" i="32"/>
  <c r="Q126" i="32" s="1"/>
  <c r="Q130" i="32" s="1"/>
  <c r="Q131" i="32" s="1"/>
  <c r="Q135" i="32" s="1"/>
  <c r="Q35" i="32"/>
  <c r="Q68" i="32" s="1"/>
  <c r="Q72" i="32" s="1"/>
  <c r="Q73" i="32" s="1"/>
  <c r="Q149" i="32"/>
  <c r="Q184" i="32" s="1"/>
  <c r="Q188" i="32" s="1"/>
  <c r="Q189" i="32" s="1"/>
  <c r="Q193" i="32" s="1"/>
  <c r="Q194" i="32" s="1"/>
  <c r="P115" i="28"/>
  <c r="J49" i="21" s="1"/>
  <c r="Q115" i="28"/>
  <c r="K49" i="21" s="1"/>
  <c r="I35" i="28"/>
  <c r="I68" i="28" s="1"/>
  <c r="I149" i="28"/>
  <c r="I184" i="28" s="1"/>
  <c r="I188" i="28" s="1"/>
  <c r="I189" i="28" s="1"/>
  <c r="P93" i="28"/>
  <c r="P126" i="28" s="1"/>
  <c r="Q149" i="28"/>
  <c r="Q184" i="28" s="1"/>
  <c r="Q188" i="28" s="1"/>
  <c r="Q189" i="28" s="1"/>
  <c r="Q35" i="28"/>
  <c r="Q68" i="28" s="1"/>
  <c r="B46" i="31"/>
  <c r="B47" i="31" s="1"/>
  <c r="B51" i="31" s="1"/>
  <c r="Q93" i="28" l="1"/>
  <c r="Q126" i="28" s="1"/>
  <c r="Q130" i="28" s="1"/>
  <c r="Q131" i="28" s="1"/>
  <c r="K26" i="21"/>
  <c r="I126" i="32"/>
  <c r="I130" i="32" s="1"/>
  <c r="I131" i="32" s="1"/>
  <c r="I135" i="32" s="1"/>
  <c r="I77" i="32"/>
  <c r="I78" i="32" s="1"/>
  <c r="K39" i="21" s="1"/>
  <c r="T117" i="32"/>
  <c r="T118" i="32" s="1"/>
  <c r="N70" i="21" s="1"/>
  <c r="Q77" i="32"/>
  <c r="Q78" i="32" s="1"/>
  <c r="K41" i="21" s="1"/>
  <c r="U173" i="32"/>
  <c r="O90" i="21" s="1"/>
  <c r="Q136" i="32"/>
  <c r="K66" i="21" s="1"/>
  <c r="Q138" i="32"/>
  <c r="Q139" i="32" s="1"/>
  <c r="K71" i="21" s="1"/>
  <c r="P130" i="28"/>
  <c r="P131" i="28" s="1"/>
  <c r="U52" i="32"/>
  <c r="U56" i="32" s="1"/>
  <c r="U57" i="32" s="1"/>
  <c r="O40" i="21" s="1"/>
  <c r="U117" i="32"/>
  <c r="U118" i="32" s="1"/>
  <c r="O70" i="21" s="1"/>
  <c r="T167" i="32"/>
  <c r="T168" i="32" s="1"/>
  <c r="T172" i="32" s="1"/>
  <c r="I194" i="32"/>
  <c r="K89" i="21" s="1"/>
  <c r="I196" i="32"/>
  <c r="I197" i="32" s="1"/>
  <c r="K94" i="21" s="1"/>
  <c r="K91" i="21"/>
  <c r="Q196" i="32"/>
  <c r="Q197" i="32" s="1"/>
  <c r="K96" i="21" s="1"/>
  <c r="J221" i="28"/>
  <c r="K221" i="28"/>
  <c r="L221" i="28"/>
  <c r="M221" i="28"/>
  <c r="J223" i="28"/>
  <c r="K223" i="28"/>
  <c r="L223" i="28"/>
  <c r="M223" i="28"/>
  <c r="I223" i="28"/>
  <c r="I221" i="28"/>
  <c r="I212" i="28"/>
  <c r="J212" i="28"/>
  <c r="K212" i="28"/>
  <c r="L212" i="28"/>
  <c r="M212" i="28"/>
  <c r="I214" i="28"/>
  <c r="J214" i="28"/>
  <c r="K214" i="28"/>
  <c r="L214" i="28"/>
  <c r="M214" i="28"/>
  <c r="I216" i="28"/>
  <c r="J216" i="28"/>
  <c r="K216" i="28"/>
  <c r="L216" i="28"/>
  <c r="M216" i="28"/>
  <c r="H214" i="28"/>
  <c r="H216" i="28"/>
  <c r="H212" i="28"/>
  <c r="J207" i="28"/>
  <c r="K207" i="28"/>
  <c r="L207" i="28"/>
  <c r="M207" i="28"/>
  <c r="I207" i="28"/>
  <c r="I24" i="28"/>
  <c r="I100" i="28" s="1"/>
  <c r="J24" i="28"/>
  <c r="J100" i="28" s="1"/>
  <c r="J119" i="28" s="1"/>
  <c r="J120" i="28" s="1"/>
  <c r="J121" i="28" s="1"/>
  <c r="K24" i="28"/>
  <c r="K100" i="28" s="1"/>
  <c r="K119" i="28" s="1"/>
  <c r="K120" i="28" s="1"/>
  <c r="K121" i="28" s="1"/>
  <c r="L24" i="28"/>
  <c r="L100" i="28" s="1"/>
  <c r="L119" i="28" s="1"/>
  <c r="L120" i="28" s="1"/>
  <c r="L121" i="28" s="1"/>
  <c r="M24" i="28"/>
  <c r="M100" i="28" s="1"/>
  <c r="M119" i="28" s="1"/>
  <c r="M120" i="28" s="1"/>
  <c r="M121" i="28" s="1"/>
  <c r="F23" i="28"/>
  <c r="H24" i="28"/>
  <c r="H100" i="28" s="1"/>
  <c r="H140" i="28" s="1"/>
  <c r="U23" i="26"/>
  <c r="V23" i="26"/>
  <c r="W23" i="26"/>
  <c r="X23" i="26"/>
  <c r="U24" i="26"/>
  <c r="V24" i="26"/>
  <c r="W24" i="26"/>
  <c r="X24" i="26"/>
  <c r="T24" i="26"/>
  <c r="T23" i="26"/>
  <c r="U22" i="26"/>
  <c r="V22" i="26"/>
  <c r="W22" i="26"/>
  <c r="X22" i="26"/>
  <c r="T22" i="26"/>
  <c r="T17" i="26"/>
  <c r="U17" i="26"/>
  <c r="V17" i="26"/>
  <c r="W17" i="26"/>
  <c r="X17" i="26"/>
  <c r="X18" i="26"/>
  <c r="S17" i="26"/>
  <c r="R17" i="26"/>
  <c r="R18" i="26"/>
  <c r="K16" i="26"/>
  <c r="L16" i="26"/>
  <c r="M16" i="26"/>
  <c r="N16" i="26"/>
  <c r="O16" i="26"/>
  <c r="P16" i="26"/>
  <c r="Q16" i="26"/>
  <c r="K17" i="26"/>
  <c r="L17" i="26"/>
  <c r="M17" i="26"/>
  <c r="N17" i="26"/>
  <c r="O17" i="26"/>
  <c r="P17" i="26"/>
  <c r="Q17" i="26"/>
  <c r="N18" i="26"/>
  <c r="O18" i="26"/>
  <c r="P18" i="26"/>
  <c r="Q18" i="26"/>
  <c r="S16" i="26"/>
  <c r="T16" i="26"/>
  <c r="U16" i="26"/>
  <c r="V16" i="26"/>
  <c r="W16" i="26"/>
  <c r="X16" i="26"/>
  <c r="R16" i="26"/>
  <c r="S19" i="26"/>
  <c r="T19" i="26"/>
  <c r="S42" i="26" l="1"/>
  <c r="P97" i="28" s="1"/>
  <c r="T33" i="26"/>
  <c r="T42" i="26"/>
  <c r="I138" i="32"/>
  <c r="I139" i="32" s="1"/>
  <c r="K69" i="21" s="1"/>
  <c r="I136" i="32"/>
  <c r="K64" i="21" s="1"/>
  <c r="U29" i="26"/>
  <c r="U30" i="26" s="1"/>
  <c r="X29" i="26"/>
  <c r="X30" i="26" s="1"/>
  <c r="T29" i="26"/>
  <c r="T30" i="26" s="1"/>
  <c r="W29" i="26"/>
  <c r="W30" i="26" s="1"/>
  <c r="V29" i="26"/>
  <c r="V30" i="26" s="1"/>
  <c r="T38" i="26"/>
  <c r="T39" i="26" s="1"/>
  <c r="X38" i="26"/>
  <c r="X39" i="26" s="1"/>
  <c r="U38" i="26"/>
  <c r="U39" i="26" s="1"/>
  <c r="V38" i="26"/>
  <c r="V39" i="26" s="1"/>
  <c r="W38" i="26"/>
  <c r="W39" i="26" s="1"/>
  <c r="S38" i="26"/>
  <c r="S39" i="26" s="1"/>
  <c r="W47" i="26"/>
  <c r="W48" i="26" s="1"/>
  <c r="X47" i="26"/>
  <c r="X48" i="26" s="1"/>
  <c r="V47" i="26"/>
  <c r="V48" i="26" s="1"/>
  <c r="U47" i="26"/>
  <c r="U48" i="26" s="1"/>
  <c r="T47" i="26"/>
  <c r="T48" i="26" s="1"/>
  <c r="K27" i="28"/>
  <c r="K99" i="28" s="1"/>
  <c r="K116" i="28" s="1"/>
  <c r="K117" i="28" s="1"/>
  <c r="K118" i="28" s="1"/>
  <c r="L27" i="28"/>
  <c r="L99" i="28" s="1"/>
  <c r="L116" i="28" s="1"/>
  <c r="L117" i="28" s="1"/>
  <c r="L118" i="28" s="1"/>
  <c r="H27" i="28"/>
  <c r="H99" i="28" s="1"/>
  <c r="J27" i="28"/>
  <c r="J99" i="28" s="1"/>
  <c r="J116" i="28" s="1"/>
  <c r="J117" i="28" s="1"/>
  <c r="M27" i="28"/>
  <c r="I27" i="28"/>
  <c r="I157" i="28" s="1"/>
  <c r="T173" i="32"/>
  <c r="N90" i="21" s="1"/>
  <c r="T175" i="32"/>
  <c r="T176" i="32" s="1"/>
  <c r="N95" i="21" s="1"/>
  <c r="P100" i="28"/>
  <c r="P140" i="28" s="1"/>
  <c r="S100" i="28"/>
  <c r="S119" i="28" s="1"/>
  <c r="S120" i="28" s="1"/>
  <c r="S121" i="28" s="1"/>
  <c r="M59" i="21" s="1"/>
  <c r="K158" i="28"/>
  <c r="J158" i="28"/>
  <c r="R100" i="28"/>
  <c r="R119" i="28" s="1"/>
  <c r="R120" i="28" s="1"/>
  <c r="R121" i="28" s="1"/>
  <c r="L59" i="21" s="1"/>
  <c r="M158" i="28"/>
  <c r="U100" i="28"/>
  <c r="U119" i="28" s="1"/>
  <c r="U120" i="28" s="1"/>
  <c r="U121" i="28" s="1"/>
  <c r="O59" i="21" s="1"/>
  <c r="Q100" i="28"/>
  <c r="I158" i="28"/>
  <c r="L158" i="28"/>
  <c r="T100" i="28"/>
  <c r="T119" i="28" s="1"/>
  <c r="T120" i="28" s="1"/>
  <c r="T121" i="28" s="1"/>
  <c r="N59" i="21" s="1"/>
  <c r="Q53" i="28"/>
  <c r="Q55" i="28" s="1"/>
  <c r="T38" i="28"/>
  <c r="T53" i="28" s="1"/>
  <c r="T55" i="28" s="1"/>
  <c r="R38" i="28"/>
  <c r="R53" i="28" s="1"/>
  <c r="R55" i="28" s="1"/>
  <c r="U38" i="28"/>
  <c r="U53" i="28" s="1"/>
  <c r="U55" i="28" s="1"/>
  <c r="S38" i="28"/>
  <c r="S53" i="28" s="1"/>
  <c r="S55" i="28" s="1"/>
  <c r="T48" i="28"/>
  <c r="U48" i="28"/>
  <c r="S48" i="28"/>
  <c r="R48" i="28"/>
  <c r="U46" i="28"/>
  <c r="T46" i="28"/>
  <c r="R46" i="28"/>
  <c r="S46" i="28"/>
  <c r="J46" i="28"/>
  <c r="M46" i="28"/>
  <c r="K46" i="28"/>
  <c r="J48" i="28"/>
  <c r="K48" i="28"/>
  <c r="M48" i="28"/>
  <c r="M99" i="28"/>
  <c r="M116" i="28" s="1"/>
  <c r="M117" i="28" s="1"/>
  <c r="M118" i="28" s="1"/>
  <c r="I99" i="28" l="1"/>
  <c r="H116" i="28"/>
  <c r="P99" i="28"/>
  <c r="I39" i="28"/>
  <c r="Q39" i="28"/>
  <c r="I153" i="28"/>
  <c r="I190" i="28" s="1"/>
  <c r="I192" i="28" s="1"/>
  <c r="I193" i="28" s="1"/>
  <c r="Q153" i="28"/>
  <c r="Q190" i="28" s="1"/>
  <c r="Q192" i="28" s="1"/>
  <c r="Q193" i="28" s="1"/>
  <c r="I97" i="28"/>
  <c r="I132" i="28" s="1"/>
  <c r="Q97" i="28"/>
  <c r="Q132" i="28" s="1"/>
  <c r="H97" i="28"/>
  <c r="H132" i="28" s="1"/>
  <c r="P132" i="28"/>
  <c r="P134" i="28" s="1"/>
  <c r="P135" i="28" s="1"/>
  <c r="J118" i="28"/>
  <c r="J213" i="28"/>
  <c r="O57" i="21"/>
  <c r="J215" i="28"/>
  <c r="M57" i="21"/>
  <c r="S99" i="28"/>
  <c r="S116" i="28" s="1"/>
  <c r="S117" i="28" s="1"/>
  <c r="S118" i="28" s="1"/>
  <c r="M54" i="21" s="1"/>
  <c r="K157" i="28"/>
  <c r="Q158" i="28"/>
  <c r="U99" i="28"/>
  <c r="U116" i="28" s="1"/>
  <c r="U117" i="28" s="1"/>
  <c r="U118" i="28" s="1"/>
  <c r="O54" i="21" s="1"/>
  <c r="M157" i="28"/>
  <c r="R158" i="28"/>
  <c r="S158" i="28"/>
  <c r="L157" i="28"/>
  <c r="T99" i="28"/>
  <c r="T116" i="28" s="1"/>
  <c r="T117" i="28" s="1"/>
  <c r="T118" i="28" s="1"/>
  <c r="N54" i="21" s="1"/>
  <c r="Q99" i="28"/>
  <c r="R99" i="28"/>
  <c r="R116" i="28" s="1"/>
  <c r="R117" i="28" s="1"/>
  <c r="R118" i="28" s="1"/>
  <c r="L54" i="21" s="1"/>
  <c r="J157" i="28"/>
  <c r="T158" i="28"/>
  <c r="U158" i="28"/>
  <c r="P119" i="28"/>
  <c r="P120" i="28" s="1"/>
  <c r="P121" i="28" s="1"/>
  <c r="J59" i="21" s="1"/>
  <c r="I140" i="28"/>
  <c r="I119" i="28"/>
  <c r="I120" i="28" s="1"/>
  <c r="Q119" i="28"/>
  <c r="Q120" i="28" s="1"/>
  <c r="Q121" i="28" s="1"/>
  <c r="K59" i="21" s="1"/>
  <c r="Q140" i="28"/>
  <c r="H119" i="28"/>
  <c r="H120" i="28" s="1"/>
  <c r="Q67" i="28"/>
  <c r="Q46" i="28"/>
  <c r="Q48" i="28"/>
  <c r="Q69" i="28"/>
  <c r="I46" i="28"/>
  <c r="I67" i="28"/>
  <c r="I48" i="28"/>
  <c r="S49" i="28"/>
  <c r="R49" i="28"/>
  <c r="U49" i="28"/>
  <c r="T49" i="28"/>
  <c r="K47" i="28"/>
  <c r="M47" i="28"/>
  <c r="I47" i="28"/>
  <c r="J47" i="28"/>
  <c r="R45" i="28"/>
  <c r="S45" i="28"/>
  <c r="U45" i="28"/>
  <c r="T45" i="28"/>
  <c r="J45" i="28"/>
  <c r="K45" i="28"/>
  <c r="M45" i="28"/>
  <c r="J49" i="28"/>
  <c r="K49" i="28"/>
  <c r="M49" i="28"/>
  <c r="Q134" i="28" l="1"/>
  <c r="Q135" i="28" s="1"/>
  <c r="Q141" i="28" s="1"/>
  <c r="Q142" i="28" s="1"/>
  <c r="K60" i="21" s="1"/>
  <c r="J50" i="28"/>
  <c r="J51" i="28" s="1"/>
  <c r="J52" i="28" s="1"/>
  <c r="J56" i="28" s="1"/>
  <c r="I134" i="28"/>
  <c r="I135" i="28" s="1"/>
  <c r="I194" i="28"/>
  <c r="K78" i="21" s="1"/>
  <c r="H134" i="28"/>
  <c r="H135" i="28" s="1"/>
  <c r="Q194" i="28"/>
  <c r="K80" i="21" s="1"/>
  <c r="P136" i="28"/>
  <c r="J50" i="21" s="1"/>
  <c r="P141" i="28"/>
  <c r="P142" i="28" s="1"/>
  <c r="J60" i="21" s="1"/>
  <c r="M50" i="28"/>
  <c r="M51" i="28" s="1"/>
  <c r="M52" i="28" s="1"/>
  <c r="M56" i="28" s="1"/>
  <c r="M215" i="28"/>
  <c r="L57" i="21"/>
  <c r="K215" i="28"/>
  <c r="L213" i="28"/>
  <c r="H121" i="28"/>
  <c r="J57" i="21" s="1"/>
  <c r="H215" i="28"/>
  <c r="I121" i="28"/>
  <c r="K57" i="21" s="1"/>
  <c r="I215" i="28"/>
  <c r="N57" i="21"/>
  <c r="L215" i="28"/>
  <c r="T157" i="28"/>
  <c r="T174" i="28" s="1"/>
  <c r="T175" i="28" s="1"/>
  <c r="T176" i="28" s="1"/>
  <c r="N84" i="21" s="1"/>
  <c r="L174" i="28"/>
  <c r="L175" i="28" s="1"/>
  <c r="Q157" i="28"/>
  <c r="I174" i="28"/>
  <c r="I175" i="28" s="1"/>
  <c r="I195" i="28"/>
  <c r="U157" i="28"/>
  <c r="U174" i="28" s="1"/>
  <c r="U175" i="28" s="1"/>
  <c r="U176" i="28" s="1"/>
  <c r="O84" i="21" s="1"/>
  <c r="M174" i="28"/>
  <c r="M175" i="28" s="1"/>
  <c r="S157" i="28"/>
  <c r="S174" i="28" s="1"/>
  <c r="S175" i="28" s="1"/>
  <c r="K174" i="28"/>
  <c r="K175" i="28" s="1"/>
  <c r="R157" i="28"/>
  <c r="R174" i="28" s="1"/>
  <c r="R175" i="28" s="1"/>
  <c r="R176" i="28" s="1"/>
  <c r="L84" i="21" s="1"/>
  <c r="J174" i="28"/>
  <c r="J175" i="28" s="1"/>
  <c r="H117" i="28"/>
  <c r="H137" i="28"/>
  <c r="I116" i="28"/>
  <c r="I117" i="28" s="1"/>
  <c r="I137" i="28"/>
  <c r="Q137" i="28"/>
  <c r="Q116" i="28"/>
  <c r="Q117" i="28" s="1"/>
  <c r="Q118" i="28" s="1"/>
  <c r="K54" i="21" s="1"/>
  <c r="P137" i="28"/>
  <c r="P138" i="28" s="1"/>
  <c r="P139" i="28" s="1"/>
  <c r="P116" i="28"/>
  <c r="P117" i="28" s="1"/>
  <c r="P118" i="28" s="1"/>
  <c r="J54" i="21" s="1"/>
  <c r="K50" i="28"/>
  <c r="K51" i="28" s="1"/>
  <c r="K52" i="28" s="1"/>
  <c r="K56" i="28" s="1"/>
  <c r="U50" i="28"/>
  <c r="U51" i="28" s="1"/>
  <c r="U52" i="28" s="1"/>
  <c r="U56" i="28" s="1"/>
  <c r="T50" i="28"/>
  <c r="T51" i="28" s="1"/>
  <c r="T52" i="28" s="1"/>
  <c r="T56" i="28" s="1"/>
  <c r="R50" i="28"/>
  <c r="R51" i="28" s="1"/>
  <c r="R52" i="28" s="1"/>
  <c r="R56" i="28" s="1"/>
  <c r="S50" i="28"/>
  <c r="S51" i="28" s="1"/>
  <c r="S52" i="28" s="1"/>
  <c r="S56" i="28" s="1"/>
  <c r="L50" i="28"/>
  <c r="L51" i="28" s="1"/>
  <c r="L52" i="28" s="1"/>
  <c r="L56" i="28" s="1"/>
  <c r="Q45" i="28"/>
  <c r="Q66" i="28"/>
  <c r="Q49" i="28"/>
  <c r="Q70" i="28"/>
  <c r="I74" i="28"/>
  <c r="I76" i="28" s="1"/>
  <c r="Q74" i="28"/>
  <c r="Q76" i="28" s="1"/>
  <c r="I45" i="28"/>
  <c r="I66" i="28"/>
  <c r="I49" i="28"/>
  <c r="I70" i="28"/>
  <c r="Q138" i="28" l="1"/>
  <c r="Q136" i="28"/>
  <c r="K50" i="21" s="1"/>
  <c r="H136" i="28"/>
  <c r="J48" i="21" s="1"/>
  <c r="H138" i="28"/>
  <c r="H139" i="28" s="1"/>
  <c r="J53" i="21" s="1"/>
  <c r="H141" i="28"/>
  <c r="H142" i="28" s="1"/>
  <c r="J58" i="21" s="1"/>
  <c r="I136" i="28"/>
  <c r="K48" i="21" s="1"/>
  <c r="I141" i="28"/>
  <c r="I142" i="28" s="1"/>
  <c r="K58" i="21" s="1"/>
  <c r="I138" i="28"/>
  <c r="I139" i="28" s="1"/>
  <c r="K53" i="21" s="1"/>
  <c r="I71" i="28"/>
  <c r="I72" i="28" s="1"/>
  <c r="I73" i="28" s="1"/>
  <c r="I77" i="28" s="1"/>
  <c r="I50" i="28"/>
  <c r="I51" i="28" s="1"/>
  <c r="I52" i="28" s="1"/>
  <c r="I56" i="28" s="1"/>
  <c r="I206" i="28" s="1"/>
  <c r="I196" i="28"/>
  <c r="I197" i="28" s="1"/>
  <c r="K83" i="21" s="1"/>
  <c r="Q139" i="28"/>
  <c r="K55" i="21" s="1"/>
  <c r="S176" i="28"/>
  <c r="M84" i="21" s="1"/>
  <c r="J55" i="21"/>
  <c r="R57" i="28"/>
  <c r="L34" i="21" s="1"/>
  <c r="T57" i="28"/>
  <c r="N34" i="21" s="1"/>
  <c r="U57" i="28"/>
  <c r="O34" i="21" s="1"/>
  <c r="S57" i="28"/>
  <c r="M34" i="21" s="1"/>
  <c r="N52" i="21"/>
  <c r="I176" i="28"/>
  <c r="K82" i="21" s="1"/>
  <c r="I222" i="28"/>
  <c r="I224" i="28" s="1"/>
  <c r="K176" i="28"/>
  <c r="M82" i="21" s="1"/>
  <c r="K222" i="28"/>
  <c r="K224" i="28" s="1"/>
  <c r="M176" i="28"/>
  <c r="O82" i="21" s="1"/>
  <c r="M222" i="28"/>
  <c r="M224" i="28" s="1"/>
  <c r="L176" i="28"/>
  <c r="N82" i="21" s="1"/>
  <c r="L222" i="28"/>
  <c r="L224" i="28" s="1"/>
  <c r="J176" i="28"/>
  <c r="L82" i="21" s="1"/>
  <c r="J222" i="28"/>
  <c r="J224" i="28" s="1"/>
  <c r="L217" i="28"/>
  <c r="L52" i="21"/>
  <c r="J217" i="28"/>
  <c r="M52" i="21"/>
  <c r="K213" i="28"/>
  <c r="K217" i="28" s="1"/>
  <c r="H118" i="28"/>
  <c r="J52" i="21" s="1"/>
  <c r="H213" i="28"/>
  <c r="H217" i="28" s="1"/>
  <c r="O52" i="21"/>
  <c r="M213" i="28"/>
  <c r="M217" i="28" s="1"/>
  <c r="I118" i="28"/>
  <c r="K52" i="21" s="1"/>
  <c r="I213" i="28"/>
  <c r="I217" i="28" s="1"/>
  <c r="M57" i="28"/>
  <c r="O32" i="21" s="1"/>
  <c r="M206" i="28"/>
  <c r="M208" i="28" s="1"/>
  <c r="J57" i="28"/>
  <c r="L32" i="21" s="1"/>
  <c r="J206" i="28"/>
  <c r="J208" i="28" s="1"/>
  <c r="L57" i="28"/>
  <c r="N32" i="21" s="1"/>
  <c r="L206" i="28"/>
  <c r="L208" i="28" s="1"/>
  <c r="K57" i="28"/>
  <c r="M32" i="21" s="1"/>
  <c r="K206" i="28"/>
  <c r="K208" i="28" s="1"/>
  <c r="Q174" i="28"/>
  <c r="Q175" i="28" s="1"/>
  <c r="Q176" i="28" s="1"/>
  <c r="K84" i="21" s="1"/>
  <c r="Q195" i="28"/>
  <c r="Q71" i="28"/>
  <c r="Q72" i="28" s="1"/>
  <c r="Q73" i="28" s="1"/>
  <c r="Q50" i="28"/>
  <c r="Q51" i="28" l="1"/>
  <c r="Q52" i="28" s="1"/>
  <c r="Q56" i="28" s="1"/>
  <c r="Q57" i="28" s="1"/>
  <c r="K34" i="21" s="1"/>
  <c r="Q196" i="28"/>
  <c r="Q197" i="28" s="1"/>
  <c r="K85" i="21" s="1"/>
  <c r="Q77" i="28"/>
  <c r="Q78" i="28" s="1"/>
  <c r="K35" i="21" s="1"/>
  <c r="I57" i="28"/>
  <c r="K32" i="21" s="1"/>
  <c r="I208" i="28"/>
  <c r="I78" i="28" l="1"/>
  <c r="K33"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B51" authorId="0" shapeId="0" xr:uid="{0F52DFE6-A524-498B-B4D1-5D7A9006684C}">
      <text>
        <r>
          <rPr>
            <sz val="8"/>
            <color indexed="81"/>
            <rFont val="Tahoma"/>
            <family val="2"/>
          </rPr>
          <t xml:space="preserve">In alle gevallen wordt een (groep van) roze cel(len) voorzien van een notitie die uitlegt wat er bijzonder is aan de betreffende gegevens of berekening
</t>
        </r>
      </text>
    </comment>
  </commentList>
</comments>
</file>

<file path=xl/sharedStrings.xml><?xml version="1.0" encoding="utf-8"?>
<sst xmlns="http://schemas.openxmlformats.org/spreadsheetml/2006/main" count="1396" uniqueCount="395">
  <si>
    <t>Overige opmerkingen</t>
  </si>
  <si>
    <t>Titelblad</t>
  </si>
  <si>
    <t>Over dit bestand</t>
  </si>
  <si>
    <t>Zaaknummer</t>
  </si>
  <si>
    <t>Titel</t>
  </si>
  <si>
    <t>Ondertitel</t>
  </si>
  <si>
    <t>Hoort bij besluit(en):</t>
  </si>
  <si>
    <t>Hoort bij onderzoek/publicatie ACM:</t>
  </si>
  <si>
    <t>Kenmerk besluit(en)</t>
  </si>
  <si>
    <t>Samenhang met andere rekenbestanden</t>
  </si>
  <si>
    <t>Overig opmerkingen</t>
  </si>
  <si>
    <t>Over de status van dit bestand</t>
  </si>
  <si>
    <t>Disclaimer</t>
  </si>
  <si>
    <t>Toelichting bij de werking van dit model</t>
  </si>
  <si>
    <t>Legenda voor gebruik van celkleuren en tabkleuren</t>
  </si>
  <si>
    <t>Beschrijving</t>
  </si>
  <si>
    <t>Berekende waarde</t>
  </si>
  <si>
    <t>Bijzonderheden:</t>
  </si>
  <si>
    <t>Bronnenoverzicht en specifieke toepassingen</t>
  </si>
  <si>
    <t>Bronnenoverzicht</t>
  </si>
  <si>
    <t>Exacte bestandsnaam</t>
  </si>
  <si>
    <t>Eenheid</t>
  </si>
  <si>
    <t>Constante</t>
  </si>
  <si>
    <t>Beschrijving gegevens</t>
  </si>
  <si>
    <t>Toelichting bij bijzonderheden</t>
  </si>
  <si>
    <t>Data</t>
  </si>
  <si>
    <t>Berekening</t>
  </si>
  <si>
    <t>Resultaat</t>
  </si>
  <si>
    <t>Tabkleur</t>
  </si>
  <si>
    <t>Tabblad met input</t>
  </si>
  <si>
    <t>Tabblad met berekeningen</t>
  </si>
  <si>
    <t>Input --&gt;</t>
  </si>
  <si>
    <t>Tabblad dat als geheel nog onjuist of niet up to date is</t>
  </si>
  <si>
    <t>Celkleur getallen</t>
  </si>
  <si>
    <t>Tabbladen die het model vormen</t>
  </si>
  <si>
    <t>Toelichting</t>
  </si>
  <si>
    <t>Tabbladen ten behoeve van begrip</t>
  </si>
  <si>
    <t>Tabblad met resultaten/output</t>
  </si>
  <si>
    <t>Leeg tabblad dat wordt gebruikt als index/markering voor een serie tabbladen (kleur: licht grijs)</t>
  </si>
  <si>
    <t>Omschrijving</t>
  </si>
  <si>
    <t>Bronverwijzing</t>
  </si>
  <si>
    <t>Opmerking</t>
  </si>
  <si>
    <t>Ophalen gegevens voor berekening</t>
  </si>
  <si>
    <t>Duiding van specifieke Excel-toepassingen en overige bijzonderheden</t>
  </si>
  <si>
    <t>Toelichting bij dit bestand</t>
  </si>
  <si>
    <t>Nr.</t>
  </si>
  <si>
    <t xml:space="preserve">Verkorte naam </t>
  </si>
  <si>
    <t>Beschrijving berekening</t>
  </si>
  <si>
    <t>Beschrijving resultaat</t>
  </si>
  <si>
    <t xml:space="preserve">Bij inhoudelijke verschillen tussen de berekening in dit bestand en de berekening zoals die volgt uit het bijbehorende besluit, is het besluit leidend. </t>
  </si>
  <si>
    <t>Schematische weergave en/of inhoudsopgave van de werking van dit model</t>
  </si>
  <si>
    <t>Zoals gebruikt in dit bestand</t>
  </si>
  <si>
    <t>Zaaknummer en/of kenmerk ACM</t>
  </si>
  <si>
    <t>In onderstaand overzicht houdt ACM bij welke bronnen gebruikt zijn voor de data en berekeningen in dit bestand.</t>
  </si>
  <si>
    <t>Ieder inputblad heeft een kolom 'bronverwijzing', waarin gebruikte bronnen met een verkorte naam worden aangeduid. Deze bronnen worden verder toegelicht in deze tabel.</t>
  </si>
  <si>
    <t>Indien van toepassing</t>
  </si>
  <si>
    <t>Data en input (bron wordt vermeld)</t>
  </si>
  <si>
    <t>Berekende waarde die wordt opgehaald op een ander tabblad, incl. (eind)resultaat van berekening</t>
  </si>
  <si>
    <t>Gestandaardiseerde tabbladen, omvat tenminste: 'Titelblad', 'Toelichting' en 'Bronnen en toepassingen' (kleur: ACM-lichtpaars)</t>
  </si>
  <si>
    <t>Definitief? (ja/nee)</t>
  </si>
  <si>
    <t>Indien publicatie, datum van dit bestand:</t>
  </si>
  <si>
    <t>Indien definitief, wordt bestand openbaar en/of gepubliceerd? (ja/nee)</t>
  </si>
  <si>
    <t>Juridisch integraal onderdeel van bovenstaande besluit(en) (ja/nee)?</t>
  </si>
  <si>
    <t>Indien publicatie, bevat bedrijfsvertrouwelijke gegevens? (ja/nee)</t>
  </si>
  <si>
    <t>[ EINDE TABBLAD ]</t>
  </si>
  <si>
    <t>Naam bestand</t>
  </si>
  <si>
    <t>Aanvullende gegevens bestand</t>
  </si>
  <si>
    <t>Datum/wijze ontvangst, versie nr., URL, etc.</t>
  </si>
  <si>
    <t>Dit blad dient als scheidingstabblad en moet leeg blijven</t>
  </si>
  <si>
    <t>Op dit blad mogen geen teksten, gegevens of berekeningen worden opgenomen</t>
  </si>
  <si>
    <t>Waarde of berekening die speciale aandacht vraagt (zie toelichting in notitie)</t>
  </si>
  <si>
    <t>Deze berekening is ontwikkeld in het standaardsjabloon van ACM Directie Energie, versie 5 (juni 2021)</t>
  </si>
  <si>
    <t>GTS</t>
  </si>
  <si>
    <t>Gegevens uit methodebesluiten en WACC-modellen bij de methodebesluiten</t>
  </si>
  <si>
    <t>Gearing</t>
  </si>
  <si>
    <t>Belastingvoet</t>
  </si>
  <si>
    <t>Risicovrije rente</t>
  </si>
  <si>
    <t>Marktrisicopremie</t>
  </si>
  <si>
    <t>Inflatiecorrectiefactor</t>
  </si>
  <si>
    <t xml:space="preserve">WACC bestaand vermogen uit methodebesluiten (onafgerond; ter controle) </t>
  </si>
  <si>
    <t xml:space="preserve">WACC nieuw vermogen uit methodebesluiten (onafgerond; ter controle) </t>
  </si>
  <si>
    <t>Input risicovrije rente</t>
  </si>
  <si>
    <t>Nederland</t>
  </si>
  <si>
    <t>Duitsland</t>
  </si>
  <si>
    <t>Tabblad 4 - Berekening risicovrije rente</t>
  </si>
  <si>
    <t>Input rente jaarlagen</t>
  </si>
  <si>
    <t>Berekening rente trapjesmodel GTS</t>
  </si>
  <si>
    <t>Tabblad 5 - Berekening rente schulden</t>
  </si>
  <si>
    <t>%</t>
  </si>
  <si>
    <t>Rente in jaar met toepassing trapjesmodel</t>
  </si>
  <si>
    <t>Berekening rente schatting in methodebesluit</t>
  </si>
  <si>
    <t>Berekening rente met gerealiseerde rente</t>
  </si>
  <si>
    <t>Voor GTS gebruikt de ACM de 10 meest recente jaarlagen</t>
  </si>
  <si>
    <t>Inflatie</t>
  </si>
  <si>
    <t>Opslag transactiekosten</t>
  </si>
  <si>
    <t>Schattingen rente in methodebesluit</t>
  </si>
  <si>
    <t>WAAR/ONWAAR</t>
  </si>
  <si>
    <t>Equity beta</t>
  </si>
  <si>
    <t>Nominale WACC bestaand vermogen uit WACC-model bij methodebesluiten</t>
  </si>
  <si>
    <t>Nominale WACC nieuw vermogen uit WACC-model bij methodebesluiten</t>
  </si>
  <si>
    <t>Reëel-plus WACC bestaand vermogen uit methodebesluiten</t>
  </si>
  <si>
    <t>Reële WACC bestaand vermogen uit methodebesluiten</t>
  </si>
  <si>
    <t>Reëel-plus WACC nieuw vermogen uit methodebesluiten</t>
  </si>
  <si>
    <t>waar/onwaar</t>
  </si>
  <si>
    <t>Check (is dit gelijk aan berekende waardes?)</t>
  </si>
  <si>
    <t>Bestaand vermogen</t>
  </si>
  <si>
    <t>Nieuw vermogen</t>
  </si>
  <si>
    <t>Gearing (vreemd vermogen vs totaal vermogen)</t>
  </si>
  <si>
    <t>Asset bèta</t>
  </si>
  <si>
    <t>WACC-model GTS</t>
  </si>
  <si>
    <t>ACM/19/035346, ACM/UIT/547588</t>
  </si>
  <si>
    <t>datum methodebesluit = 28-1-2021</t>
  </si>
  <si>
    <t>WACC-model TenneT en RNB's</t>
  </si>
  <si>
    <t>datum methodebesluiten = 16-9-2021</t>
  </si>
  <si>
    <t>Excel Brattle GTS</t>
  </si>
  <si>
    <t>2020-07-27 WACC for Gas TSO - Report tables July 2020</t>
  </si>
  <si>
    <t>ACM/IN/522201</t>
  </si>
  <si>
    <t>Excel Brattle TenneT en RNBs</t>
  </si>
  <si>
    <t>2021-03-11 WACC for Dutch Energy Networks - Report tables December 2020</t>
  </si>
  <si>
    <t>ACM/IN/593598</t>
  </si>
  <si>
    <t>Toelichting samenhang tabbladen:</t>
  </si>
  <si>
    <t>Inputs</t>
  </si>
  <si>
    <t>Berekeningen</t>
  </si>
  <si>
    <t>Resultaten</t>
  </si>
  <si>
    <t xml:space="preserve">2. Input uit WACC modellen </t>
  </si>
  <si>
    <t>3. Input Rente</t>
  </si>
  <si>
    <t>5. Rente schulden</t>
  </si>
  <si>
    <t>6. WACC BV</t>
  </si>
  <si>
    <t>7. WACC NV</t>
  </si>
  <si>
    <t>1. Resultaten</t>
  </si>
  <si>
    <t>Nee</t>
  </si>
  <si>
    <t>Ja</t>
  </si>
  <si>
    <t>N.v.t.</t>
  </si>
  <si>
    <t xml:space="preserve">Dit tabblad berekent de werkelijke rente op schulden met het trapjesmodel. </t>
  </si>
  <si>
    <t>Rente jaarlagen GTS (verleden werkelijke rente, toekomst schatting)</t>
  </si>
  <si>
    <t>Tabblad 6 - Berekening WACC bestaand vermogen</t>
  </si>
  <si>
    <t>Tabblad 7 - Berekening WACC nieuw vermogen</t>
  </si>
  <si>
    <t>4. Risicovrije rente</t>
  </si>
  <si>
    <t>Tabblad 1 - Resultaat</t>
  </si>
  <si>
    <t>Tabblad 3 - Input rente</t>
  </si>
  <si>
    <t>Documentnummer</t>
  </si>
  <si>
    <t>Bodemwaarde risicovrije rente</t>
  </si>
  <si>
    <t>Risicovrije rente (looptijd 10 jaar)</t>
  </si>
  <si>
    <t>Risicovrije rente voor nacalculatie bij looptijd van 10 jaar</t>
  </si>
  <si>
    <t>Risicovrije rente voor nacalculatie bij looptijd van 20 jaar</t>
  </si>
  <si>
    <t>Idem</t>
  </si>
  <si>
    <t>Looptijd risicovrije rente 10 jaar.</t>
  </si>
  <si>
    <t>Looptijd risicovrije rente 20 jaar en bodemwaarde.</t>
  </si>
  <si>
    <t>Rente 20-jaarsobligaties - voor nacalculatie</t>
  </si>
  <si>
    <t>Rente 10-jaarsobligaties - voor nacalculatie</t>
  </si>
  <si>
    <t>Rente 20-jaarsobligaties - voor schatting gewijzigde methodebesluiten</t>
  </si>
  <si>
    <t>Gemiddelde rente voor schatting gewijzigde methodebesluiten</t>
  </si>
  <si>
    <t>Risicovrije rente voor nacalculatie bij looptijd van 20 jaar met toepassing bodemwaarde</t>
  </si>
  <si>
    <t>Gemiddelde rente voor schatting gewijzigde methodebesluiten na toepassing bodemwaarde</t>
  </si>
  <si>
    <t>Ophalen gegevens</t>
  </si>
  <si>
    <t>Bodemwaarde - voor schatting gewijzigde methodebesluiten</t>
  </si>
  <si>
    <t>Berekening risicovrije rente</t>
  </si>
  <si>
    <t>Gemiddelde rente - voor nacalculatie</t>
  </si>
  <si>
    <t>Gemiddelde rente - voor schatting gewijzigde methodebesluiten</t>
  </si>
  <si>
    <t>Inflatie (voor netbeheerders elektriciteit)</t>
  </si>
  <si>
    <t>Kostenvoet vreemd vermogen (nominaal, voor belasting)</t>
  </si>
  <si>
    <t>Kostenvoet eigen vermogen (nominaal, na belasting)</t>
  </si>
  <si>
    <t>Kostenvoet eigen vermogen (nominaal, voor belasting)</t>
  </si>
  <si>
    <t>Rente obligatie-index nutsbedrijven</t>
  </si>
  <si>
    <t>Nominale WACC voor belasting</t>
  </si>
  <si>
    <t>Nominale WACC voor belasting, afgerond op één decimaal)</t>
  </si>
  <si>
    <t>WACC bestaand vermogen gewijzigd methodebesluit</t>
  </si>
  <si>
    <t>Belastinvoet</t>
  </si>
  <si>
    <t>Asset beta</t>
  </si>
  <si>
    <t>WACC bestaand vermogen oorspronkelijk methodebesluit</t>
  </si>
  <si>
    <t>Berekening WACC methodebesluit (oorspronkelijk en gewijzigd)</t>
  </si>
  <si>
    <t>Berekening WACC tarievenbesluiten (met nacalculatie)</t>
  </si>
  <si>
    <t>Formule in het rechterblok kunnen bij nacalculaties in volgende jaren naar rechts doorgetrokken worden</t>
  </si>
  <si>
    <t>Formules in het rechterblok kunnen bij nacalculaties in volgende jaren naar rechts doorgetrokken worden</t>
  </si>
  <si>
    <t>Gewijzigd methodebesluit - zonder en met nacalculatie</t>
  </si>
  <si>
    <t>Oorspronkelijk methodebesluit - zonder en met nacalculatie</t>
  </si>
  <si>
    <t>Reële WACC voor belasting</t>
  </si>
  <si>
    <t>Reëel-plus WACC voor belasting</t>
  </si>
  <si>
    <t>Nominale WACC -  berekend in dit model</t>
  </si>
  <si>
    <t>Reëel-plus WACC -  berekend in dit model</t>
  </si>
  <si>
    <t>Reële WACC -  berekend in dit model</t>
  </si>
  <si>
    <t>Check met input uit WACC-modellen bij de oorspronkelijke methodebesluiten</t>
  </si>
  <si>
    <t>Waarde die zonder berekening wordt overgenomen uit een andere cel uit ander blad</t>
  </si>
  <si>
    <t>Waarde die zonder berekening wordt overgenomen uit een andere cel uit zelfde blad</t>
  </si>
  <si>
    <t>Cellen waar in toekomstige jaren waarden worden opgenomen.</t>
  </si>
  <si>
    <t>WACC GTS</t>
  </si>
  <si>
    <t>WACC RNB's &amp; TenneT land</t>
  </si>
  <si>
    <t>WACC TenneT zee</t>
  </si>
  <si>
    <t>Reële WACC voor belasting, afgerond op één decimaal</t>
  </si>
  <si>
    <t>Reëel-plus WACC voor belasting, afgerond op één decimaal</t>
  </si>
  <si>
    <t>WACC bestaand vermogen oorspronkelijk methodebesluit - met nacalculatie</t>
  </si>
  <si>
    <t>WACC bestaand vermogen gewijzigd methodebesluit - met nacalculatie</t>
  </si>
  <si>
    <t>Zie website ACM</t>
  </si>
  <si>
    <t>Bijlage 3a - WACC-model methodebesluit GTS 2022-2026</t>
  </si>
  <si>
    <t>Bijlage 3a - WACC-model methodebesluit TenneT en RNB's 2022-2026</t>
  </si>
  <si>
    <t>RNB's en TenneT land</t>
  </si>
  <si>
    <t>TenneT zee</t>
  </si>
  <si>
    <t>Dit tabblad haalt de gegevens uit de WACC-modellen bij de methodebesluiten van 2021 op.</t>
  </si>
  <si>
    <t>Werkelijke rente</t>
  </si>
  <si>
    <t>Berekening rente trapjesmodel RNB's &amp; TenneT land</t>
  </si>
  <si>
    <t>Berekening rente trapjesmodel zee</t>
  </si>
  <si>
    <t>Voor de RNB's en TenneT land gebruikt de ACM de 10 meest recente jaarlagen</t>
  </si>
  <si>
    <t>Voor TenneT zee gebruikt de ACM een trapjesmodel met 5 jaarlagen: 2016-2020. Voor 2026 gebruikt de ACM de jaren 2017-2020 en 2026.</t>
  </si>
  <si>
    <t>Rente jaarlagen gerapporteerd door Brattle</t>
  </si>
  <si>
    <t>WACC nieuw vermogen oorspronkelijk methodebesluit</t>
  </si>
  <si>
    <t>WACC nieuw vermogen gewijzigd methodebesluit</t>
  </si>
  <si>
    <t>WACC nieuw vermogen oorspronkelijk methodebesluit - met nacalculatie</t>
  </si>
  <si>
    <t>WACC nieuw vermogen gewijzigd methodebesluit - met nacalculatie</t>
  </si>
  <si>
    <t>Nominale WACC uit oorspronkelijke methodebesluit</t>
  </si>
  <si>
    <t>Nominale WACC incl. nacalculatie rente obv oorspronkelijke methodebesluit</t>
  </si>
  <si>
    <t>Nominale WACC uit gewijzigd methodebesluit</t>
  </si>
  <si>
    <t>Nominale WACC incl. nacalculatie rente obv gewijzigd methodebesluit</t>
  </si>
  <si>
    <t>Reëel-plus WACC uit oorspronkelijke methodebesluit</t>
  </si>
  <si>
    <t>Reëel-plus WACC incl. nacalculatie rente obv oorspronkelijke methodebesluit</t>
  </si>
  <si>
    <t>Reëel-plus WACC uit gewijzigd methodebesluit</t>
  </si>
  <si>
    <t>Reëel-plus WACC incl. nacalculatie rente obv gewijzigd methodebesluit</t>
  </si>
  <si>
    <t>Reële WACC uit oorspronkelijke methodebesluit</t>
  </si>
  <si>
    <t>Reële WACC incl. nacalculatie rente obv oorspronkelijke methodebesluit</t>
  </si>
  <si>
    <t>Reële WACC uit gewijzigd methodebesluit</t>
  </si>
  <si>
    <t>Reële WACC incl. nacalculatie rente obv gewijzigd methodebesluit</t>
  </si>
  <si>
    <t>RNB's &amp; TenneT land</t>
  </si>
  <si>
    <t>Berekening rente met werkelijke rente voor nacalculatie</t>
  </si>
  <si>
    <t>Rente voor schatting in methodebesluit</t>
  </si>
  <si>
    <t>Werkelijke rente voor nacalculatie in tarievenbesluit</t>
  </si>
  <si>
    <t xml:space="preserve">Deze rentes zijn alleen berekend ter controle van de door Brattle gegeven waarde die overgenomen is in blad 2, maar worden verder niet gebruikt. </t>
  </si>
  <si>
    <t>Rente jaarlagen Bloomberg (voor nacalculatie)</t>
  </si>
  <si>
    <t>Gemiddelde van dagelijkse rentes in referentieperiode van 3 jaar</t>
  </si>
  <si>
    <t>Formule in het rechterblok kan bij nacalculaties in volgende jaren naar rechts doorgetrokken worden</t>
  </si>
  <si>
    <t>Let op, nacalculatie rente schulden 2022-2025 kan formule van 2022 gekopieerd worden, maar de uitkomst is gelijk, vanwege hoe het trapjesmodel voor TenneT zee is.</t>
  </si>
  <si>
    <t>Idem. Bij de nacalculatie in volgende jaren kan de formule naar rechts gekopieerd worden.</t>
  </si>
  <si>
    <t>Alle WACC's zijn voor belasting.</t>
  </si>
  <si>
    <t>ACM/INT/463723</t>
  </si>
  <si>
    <t>Cel is niet van toepassing (dus leeg, niet nul).</t>
  </si>
  <si>
    <t>ACM/23/184724 Gewijzigd methodebesluit GTS 2022-2026 (nav uitspraak CBb)
ACM/23/184729 Gewijzigd methodebesluit TenneT transporttaken 2022-2026 (nav uitspraak CBb)
ACM/23/184728 Gewijzigd methodebesluit TenneT systeemtaken  2022-2026 (nav uitspraak CBb)
ACM/23/184727 Gewijzigd methodebesluit Tennet net op zee 2022-2026 (nav uitspraak CBb)
ACM/23/184726 Gewijzigd methodebesluit RNB-G 2022-2026 (nav uitspraak CBb)
ACM/23/184725 Gewijzigd methodebesluit RNB-E 2022-2026 (nav uitspraak CBb)</t>
  </si>
  <si>
    <t>WACC-model TenneT en RNB's, Tab 5_Brondata, rij 48</t>
  </si>
  <si>
    <t>WACC-model TenneT en RNB's, Tab 5_Brondata, rij 49</t>
  </si>
  <si>
    <t>WACC-model GTS, Tab 5_Brondata, rij 16</t>
  </si>
  <si>
    <t>WACC-model GTS, Tab 5_Brondata, rij 17</t>
  </si>
  <si>
    <t>WACC-model GTS, Tab 5_Brondata, rij 20</t>
  </si>
  <si>
    <t>WACC-model GTS, Tab 5_Brondata, rij 21</t>
  </si>
  <si>
    <t>WACC-model GTS, Tab 5_Brondata, rij 22</t>
  </si>
  <si>
    <t>WACC-model GTS, Tab 5_Brondata, rij 25</t>
  </si>
  <si>
    <t>WACC-model GTS, Tab 5_Brondata, rij 40</t>
  </si>
  <si>
    <t>WACC-model GTS, Tab 5_Brondata, rij 26</t>
  </si>
  <si>
    <t>WACC-model GTS, Tab 6_Berekening WACC BV, rij 41</t>
  </si>
  <si>
    <t>WACC-model GTS, Tab 7_Berekening WACC NV, rij 41</t>
  </si>
  <si>
    <t>WACC-model TenneT en RNB's, Tab  5_Brondata, rij 25</t>
  </si>
  <si>
    <t xml:space="preserve">WACC-model TenneT en RNB's, Tab  5_Brondata, rij 26 </t>
  </si>
  <si>
    <t>WACC-model TenneT en RNB's, Tab  5_Brondata, rij 27</t>
  </si>
  <si>
    <t>WACC-model TenneT en RNB's, Tab  5_Brondata, rij 20</t>
  </si>
  <si>
    <t>WACC-model TenneT en RNB's, Tab  5_Brondata, rij 37</t>
  </si>
  <si>
    <t>WACC-model TenneT en RNB's, Tab  5_Brondata, rij 22</t>
  </si>
  <si>
    <t>WACC-model TenneT en RNB's, Tab  6_Berekening WACC BV, rij 52</t>
  </si>
  <si>
    <t>WACC-model TenneT en RNB's, Tab  6_Berekening WACC BV, rij 57</t>
  </si>
  <si>
    <t>WACC-model TenneT en RNB's, Tab  6_Berekening WACC BV, rij 62</t>
  </si>
  <si>
    <t>WACC-model TenneT en RNB's, Tab  7_Berekening WACC NV, rij 50</t>
  </si>
  <si>
    <t>WACC-model TenneT en RNB's, Tab  7_Berekening WACC NV, rij 55</t>
  </si>
  <si>
    <t>WACC-model TenneT en RNB's, Tab  5_Brondata, rij 16</t>
  </si>
  <si>
    <t>WACC-model TenneT en RNB's, Tab  5_Brondata, rij 17</t>
  </si>
  <si>
    <t>WACC-model TenneT en RNB's, Tab 5_Brondata, rij 16</t>
  </si>
  <si>
    <t>WACC-model TenneT en RNB's, Tab 5_Brondata, rij 17</t>
  </si>
  <si>
    <t>WACC-model TenneT en RNB's, Tab 5_Brondata, rij 25</t>
  </si>
  <si>
    <t xml:space="preserve">WACC-model TenneT en RNB's, Tab 5_Brondata, rij 26 </t>
  </si>
  <si>
    <t>WACC-model TenneT en RNB's, Tab 5_Brondata, rij 21</t>
  </si>
  <si>
    <t>WACC-model TenneT en RNB's, Tab 5_Brondata, rij 37</t>
  </si>
  <si>
    <t>WACC-model TenneT en RNB's, Tab 5_Brondata, rij 22</t>
  </si>
  <si>
    <t>WACC-model TenneT en RNB's, Tab 6_Berekening WACC BV, rij 79</t>
  </si>
  <si>
    <t>WACC-model TenneT en RNB's, Tab 6_Berekening WACC BV, rij 84</t>
  </si>
  <si>
    <t>WACC-model TenneT en RNB's, Tab 7_Berekening WACC NV, rij 72</t>
  </si>
  <si>
    <t>WACC-model TenneT en RNB's, Tab 7_Berekening WACC NV, rij 77</t>
  </si>
  <si>
    <t>WACC-model TenneT en RNB's, Tab 5_Brondata, rij 28</t>
  </si>
  <si>
    <t>Uitspraken CBb 4-7-2023</t>
  </si>
  <si>
    <t>N.v.t</t>
  </si>
  <si>
    <t>Nominale WACC voor belasting, afgerond op één decimaal</t>
  </si>
  <si>
    <t>Inflatiecorrectie voor de reëel-plus WACC</t>
  </si>
  <si>
    <t>Inflatiecorrectie voor de reële WACC</t>
  </si>
  <si>
    <t>Nominale WACC - berekend in dit model</t>
  </si>
  <si>
    <t>Reëel-plus WACC - berekend in dit model</t>
  </si>
  <si>
    <t>Besluiten</t>
  </si>
  <si>
    <t>Transactiekosten</t>
  </si>
  <si>
    <t>Rente schulden WACC bestaand vermogen (met trapjesmodel)</t>
  </si>
  <si>
    <t xml:space="preserve">Rente schulden WACC toekomstige jaarlagen en nieuw vermogen </t>
  </si>
  <si>
    <t>Niet gepubliceerd</t>
  </si>
  <si>
    <t>Belastingdienst</t>
  </si>
  <si>
    <t>n.v.t., verwijst naar in het WACC-model berekende waarde</t>
  </si>
  <si>
    <t>datum ophalen gegevens = 6-1-2023</t>
  </si>
  <si>
    <t>Zie Rechtspraak.nl</t>
  </si>
  <si>
    <t xml:space="preserve">(d) de nagecalculeerde WACC. 
</t>
  </si>
  <si>
    <t xml:space="preserve">(c) de nieuwe WACC uit de gewijzigde methodebesluiten (met looptijd risicovrije rente van 20 jaar en bodemwaarde), en 
</t>
  </si>
  <si>
    <t xml:space="preserve">(b) de nagecalculeerde WACC (op basis van de werkelijke rentes), 
</t>
  </si>
  <si>
    <t>Alle gegevens zijn afgerond op 1 decimaal. Weergave is op 2 decimalen, maar het laatste decimaal is door de afronding altijd 0.</t>
  </si>
  <si>
    <t>Dit tabblad haalt de volgende gegevens op: (a) de oorspronkelijke WACC uit de methodebesluiten (op basis van geschatte rentes met looptijd risicovrije rente van 10 jaar),</t>
  </si>
  <si>
    <t>Schatting risicovrije rente methodebesluit</t>
  </si>
  <si>
    <t>Werkelijke risicovrije rente nacalulatie tarievenbesluiten</t>
  </si>
  <si>
    <t>Schatting rente schulden methodebesluit</t>
  </si>
  <si>
    <t>Werkelijke rente schulden nacalculatie tarievenbesluiten</t>
  </si>
  <si>
    <t>Berekening inflatiecorrectie voor reëel-plus WACC</t>
  </si>
  <si>
    <r>
      <rPr>
        <strike/>
        <sz val="10"/>
        <rFont val="Arial"/>
        <family val="2"/>
      </rPr>
      <t>I</t>
    </r>
    <r>
      <rPr>
        <sz val="10"/>
        <rFont val="Arial"/>
        <family val="2"/>
      </rPr>
      <t>nflatiecorrectie voor de reëel-plus WACC</t>
    </r>
  </si>
  <si>
    <t xml:space="preserve">Dit tabblad berekent per netbeheerder de WACC bestaand vermogen. De kostenvoet vreemd vermogen wordt berekend op basis van de rente op schulden o.b.v. het trapjesmodel (tab 2 of 3), plus een opslag voor transactiekosten. </t>
  </si>
  <si>
    <t>Voor de kostenvoet eigen vermogen tellen we de risicovrije rente (tab 2 of 4) op bij de marktrisicopremie vermenigvuldigd met de equity beta. Voor de WACC wegen we de kostenvoet vreemd vermogen en de kostenvoet eigen vermogen met behulp van de gearing.</t>
  </si>
  <si>
    <t>Om de reëel-plus en de reële WACC te krijgen corrigeren we nog (gedeeltelijk) voor inflatie. Uiteindelijk ronden we de percentages af op 1 decimaal. De presentatie is echter met 2 decimalen.</t>
  </si>
  <si>
    <t>De lichtroze vakken kunnen in latere jaren gevuld worden met gegevens voor nacalculatie van de rente. Daarvoor kunnen de formules simpelweg naar rechts gekopieerd worden.</t>
  </si>
  <si>
    <t xml:space="preserve">Zie voor meer toelichting op de exacte berekeningen de toelichting in de WACC bijlages bij de respectievelijke methodebesluiten. </t>
  </si>
  <si>
    <t xml:space="preserve">Dit tabblad berekent per netbeheerder de WACC bestaand vermogen. De kostenvoet vreemd vermogen wordt berekend op basis van de rente op schulden o.b.v. jaarlagen (tab 2 of 3), plus een opslag voor transactiekosten. </t>
  </si>
  <si>
    <t>Rente schulden WACC bestaand vermogen GTS (met trapjesmodel)</t>
  </si>
  <si>
    <t>Rente schulden WACC bestaand vermogen RNB's &amp; TenneT land (met trapjesmodel)</t>
  </si>
  <si>
    <r>
      <t xml:space="preserve">Rente schulden WACC bestaand vermogen TenneT </t>
    </r>
    <r>
      <rPr>
        <sz val="10"/>
        <rFont val="Arial"/>
        <family val="2"/>
      </rPr>
      <t>zee</t>
    </r>
    <r>
      <rPr>
        <sz val="10"/>
        <color theme="1"/>
        <rFont val="Arial"/>
        <family val="2"/>
      </rPr>
      <t xml:space="preserve"> (met trapjesmodel)</t>
    </r>
  </si>
  <si>
    <t>Rente jaarlagen RNB's &amp; TenneT land (verleden werkelijke rente, toekomst schatting)</t>
  </si>
  <si>
    <t>Rente jaarlagen TenneT zee (verleden werkelijke rente, toekomst schatting)</t>
  </si>
  <si>
    <t>Gemiddelde van de dagelijkse rentes in een jaar</t>
  </si>
  <si>
    <t>- De WACC voor 2021 en 2022 o.b.v. de gewijzigde methodebesluiten uit 2023 met nacalculatie van de risicovrije rente en de rente op schulden. Deze berekeningen dienen op een later moment ook voor de jaren 2023-2026 gedaan te worden.</t>
  </si>
  <si>
    <t>Voor nacalculatie in de latere jaren kunnen waarden ingevuld worden in de magenta gekleurde cellen</t>
  </si>
  <si>
    <t>Excel Brattle TenneT en RNBs, table 14, kolom G</t>
  </si>
  <si>
    <t>Excel Brattle GTS, table 1, rij 18</t>
  </si>
  <si>
    <t>Excel Brattle GTS, table 1, rij 12</t>
  </si>
  <si>
    <t>Excel Brattle GTS, table 1, rij 16</t>
  </si>
  <si>
    <t>Excel Brattle GTS, table 1, rij 20</t>
  </si>
  <si>
    <t>Excel Brattle GTS, table 11, rij 33</t>
  </si>
  <si>
    <t>Excel Brattle GTS, table 11, rij 34</t>
  </si>
  <si>
    <t>Excel Brattle GTS, table 12, rij 14 &amp; besluit</t>
  </si>
  <si>
    <t>Excel Brattle TenneT &amp; RNB's, table 1, rij 12</t>
  </si>
  <si>
    <t>Excel Brattle TenneT &amp; RNB's, table 1, rij 14</t>
  </si>
  <si>
    <t>Excel Brattle TenneT &amp; RNB's, table 1, rij 18</t>
  </si>
  <si>
    <t>Excel Brattle TenneT &amp; RNB's, table 1, rij 22</t>
  </si>
  <si>
    <t>Excel Brattle TenneT &amp; RNB's, table 1, rij 16</t>
  </si>
  <si>
    <t>Excel Brattle TenneT &amp; RNB's, table 14, rij 34</t>
  </si>
  <si>
    <t>Excel Brattle TenneT &amp; RNB's, table 14, rij 35 en table 15, rij 24</t>
  </si>
  <si>
    <t>Excel Brattle TenneT &amp; RNB's, table 16, rij 15 en table 16, rij 22 en besluiten</t>
  </si>
  <si>
    <t>Excel Brattle TenneT &amp; RNB's, table 14, rij 23</t>
  </si>
  <si>
    <t xml:space="preserve">Dit blad bevat voor de risicovrije rente het gemiddelde van de dagelijkse rente voor de referentieperiode van 3 jaar (voor de schatting) en per jaar (voor de nacalculatie). </t>
  </si>
  <si>
    <t>Input rente schulden</t>
  </si>
  <si>
    <t>Rente schulden</t>
  </si>
  <si>
    <t>De referentieperiode voor de schatting voor 2021 is 1-1-2018 t/m 31-12-2020, voor 2022 is dat 1-1-2019 t/m 31-12-2021, en voor 2023 is dat 1-1-2020 t/m 31-12-2022. Voor 2024-2023 is dat 1-11-2020 t/m 31-10-2023.</t>
  </si>
  <si>
    <t>Excel Brattle TenneT &amp; RNB's, table 1, rij 32</t>
  </si>
  <si>
    <t>Verder bevat dit blad de gemiddelde rente schulden per jaar, o.b.v. een obligatie-index voor Europese utilities met single A credit rating (BFV EUR Utility (A) 10 Year index, ticker C58310Y, o.b.v. PX_LAST; zie WACC-bijlage TenneT &amp; RNB's voetnoot in hoofdstuk 3).</t>
  </si>
  <si>
    <t>10-jaars rente obv index GTNLG10Y Govt Generic Netherlands 10 Year Government Bond (ticker GTNLG10Y) en index GTDEM10Y Govt Generic Germany 10 Year Government Bond (ticker GTDEM10Y) o.b.v. YLD_YTM_MID.</t>
  </si>
  <si>
    <t>20-jaars rente obv index GTNLG20Y Govt Generic Netherlands 20 Year Government Bond (ticker GTNLG20Y) en index GTDEM20Y Govt Generic Germany 20 Year Government Bond (ticker GTDEM20Y) o.b.v. YLD_YTM_MID. Zie voetnoot in par. 2,1 van WACC-bijlage TenneT en RNB's.</t>
  </si>
  <si>
    <t>Uitkomst van berekening o.b.v. gegevens uit Bloomberg 6-1-2023 en 9-11-2023</t>
  </si>
  <si>
    <t>Uitkomst van berekening o.b.v. gegevens uit Bloomberg 9-11-2023</t>
  </si>
  <si>
    <t>ACM/INT/485147</t>
  </si>
  <si>
    <t>datum ophalen gegevens = 9-11-2023</t>
  </si>
  <si>
    <t>Gemiddelde van de dagelijkse rentes in het jaar</t>
  </si>
  <si>
    <t>Gemiddelde van dagelijkse rentes in referentieperiode van 3 jaar.</t>
  </si>
  <si>
    <t>Uitkomst van berekening o.b.v. gegevens uit Bloomberg 6-1-2023</t>
  </si>
  <si>
    <t>Mogelijkheden van bezwaar en beroep staan open tegen het besluit waarbij dit bestand hoort (zie kenmerken hierboven).</t>
  </si>
  <si>
    <t>ACM/19/035352, ACM/UIT/560206</t>
  </si>
  <si>
    <t>Bloomberg 6-1-2023</t>
  </si>
  <si>
    <t>Bloomberg 9-11-2023</t>
  </si>
  <si>
    <t>Risicovrije rente Bloomberg 9-11-2023</t>
  </si>
  <si>
    <t>Rentegegevens Bloomberg 6-1-2023 met berekeningen</t>
  </si>
  <si>
    <t>Dit rekenmodel bevat berekeningen voor zowel GTS, de RNB's &amp; TenneT land en TenneT zee. Om het iets overzichtelijker te maken hebben we groepen opgenomen in dit bestand. Aan de linkerkant van het scherm kan door op het plusje te drukken een groep uitvouwen, en door op het minnetje te klikken een groep invouwen. Zo zie je enkel de gegevens en berekeningen die relevant zijn voor de netbeheerder waar je geïnteresseerd in bent.</t>
  </si>
  <si>
    <t>Datum</t>
  </si>
  <si>
    <t>ACM/UIT/600689 Gewijzigd methodebesluit GTS 2022-2026
ACM/UIT/600678 Gewijzigd methodebesluit TenneT transporttaken 2022-2026
ACM/UIT/600685 Gewijzigd methodebesluit TenneT systeemtaken  2022-2026
ACM/UIT/600686 Gewijzigd methodebesluit TenneT net op zee 2022-2026
ACM/UIT/600687 Gewijzigd methodebesluit RNB-G 2022-2026
ACM/UIT/605244 Gewijzigd methodebesluit RNB-E 2022-2026</t>
  </si>
  <si>
    <t>Blad 4. Risicovrije rente</t>
  </si>
  <si>
    <t>Blad 1. Input uit WACC modellen</t>
  </si>
  <si>
    <t>Niet gepubliceerd, vertrouwelijke gegevens uit een betaalde bron</t>
  </si>
  <si>
    <t>Tabblad 2 - Input uit WACC-modellen bij oorspronkelijke methodebesluiten</t>
  </si>
  <si>
    <t>Dit tabblad berekent de gemiddelde risicovrije rente door een gemiddelde te nemen van de dagelijkse rentes op staatsobligaties van Nederland en Duitsland.</t>
  </si>
  <si>
    <t>Werkelijke rentes (t/m 2019) uit tabblad 3, geschatte rentes (v/a 2020) uit tabblad 2.</t>
  </si>
  <si>
    <t>Werkelijke rentes (t/m 2020) uit tabblad 3, geschatte rentes (v/a 2021) uit tabblad 2.</t>
  </si>
  <si>
    <r>
      <t xml:space="preserve">Werkelijke rentes (t/m 2020) uit tabblad 3, geschatte rente (2026) uit tabblad 2 (10-jaars trapjesmodel met </t>
    </r>
    <r>
      <rPr>
        <i/>
        <sz val="10"/>
        <rFont val="Arial"/>
        <family val="2"/>
      </rPr>
      <t>vijf</t>
    </r>
    <r>
      <rPr>
        <sz val="10"/>
        <rFont val="Arial"/>
        <family val="2"/>
      </rPr>
      <t xml:space="preserve"> jaarlagen.</t>
    </r>
  </si>
  <si>
    <t>Op sommige bladen zijn extra kolommen ingevoegd die leeg zijn. Reden daarvan is dat in andere bladen de verwijzingen naar dezelfde kolommen gaat. Dit vergemakkelijkt de controle en verkleint de kans op fouten.</t>
  </si>
  <si>
    <t>Telkens zijn er vier blokken: linksboven herberekening van WACC uit oorspronkelijke methodebesluiten (uit 2021), linksonder berekening WACC met nacalculatie rente o.b.v. oorspronkelijke methodebesluiten (alleen 2021 en 2022),</t>
  </si>
  <si>
    <t>rechtsboven WACC uit gewijzigde methodebesluiten (met looptijd risicovrije rente van 20 jaar en bodemwaarde) en rechtsonder idem met nacalculatie rente (alleen 2021 en 2022; in latere jaren wordt dit aangevuld).</t>
  </si>
  <si>
    <t>Nominale WACC - uit WACC-model bij methodebesluiten uit 2021</t>
  </si>
  <si>
    <t>Reëel-plus WACC - uit WACC-model bij methodebesluiten uit 2021</t>
  </si>
  <si>
    <t>Reële WACC - uit WACC-model bij methodebesluiten uit 2021</t>
  </si>
  <si>
    <t>Bijlage 3a</t>
  </si>
  <si>
    <t>Resultaten uit dit model worden gebruikt in de gewijzigde methodebesluiten, de gewijzigde x-factormodellen en de gewijzigde doelmatigheidsfactorberekening.</t>
  </si>
  <si>
    <t>- De WACC zoals oorspronkelijk bepaald in de methodebesluiten uit 2021, met voor de risicovrije rente een looptijd van 10 jaar.</t>
  </si>
  <si>
    <t>- De WACC zoals opnieuw bepaald voor de gewijzigde methodebesluiten van december 2023, met voor de risicovrije rente een looptijd van 20 jaar en toepassing van een bodemwaarde.</t>
  </si>
  <si>
    <t>- De WACC voor 2021 en 2022 o.b.v. de oorspronkelijke methodebesluiten uit 2021 met nacalcualtie van de risicovrije rente en de rente op schulden.</t>
  </si>
  <si>
    <t>Bronverwijzing in oorspronkelijke WACC-model</t>
  </si>
  <si>
    <t>Voor nacalculatie in latere jaren kan de van toepassing zijnde rente in de magenta gekleurde cellen worden ingevoerd.</t>
  </si>
  <si>
    <t>Voor nacalculatie in latere jaren kan de formule links van de magenta gekleurde cellen naar rechts gekopieerd worden.</t>
  </si>
  <si>
    <t>WACC-model gewijzigde methodebesluiten 2022-2026 van 14 december 2023</t>
  </si>
  <si>
    <t>14 december 2023</t>
  </si>
  <si>
    <t>ACM/UIT/607297</t>
  </si>
  <si>
    <t>WACC-model gewijzigde methodebesluiten 2022-2026</t>
  </si>
  <si>
    <t>WACC-bijlage GTS (ACM/UIT/607713) van 14 december 2023
WACC-bijlage TenneT en RNB's (ACM/UIT/607249) van 14 december 2023</t>
  </si>
  <si>
    <t>Gewijzigde methodebesluiten 2022-2026 GTS, TenneT transporttaken, systeemtaken, net op zee, RNB-E, RNB-G van 14 december 2023</t>
  </si>
  <si>
    <t>Dit model bevat de berekening van het redelijk rendement (WACC) voor GTS, TenneT en de RNB's voor de reguleringsperiode 2022-2026 voor de gewijzigde methodebesluiten.</t>
  </si>
  <si>
    <t>Dit model bevat vier varianten van de WACC:</t>
  </si>
  <si>
    <t xml:space="preserve">Er is een aparte set berekeningen voor GTS, voor TenneT land en RNB's en voor TenneT zee. Voor GTS was bij het methodebesluit uit 2021 een eerdere peildatum gebruikt waardoor de rentes, beta en gearing anders zijn. Bij TenneT zee is een opslag op de beta van toepassing en geldt een afwijkend trapjesmodel. </t>
  </si>
  <si>
    <t>ECLI:NL:CBB:2023:316 - Uitspraak CBB over methodebesluit GTS
ECLI:NL:CBB:2023:317 - Uitspraak CBB over methodebesluit TenneT systeemtaken
ECLI:NL:CBB:2023:318 - Uitspraak CBB over methodebesluit TenneT net op zee
ECLI:NL:CBB:2023:319 - Uitspraak CBB over methodebesluit TenneT transporttaken
ECLI:NL:CBB:2023:320 - Uitspraak CBB over methodebesluit RNB-G
ECLI:NL:CBB:2023:321 - Uitspraak CBB over methodebesluit RNB-E</t>
  </si>
  <si>
    <t>Uit oorspronkelijke methodebesluit (10 jaar) van GTS</t>
  </si>
  <si>
    <t>Idem met nacalculatie rente van GTS</t>
  </si>
  <si>
    <t>Uit oorspronkelijke methodebesluit (10 jaar) - Tennet &amp; RNB's</t>
  </si>
  <si>
    <t>Idem met nacalculatie rente - TenneT &amp; RNB's</t>
  </si>
  <si>
    <t>Uit gewijzigde methodebesluiten (20 jaar en bodemwaarde) - allen</t>
  </si>
  <si>
    <t>Idem met nacalculatie rente - allen</t>
  </si>
  <si>
    <t>Ophalen resultaat risicovrije rente</t>
  </si>
  <si>
    <t>Ophalen WACC GTS</t>
  </si>
  <si>
    <t>Ophalen WACC RNB's &amp; TenneT land</t>
  </si>
  <si>
    <t>Ophalen WACC TenneT zee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</si>
</sst>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0.0000%"/>
  </numFmts>
  <fonts count="34" x14ac:knownFonts="1">
    <font>
      <sz val="10"/>
      <color theme="1"/>
      <name val="Arial"/>
      <family val="2"/>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sz val="10"/>
      <name val="Arial"/>
      <family val="2"/>
    </font>
    <font>
      <b/>
      <sz val="14"/>
      <color theme="0"/>
      <name val="Arial"/>
      <family val="2"/>
    </font>
    <font>
      <i/>
      <sz val="10"/>
      <name val="Arial"/>
      <family val="2"/>
    </font>
    <font>
      <b/>
      <sz val="10"/>
      <color rgb="FFFF0000"/>
      <name val="Arial"/>
      <family val="2"/>
    </font>
    <font>
      <sz val="8"/>
      <color indexed="81"/>
      <name val="Tahoma"/>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u/>
      <sz val="10"/>
      <color theme="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b/>
      <sz val="10"/>
      <color indexed="8"/>
      <name val="Arial"/>
      <family val="2"/>
    </font>
    <font>
      <sz val="11"/>
      <color indexed="8"/>
      <name val="Arial"/>
      <family val="2"/>
    </font>
    <font>
      <sz val="10"/>
      <color indexed="8"/>
      <name val="Arial"/>
      <family val="2"/>
    </font>
    <font>
      <strike/>
      <sz val="10"/>
      <name val="Arial"/>
      <family val="2"/>
    </font>
  </fonts>
  <fills count="4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rgb="FFFF00FF"/>
        <bgColor indexed="64"/>
      </patternFill>
    </fill>
    <fill>
      <patternFill patternType="solid">
        <fgColor rgb="FFFFCCFF"/>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rgb="FF99FF99"/>
        <bgColor indexed="64"/>
      </patternFill>
    </fill>
    <fill>
      <patternFill patternType="solid">
        <fgColor rgb="FFE1FFE1"/>
        <bgColor indexed="64"/>
      </patternFill>
    </fill>
    <fill>
      <patternFill patternType="solid">
        <fgColor rgb="FFCCFFCC"/>
        <bgColor indexed="64"/>
      </patternFill>
    </fill>
    <fill>
      <patternFill patternType="solid">
        <fgColor theme="0"/>
        <bgColor indexed="64"/>
      </patternFill>
    </fill>
    <fill>
      <patternFill patternType="solid">
        <fgColor theme="9" tint="0.79998168889431442"/>
        <bgColor indexed="64"/>
      </patternFill>
    </fill>
    <fill>
      <patternFill patternType="solid">
        <fgColor rgb="FFFFE5FF"/>
        <bgColor indexed="64"/>
      </patternFill>
    </fill>
    <fill>
      <patternFill patternType="solid">
        <fgColor theme="0" tint="-0.14999847407452621"/>
        <bgColor indexed="64"/>
      </patternFill>
    </fill>
  </fills>
  <borders count="22">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right/>
      <top/>
      <bottom style="thin">
        <color indexed="64"/>
      </bottom>
      <diagonal/>
    </border>
    <border>
      <left/>
      <right/>
      <top style="thin">
        <color indexed="64"/>
      </top>
      <bottom/>
      <diagonal/>
    </border>
  </borders>
  <cellStyleXfs count="73">
    <xf numFmtId="0" fontId="0" fillId="0" borderId="0">
      <alignment vertical="top"/>
    </xf>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5" fillId="0" borderId="0">
      <alignment vertical="top"/>
    </xf>
    <xf numFmtId="49" fontId="8" fillId="5" borderId="1">
      <alignment vertical="top"/>
    </xf>
    <xf numFmtId="49" fontId="6" fillId="16" borderId="1">
      <alignment vertical="top"/>
    </xf>
    <xf numFmtId="49" fontId="6" fillId="0" borderId="0">
      <alignment vertical="top"/>
    </xf>
    <xf numFmtId="41" fontId="5" fillId="9" borderId="0">
      <alignment vertical="top"/>
    </xf>
    <xf numFmtId="41" fontId="5" fillId="8" borderId="0">
      <alignment vertical="top"/>
    </xf>
    <xf numFmtId="41" fontId="5" fillId="7" borderId="0">
      <alignment vertical="top"/>
    </xf>
    <xf numFmtId="41" fontId="5" fillId="43" borderId="0">
      <alignment vertical="top"/>
    </xf>
    <xf numFmtId="41" fontId="5" fillId="6" borderId="0">
      <alignment vertical="top"/>
    </xf>
    <xf numFmtId="41" fontId="5" fillId="10" borderId="0">
      <alignment vertical="top"/>
    </xf>
    <xf numFmtId="49" fontId="10" fillId="0" borderId="0">
      <alignment vertical="top"/>
    </xf>
    <xf numFmtId="49" fontId="9" fillId="0" borderId="0">
      <alignment vertical="top"/>
    </xf>
    <xf numFmtId="0" fontId="16" fillId="12" borderId="3" applyNumberFormat="0" applyAlignment="0" applyProtection="0"/>
    <xf numFmtId="0" fontId="17" fillId="13" borderId="4" applyNumberFormat="0" applyAlignment="0" applyProtection="0"/>
    <xf numFmtId="0" fontId="18" fillId="13" borderId="3" applyNumberFormat="0" applyAlignment="0" applyProtection="0"/>
    <xf numFmtId="0" fontId="19" fillId="0" borderId="5" applyNumberFormat="0" applyFill="0" applyAlignment="0" applyProtection="0"/>
    <xf numFmtId="0" fontId="13" fillId="14" borderId="6" applyNumberFormat="0" applyAlignment="0" applyProtection="0"/>
    <xf numFmtId="0" fontId="15" fillId="15" borderId="7" applyNumberFormat="0" applyFont="0" applyAlignment="0" applyProtection="0"/>
    <xf numFmtId="0" fontId="20" fillId="0" borderId="0" applyNumberFormat="0" applyFill="0" applyBorder="0" applyAlignment="0" applyProtection="0"/>
    <xf numFmtId="43" fontId="15" fillId="0" borderId="0" applyFont="0" applyFill="0" applyBorder="0" applyAlignment="0" applyProtection="0"/>
    <xf numFmtId="41" fontId="15" fillId="0" borderId="0" applyFont="0" applyFill="0" applyBorder="0" applyAlignment="0" applyProtection="0"/>
    <xf numFmtId="44" fontId="15" fillId="0" borderId="0" applyFont="0" applyFill="0" applyBorder="0" applyAlignment="0" applyProtection="0"/>
    <xf numFmtId="42" fontId="15" fillId="0" borderId="0" applyFont="0" applyFill="0" applyBorder="0" applyAlignment="0" applyProtection="0"/>
    <xf numFmtId="9" fontId="15" fillId="0" borderId="0" applyFont="0" applyFill="0" applyBorder="0" applyAlignment="0" applyProtection="0"/>
    <xf numFmtId="0" fontId="22" fillId="0" borderId="0" applyNumberFormat="0" applyFill="0" applyBorder="0" applyAlignment="0" applyProtection="0"/>
    <xf numFmtId="0" fontId="23" fillId="0" borderId="8" applyNumberFormat="0" applyFill="0" applyAlignment="0" applyProtection="0"/>
    <xf numFmtId="0" fontId="24" fillId="0" borderId="9" applyNumberFormat="0" applyFill="0" applyAlignment="0" applyProtection="0"/>
    <xf numFmtId="0" fontId="25" fillId="0" borderId="10" applyNumberFormat="0" applyFill="0" applyAlignment="0" applyProtection="0"/>
    <xf numFmtId="0" fontId="25" fillId="0" borderId="0" applyNumberFormat="0" applyFill="0" applyBorder="0" applyAlignment="0" applyProtection="0"/>
    <xf numFmtId="0" fontId="14" fillId="0" borderId="0" applyNumberFormat="0" applyFill="0" applyBorder="0" applyAlignment="0" applyProtection="0"/>
    <xf numFmtId="0" fontId="26" fillId="0" borderId="0" applyNumberFormat="0" applyFill="0" applyBorder="0" applyAlignment="0" applyProtection="0"/>
    <xf numFmtId="0" fontId="27" fillId="0" borderId="11" applyNumberFormat="0" applyFill="0" applyAlignment="0" applyProtection="0"/>
    <xf numFmtId="0" fontId="28"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8" fillId="24" borderId="0" applyNumberFormat="0" applyBorder="0" applyAlignment="0" applyProtection="0"/>
    <xf numFmtId="0" fontId="28"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8" fillId="28" borderId="0" applyNumberFormat="0" applyBorder="0" applyAlignment="0" applyProtection="0"/>
    <xf numFmtId="0" fontId="28"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8" fillId="32" borderId="0" applyNumberFormat="0" applyBorder="0" applyAlignment="0" applyProtection="0"/>
    <xf numFmtId="0" fontId="28"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8" fillId="36" borderId="0" applyNumberFormat="0" applyBorder="0" applyAlignment="0" applyProtection="0"/>
    <xf numFmtId="0" fontId="28"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28" fillId="40" borderId="0" applyNumberFormat="0" applyBorder="0" applyAlignment="0" applyProtection="0"/>
    <xf numFmtId="0" fontId="29" fillId="0" borderId="0" applyNumberFormat="0" applyFill="0" applyBorder="0" applyAlignment="0" applyProtection="0"/>
    <xf numFmtId="49" fontId="21" fillId="0" borderId="0" applyFill="0" applyBorder="0" applyAlignment="0" applyProtection="0"/>
    <xf numFmtId="43" fontId="5" fillId="41" borderId="0" applyNumberFormat="0">
      <alignment vertical="top"/>
    </xf>
    <xf numFmtId="43" fontId="5" fillId="8" borderId="0" applyFont="0" applyFill="0" applyBorder="0" applyAlignment="0" applyProtection="0">
      <alignment vertical="top"/>
    </xf>
    <xf numFmtId="10" fontId="5" fillId="0" borderId="0" applyFont="0" applyFill="0" applyBorder="0" applyAlignment="0" applyProtection="0">
      <alignment vertical="top"/>
    </xf>
    <xf numFmtId="41" fontId="5" fillId="42" borderId="0">
      <alignment vertical="top"/>
    </xf>
    <xf numFmtId="0" fontId="5" fillId="0" borderId="0"/>
    <xf numFmtId="43" fontId="5" fillId="44" borderId="0">
      <alignment vertical="top"/>
    </xf>
    <xf numFmtId="43" fontId="5" fillId="10" borderId="0">
      <alignment vertical="top"/>
    </xf>
    <xf numFmtId="43" fontId="5" fillId="8" borderId="0">
      <alignment vertical="top"/>
    </xf>
    <xf numFmtId="43" fontId="5" fillId="9" borderId="0">
      <alignment vertical="top"/>
    </xf>
    <xf numFmtId="43" fontId="5" fillId="7" borderId="0">
      <alignment vertical="top"/>
    </xf>
    <xf numFmtId="41" fontId="5" fillId="46" borderId="0">
      <alignment vertical="top"/>
    </xf>
  </cellStyleXfs>
  <cellXfs count="102">
    <xf numFmtId="0" fontId="0" fillId="0" borderId="0" xfId="0">
      <alignment vertical="top"/>
    </xf>
    <xf numFmtId="0" fontId="6" fillId="0" borderId="0" xfId="4" applyFont="1">
      <alignment vertical="top"/>
    </xf>
    <xf numFmtId="0" fontId="5" fillId="0" borderId="0" xfId="4">
      <alignment vertical="top"/>
    </xf>
    <xf numFmtId="0" fontId="7" fillId="0" borderId="0" xfId="4" applyFont="1">
      <alignment vertical="top"/>
    </xf>
    <xf numFmtId="0" fontId="9" fillId="0" borderId="0" xfId="4" applyFont="1">
      <alignment vertical="top"/>
    </xf>
    <xf numFmtId="0" fontId="10" fillId="0" borderId="0" xfId="4" applyFont="1">
      <alignment vertical="top"/>
    </xf>
    <xf numFmtId="0" fontId="5" fillId="0" borderId="2" xfId="4" applyBorder="1">
      <alignment vertical="top"/>
    </xf>
    <xf numFmtId="49" fontId="8" fillId="5" borderId="1" xfId="5">
      <alignment vertical="top"/>
    </xf>
    <xf numFmtId="49" fontId="6" fillId="16" borderId="1" xfId="6">
      <alignment vertical="top"/>
    </xf>
    <xf numFmtId="0" fontId="7" fillId="0" borderId="2" xfId="4" applyFont="1" applyBorder="1" applyAlignment="1">
      <alignment horizontal="left" vertical="top" wrapText="1"/>
    </xf>
    <xf numFmtId="0" fontId="5" fillId="0" borderId="2" xfId="4" applyBorder="1" applyAlignment="1">
      <alignment horizontal="left" vertical="top" wrapText="1"/>
    </xf>
    <xf numFmtId="1" fontId="5" fillId="0" borderId="0" xfId="4" applyNumberFormat="1">
      <alignment vertical="top"/>
    </xf>
    <xf numFmtId="49" fontId="7" fillId="16" borderId="2" xfId="6" applyFont="1" applyBorder="1">
      <alignment vertical="top"/>
    </xf>
    <xf numFmtId="0" fontId="8" fillId="5" borderId="1" xfId="5" applyNumberFormat="1">
      <alignment vertical="top"/>
    </xf>
    <xf numFmtId="0" fontId="14" fillId="0" borderId="0" xfId="4" applyFont="1">
      <alignment vertical="top"/>
    </xf>
    <xf numFmtId="49" fontId="13" fillId="5" borderId="2" xfId="5" applyFont="1" applyBorder="1">
      <alignment vertical="top"/>
    </xf>
    <xf numFmtId="0" fontId="5" fillId="11" borderId="0" xfId="4" applyFill="1">
      <alignment vertical="top"/>
    </xf>
    <xf numFmtId="49" fontId="7" fillId="16" borderId="0" xfId="6" applyFont="1" applyBorder="1">
      <alignment vertical="top"/>
    </xf>
    <xf numFmtId="49" fontId="5" fillId="16" borderId="2" xfId="6" applyFont="1" applyBorder="1">
      <alignment vertical="top"/>
    </xf>
    <xf numFmtId="0" fontId="7" fillId="0" borderId="0" xfId="4" applyFont="1" applyAlignment="1">
      <alignment horizontal="left" vertical="top" wrapText="1"/>
    </xf>
    <xf numFmtId="49" fontId="10" fillId="0" borderId="0" xfId="14">
      <alignment vertical="top"/>
    </xf>
    <xf numFmtId="49" fontId="6" fillId="0" borderId="0" xfId="7">
      <alignment vertical="top"/>
    </xf>
    <xf numFmtId="49" fontId="9" fillId="0" borderId="0" xfId="15">
      <alignment vertical="top"/>
    </xf>
    <xf numFmtId="41" fontId="5" fillId="9" borderId="0" xfId="8">
      <alignment vertical="top"/>
    </xf>
    <xf numFmtId="41" fontId="5" fillId="7" borderId="0" xfId="10">
      <alignment vertical="top"/>
    </xf>
    <xf numFmtId="41" fontId="5" fillId="6" borderId="0" xfId="12">
      <alignment vertical="top"/>
    </xf>
    <xf numFmtId="41" fontId="5" fillId="43" borderId="0" xfId="11">
      <alignment vertical="top"/>
    </xf>
    <xf numFmtId="43" fontId="12" fillId="0" borderId="0" xfId="63" applyFont="1" applyFill="1">
      <alignment vertical="top"/>
    </xf>
    <xf numFmtId="41" fontId="5" fillId="10" borderId="0" xfId="13">
      <alignment vertical="top"/>
    </xf>
    <xf numFmtId="41" fontId="5" fillId="8" borderId="0" xfId="9">
      <alignment vertical="top"/>
    </xf>
    <xf numFmtId="0" fontId="9" fillId="11" borderId="0" xfId="4" applyFont="1" applyFill="1">
      <alignment vertical="top"/>
    </xf>
    <xf numFmtId="49" fontId="5" fillId="0" borderId="0" xfId="7" applyFont="1">
      <alignment vertical="top"/>
    </xf>
    <xf numFmtId="0" fontId="5" fillId="41" borderId="0" xfId="62" applyNumberFormat="1">
      <alignment vertical="top"/>
    </xf>
    <xf numFmtId="10" fontId="5" fillId="9" borderId="0" xfId="4" applyNumberFormat="1" applyFill="1">
      <alignment vertical="top"/>
    </xf>
    <xf numFmtId="0" fontId="5" fillId="0" borderId="0" xfId="4" applyAlignment="1">
      <alignment vertical="top" wrapText="1"/>
    </xf>
    <xf numFmtId="0" fontId="1" fillId="0" borderId="0" xfId="0" applyFont="1">
      <alignment vertical="top"/>
    </xf>
    <xf numFmtId="0" fontId="6" fillId="16" borderId="1" xfId="6" applyNumberFormat="1">
      <alignment vertical="top"/>
    </xf>
    <xf numFmtId="0" fontId="27" fillId="0" borderId="0" xfId="0" quotePrefix="1" applyFont="1" applyAlignment="1"/>
    <xf numFmtId="0" fontId="1" fillId="0" borderId="0" xfId="0" quotePrefix="1" applyFont="1" applyAlignment="1"/>
    <xf numFmtId="10" fontId="5" fillId="43" borderId="0" xfId="64" applyFont="1" applyFill="1">
      <alignment vertical="top"/>
    </xf>
    <xf numFmtId="0" fontId="1" fillId="0" borderId="0" xfId="0" applyFont="1" applyAlignment="1"/>
    <xf numFmtId="0" fontId="5" fillId="0" borderId="0" xfId="0" quotePrefix="1" applyFont="1" applyAlignment="1"/>
    <xf numFmtId="0" fontId="14" fillId="0" borderId="0" xfId="0" quotePrefix="1" applyFont="1" applyAlignment="1"/>
    <xf numFmtId="10" fontId="1" fillId="43" borderId="0" xfId="64" applyFont="1" applyFill="1" applyAlignment="1"/>
    <xf numFmtId="10" fontId="5" fillId="10" borderId="0" xfId="4" applyNumberFormat="1" applyFill="1">
      <alignment vertical="top"/>
    </xf>
    <xf numFmtId="10" fontId="5" fillId="8" borderId="0" xfId="4" applyNumberFormat="1" applyFill="1">
      <alignment vertical="top"/>
    </xf>
    <xf numFmtId="10" fontId="5" fillId="0" borderId="0" xfId="4" applyNumberFormat="1">
      <alignment vertical="top"/>
    </xf>
    <xf numFmtId="0" fontId="27" fillId="0" borderId="0" xfId="0" applyFont="1" applyAlignment="1"/>
    <xf numFmtId="43" fontId="5" fillId="43" borderId="0" xfId="63" applyFont="1" applyFill="1">
      <alignment vertical="top"/>
    </xf>
    <xf numFmtId="0" fontId="5" fillId="0" borderId="0" xfId="66"/>
    <xf numFmtId="0" fontId="30" fillId="0" borderId="0" xfId="0" applyFont="1">
      <alignment vertical="top"/>
    </xf>
    <xf numFmtId="0" fontId="30" fillId="0" borderId="0" xfId="0" applyFont="1" applyAlignment="1">
      <alignment horizontal="center" vertical="top"/>
    </xf>
    <xf numFmtId="0" fontId="31" fillId="45" borderId="0" xfId="0" applyFont="1" applyFill="1">
      <alignment vertical="top"/>
    </xf>
    <xf numFmtId="0" fontId="32" fillId="45" borderId="12" xfId="0" applyFont="1" applyFill="1" applyBorder="1">
      <alignment vertical="top"/>
    </xf>
    <xf numFmtId="0" fontId="32" fillId="45" borderId="13" xfId="0" applyFont="1" applyFill="1" applyBorder="1">
      <alignment vertical="top"/>
    </xf>
    <xf numFmtId="0" fontId="32" fillId="45" borderId="14" xfId="0" applyFont="1" applyFill="1" applyBorder="1">
      <alignment vertical="top"/>
    </xf>
    <xf numFmtId="0" fontId="32" fillId="45" borderId="0" xfId="0" applyFont="1" applyFill="1">
      <alignment vertical="top"/>
    </xf>
    <xf numFmtId="0" fontId="32" fillId="45" borderId="15" xfId="0" applyFont="1" applyFill="1" applyBorder="1">
      <alignment vertical="top"/>
    </xf>
    <xf numFmtId="0" fontId="32" fillId="44" borderId="0" xfId="0" applyFont="1" applyFill="1" applyAlignment="1">
      <alignment horizontal="center" vertical="top"/>
    </xf>
    <xf numFmtId="0" fontId="32" fillId="45" borderId="16" xfId="0" applyFont="1" applyFill="1" applyBorder="1">
      <alignment vertical="top"/>
    </xf>
    <xf numFmtId="0" fontId="32" fillId="45" borderId="17" xfId="0" applyFont="1" applyFill="1" applyBorder="1">
      <alignment vertical="top"/>
    </xf>
    <xf numFmtId="0" fontId="32" fillId="45" borderId="18" xfId="0" applyFont="1" applyFill="1" applyBorder="1">
      <alignment vertical="top"/>
    </xf>
    <xf numFmtId="0" fontId="32" fillId="45" borderId="19" xfId="0" applyFont="1" applyFill="1" applyBorder="1">
      <alignment vertical="top"/>
    </xf>
    <xf numFmtId="0" fontId="32" fillId="8" borderId="0" xfId="0" applyFont="1" applyFill="1" applyAlignment="1">
      <alignment horizontal="center" vertical="top"/>
    </xf>
    <xf numFmtId="49" fontId="21" fillId="45" borderId="18" xfId="61" applyFill="1" applyBorder="1" applyAlignment="1">
      <alignment vertical="top"/>
    </xf>
    <xf numFmtId="0" fontId="32" fillId="9" borderId="0" xfId="0" applyFont="1" applyFill="1" applyAlignment="1">
      <alignment horizontal="center" vertical="top"/>
    </xf>
    <xf numFmtId="0" fontId="32" fillId="0" borderId="0" xfId="0" applyFont="1">
      <alignment vertical="top"/>
    </xf>
    <xf numFmtId="49" fontId="5" fillId="0" borderId="0" xfId="6" applyFont="1" applyFill="1" applyBorder="1">
      <alignment vertical="top"/>
    </xf>
    <xf numFmtId="10" fontId="12" fillId="0" borderId="0" xfId="63" applyNumberFormat="1" applyFont="1" applyFill="1" applyAlignment="1">
      <alignment horizontal="right" vertical="top"/>
    </xf>
    <xf numFmtId="10" fontId="5" fillId="47" borderId="0" xfId="4" applyNumberFormat="1" applyFill="1">
      <alignment vertical="top"/>
    </xf>
    <xf numFmtId="1" fontId="5" fillId="47" borderId="0" xfId="4" applyNumberFormat="1" applyFill="1">
      <alignment vertical="top"/>
    </xf>
    <xf numFmtId="49" fontId="6" fillId="16" borderId="1" xfId="6" applyAlignment="1">
      <alignment horizontal="center" vertical="top"/>
    </xf>
    <xf numFmtId="0" fontId="0" fillId="0" borderId="0" xfId="0" applyAlignment="1"/>
    <xf numFmtId="10" fontId="5" fillId="47" borderId="0" xfId="64" applyFont="1" applyFill="1">
      <alignment vertical="top"/>
    </xf>
    <xf numFmtId="10" fontId="5" fillId="11" borderId="0" xfId="4" applyNumberFormat="1" applyFill="1">
      <alignment vertical="top"/>
    </xf>
    <xf numFmtId="10" fontId="5" fillId="10" borderId="0" xfId="64" applyFont="1" applyFill="1" applyBorder="1">
      <alignment vertical="top"/>
    </xf>
    <xf numFmtId="0" fontId="6" fillId="0" borderId="0" xfId="0" quotePrefix="1" applyFont="1" applyAlignment="1"/>
    <xf numFmtId="10" fontId="5" fillId="46" borderId="0" xfId="4" applyNumberFormat="1" applyFill="1">
      <alignment vertical="top"/>
    </xf>
    <xf numFmtId="43" fontId="5" fillId="10" borderId="0" xfId="4" applyNumberFormat="1" applyFill="1">
      <alignment vertical="top"/>
    </xf>
    <xf numFmtId="43" fontId="5" fillId="46" borderId="0" xfId="63" quotePrefix="1" applyFont="1" applyFill="1" applyBorder="1">
      <alignment vertical="top"/>
    </xf>
    <xf numFmtId="43" fontId="5" fillId="8" borderId="0" xfId="63" quotePrefix="1" applyFont="1" applyFill="1" applyBorder="1">
      <alignment vertical="top"/>
    </xf>
    <xf numFmtId="10" fontId="5" fillId="8" borderId="0" xfId="4" quotePrefix="1" applyNumberFormat="1" applyFill="1">
      <alignment vertical="top"/>
    </xf>
    <xf numFmtId="43" fontId="5" fillId="47" borderId="0" xfId="63" quotePrefix="1" applyFont="1" applyFill="1" applyBorder="1">
      <alignment vertical="top"/>
    </xf>
    <xf numFmtId="10" fontId="5" fillId="47" borderId="0" xfId="4" quotePrefix="1" applyNumberFormat="1" applyFill="1">
      <alignment vertical="top"/>
    </xf>
    <xf numFmtId="10" fontId="12" fillId="0" borderId="0" xfId="63" applyNumberFormat="1" applyFont="1" applyFill="1" applyBorder="1" applyAlignment="1">
      <alignment horizontal="right" vertical="top"/>
    </xf>
    <xf numFmtId="164" fontId="5" fillId="8" borderId="0" xfId="4" quotePrefix="1" applyNumberFormat="1" applyFill="1">
      <alignment vertical="top"/>
    </xf>
    <xf numFmtId="41" fontId="5" fillId="46" borderId="0" xfId="72">
      <alignment vertical="top"/>
    </xf>
    <xf numFmtId="0" fontId="0" fillId="0" borderId="0" xfId="0" quotePrefix="1" applyAlignment="1"/>
    <xf numFmtId="49" fontId="6" fillId="16" borderId="20" xfId="6" applyBorder="1">
      <alignment vertical="top"/>
    </xf>
    <xf numFmtId="0" fontId="6" fillId="16" borderId="20" xfId="6" applyNumberFormat="1" applyBorder="1">
      <alignment vertical="top"/>
    </xf>
    <xf numFmtId="49" fontId="6" fillId="16" borderId="21" xfId="6" applyBorder="1">
      <alignment vertical="top"/>
    </xf>
    <xf numFmtId="10" fontId="5" fillId="41" borderId="0" xfId="62" applyNumberFormat="1">
      <alignment vertical="top"/>
    </xf>
    <xf numFmtId="0" fontId="5" fillId="0" borderId="2" xfId="4" applyBorder="1" applyAlignment="1">
      <alignment vertical="top" wrapText="1"/>
    </xf>
    <xf numFmtId="0" fontId="6" fillId="0" borderId="0" xfId="0" applyFont="1" applyAlignment="1"/>
    <xf numFmtId="0" fontId="5" fillId="48" borderId="0" xfId="4" applyFill="1">
      <alignment vertical="top"/>
    </xf>
    <xf numFmtId="49" fontId="5" fillId="0" borderId="0" xfId="15" applyFont="1">
      <alignment vertical="top"/>
    </xf>
    <xf numFmtId="0" fontId="5" fillId="0" borderId="0" xfId="4" quotePrefix="1">
      <alignment vertical="top"/>
    </xf>
    <xf numFmtId="0" fontId="1" fillId="48" borderId="0" xfId="0" applyFont="1" applyFill="1" applyAlignment="1"/>
    <xf numFmtId="0" fontId="5" fillId="0" borderId="0" xfId="0" applyFont="1" applyAlignment="1"/>
    <xf numFmtId="15" fontId="5" fillId="0" borderId="2" xfId="4" quotePrefix="1" applyNumberFormat="1" applyFill="1" applyBorder="1" applyAlignment="1">
      <alignment horizontal="left" vertical="top" wrapText="1"/>
    </xf>
    <xf numFmtId="0" fontId="5" fillId="0" borderId="2" xfId="4" applyFill="1" applyBorder="1" applyAlignment="1">
      <alignment horizontal="left" vertical="top" wrapText="1"/>
    </xf>
    <xf numFmtId="49" fontId="5" fillId="0" borderId="0" xfId="15" applyFont="1" applyAlignment="1">
      <alignment horizontal="left" vertical="top" wrapText="1"/>
    </xf>
  </cellXfs>
  <cellStyles count="73">
    <cellStyle name="_kop1 Bladtitel" xfId="5" xr:uid="{00000000-0005-0000-0000-000000000000}"/>
    <cellStyle name="_kop2 Bloktitel" xfId="6" xr:uid="{00000000-0005-0000-0000-000001000000}"/>
    <cellStyle name="_kop3 Subkop" xfId="7" xr:uid="{00000000-0005-0000-0000-000002000000}"/>
    <cellStyle name="20% - Accent1" xfId="37" builtinId="30" hidden="1"/>
    <cellStyle name="20% - Accent2" xfId="41" builtinId="34" hidden="1"/>
    <cellStyle name="20% - Accent3" xfId="45" builtinId="38" hidden="1"/>
    <cellStyle name="20% - Accent4" xfId="49" builtinId="42" hidden="1"/>
    <cellStyle name="20% - Accent5" xfId="53" builtinId="46" hidden="1"/>
    <cellStyle name="20% - Accent6" xfId="57" builtinId="50" hidden="1"/>
    <cellStyle name="40% - Accent1" xfId="38" builtinId="31" hidden="1"/>
    <cellStyle name="40% - Accent2" xfId="42" builtinId="35" hidden="1"/>
    <cellStyle name="40% - Accent3" xfId="46" builtinId="39" hidden="1"/>
    <cellStyle name="40% - Accent4" xfId="50" builtinId="43" hidden="1"/>
    <cellStyle name="40% - Accent5" xfId="54" builtinId="47" hidden="1"/>
    <cellStyle name="40% - Accent6" xfId="58" builtinId="51" hidden="1"/>
    <cellStyle name="60% - Accent1" xfId="39" builtinId="32" hidden="1"/>
    <cellStyle name="60% - Accent2" xfId="43" builtinId="36" hidden="1"/>
    <cellStyle name="60% - Accent3" xfId="47" builtinId="40" hidden="1"/>
    <cellStyle name="60% - Accent4" xfId="51" builtinId="44" hidden="1"/>
    <cellStyle name="60% - Accent5" xfId="55" builtinId="48" hidden="1"/>
    <cellStyle name="60% - Accent6" xfId="59" builtinId="52" hidden="1"/>
    <cellStyle name="Accent1" xfId="36" builtinId="29" hidden="1"/>
    <cellStyle name="Accent2" xfId="40" builtinId="33" hidden="1"/>
    <cellStyle name="Accent3" xfId="44" builtinId="37" hidden="1"/>
    <cellStyle name="Accent4" xfId="48" builtinId="41" hidden="1"/>
    <cellStyle name="Accent5" xfId="52" builtinId="45" hidden="1"/>
    <cellStyle name="Accent6" xfId="56" builtinId="49" hidden="1"/>
    <cellStyle name="Berekening" xfId="18" builtinId="22" hidden="1"/>
    <cellStyle name="Cel (tussen)resultaat" xfId="8" xr:uid="{00000000-0005-0000-0000-00001C000000}"/>
    <cellStyle name="Cel (tussen)resultaat 2" xfId="70" xr:uid="{9ACC58F1-728F-4E6A-87E8-D07E632B3A78}"/>
    <cellStyle name="Cel Berekening" xfId="9" xr:uid="{00000000-0005-0000-0000-00001D000000}"/>
    <cellStyle name="Cel Berekening 2" xfId="69" xr:uid="{D6EACD88-64BF-42C9-AB53-2415BEDCCCFE}"/>
    <cellStyle name="Cel Bijzonderheid" xfId="10" xr:uid="{00000000-0005-0000-0000-00001E000000}"/>
    <cellStyle name="Cel Bijzonderheid 2" xfId="71" xr:uid="{3AB55A8B-3282-4D6C-8E67-76D6AF12D82E}"/>
    <cellStyle name="Cel Dataverzoek" xfId="65" xr:uid="{00000000-0005-0000-0000-00001F000000}"/>
    <cellStyle name="Cel Input" xfId="11" xr:uid="{00000000-0005-0000-0000-000020000000}"/>
    <cellStyle name="Cel Input 2" xfId="67" xr:uid="{F6FEF9DC-6A75-4825-A2D0-1671EF2D8AAD}"/>
    <cellStyle name="Cel n.v.t. (leeg)" xfId="62" xr:uid="{00000000-0005-0000-0000-000021000000}"/>
    <cellStyle name="Cel PM extern" xfId="12" xr:uid="{00000000-0005-0000-0000-000022000000}"/>
    <cellStyle name="Cel Verwijzing" xfId="13" xr:uid="{00000000-0005-0000-0000-000023000000}"/>
    <cellStyle name="Cel Verwijzing 2" xfId="68" xr:uid="{EBC25DA3-FE82-4243-87AA-6020F1F50DC9}"/>
    <cellStyle name="Cel Verwijzing uit zelfde blad" xfId="72" xr:uid="{3BD717A6-2A5E-4899-AEF2-AF8F5073A02E}"/>
    <cellStyle name="Controlecel" xfId="20" builtinId="23" hidden="1"/>
    <cellStyle name="Gekoppelde cel" xfId="19" builtinId="24" hidden="1"/>
    <cellStyle name="Gevolgde hyperlink" xfId="60" builtinId="9" hidden="1"/>
    <cellStyle name="Goed" xfId="1" builtinId="26" hidden="1"/>
    <cellStyle name="Hyperlink" xfId="22" builtinId="8" hidden="1"/>
    <cellStyle name="Hyperlink" xfId="61" builtinId="8" customBuiltin="1"/>
    <cellStyle name="Invoer" xfId="16" builtinId="20" hidden="1"/>
    <cellStyle name="Komma" xfId="23" builtinId="3" hidden="1"/>
    <cellStyle name="Komma" xfId="63" builtinId="3"/>
    <cellStyle name="Komma [0]" xfId="24" builtinId="6" hidden="1"/>
    <cellStyle name="Kop 1" xfId="29" builtinId="16" hidden="1"/>
    <cellStyle name="Kop 2" xfId="30" builtinId="17" hidden="1"/>
    <cellStyle name="Kop 3" xfId="31" builtinId="18" hidden="1"/>
    <cellStyle name="Kop 4" xfId="32" builtinId="19" hidden="1"/>
    <cellStyle name="Neutraal" xfId="3" builtinId="28" hidden="1"/>
    <cellStyle name="Notitie" xfId="21" builtinId="10" hidden="1"/>
    <cellStyle name="Ongeldig" xfId="2" builtinId="27" hidden="1"/>
    <cellStyle name="Opm. INTERN" xfId="14" xr:uid="{00000000-0005-0000-0000-000035000000}"/>
    <cellStyle name="Procent" xfId="27" builtinId="5" hidden="1"/>
    <cellStyle name="Procent" xfId="64" builtinId="5"/>
    <cellStyle name="Standaard" xfId="0" builtinId="0" customBuiltin="1"/>
    <cellStyle name="Standaard ACM-DE" xfId="4" xr:uid="{00000000-0005-0000-0000-000039000000}"/>
    <cellStyle name="Standaard_NG-TAR(i)-10-08 Concept" xfId="66" xr:uid="{AAB2346E-CF9F-4590-B031-3F90E0486CED}"/>
    <cellStyle name="Titel" xfId="28" builtinId="15" hidden="1"/>
    <cellStyle name="Toelichting" xfId="15" xr:uid="{00000000-0005-0000-0000-00003B000000}"/>
    <cellStyle name="Totaal" xfId="35" builtinId="25" hidden="1"/>
    <cellStyle name="Uitvoer" xfId="17" builtinId="21" hidden="1"/>
    <cellStyle name="Valuta" xfId="25" builtinId="4" hidden="1"/>
    <cellStyle name="Valuta [0]" xfId="26" builtinId="7" hidden="1"/>
    <cellStyle name="Verklarende tekst" xfId="34" builtinId="53" hidden="1"/>
    <cellStyle name="Waarschuwingstekst" xfId="33" builtinId="11" hidden="1"/>
  </cellStyles>
  <dxfs count="0"/>
  <tableStyles count="0" defaultTableStyle="TableStyleMedium2" defaultPivotStyle="PivotStyleLight16"/>
  <colors>
    <mruColors>
      <color rgb="FFFF00FF"/>
      <color rgb="FFFF0000"/>
      <color rgb="FFFFFFCC"/>
      <color rgb="FFFFE5FF"/>
      <color rgb="FFE1FFE1"/>
      <color rgb="FFFFCC99"/>
      <color rgb="FFCCFFCC"/>
      <color rgb="FF99FF99"/>
      <color rgb="FFFF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externalLink" Target="externalLinks/externalLink7.xml"/><Relationship Id="rId31"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41413</xdr:colOff>
      <xdr:row>26</xdr:row>
      <xdr:rowOff>157370</xdr:rowOff>
    </xdr:from>
    <xdr:to>
      <xdr:col>5</xdr:col>
      <xdr:colOff>1198380</xdr:colOff>
      <xdr:row>32</xdr:row>
      <xdr:rowOff>61550</xdr:rowOff>
    </xdr:to>
    <xdr:cxnSp macro="">
      <xdr:nvCxnSpPr>
        <xdr:cNvPr id="9" name="Rechte verbindingslijn met pijl 96">
          <a:extLst>
            <a:ext uri="{FF2B5EF4-FFF2-40B4-BE49-F238E27FC236}">
              <a16:creationId xmlns:a16="http://schemas.microsoft.com/office/drawing/2014/main" id="{2EA5E317-A92A-409D-96F8-4779FF36F836}"/>
            </a:ext>
          </a:extLst>
        </xdr:cNvPr>
        <xdr:cNvCxnSpPr/>
      </xdr:nvCxnSpPr>
      <xdr:spPr>
        <a:xfrm>
          <a:off x="4248978" y="3669196"/>
          <a:ext cx="1156967" cy="1179702"/>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27283</xdr:colOff>
      <xdr:row>25</xdr:row>
      <xdr:rowOff>172148</xdr:rowOff>
    </xdr:from>
    <xdr:to>
      <xdr:col>13</xdr:col>
      <xdr:colOff>689250</xdr:colOff>
      <xdr:row>25</xdr:row>
      <xdr:rowOff>172148</xdr:rowOff>
    </xdr:to>
    <xdr:cxnSp macro="">
      <xdr:nvCxnSpPr>
        <xdr:cNvPr id="11" name="Rechte verbindingslijn met pijl 96">
          <a:extLst>
            <a:ext uri="{FF2B5EF4-FFF2-40B4-BE49-F238E27FC236}">
              <a16:creationId xmlns:a16="http://schemas.microsoft.com/office/drawing/2014/main" id="{3B8A9F99-94FD-4BB5-A3B3-89252DE44AD8}"/>
            </a:ext>
          </a:extLst>
        </xdr:cNvPr>
        <xdr:cNvCxnSpPr/>
      </xdr:nvCxnSpPr>
      <xdr:spPr>
        <a:xfrm flipV="1">
          <a:off x="10918913" y="3501757"/>
          <a:ext cx="661967"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16565</xdr:colOff>
      <xdr:row>22</xdr:row>
      <xdr:rowOff>115956</xdr:rowOff>
    </xdr:from>
    <xdr:to>
      <xdr:col>5</xdr:col>
      <xdr:colOff>1234109</xdr:colOff>
      <xdr:row>28</xdr:row>
      <xdr:rowOff>57979</xdr:rowOff>
    </xdr:to>
    <xdr:cxnSp macro="">
      <xdr:nvCxnSpPr>
        <xdr:cNvPr id="34" name="Rechte verbindingslijn met pijl 96">
          <a:extLst>
            <a:ext uri="{FF2B5EF4-FFF2-40B4-BE49-F238E27FC236}">
              <a16:creationId xmlns:a16="http://schemas.microsoft.com/office/drawing/2014/main" id="{4CA52F3C-551E-49AF-B451-E9192E4CB5DC}"/>
            </a:ext>
          </a:extLst>
        </xdr:cNvPr>
        <xdr:cNvCxnSpPr/>
      </xdr:nvCxnSpPr>
      <xdr:spPr>
        <a:xfrm flipV="1">
          <a:off x="4224130" y="2898913"/>
          <a:ext cx="1217544" cy="1217544"/>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165652</xdr:colOff>
      <xdr:row>33</xdr:row>
      <xdr:rowOff>49695</xdr:rowOff>
    </xdr:from>
    <xdr:to>
      <xdr:col>5</xdr:col>
      <xdr:colOff>1225826</xdr:colOff>
      <xdr:row>33</xdr:row>
      <xdr:rowOff>57978</xdr:rowOff>
    </xdr:to>
    <xdr:cxnSp macro="">
      <xdr:nvCxnSpPr>
        <xdr:cNvPr id="36" name="Rechte verbindingslijn met pijl 96">
          <a:extLst>
            <a:ext uri="{FF2B5EF4-FFF2-40B4-BE49-F238E27FC236}">
              <a16:creationId xmlns:a16="http://schemas.microsoft.com/office/drawing/2014/main" id="{23FF337D-EC70-4DC8-A19E-FA1236261437}"/>
            </a:ext>
          </a:extLst>
        </xdr:cNvPr>
        <xdr:cNvCxnSpPr/>
      </xdr:nvCxnSpPr>
      <xdr:spPr>
        <a:xfrm>
          <a:off x="4191000" y="4837043"/>
          <a:ext cx="1242391" cy="8283"/>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8283</xdr:colOff>
      <xdr:row>25</xdr:row>
      <xdr:rowOff>2856</xdr:rowOff>
    </xdr:from>
    <xdr:to>
      <xdr:col>10</xdr:col>
      <xdr:colOff>9039</xdr:colOff>
      <xdr:row>25</xdr:row>
      <xdr:rowOff>24847</xdr:rowOff>
    </xdr:to>
    <xdr:cxnSp macro="">
      <xdr:nvCxnSpPr>
        <xdr:cNvPr id="46" name="Rechte verbindingslijn met pijl 45">
          <a:extLst>
            <a:ext uri="{FF2B5EF4-FFF2-40B4-BE49-F238E27FC236}">
              <a16:creationId xmlns:a16="http://schemas.microsoft.com/office/drawing/2014/main" id="{3773E902-2F9B-4E13-BBCF-31EDAFA0ADE9}"/>
            </a:ext>
          </a:extLst>
        </xdr:cNvPr>
        <xdr:cNvCxnSpPr/>
      </xdr:nvCxnSpPr>
      <xdr:spPr>
        <a:xfrm flipV="1">
          <a:off x="4215848" y="3332465"/>
          <a:ext cx="4605887" cy="2199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0</xdr:colOff>
      <xdr:row>22</xdr:row>
      <xdr:rowOff>77304</xdr:rowOff>
    </xdr:from>
    <xdr:to>
      <xdr:col>9</xdr:col>
      <xdr:colOff>684696</xdr:colOff>
      <xdr:row>22</xdr:row>
      <xdr:rowOff>82825</xdr:rowOff>
    </xdr:to>
    <xdr:cxnSp macro="">
      <xdr:nvCxnSpPr>
        <xdr:cNvPr id="56" name="Rechte verbindingslijn met pijl 55">
          <a:extLst>
            <a:ext uri="{FF2B5EF4-FFF2-40B4-BE49-F238E27FC236}">
              <a16:creationId xmlns:a16="http://schemas.microsoft.com/office/drawing/2014/main" id="{46BD8F9C-221C-4A2E-AFDB-2F7484EFF8FB}"/>
            </a:ext>
          </a:extLst>
        </xdr:cNvPr>
        <xdr:cNvCxnSpPr/>
      </xdr:nvCxnSpPr>
      <xdr:spPr>
        <a:xfrm flipV="1">
          <a:off x="7810500" y="2860261"/>
          <a:ext cx="684696" cy="552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36444</xdr:colOff>
      <xdr:row>32</xdr:row>
      <xdr:rowOff>77856</xdr:rowOff>
    </xdr:from>
    <xdr:to>
      <xdr:col>10</xdr:col>
      <xdr:colOff>8836</xdr:colOff>
      <xdr:row>32</xdr:row>
      <xdr:rowOff>83377</xdr:rowOff>
    </xdr:to>
    <xdr:cxnSp macro="">
      <xdr:nvCxnSpPr>
        <xdr:cNvPr id="57" name="Rechte verbindingslijn met pijl 56">
          <a:extLst>
            <a:ext uri="{FF2B5EF4-FFF2-40B4-BE49-F238E27FC236}">
              <a16:creationId xmlns:a16="http://schemas.microsoft.com/office/drawing/2014/main" id="{D7FA7CE0-7FA0-4A39-941F-53A4FFC64D23}"/>
            </a:ext>
          </a:extLst>
        </xdr:cNvPr>
        <xdr:cNvCxnSpPr/>
      </xdr:nvCxnSpPr>
      <xdr:spPr>
        <a:xfrm flipV="1">
          <a:off x="7846944" y="4865204"/>
          <a:ext cx="684696" cy="552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16565</xdr:colOff>
      <xdr:row>29</xdr:row>
      <xdr:rowOff>132522</xdr:rowOff>
    </xdr:from>
    <xdr:to>
      <xdr:col>9</xdr:col>
      <xdr:colOff>688214</xdr:colOff>
      <xdr:row>29</xdr:row>
      <xdr:rowOff>157370</xdr:rowOff>
    </xdr:to>
    <xdr:cxnSp macro="">
      <xdr:nvCxnSpPr>
        <xdr:cNvPr id="7" name="Rechte verbindingslijn met pijl 6">
          <a:extLst>
            <a:ext uri="{FF2B5EF4-FFF2-40B4-BE49-F238E27FC236}">
              <a16:creationId xmlns:a16="http://schemas.microsoft.com/office/drawing/2014/main" id="{72C32254-A7DF-4604-B0BD-51054192B1D7}"/>
            </a:ext>
          </a:extLst>
        </xdr:cNvPr>
        <xdr:cNvCxnSpPr/>
      </xdr:nvCxnSpPr>
      <xdr:spPr>
        <a:xfrm flipV="1">
          <a:off x="4224130" y="4191000"/>
          <a:ext cx="4564475" cy="2484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16565</xdr:colOff>
      <xdr:row>26</xdr:row>
      <xdr:rowOff>49696</xdr:rowOff>
    </xdr:from>
    <xdr:to>
      <xdr:col>9</xdr:col>
      <xdr:colOff>704022</xdr:colOff>
      <xdr:row>29</xdr:row>
      <xdr:rowOff>16565</xdr:rowOff>
    </xdr:to>
    <xdr:cxnSp macro="">
      <xdr:nvCxnSpPr>
        <xdr:cNvPr id="14" name="Rechte verbindingslijn met pijl 13">
          <a:extLst>
            <a:ext uri="{FF2B5EF4-FFF2-40B4-BE49-F238E27FC236}">
              <a16:creationId xmlns:a16="http://schemas.microsoft.com/office/drawing/2014/main" id="{053B63E1-B4E1-4408-A8E6-0012313168CA}"/>
            </a:ext>
          </a:extLst>
        </xdr:cNvPr>
        <xdr:cNvCxnSpPr/>
      </xdr:nvCxnSpPr>
      <xdr:spPr>
        <a:xfrm flipV="1">
          <a:off x="4224130" y="3561522"/>
          <a:ext cx="4580283" cy="69573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26</xdr:row>
      <xdr:rowOff>21991</xdr:rowOff>
    </xdr:from>
    <xdr:to>
      <xdr:col>9</xdr:col>
      <xdr:colOff>687457</xdr:colOff>
      <xdr:row>28</xdr:row>
      <xdr:rowOff>157370</xdr:rowOff>
    </xdr:to>
    <xdr:cxnSp macro="">
      <xdr:nvCxnSpPr>
        <xdr:cNvPr id="16" name="Rechte verbindingslijn met pijl 15">
          <a:extLst>
            <a:ext uri="{FF2B5EF4-FFF2-40B4-BE49-F238E27FC236}">
              <a16:creationId xmlns:a16="http://schemas.microsoft.com/office/drawing/2014/main" id="{8B204B47-5990-4CA6-A8D4-E3D9F5529A55}"/>
            </a:ext>
          </a:extLst>
        </xdr:cNvPr>
        <xdr:cNvCxnSpPr/>
      </xdr:nvCxnSpPr>
      <xdr:spPr>
        <a:xfrm>
          <a:off x="4207565" y="3533817"/>
          <a:ext cx="4580283" cy="68203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22</xdr:row>
      <xdr:rowOff>0</xdr:rowOff>
    </xdr:from>
    <xdr:to>
      <xdr:col>5</xdr:col>
      <xdr:colOff>1234109</xdr:colOff>
      <xdr:row>22</xdr:row>
      <xdr:rowOff>0</xdr:rowOff>
    </xdr:to>
    <xdr:cxnSp macro="">
      <xdr:nvCxnSpPr>
        <xdr:cNvPr id="22" name="Rechte verbindingslijn met pijl 96">
          <a:extLst>
            <a:ext uri="{FF2B5EF4-FFF2-40B4-BE49-F238E27FC236}">
              <a16:creationId xmlns:a16="http://schemas.microsoft.com/office/drawing/2014/main" id="{004B8A51-F361-4356-9CBF-B0792BBD90E7}"/>
            </a:ext>
          </a:extLst>
        </xdr:cNvPr>
        <xdr:cNvCxnSpPr/>
      </xdr:nvCxnSpPr>
      <xdr:spPr>
        <a:xfrm>
          <a:off x="4207565" y="2782957"/>
          <a:ext cx="1234109"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8282</xdr:colOff>
      <xdr:row>29</xdr:row>
      <xdr:rowOff>33129</xdr:rowOff>
    </xdr:from>
    <xdr:to>
      <xdr:col>13</xdr:col>
      <xdr:colOff>670249</xdr:colOff>
      <xdr:row>29</xdr:row>
      <xdr:rowOff>33129</xdr:rowOff>
    </xdr:to>
    <xdr:cxnSp macro="">
      <xdr:nvCxnSpPr>
        <xdr:cNvPr id="23" name="Rechte verbindingslijn met pijl 96">
          <a:extLst>
            <a:ext uri="{FF2B5EF4-FFF2-40B4-BE49-F238E27FC236}">
              <a16:creationId xmlns:a16="http://schemas.microsoft.com/office/drawing/2014/main" id="{8143B402-775F-4CDF-A196-2B50D3FEDA74}"/>
            </a:ext>
          </a:extLst>
        </xdr:cNvPr>
        <xdr:cNvCxnSpPr/>
      </xdr:nvCxnSpPr>
      <xdr:spPr>
        <a:xfrm flipV="1">
          <a:off x="10899912" y="4273825"/>
          <a:ext cx="661967"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LTM\Tariefvoorstellen\TV-2013\VV\20120921_SF-grote-ronde-Liesbethdump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DTE\ALGEMEEN\Tarieven\Tarieven%202002%20netbeheerders\AuditMod%20I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05%20OI\02%20Persoon\Makkinga\TAR-NG\TAR%202011\2%20-%20Concept\NG-TAR(i)-10-08%20Concep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TI\STAF\Business%20Control\Onderhoud\ONH.007%20Segmentering\2008\Segmentering%202008\Definitief\Versie%2020091124\Analyse%20Uren%20BU-TI%20PwC%20Audit%20200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My%20Documents\Clients\TenneT\2009\Interim\Original%20Files\Nieuwe%20map\Database%20investeringen%202%20nov.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05%20Regulering\Tarieven%202005\6.%20Proces%20Gas\CODATA\040616%201%20BF%20NG-TA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ocuments%20and%20Settings\gu20179\Local%20Settings\Temporary%20Internet%20Files\OLK10\Tarieven%20GTS%202009%20DEFINITIEF%20(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energiekamer.nl/08%20Netten/Derde%20reguleringsperiode/RNB's/16.%20Ontwerpbesluiten%20x,q%20en%20rekenvolume/X-factor/Berekening%20X-factor,%20Bijlagen/Archief/060519%20MS%20correctie%20voor%20LU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DTe\ALGEMEEN\Tarieven%202003\Elektriciteit%20nettarieven\Output%20definitief\021015%20TM%20NE%202003%20Definitief%20UIT%20(3)\DELT%20TM%20NE%202003%2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energiekamer.nl/erik/infoverzoek/CBB/E%20deal%20definitief%2011-11-0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CR\Afgeschermd\Cluster%20Control\00%20aNieuwe%20structuur\420%20-%20Overige%20verzoeken%20Energiekamer%20(DE)\50%20-%20Werkbestanden\indirecte%20OPEX%20en%20meerkosten%20WON\model%20segmentering%202008%20def%20S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QueryTxt"/>
      <sheetName val="TempQuery"/>
      <sheetName val="Logboek"/>
      <sheetName val="ORI"/>
      <sheetName val="ORI bewerkt"/>
      <sheetName val="Draaitabel"/>
      <sheetName val="SF 120921 RV13 per NWP"/>
    </sheetNames>
    <sheetDataSet>
      <sheetData sheetId="0" refreshError="1"/>
      <sheetData sheetId="1" refreshError="1"/>
      <sheetData sheetId="2"/>
      <sheetData sheetId="3" refreshError="1"/>
      <sheetData sheetId="4"/>
      <sheetData sheetId="5" refreshError="1"/>
      <sheetData sheetId="6" refreshError="1"/>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tants"/>
      <sheetName val="Data"/>
      <sheetName val="AuditMod"/>
    </sheetNames>
    <sheetDataSet>
      <sheetData sheetId="0" refreshError="1">
        <row r="3">
          <cell r="E3">
            <v>0.05</v>
          </cell>
        </row>
        <row r="4">
          <cell r="E4">
            <v>6.6000000000000003E-2</v>
          </cell>
        </row>
      </sheetData>
      <sheetData sheetId="1"/>
      <sheetData sheetId="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orblad"/>
      <sheetName val="Contactgegevens"/>
      <sheetName val="Tarievenvoorstel"/>
      <sheetName val="Toelichting"/>
      <sheetName val="Richtlijnen Controle Tarieven"/>
    </sheetNames>
    <sheetDataSet>
      <sheetData sheetId="0" refreshError="1"/>
      <sheetData sheetId="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wC - Uren TI (top)"/>
      <sheetName val="PwC - Uren TI"/>
      <sheetName val="PwC - TI-projecten"/>
      <sheetName val="TenneT - Projecten TI"/>
      <sheetName val="Pivot IFS Afdelingsrapportages"/>
      <sheetName val="PwC - Afdelingen"/>
      <sheetName val="TenneT - Afdelingen"/>
      <sheetName val="TenneT - Locaties"/>
      <sheetName val="TenneT - WvD"/>
      <sheetName val="CLEAN DATA"/>
    </sheetNames>
    <sheetDataSet>
      <sheetData sheetId="0" refreshError="1"/>
      <sheetData sheetId="1" refreshError="1"/>
      <sheetData sheetId="2">
        <row r="1">
          <cell r="B1" t="str">
            <v>Project#</v>
          </cell>
          <cell r="C1" t="str">
            <v>Omschrijving</v>
          </cell>
          <cell r="D1" t="str">
            <v>Classificatie</v>
          </cell>
          <cell r="E1" t="str">
            <v>Original</v>
          </cell>
        </row>
        <row r="2">
          <cell r="B2">
            <v>2006</v>
          </cell>
          <cell r="C2" t="str">
            <v>Hoogeveen-Beilen, uitbreiding met 1 kabelcircuit 220 MVA, aansluiting GAVI</v>
          </cell>
          <cell r="D2" t="str">
            <v>220kV / 380kV</v>
          </cell>
        </row>
        <row r="3">
          <cell r="B3">
            <v>2007</v>
          </cell>
          <cell r="C3" t="str">
            <v>Dante-Weerdinge, uitbreiding met een 110-kV-verbinding 2x300 MVA</v>
          </cell>
          <cell r="D3" t="str">
            <v>WvD</v>
          </cell>
        </row>
        <row r="4">
          <cell r="B4">
            <v>2008</v>
          </cell>
          <cell r="C4" t="str">
            <v>Coevorden, uitbreiding met een 110-kV station</v>
          </cell>
          <cell r="D4" t="str">
            <v>110kV - 150kV</v>
          </cell>
        </row>
        <row r="5">
          <cell r="B5">
            <v>2009</v>
          </cell>
          <cell r="C5" t="str">
            <v>Coevorden-Combilijn, uitbreiding met een 110-kV-kabelcircuit 1x300 MVA</v>
          </cell>
          <cell r="D5" t="str">
            <v>110kV - 150kV</v>
          </cell>
        </row>
        <row r="6">
          <cell r="B6">
            <v>2010</v>
          </cell>
          <cell r="C6" t="str">
            <v>Dante-Combilijn, uitbreiding met een 110-kV-kabelcircuit 1x300 MVA</v>
          </cell>
          <cell r="D6" t="str">
            <v>110kV - 150kV</v>
          </cell>
        </row>
        <row r="7">
          <cell r="B7">
            <v>2011</v>
          </cell>
          <cell r="C7" t="str">
            <v>Coevorden-Hoogeveen, opwaardering verbinding naar 2x145 MVA</v>
          </cell>
          <cell r="D7" t="str">
            <v>110kV - 150kV</v>
          </cell>
        </row>
        <row r="8">
          <cell r="B8">
            <v>2024</v>
          </cell>
          <cell r="C8" t="str">
            <v>Bergen op Zoom, uitbreiding met een veld tbv transformator Essent</v>
          </cell>
          <cell r="D8" t="str">
            <v>WvD</v>
          </cell>
          <cell r="E8" t="str">
            <v>110kV - 150kV</v>
          </cell>
        </row>
        <row r="9">
          <cell r="B9">
            <v>2030</v>
          </cell>
          <cell r="C9" t="str">
            <v>Diverse verbindingen, aanbrengen valbeveiliging</v>
          </cell>
          <cell r="D9" t="str">
            <v>110kV - 150kV</v>
          </cell>
        </row>
        <row r="10">
          <cell r="B10">
            <v>2036</v>
          </cell>
          <cell r="C10" t="str">
            <v>Bergen op Zoom, uitbreiding met een veld tbv Windnet 70MW</v>
          </cell>
          <cell r="D10" t="str">
            <v>WvD</v>
          </cell>
          <cell r="E10" t="str">
            <v>110kV - 150kV</v>
          </cell>
        </row>
        <row r="11">
          <cell r="B11">
            <v>2037</v>
          </cell>
          <cell r="C11" t="str">
            <v>Eindhoven Noord, uitbreiding met een veld tbv Mapron</v>
          </cell>
          <cell r="D11" t="str">
            <v>WvD</v>
          </cell>
          <cell r="E11" t="str">
            <v>110kV - 150kV</v>
          </cell>
        </row>
        <row r="12">
          <cell r="B12">
            <v>2039</v>
          </cell>
          <cell r="C12" t="str">
            <v>Verbinding Krimpen Ommoord</v>
          </cell>
          <cell r="D12" t="str">
            <v>110kV - 150kV</v>
          </cell>
        </row>
        <row r="13">
          <cell r="B13">
            <v>2054</v>
          </cell>
          <cell r="C13" t="str">
            <v>Haaksbergen-Oele, uitbreiding met een 110-kV-verbinding @MVA</v>
          </cell>
          <cell r="D13" t="str">
            <v>110kV - 150kV</v>
          </cell>
        </row>
        <row r="14">
          <cell r="B14">
            <v>2057</v>
          </cell>
          <cell r="C14" t="str">
            <v>Ommoord, retrofit BISEP en renovatie secundair</v>
          </cell>
          <cell r="D14" t="str">
            <v>WvD</v>
          </cell>
          <cell r="E14" t="str">
            <v>110kV - 150kV</v>
          </cell>
        </row>
        <row r="15">
          <cell r="B15">
            <v>2071</v>
          </cell>
          <cell r="C15" t="str">
            <v>Ommoord, retrofit BISEP en renovatie secundair</v>
          </cell>
          <cell r="D15" t="str">
            <v>110kV - 150kV</v>
          </cell>
        </row>
        <row r="16">
          <cell r="B16">
            <v>2072</v>
          </cell>
          <cell r="C16" t="str">
            <v>Zoetemeer, retrofit BISEP en renovatie secundair</v>
          </cell>
          <cell r="D16" t="str">
            <v>110kV - 150kV</v>
          </cell>
        </row>
        <row r="17">
          <cell r="B17">
            <v>2074</v>
          </cell>
          <cell r="C17" t="str">
            <v>Tusveld-Urenco, verlegging gdp bij spoor (Regge en Dinkel)</v>
          </cell>
          <cell r="D17" t="str">
            <v>WvD</v>
          </cell>
          <cell r="E17" t="str">
            <v>110kV - 150kV</v>
          </cell>
        </row>
        <row r="18">
          <cell r="B18">
            <v>2075</v>
          </cell>
          <cell r="C18" t="str">
            <v>Weideweg-Oldenzaal, verkabeling Dalmeden</v>
          </cell>
          <cell r="D18" t="str">
            <v>WvD</v>
          </cell>
          <cell r="E18" t="str">
            <v>110kV - 150kV</v>
          </cell>
        </row>
        <row r="19">
          <cell r="B19">
            <v>2084</v>
          </cell>
          <cell r="C19" t="str">
            <v>Diemen-Ens, reconstructie Bloemendaler polder ivm verlegging A1</v>
          </cell>
          <cell r="D19" t="str">
            <v>WvD</v>
          </cell>
          <cell r="E19" t="str">
            <v>220kV / 380kV</v>
          </cell>
        </row>
        <row r="20">
          <cell r="B20">
            <v>2119</v>
          </cell>
          <cell r="C20" t="str">
            <v>Hemweg, uitbreiding met één veld tbv Twingo 500 MW</v>
          </cell>
          <cell r="D20" t="str">
            <v>WvD</v>
          </cell>
          <cell r="E20" t="str">
            <v>110kV - 150kV</v>
          </cell>
        </row>
        <row r="21">
          <cell r="B21">
            <v>2138</v>
          </cell>
          <cell r="C21" t="str">
            <v>Helmond Oost, uitbreiding met een veld tbv transformator Essent</v>
          </cell>
          <cell r="D21" t="str">
            <v>WvD</v>
          </cell>
          <cell r="E21" t="str">
            <v>110kV - 150kV</v>
          </cell>
        </row>
        <row r="22">
          <cell r="B22">
            <v>2139</v>
          </cell>
          <cell r="C22" t="str">
            <v>Horst, uitbreiding met een veld tbv Essent</v>
          </cell>
          <cell r="D22" t="str">
            <v>WvD</v>
          </cell>
          <cell r="E22" t="str">
            <v>110kV - 150kV</v>
          </cell>
        </row>
        <row r="23">
          <cell r="B23">
            <v>2149</v>
          </cell>
          <cell r="C23" t="str">
            <v xml:space="preserve">Hessenweg-Weteringkade-Harculo, verhoging transportcapaciteit </v>
          </cell>
          <cell r="D23" t="str">
            <v>110kV - 150kV</v>
          </cell>
        </row>
        <row r="24">
          <cell r="B24">
            <v>2150</v>
          </cell>
          <cell r="C24" t="str">
            <v>Goor-Hengelo Weideweg, uitbreiding met één circuit</v>
          </cell>
          <cell r="D24" t="str">
            <v>110kV - 150kV</v>
          </cell>
        </row>
        <row r="25">
          <cell r="B25">
            <v>2156</v>
          </cell>
          <cell r="C25" t="str">
            <v>Roosendaal, uitbreiding met twee velden tbv Sita</v>
          </cell>
          <cell r="D25" t="str">
            <v>WvD</v>
          </cell>
          <cell r="E25" t="str">
            <v>110kV - 150kV</v>
          </cell>
        </row>
        <row r="26">
          <cell r="B26">
            <v>2157</v>
          </cell>
          <cell r="C26" t="str">
            <v>Oterleek, uitbreiding met twee velden tbv TAQA 100 MW</v>
          </cell>
          <cell r="D26" t="str">
            <v>WvD</v>
          </cell>
          <cell r="E26" t="str">
            <v>110kV - 150kV</v>
          </cell>
        </row>
        <row r="27">
          <cell r="B27">
            <v>2177</v>
          </cell>
          <cell r="C27" t="str">
            <v>Verbinding Ommoord Rotterdam Marconistraat</v>
          </cell>
          <cell r="D27" t="str">
            <v>WvD</v>
          </cell>
        </row>
        <row r="28">
          <cell r="B28">
            <v>217370</v>
          </cell>
          <cell r="C28" t="str">
            <v>Blindstroomcompensatiemiddelen</v>
          </cell>
          <cell r="D28" t="str">
            <v>220kV / 380kV</v>
          </cell>
        </row>
        <row r="29">
          <cell r="B29">
            <v>2</v>
          </cell>
          <cell r="C29" t="str">
            <v>Westerlee, uitbreiding met een 380-kV station</v>
          </cell>
          <cell r="D29" t="str">
            <v>220kV / 380kV</v>
          </cell>
        </row>
        <row r="30">
          <cell r="B30">
            <v>3</v>
          </cell>
          <cell r="C30" t="str">
            <v>Wateringen, uitbreiding met een 380-kV-station</v>
          </cell>
          <cell r="D30" t="str">
            <v>220kV / 380kV</v>
          </cell>
        </row>
        <row r="31">
          <cell r="B31">
            <v>4</v>
          </cell>
          <cell r="C31" t="str">
            <v>Bleiswijk, uitbreiding tot 380-kV-HIS-dubbelrailstation</v>
          </cell>
          <cell r="D31" t="str">
            <v>220kV / 380kV</v>
          </cell>
        </row>
        <row r="32">
          <cell r="B32">
            <v>5</v>
          </cell>
          <cell r="C32" t="str">
            <v>Wateringen-Bleiswijk, uitbreiding met een 380-kV-verbinding</v>
          </cell>
          <cell r="D32" t="str">
            <v>220kV / 380kV</v>
          </cell>
        </row>
        <row r="33">
          <cell r="B33">
            <v>6</v>
          </cell>
          <cell r="C33" t="str">
            <v>Maasvlakte-Westerlee, verdubbeling capaciteits kabels Waterkruising</v>
          </cell>
          <cell r="D33" t="str">
            <v>220kV / 380kV</v>
          </cell>
        </row>
        <row r="34">
          <cell r="B34">
            <v>7</v>
          </cell>
          <cell r="C34" t="str">
            <v>Bleiswijk-Beverwijk, uitbreiding met een 380-kV-verbinding</v>
          </cell>
          <cell r="D34" t="str">
            <v>220kV / 380kV</v>
          </cell>
        </row>
        <row r="35">
          <cell r="B35">
            <v>10</v>
          </cell>
          <cell r="C35" t="str">
            <v>Hengelo, uitbreiding met derde transformator</v>
          </cell>
          <cell r="D35" t="str">
            <v>220kV / 380kV</v>
          </cell>
        </row>
        <row r="36">
          <cell r="B36">
            <v>11</v>
          </cell>
          <cell r="C36" t="str">
            <v>Meeden, uitbreiding met tweede transformator</v>
          </cell>
          <cell r="D36" t="str">
            <v>220kV / 380kV</v>
          </cell>
        </row>
        <row r="37">
          <cell r="B37">
            <v>12</v>
          </cell>
          <cell r="C37" t="str">
            <v>Breukelen, 7e transformator FGU-net, locatie B4</v>
          </cell>
          <cell r="D37" t="str">
            <v>220kV / 380kV</v>
          </cell>
        </row>
        <row r="38">
          <cell r="B38">
            <v>14</v>
          </cell>
          <cell r="C38" t="str">
            <v>Lelystad, uitbreiding tot dubbelrailsysteem</v>
          </cell>
          <cell r="D38" t="str">
            <v>220kV / 380kV</v>
          </cell>
        </row>
        <row r="39">
          <cell r="B39">
            <v>15</v>
          </cell>
          <cell r="C39" t="str">
            <v>Simonshaven, uitbreiding met een 380-kV-station</v>
          </cell>
          <cell r="D39" t="str">
            <v>220kV / 380kV</v>
          </cell>
        </row>
        <row r="40">
          <cell r="B40">
            <v>16</v>
          </cell>
          <cell r="C40" t="str">
            <v>Zwolle, uitbreiding met een 380/110-kV-transformator</v>
          </cell>
          <cell r="D40" t="str">
            <v>220kV / 380kV</v>
          </cell>
        </row>
        <row r="41">
          <cell r="B41">
            <v>17</v>
          </cell>
          <cell r="C41" t="str">
            <v>Geertruidenberg, uitbreiding met derde transformator</v>
          </cell>
          <cell r="D41" t="str">
            <v>220kV / 380kV</v>
          </cell>
        </row>
        <row r="42">
          <cell r="B42">
            <v>21</v>
          </cell>
          <cell r="C42" t="str">
            <v>Diverse 220-kV-stations, renovatie secundaire installaties</v>
          </cell>
          <cell r="D42" t="str">
            <v>220kV / 380kV</v>
          </cell>
        </row>
        <row r="43">
          <cell r="B43">
            <v>24</v>
          </cell>
          <cell r="C43" t="str">
            <v>Vervanging transformator 220/110 kV (stelpost)</v>
          </cell>
          <cell r="D43" t="str">
            <v>220kV / 380kV</v>
          </cell>
        </row>
        <row r="44">
          <cell r="B44">
            <v>26</v>
          </cell>
          <cell r="C44" t="str">
            <v>Dod4, vervanging transformator TR403</v>
          </cell>
          <cell r="D44" t="str">
            <v>220kV / 380kV</v>
          </cell>
        </row>
        <row r="45">
          <cell r="B45">
            <v>27</v>
          </cell>
          <cell r="C45" t="str">
            <v>Vvl2, vervanging transformator TR201</v>
          </cell>
          <cell r="D45" t="str">
            <v>220kV / 380kV</v>
          </cell>
        </row>
        <row r="46">
          <cell r="B46">
            <v>28</v>
          </cell>
          <cell r="C46" t="str">
            <v>Ehv4, vervanging transformator TR403 en TR404</v>
          </cell>
          <cell r="D46" t="str">
            <v>220kV / 380kV</v>
          </cell>
        </row>
        <row r="47">
          <cell r="B47">
            <v>29</v>
          </cell>
          <cell r="C47" t="str">
            <v>Zyv2, vervanging transformator TR202</v>
          </cell>
          <cell r="D47" t="str">
            <v>220kV / 380kV</v>
          </cell>
        </row>
        <row r="48">
          <cell r="B48">
            <v>30</v>
          </cell>
          <cell r="C48" t="str">
            <v>Diverse 220-kV-stations, Vervanging vermogensschakelaars</v>
          </cell>
          <cell r="D48" t="str">
            <v>220kV / 380kV</v>
          </cell>
        </row>
        <row r="49">
          <cell r="B49">
            <v>31</v>
          </cell>
          <cell r="C49" t="str">
            <v>Mbt4,  vervanging transformator TR401en TR402</v>
          </cell>
          <cell r="D49" t="str">
            <v>220kV / 380kV</v>
          </cell>
        </row>
        <row r="50">
          <cell r="B50">
            <v>32</v>
          </cell>
          <cell r="C50" t="str">
            <v>Dim4,  vervanging transformator TR402</v>
          </cell>
          <cell r="D50" t="str">
            <v>220kV / 380kV</v>
          </cell>
        </row>
        <row r="51">
          <cell r="B51">
            <v>33</v>
          </cell>
          <cell r="C51" t="str">
            <v>Vvl2, vervanging transformator TR202</v>
          </cell>
          <cell r="D51" t="str">
            <v>220kV / 380kV</v>
          </cell>
        </row>
        <row r="52">
          <cell r="B52">
            <v>34</v>
          </cell>
          <cell r="C52" t="str">
            <v>KIJ4, vervanging transformator TR403</v>
          </cell>
          <cell r="D52" t="str">
            <v>220kV / 380kV</v>
          </cell>
        </row>
        <row r="53">
          <cell r="B53">
            <v>35</v>
          </cell>
          <cell r="C53" t="str">
            <v>Diverse 380-kV-stations, vervanging vermogenschakelaars</v>
          </cell>
          <cell r="D53" t="str">
            <v>220kV / 380kV</v>
          </cell>
        </row>
        <row r="54">
          <cell r="B54">
            <v>36</v>
          </cell>
          <cell r="C54" t="str">
            <v>Gtb4, vervanging transformator TR401 en TR402</v>
          </cell>
          <cell r="D54" t="str">
            <v>220kV / 380kV</v>
          </cell>
        </row>
        <row r="55">
          <cell r="B55">
            <v>39</v>
          </cell>
          <cell r="C55" t="str">
            <v>Maasvlakte, aansluiting MW-1 en MV-2</v>
          </cell>
          <cell r="D55" t="str">
            <v>WvD</v>
          </cell>
          <cell r="E55" t="str">
            <v>220kV / 380kV</v>
          </cell>
        </row>
        <row r="56">
          <cell r="B56">
            <v>41</v>
          </cell>
          <cell r="C56" t="str">
            <v>Maasbracht, uitbreiding met 2 velden tbv Essent 2x320 MW</v>
          </cell>
          <cell r="D56" t="str">
            <v>WvD</v>
          </cell>
          <cell r="E56" t="str">
            <v>220kV / 380kV</v>
          </cell>
        </row>
        <row r="57">
          <cell r="B57">
            <v>42</v>
          </cell>
          <cell r="C57" t="str">
            <v>Simonshaven, uitbreiding met 1 veld tbv Intergen REC 1X400 MW</v>
          </cell>
          <cell r="D57" t="str">
            <v>WvD</v>
          </cell>
          <cell r="E57" t="str">
            <v>220kV / 380kV</v>
          </cell>
        </row>
        <row r="58">
          <cell r="B58">
            <v>43</v>
          </cell>
          <cell r="C58" t="str">
            <v>Lelystad, uitbreiding met 1 veld tbv Electrabel 400 MW</v>
          </cell>
          <cell r="D58" t="str">
            <v>WvD</v>
          </cell>
          <cell r="E58" t="str">
            <v>220kV / 380kV</v>
          </cell>
        </row>
        <row r="59">
          <cell r="B59">
            <v>44</v>
          </cell>
          <cell r="C59" t="str">
            <v>Maasvlakte, uitbreiding met 1 veld tbv EnecoGen 2x400 MW</v>
          </cell>
          <cell r="D59" t="str">
            <v>WvD</v>
          </cell>
          <cell r="E59" t="str">
            <v>220kV / 380kV</v>
          </cell>
        </row>
        <row r="60">
          <cell r="B60">
            <v>45</v>
          </cell>
          <cell r="C60" t="str">
            <v>Maasvlakte, uitbreiding metr 1 veld tbv E.On 1050 MW</v>
          </cell>
          <cell r="D60" t="str">
            <v>WvD</v>
          </cell>
          <cell r="E60" t="str">
            <v>220kV / 380kV</v>
          </cell>
        </row>
        <row r="61">
          <cell r="B61">
            <v>46</v>
          </cell>
          <cell r="C61" t="str">
            <v>Maasvlakte, uitbreiding met 1 veld tbv BritNed 1000MW</v>
          </cell>
          <cell r="D61" t="str">
            <v>WvD</v>
          </cell>
          <cell r="E61" t="str">
            <v>220kV / 380kV</v>
          </cell>
        </row>
        <row r="62">
          <cell r="B62">
            <v>49</v>
          </cell>
          <cell r="C62" t="str">
            <v>Zwolle-Hengelo, reconstructie mast 110 tot 114 (Almelo)</v>
          </cell>
          <cell r="D62" t="str">
            <v>WvD</v>
          </cell>
          <cell r="E62" t="str">
            <v>220kV / 380kV</v>
          </cell>
        </row>
        <row r="63">
          <cell r="B63">
            <v>50</v>
          </cell>
          <cell r="C63" t="str">
            <v>Oostzaan-Diemen, reconstructie mast 3 tot 8 (Landsmeer)</v>
          </cell>
          <cell r="D63" t="str">
            <v>WvD</v>
          </cell>
          <cell r="E63" t="str">
            <v>220kV / 380kV</v>
          </cell>
        </row>
        <row r="64">
          <cell r="B64">
            <v>51</v>
          </cell>
          <cell r="C64" t="str">
            <v>Eindhoven-Maasbracht, reconstructie mast 102 tot 115 (Helmond)</v>
          </cell>
          <cell r="D64" t="str">
            <v>WvD</v>
          </cell>
          <cell r="E64" t="str">
            <v>220kV / 380kV</v>
          </cell>
        </row>
        <row r="65">
          <cell r="B65">
            <v>52</v>
          </cell>
          <cell r="C65" t="str">
            <v>Wateringen, uitbreiding met een 150-kV-station</v>
          </cell>
          <cell r="D65" t="str">
            <v>110kV - 150kV</v>
          </cell>
        </row>
        <row r="66">
          <cell r="B66">
            <v>55</v>
          </cell>
          <cell r="C66" t="str">
            <v>Sassenheim-Haarlemmermeer, opwaardering transportcapaciteit</v>
          </cell>
          <cell r="D66" t="str">
            <v>110kV - 150kV</v>
          </cell>
        </row>
        <row r="67">
          <cell r="B67">
            <v>56</v>
          </cell>
          <cell r="C67" t="str">
            <v>Ypenburg,  uitbreiding met een 150-kV-station</v>
          </cell>
          <cell r="D67" t="str">
            <v>110kV - 150kV</v>
          </cell>
        </row>
        <row r="68">
          <cell r="B68">
            <v>58</v>
          </cell>
          <cell r="C68" t="str">
            <v>De Lier, uitbreiding met een 150-kV-station</v>
          </cell>
          <cell r="D68" t="str">
            <v>110kV - 150kV</v>
          </cell>
        </row>
        <row r="69">
          <cell r="B69">
            <v>59</v>
          </cell>
          <cell r="C69" t="str">
            <v>Wateringen-Ypenburg, uitbreiding met een 150-kV-kabelcircuit 300 MVA</v>
          </cell>
          <cell r="D69" t="str">
            <v>110kV - 150kV</v>
          </cell>
        </row>
        <row r="70">
          <cell r="B70">
            <v>63</v>
          </cell>
          <cell r="C70" t="str">
            <v>Uitbreiding telecomnetwerk tbv integratie EMS-systemen</v>
          </cell>
          <cell r="D70" t="str">
            <v>110kV - 150kV</v>
          </cell>
        </row>
        <row r="71">
          <cell r="B71">
            <v>68</v>
          </cell>
          <cell r="C71" t="str">
            <v>Rotterdam Waalhaven, vervanging transformatorkabels</v>
          </cell>
          <cell r="D71" t="str">
            <v>110kV - 150kV</v>
          </cell>
        </row>
        <row r="72">
          <cell r="B72">
            <v>71</v>
          </cell>
          <cell r="C72" t="str">
            <v>Ommoord, retrofit BISEP en renovatie secundair</v>
          </cell>
          <cell r="D72" t="str">
            <v>110kV - 150kV</v>
          </cell>
        </row>
        <row r="73">
          <cell r="B73">
            <v>72</v>
          </cell>
          <cell r="C73" t="str">
            <v>Zoetermeer, retrofit BISEP en renovatie secundair</v>
          </cell>
          <cell r="D73" t="str">
            <v>110kV - 150kV</v>
          </cell>
        </row>
        <row r="74">
          <cell r="B74">
            <v>73</v>
          </cell>
          <cell r="C74" t="str">
            <v>Dordrecht Noordendijk, vervanging transformator Tr1</v>
          </cell>
          <cell r="D74" t="str">
            <v>110kV - 150kV</v>
          </cell>
        </row>
        <row r="75">
          <cell r="B75">
            <v>74</v>
          </cell>
          <cell r="C75" t="str">
            <v>Alphen, retrofit BISEP en renovatie secundair</v>
          </cell>
          <cell r="D75" t="str">
            <v>110kV - 150kV</v>
          </cell>
        </row>
        <row r="76">
          <cell r="B76">
            <v>75</v>
          </cell>
          <cell r="C76" t="str">
            <v>Krimpen renovatie, primaire en secundaire installaties</v>
          </cell>
          <cell r="D76" t="str">
            <v>110kV - 150kV</v>
          </cell>
        </row>
        <row r="77">
          <cell r="B77">
            <v>76</v>
          </cell>
          <cell r="C77" t="str">
            <v>Gouda, vervanging transformator Tr4</v>
          </cell>
          <cell r="D77" t="str">
            <v>110kV - 150kV</v>
          </cell>
        </row>
        <row r="78">
          <cell r="B78">
            <v>77</v>
          </cell>
          <cell r="C78" t="str">
            <v>Leiden, vervanging transformator Tr4</v>
          </cell>
          <cell r="D78" t="str">
            <v>110kV - 150kV</v>
          </cell>
        </row>
        <row r="79">
          <cell r="B79">
            <v>78</v>
          </cell>
          <cell r="C79" t="str">
            <v>Diverse 150-kV-stations, vervanging vermogenschakelaars</v>
          </cell>
          <cell r="D79" t="str">
            <v>110kV - 150kV</v>
          </cell>
        </row>
        <row r="80">
          <cell r="B80">
            <v>79</v>
          </cell>
          <cell r="C80" t="str">
            <v>Vervanging, 150-kV-transformator (stelpost)</v>
          </cell>
          <cell r="D80" t="str">
            <v>110kV - 150kV</v>
          </cell>
        </row>
        <row r="81">
          <cell r="B81">
            <v>80</v>
          </cell>
          <cell r="C81" t="str">
            <v>Rijswijk, vervanging schakel-en secundaire installatie</v>
          </cell>
          <cell r="D81" t="str">
            <v>110kV - 150kV</v>
          </cell>
        </row>
        <row r="82">
          <cell r="B82">
            <v>81</v>
          </cell>
          <cell r="C82" t="str">
            <v>Voorburg-Leiden, verkabeling mast 23-26/27 in de Voorse Kreek</v>
          </cell>
          <cell r="D82" t="str">
            <v>WvD</v>
          </cell>
          <cell r="E82" t="str">
            <v>110kV - 150kV</v>
          </cell>
        </row>
        <row r="83">
          <cell r="B83">
            <v>82</v>
          </cell>
          <cell r="C83" t="str">
            <v>RtM-Dft, verkabeling mast 1 tot 3 (Schieveste)</v>
          </cell>
          <cell r="D83" t="str">
            <v>WvD</v>
          </cell>
          <cell r="E83" t="str">
            <v>110kV - 150kV</v>
          </cell>
        </row>
        <row r="84">
          <cell r="B84">
            <v>85</v>
          </cell>
          <cell r="C84" t="str">
            <v>Ypenburg-Voorburg, uitbreiding met een 150-kV-kabelcircuit 300 MVA</v>
          </cell>
          <cell r="D84" t="str">
            <v>110kV - 150kV</v>
          </cell>
        </row>
        <row r="85">
          <cell r="B85">
            <v>86</v>
          </cell>
          <cell r="C85" t="str">
            <v>Wateringen-Delft, opwaardering naar 2x300 MVA</v>
          </cell>
          <cell r="D85" t="str">
            <v>110kV - 150kV</v>
          </cell>
        </row>
        <row r="86">
          <cell r="B86">
            <v>87</v>
          </cell>
          <cell r="C86" t="str">
            <v xml:space="preserve">Wateringen-Rijswijk, uitbreiding met smoorspoelen 300 MVA, </v>
          </cell>
          <cell r="D86" t="str">
            <v>110kV - 150kV</v>
          </cell>
        </row>
        <row r="87">
          <cell r="B87">
            <v>88</v>
          </cell>
          <cell r="C87" t="str">
            <v xml:space="preserve">Krimpen-Gouda, uitbreiding met smoorspoelen 300 MVA, </v>
          </cell>
          <cell r="D87" t="str">
            <v>110kV - 150kV</v>
          </cell>
        </row>
        <row r="88">
          <cell r="B88">
            <v>89</v>
          </cell>
          <cell r="C88" t="str">
            <v>Westerlee-Wateringen, uitbreiding met een 380-kV-verbinding</v>
          </cell>
          <cell r="D88" t="str">
            <v>220kV / 380kV</v>
          </cell>
        </row>
        <row r="89">
          <cell r="B89">
            <v>90</v>
          </cell>
          <cell r="C89" t="str">
            <v>Eem4, uitbreiding met 2 velden tbv Nuon 1400 MW</v>
          </cell>
          <cell r="D89" t="str">
            <v>WvD</v>
          </cell>
          <cell r="E89" t="str">
            <v>220kV / 380kV</v>
          </cell>
        </row>
        <row r="90">
          <cell r="B90">
            <v>91</v>
          </cell>
          <cell r="C90" t="str">
            <v>Maasvlakte, uitbreiding met 1 veld tbv Electrabel 750 MW</v>
          </cell>
          <cell r="D90" t="str">
            <v>WvD</v>
          </cell>
          <cell r="E90" t="str">
            <v>220kV / 380kV</v>
          </cell>
        </row>
        <row r="91">
          <cell r="B91">
            <v>95</v>
          </cell>
          <cell r="C91" t="str">
            <v>Eem4, uitbreiding met 2 velden tbv RWE 2x800 MW</v>
          </cell>
          <cell r="D91" t="str">
            <v>WvD</v>
          </cell>
          <cell r="E91" t="str">
            <v>220kV / 380kV</v>
          </cell>
        </row>
        <row r="92">
          <cell r="B92">
            <v>97</v>
          </cell>
          <cell r="C92" t="str">
            <v>Ozn-Dim, reconstructie mast 32 tot 35 ivm EM-velden (IJburg)</v>
          </cell>
          <cell r="D92" t="str">
            <v>WvD</v>
          </cell>
          <cell r="E92" t="str">
            <v>220kV / 380kV</v>
          </cell>
        </row>
        <row r="93">
          <cell r="B93">
            <v>98</v>
          </cell>
          <cell r="C93" t="str">
            <v>Power Quality, meting harmonischen in het 220- en 380-kV-net</v>
          </cell>
          <cell r="D93" t="str">
            <v>220kV / 380kV</v>
          </cell>
        </row>
        <row r="94">
          <cell r="B94">
            <v>99</v>
          </cell>
          <cell r="C94" t="str">
            <v>TenSec, uitbreiding toegangscontrole 11 cruciale 380-kV- stations</v>
          </cell>
          <cell r="D94" t="str">
            <v>220kV / 380kV</v>
          </cell>
        </row>
        <row r="95">
          <cell r="B95">
            <v>100</v>
          </cell>
          <cell r="C95" t="str">
            <v>TenSec, uitbreiding toegangscontrole 13 vitale 380-kV-stations</v>
          </cell>
          <cell r="D95" t="str">
            <v>220kV / 380kV</v>
          </cell>
        </row>
        <row r="96">
          <cell r="B96">
            <v>101</v>
          </cell>
          <cell r="C96" t="str">
            <v>TenSec, uitbreiding toegangscontrole 3 vitale 150-kV-stations</v>
          </cell>
          <cell r="D96" t="str">
            <v>110kV - 150kV</v>
          </cell>
        </row>
        <row r="97">
          <cell r="B97">
            <v>102</v>
          </cell>
          <cell r="C97" t="str">
            <v>TenSec, uitbreiding toegangscontrole 9 normale 220-kv-stations</v>
          </cell>
          <cell r="D97" t="str">
            <v>220kV / 380kV</v>
          </cell>
        </row>
        <row r="98">
          <cell r="B98">
            <v>103</v>
          </cell>
          <cell r="C98" t="str">
            <v>TenSec, uitbreiding toegangscontrole 15 normale 150-kV-stations</v>
          </cell>
          <cell r="D98" t="str">
            <v>110kV - 150kV</v>
          </cell>
        </row>
        <row r="99">
          <cell r="B99">
            <v>104</v>
          </cell>
          <cell r="C99" t="str">
            <v>TenSec, Hoofdkantoor Arnhem</v>
          </cell>
          <cell r="D99" t="str">
            <v>220kV / 380kV</v>
          </cell>
        </row>
        <row r="100">
          <cell r="B100">
            <v>105</v>
          </cell>
          <cell r="C100" t="str">
            <v>Veiligheidsbeleid, uitbreiding toegangscontrole 1 cruciaal 150-kV-stations</v>
          </cell>
          <cell r="D100" t="str">
            <v>110kV - 150kV</v>
          </cell>
        </row>
        <row r="101">
          <cell r="B101">
            <v>106</v>
          </cell>
          <cell r="C101" t="str">
            <v>Eem4, uitbreiding met 1 veld tbv Electrabel 750 MW</v>
          </cell>
          <cell r="D101" t="str">
            <v>WvD</v>
          </cell>
          <cell r="E101" t="str">
            <v>220kV / 380kV</v>
          </cell>
        </row>
        <row r="102">
          <cell r="B102">
            <v>107</v>
          </cell>
          <cell r="C102" t="str">
            <v>Beverwijk, uitbreiding tot dubbelrail 380-kV-station</v>
          </cell>
          <cell r="D102" t="str">
            <v>220kV / 380kV</v>
          </cell>
        </row>
        <row r="103">
          <cell r="B103">
            <v>108</v>
          </cell>
          <cell r="C103" t="str">
            <v>Schildmeer, uitbreiding met een 380-kV-station</v>
          </cell>
          <cell r="D103" t="str">
            <v>220kV / 380kV</v>
          </cell>
        </row>
        <row r="104">
          <cell r="B104">
            <v>109</v>
          </cell>
          <cell r="C104" t="str">
            <v>Telecom, uitbreiding met STM16-ringen</v>
          </cell>
          <cell r="D104" t="str">
            <v>220kV / 380kV</v>
          </cell>
        </row>
        <row r="105">
          <cell r="B105">
            <v>110</v>
          </cell>
          <cell r="C105" t="str">
            <v>Leiden en RtC, uitbreiding met noodstroomaggregaat</v>
          </cell>
          <cell r="D105" t="str">
            <v>110kV - 150kV</v>
          </cell>
        </row>
        <row r="106">
          <cell r="B106">
            <v>111</v>
          </cell>
          <cell r="C106" t="str">
            <v>Bmr en Lelystad, uitbreiding met noodstroomaggregaat</v>
          </cell>
          <cell r="D106" t="str">
            <v>220kV / 380kV</v>
          </cell>
        </row>
        <row r="107">
          <cell r="B107">
            <v>112</v>
          </cell>
          <cell r="C107" t="str">
            <v>Kleine projecten in Telecomsfeer</v>
          </cell>
          <cell r="D107" t="str">
            <v>220kV / 380kV</v>
          </cell>
        </row>
        <row r="108">
          <cell r="B108">
            <v>113</v>
          </cell>
          <cell r="C108" t="str">
            <v>Kleine projecten in de vervangingssfeer 220/380kV</v>
          </cell>
          <cell r="D108" t="str">
            <v>220kV / 380kV</v>
          </cell>
        </row>
        <row r="109">
          <cell r="B109">
            <v>114</v>
          </cell>
          <cell r="C109" t="str">
            <v>Rbp, vervanging railbeveiliging</v>
          </cell>
          <cell r="D109" t="str">
            <v>220kV / 380kV</v>
          </cell>
        </row>
        <row r="110">
          <cell r="B110">
            <v>116</v>
          </cell>
          <cell r="C110" t="str">
            <v>Mvl4-Wtl4, uitbreiding met smoorspoelen 2650 MVA, 18,3%</v>
          </cell>
          <cell r="D110" t="str">
            <v>220kV / 380kV</v>
          </cell>
        </row>
        <row r="111">
          <cell r="B111">
            <v>117</v>
          </cell>
          <cell r="C111" t="str">
            <v>Krimpen1, renovatie terrein tgv verzakkingen</v>
          </cell>
          <cell r="D111" t="str">
            <v>110kV - 150kV</v>
          </cell>
        </row>
        <row r="112">
          <cell r="B112">
            <v>118</v>
          </cell>
          <cell r="C112" t="str">
            <v>Krimpen4, renovatie terrein tgv verzakkingen</v>
          </cell>
          <cell r="D112" t="str">
            <v>220kV / 380kV</v>
          </cell>
        </row>
        <row r="113">
          <cell r="B113">
            <v>119</v>
          </cell>
          <cell r="C113" t="str">
            <v>Leiden, vervanging 50-kV-kabels</v>
          </cell>
          <cell r="D113" t="str">
            <v>110kV - 150kV</v>
          </cell>
        </row>
        <row r="114">
          <cell r="B114">
            <v>120</v>
          </cell>
          <cell r="C114" t="str">
            <v>Kleine projecten in vervangingssfeer 150 kV</v>
          </cell>
          <cell r="D114" t="str">
            <v>110kV - 150kV</v>
          </cell>
        </row>
        <row r="115">
          <cell r="B115">
            <v>122</v>
          </cell>
          <cell r="C115" t="str">
            <v>Div. locaties 380-kV, vervanging hekwerken</v>
          </cell>
          <cell r="D115" t="str">
            <v>220kV / 380kV</v>
          </cell>
        </row>
        <row r="116">
          <cell r="B116">
            <v>123</v>
          </cell>
          <cell r="C116" t="str">
            <v>Div. locaties 150-kV, vervanging hekwerken</v>
          </cell>
          <cell r="D116" t="str">
            <v>110kV - 150kV</v>
          </cell>
        </row>
        <row r="117">
          <cell r="B117">
            <v>124</v>
          </cell>
          <cell r="C117" t="str">
            <v>Alphen, omlegging telecomkabel</v>
          </cell>
          <cell r="D117" t="str">
            <v>WvD</v>
          </cell>
          <cell r="E117" t="str">
            <v>110kV - 150kV</v>
          </cell>
        </row>
        <row r="118">
          <cell r="B118">
            <v>125</v>
          </cell>
          <cell r="C118" t="str">
            <v>Eem2, uitbreiding met 2 velden tbv distributienet Essent (Windpark)</v>
          </cell>
          <cell r="D118" t="str">
            <v>WvD</v>
          </cell>
          <cell r="E118" t="str">
            <v>220kV / 380kV</v>
          </cell>
        </row>
        <row r="119">
          <cell r="B119">
            <v>126</v>
          </cell>
          <cell r="C119" t="str">
            <v>Gtb4, uitbreiding met 1 veld tbv Essent 800 MW</v>
          </cell>
          <cell r="D119" t="str">
            <v>WvD</v>
          </cell>
          <cell r="E119" t="str">
            <v>220kV / 380kV</v>
          </cell>
        </row>
        <row r="120">
          <cell r="B120">
            <v>128</v>
          </cell>
          <cell r="C120" t="str">
            <v>Zoetermeer-Leiden, reconstructie kabelverbinding viaduct Leiden</v>
          </cell>
          <cell r="D120" t="str">
            <v>WvD</v>
          </cell>
          <cell r="E120" t="str">
            <v>110kV - 150kV</v>
          </cell>
        </row>
        <row r="121">
          <cell r="B121">
            <v>131</v>
          </cell>
          <cell r="C121" t="str">
            <v>Eem4, uitbreiding met 2 velden tbv Advanced Power 800-1200 MW</v>
          </cell>
          <cell r="D121" t="str">
            <v>WvD</v>
          </cell>
          <cell r="E121" t="str">
            <v>220kV / 380kV</v>
          </cell>
        </row>
        <row r="122">
          <cell r="B122">
            <v>132</v>
          </cell>
          <cell r="C122" t="str">
            <v>Alblasserdam, uitbreiding met 1 veld tbv Eneco</v>
          </cell>
          <cell r="D122" t="str">
            <v>WvD</v>
          </cell>
          <cell r="E122" t="str">
            <v>110kV - 150kV</v>
          </cell>
        </row>
        <row r="123">
          <cell r="B123">
            <v>133</v>
          </cell>
          <cell r="C123" t="str">
            <v>Doetinchem-Niederrhein, uitbreiding met een interconnector (tot grens)</v>
          </cell>
          <cell r="D123" t="str">
            <v>220kV / 380kV</v>
          </cell>
        </row>
        <row r="124">
          <cell r="B124">
            <v>135</v>
          </cell>
          <cell r="C124" t="str">
            <v>Borssele-Gtrd</v>
          </cell>
          <cell r="D124" t="str">
            <v>220kV / 380kV</v>
          </cell>
        </row>
        <row r="125">
          <cell r="B125">
            <v>136</v>
          </cell>
          <cell r="C125" t="str">
            <v>Maasvlakte, uitbr 1 veld</v>
          </cell>
          <cell r="D125" t="str">
            <v>WvD</v>
          </cell>
          <cell r="E125" t="str">
            <v>220kV / 380kV</v>
          </cell>
        </row>
        <row r="126">
          <cell r="B126">
            <v>137</v>
          </cell>
          <cell r="C126" t="str">
            <v>Delft Inrichting opslagplaats</v>
          </cell>
          <cell r="D126" t="str">
            <v>110kV - 150kV</v>
          </cell>
        </row>
        <row r="127">
          <cell r="B127">
            <v>138</v>
          </cell>
          <cell r="C127" t="str">
            <v>Eems4-EOS Magnum</v>
          </cell>
          <cell r="D127" t="str">
            <v>WvD</v>
          </cell>
          <cell r="E127" t="str">
            <v>220kV / 380kV</v>
          </cell>
        </row>
        <row r="128">
          <cell r="B128">
            <v>139</v>
          </cell>
          <cell r="C128" t="str">
            <v>EOS, uitbreiding 380kV</v>
          </cell>
          <cell r="D128" t="str">
            <v>220kV / 380kV</v>
          </cell>
        </row>
        <row r="129">
          <cell r="B129">
            <v>140</v>
          </cell>
          <cell r="C129" t="str">
            <v>Dim4 en Mvl4, vervanging blindstroomcompensatie</v>
          </cell>
          <cell r="D129" t="str">
            <v>220kV / 380kV</v>
          </cell>
        </row>
        <row r="130">
          <cell r="B130">
            <v>141</v>
          </cell>
          <cell r="C130" t="str">
            <v>BO Aansl. Essent Borssele 1650MW</v>
          </cell>
          <cell r="D130" t="str">
            <v>WvD</v>
          </cell>
          <cell r="E130" t="str">
            <v>220kV / 380kV</v>
          </cell>
        </row>
        <row r="131">
          <cell r="B131">
            <v>142</v>
          </cell>
          <cell r="C131" t="str">
            <v>BO VVL - HSW, opwaarderen transp.cap.</v>
          </cell>
          <cell r="D131" t="str">
            <v>220kV / 380kV</v>
          </cell>
        </row>
        <row r="132">
          <cell r="B132">
            <v>143</v>
          </cell>
          <cell r="C132" t="str">
            <v>Telecom, uitbr en digitalisering transmissienet ZH</v>
          </cell>
          <cell r="D132" t="str">
            <v>110kV - 150kV</v>
          </cell>
        </row>
        <row r="133">
          <cell r="B133">
            <v>144</v>
          </cell>
          <cell r="C133" t="str">
            <v>Eemshaven Oudeschip-Ens, Uitbr 380kV</v>
          </cell>
          <cell r="D133" t="str">
            <v>220kV / 380kV</v>
          </cell>
        </row>
        <row r="134">
          <cell r="B134">
            <v>145</v>
          </cell>
          <cell r="C134" t="str">
            <v>Borssele-Geertruidenberg, uitbr 380kV</v>
          </cell>
          <cell r="D134" t="str">
            <v>220kV / 380kV</v>
          </cell>
        </row>
        <row r="135">
          <cell r="B135">
            <v>146</v>
          </cell>
          <cell r="C135" t="str">
            <v>ENS-Diemen, opwaardering cap</v>
          </cell>
          <cell r="D135" t="str">
            <v>220kV / 380kV</v>
          </cell>
        </row>
        <row r="136">
          <cell r="B136">
            <v>147</v>
          </cell>
          <cell r="C136" t="str">
            <v>Delft, renovatie sec installaties</v>
          </cell>
          <cell r="D136" t="str">
            <v>110kV - 150kV</v>
          </cell>
        </row>
        <row r="137">
          <cell r="B137">
            <v>148</v>
          </cell>
          <cell r="C137" t="str">
            <v>Gouda, renovatie sec installaties</v>
          </cell>
          <cell r="D137" t="str">
            <v>110kV - 150kV</v>
          </cell>
        </row>
        <row r="138">
          <cell r="B138">
            <v>149</v>
          </cell>
          <cell r="C138" t="str">
            <v>Leiden, renovatie sec installaties</v>
          </cell>
          <cell r="D138" t="str">
            <v>110kV - 150kV</v>
          </cell>
        </row>
        <row r="139">
          <cell r="B139">
            <v>150</v>
          </cell>
          <cell r="C139" t="str">
            <v>Rijswijk, renovatie sec installaties</v>
          </cell>
          <cell r="D139" t="str">
            <v>110kV - 150kV</v>
          </cell>
        </row>
        <row r="140">
          <cell r="B140">
            <v>151</v>
          </cell>
          <cell r="C140" t="str">
            <v>Rotterdam centrum, renovatie sec installaties</v>
          </cell>
          <cell r="D140" t="str">
            <v>110kV - 150kV</v>
          </cell>
        </row>
        <row r="141">
          <cell r="B141">
            <v>152</v>
          </cell>
          <cell r="C141" t="str">
            <v>Voorburg, ren sec installaties</v>
          </cell>
          <cell r="D141" t="str">
            <v>110kV - 150kV</v>
          </cell>
        </row>
        <row r="142">
          <cell r="B142">
            <v>153</v>
          </cell>
          <cell r="C142" t="str">
            <v>Bergum, renovatie sec installaties</v>
          </cell>
          <cell r="D142" t="str">
            <v>220kV / 380kV</v>
          </cell>
        </row>
        <row r="143">
          <cell r="B143">
            <v>154</v>
          </cell>
          <cell r="C143" t="str">
            <v>Eemshaven, renovatie sec installaties</v>
          </cell>
          <cell r="D143" t="str">
            <v>220kV / 380kV</v>
          </cell>
        </row>
        <row r="144">
          <cell r="B144">
            <v>155</v>
          </cell>
          <cell r="C144" t="str">
            <v>Eemshaven Oost, renovatie sec installaties</v>
          </cell>
          <cell r="D144" t="str">
            <v>220kV / 380kV</v>
          </cell>
        </row>
        <row r="145">
          <cell r="B145">
            <v>156</v>
          </cell>
          <cell r="C145" t="str">
            <v>Ens, ren sec installaties</v>
          </cell>
          <cell r="D145" t="str">
            <v>220kV / 380kV</v>
          </cell>
        </row>
        <row r="146">
          <cell r="B146">
            <v>157</v>
          </cell>
          <cell r="C146" t="str">
            <v>Hessenweg, renovatie sec installaties</v>
          </cell>
          <cell r="D146" t="str">
            <v>220kV / 380kV</v>
          </cell>
        </row>
        <row r="147">
          <cell r="B147">
            <v>158</v>
          </cell>
          <cell r="C147" t="str">
            <v>Louwsmeer, ren sec installaties</v>
          </cell>
          <cell r="D147" t="str">
            <v>220kV / 380kV</v>
          </cell>
        </row>
        <row r="148">
          <cell r="B148">
            <v>159</v>
          </cell>
          <cell r="C148" t="str">
            <v>Meeden, renovatie sec installaties</v>
          </cell>
          <cell r="D148" t="str">
            <v>220kV / 380kV</v>
          </cell>
        </row>
        <row r="149">
          <cell r="B149">
            <v>160</v>
          </cell>
          <cell r="C149" t="str">
            <v>Oude Haske, renovatie sec installaties</v>
          </cell>
          <cell r="D149" t="str">
            <v>220kV / 380kV</v>
          </cell>
        </row>
        <row r="150">
          <cell r="B150">
            <v>161</v>
          </cell>
          <cell r="C150" t="str">
            <v>Robbenplaat, renovatie sec installaties</v>
          </cell>
          <cell r="D150" t="str">
            <v>220kV / 380kV</v>
          </cell>
        </row>
        <row r="151">
          <cell r="B151">
            <v>162</v>
          </cell>
          <cell r="C151" t="str">
            <v>Vierverlaten, renovatie sec installaties</v>
          </cell>
          <cell r="D151" t="str">
            <v>220kV / 380kV</v>
          </cell>
        </row>
        <row r="152">
          <cell r="B152">
            <v>163</v>
          </cell>
          <cell r="C152" t="str">
            <v>Weiwerd, renovatie sec installaties</v>
          </cell>
          <cell r="D152" t="str">
            <v>220kV / 380kV</v>
          </cell>
        </row>
        <row r="153">
          <cell r="B153">
            <v>164</v>
          </cell>
          <cell r="C153" t="str">
            <v>Zeyerveen, renovatie sec installaties</v>
          </cell>
          <cell r="D153" t="str">
            <v>220kV / 380kV</v>
          </cell>
        </row>
        <row r="154">
          <cell r="B154">
            <v>165</v>
          </cell>
          <cell r="C154" t="str">
            <v>Boxmeer, renovatie sec installaties</v>
          </cell>
          <cell r="D154" t="str">
            <v>220kV / 380kV</v>
          </cell>
        </row>
        <row r="155">
          <cell r="B155">
            <v>166</v>
          </cell>
          <cell r="C155" t="str">
            <v>Crayestein, renovatie sec installaties</v>
          </cell>
          <cell r="D155" t="str">
            <v>220kV / 380kV</v>
          </cell>
        </row>
        <row r="156">
          <cell r="B156">
            <v>167</v>
          </cell>
          <cell r="C156" t="str">
            <v>Diemen, renovatie sec installaties</v>
          </cell>
          <cell r="D156" t="str">
            <v>220kV / 380kV</v>
          </cell>
        </row>
        <row r="157">
          <cell r="B157">
            <v>168</v>
          </cell>
          <cell r="C157" t="str">
            <v>Dodewaard, renovatie sec installaties</v>
          </cell>
          <cell r="D157" t="str">
            <v>220kV / 380kV</v>
          </cell>
        </row>
        <row r="158">
          <cell r="B158">
            <v>169</v>
          </cell>
          <cell r="C158" t="str">
            <v>Doetinchem, renovatie sec installaties</v>
          </cell>
          <cell r="D158" t="str">
            <v>220kV / 380kV</v>
          </cell>
        </row>
        <row r="159">
          <cell r="B159">
            <v>170</v>
          </cell>
          <cell r="C159" t="str">
            <v>Eemshaven, renovatie sec installaties</v>
          </cell>
          <cell r="D159" t="str">
            <v>220kV / 380kV</v>
          </cell>
        </row>
        <row r="160">
          <cell r="B160">
            <v>171</v>
          </cell>
          <cell r="C160" t="str">
            <v>Eindhoven, renovatie sec installaties</v>
          </cell>
          <cell r="D160" t="str">
            <v>220kV / 380kV</v>
          </cell>
        </row>
        <row r="161">
          <cell r="B161">
            <v>172</v>
          </cell>
          <cell r="C161" t="str">
            <v>Ens, renovatie sec installaties</v>
          </cell>
          <cell r="D161" t="str">
            <v>220kV / 380kV</v>
          </cell>
        </row>
        <row r="162">
          <cell r="B162">
            <v>173</v>
          </cell>
          <cell r="C162" t="str">
            <v>Geertruidenberg, renovatie sec installaties</v>
          </cell>
          <cell r="D162" t="str">
            <v>220kV / 380kV</v>
          </cell>
        </row>
        <row r="163">
          <cell r="B163">
            <v>174</v>
          </cell>
          <cell r="C163" t="str">
            <v>Hengelo, renovatie sec installaties</v>
          </cell>
          <cell r="D163" t="str">
            <v>220kV / 380kV</v>
          </cell>
        </row>
        <row r="164">
          <cell r="B164">
            <v>175</v>
          </cell>
          <cell r="C164" t="str">
            <v>Krimpen, renovatie sec installaties</v>
          </cell>
          <cell r="D164" t="str">
            <v>220kV / 380kV</v>
          </cell>
        </row>
        <row r="165">
          <cell r="B165">
            <v>176</v>
          </cell>
          <cell r="C165" t="str">
            <v>Maasbracht, renovatie sec installaties</v>
          </cell>
          <cell r="D165" t="str">
            <v>220kV / 380kV</v>
          </cell>
        </row>
        <row r="166">
          <cell r="B166">
            <v>177</v>
          </cell>
          <cell r="C166" t="str">
            <v>Meede, renovatie sec installaties</v>
          </cell>
          <cell r="D166" t="str">
            <v>220kV / 380kV</v>
          </cell>
        </row>
        <row r="167">
          <cell r="B167">
            <v>178</v>
          </cell>
          <cell r="C167" t="str">
            <v>Zwolle, renovatie sec installaties</v>
          </cell>
          <cell r="D167" t="str">
            <v>220kV / 380kV</v>
          </cell>
        </row>
        <row r="168">
          <cell r="B168">
            <v>179</v>
          </cell>
          <cell r="C168" t="str">
            <v>Dim4, vervanging blindstroomcomp spoel</v>
          </cell>
          <cell r="D168" t="str">
            <v>220kV / 380kV</v>
          </cell>
        </row>
        <row r="169">
          <cell r="B169">
            <v>180</v>
          </cell>
          <cell r="C169" t="str">
            <v>Dod4, vervanging blindstroomcomp spoel</v>
          </cell>
          <cell r="D169" t="str">
            <v>220kV / 380kV</v>
          </cell>
        </row>
        <row r="170">
          <cell r="B170">
            <v>181</v>
          </cell>
          <cell r="C170" t="str">
            <v>Delft-RtM, vervanging van 5 km oliedrukkabel</v>
          </cell>
          <cell r="D170" t="str">
            <v>110kV - 150kV</v>
          </cell>
        </row>
        <row r="171">
          <cell r="B171">
            <v>182</v>
          </cell>
          <cell r="C171" t="str">
            <v>Mvl4, uitbreiding met een veld tbv CGEN 1*400 MW</v>
          </cell>
          <cell r="D171" t="str">
            <v>WvD</v>
          </cell>
          <cell r="E171" t="str">
            <v>220kV / 380kV</v>
          </cell>
        </row>
        <row r="172">
          <cell r="B172">
            <v>183</v>
          </cell>
          <cell r="C172" t="str">
            <v>Cst4, vervanging transformator TR403</v>
          </cell>
          <cell r="D172" t="str">
            <v>220kV / 380kV</v>
          </cell>
        </row>
        <row r="173">
          <cell r="B173">
            <v>183</v>
          </cell>
          <cell r="D173" t="str">
            <v>WvD</v>
          </cell>
          <cell r="E173" t="str">
            <v>220kV / 380kV</v>
          </cell>
        </row>
        <row r="174">
          <cell r="B174">
            <v>184</v>
          </cell>
          <cell r="C174" t="str">
            <v>Noodlijn, herstellen uitrusting</v>
          </cell>
          <cell r="D174" t="str">
            <v>220kV / 380kV</v>
          </cell>
        </row>
        <row r="175">
          <cell r="B175">
            <v>185</v>
          </cell>
          <cell r="C175" t="str">
            <v>RtM-Ommoord-Krimpen, renovatie oliedruksystemen</v>
          </cell>
          <cell r="D175" t="str">
            <v>110kV - 150kV</v>
          </cell>
        </row>
        <row r="176">
          <cell r="B176">
            <v>186</v>
          </cell>
          <cell r="C176" t="str">
            <v>Rotterdam Waalhaven, renovatie eigen bedrijfsinstallatie</v>
          </cell>
          <cell r="D176" t="str">
            <v>110kV - 150kV</v>
          </cell>
        </row>
        <row r="177">
          <cell r="B177">
            <v>187</v>
          </cell>
          <cell r="C177" t="str">
            <v>Rotterdam Waalhaven uitbreiding verblijfsruimten</v>
          </cell>
          <cell r="D177" t="str">
            <v>110kV - 150kV</v>
          </cell>
        </row>
        <row r="178">
          <cell r="B178">
            <v>188</v>
          </cell>
          <cell r="C178" t="str">
            <v>Maasvlakte-Crayestein, verv geleide</v>
          </cell>
          <cell r="D178" t="str">
            <v>220kV / 380kV</v>
          </cell>
        </row>
        <row r="179">
          <cell r="B179">
            <v>189</v>
          </cell>
          <cell r="C179" t="str">
            <v>Aansluiting Windpark NO op Ens 380KV</v>
          </cell>
          <cell r="D179" t="str">
            <v>WvD</v>
          </cell>
          <cell r="E179" t="str">
            <v>220kV / 380kV</v>
          </cell>
        </row>
        <row r="180">
          <cell r="B180">
            <v>190</v>
          </cell>
          <cell r="C180" t="str">
            <v>Vhz4, uitbreiding met een 380 kV st</v>
          </cell>
          <cell r="D180" t="str">
            <v>220kV / 380kV</v>
          </cell>
        </row>
        <row r="181">
          <cell r="B181">
            <v>191</v>
          </cell>
          <cell r="C181" t="str">
            <v>Ens 380kV uitbreiding 750 MVA</v>
          </cell>
          <cell r="D181" t="str">
            <v>220kV / 380kV</v>
          </cell>
        </row>
        <row r="182">
          <cell r="B182">
            <v>192</v>
          </cell>
          <cell r="C182" t="str">
            <v>Rotterdam, uitbr. 1 veld EON</v>
          </cell>
          <cell r="D182" t="str">
            <v>WvD</v>
          </cell>
          <cell r="E182" t="str">
            <v>110kV - 150kV</v>
          </cell>
        </row>
        <row r="183">
          <cell r="B183">
            <v>192</v>
          </cell>
          <cell r="D183" t="str">
            <v>220kV / 380kV</v>
          </cell>
        </row>
        <row r="184">
          <cell r="B184">
            <v>193</v>
          </cell>
          <cell r="C184" t="str">
            <v>Westerlee uitbr 150kV</v>
          </cell>
          <cell r="D184" t="str">
            <v>WvD</v>
          </cell>
          <cell r="E184" t="str">
            <v>110kV - 150kV</v>
          </cell>
        </row>
        <row r="185">
          <cell r="B185">
            <v>193</v>
          </cell>
          <cell r="D185" t="str">
            <v>220kV / 380kV</v>
          </cell>
        </row>
        <row r="186">
          <cell r="B186">
            <v>194</v>
          </cell>
          <cell r="C186" t="str">
            <v>Weiwerd, uitbr. 2e 220/110kV transformator</v>
          </cell>
          <cell r="D186" t="str">
            <v>220kV / 380kV</v>
          </cell>
        </row>
        <row r="187">
          <cell r="B187">
            <v>195</v>
          </cell>
          <cell r="C187" t="str">
            <v>Rec Telecom tbv aanpassing N210</v>
          </cell>
          <cell r="D187" t="str">
            <v>WvD</v>
          </cell>
          <cell r="E187" t="str">
            <v>220kV / 380kV</v>
          </cell>
        </row>
        <row r="188">
          <cell r="B188">
            <v>196</v>
          </cell>
          <cell r="C188" t="str">
            <v>Eemshaven, uitbr. 3e transformator 750MVA</v>
          </cell>
          <cell r="D188" t="str">
            <v>220kV / 380kV</v>
          </cell>
        </row>
        <row r="189">
          <cell r="B189">
            <v>197</v>
          </cell>
          <cell r="C189" t="str">
            <v>Verbinding Krimpen Ommoord</v>
          </cell>
          <cell r="D189" t="str">
            <v>WvD</v>
          </cell>
        </row>
        <row r="190">
          <cell r="B190">
            <v>198</v>
          </cell>
          <cell r="C190" t="str">
            <v>Verbinding Ommoord Rotterdam Marconistraat</v>
          </cell>
          <cell r="D190" t="str">
            <v>WvD</v>
          </cell>
        </row>
        <row r="191">
          <cell r="B191" t="str">
            <v>000213</v>
          </cell>
          <cell r="C191" t="str">
            <v>Wintrack testprogramma</v>
          </cell>
          <cell r="D191" t="str">
            <v>220kV / 380kV</v>
          </cell>
        </row>
        <row r="192">
          <cell r="B192">
            <v>266</v>
          </cell>
          <cell r="C192" t="str">
            <v>GIS tbv Planologische projecten</v>
          </cell>
          <cell r="D192" t="str">
            <v>220kV / 380kV</v>
          </cell>
        </row>
        <row r="193">
          <cell r="B193" t="str">
            <v>0002XX</v>
          </cell>
          <cell r="C193" t="str">
            <v>Afdelingskosten</v>
          </cell>
          <cell r="D193" t="str">
            <v>WvD</v>
          </cell>
          <cell r="E193" t="str">
            <v>220kV / 380kV</v>
          </cell>
        </row>
        <row r="194">
          <cell r="B194">
            <v>13</v>
          </cell>
          <cell r="C194" t="str">
            <v>Borssele # detailontwerp station</v>
          </cell>
          <cell r="D194" t="str">
            <v>220kV / 380kV</v>
          </cell>
        </row>
        <row r="195">
          <cell r="B195">
            <v>221</v>
          </cell>
          <cell r="C195" t="str">
            <v>Document management</v>
          </cell>
          <cell r="D195" t="str">
            <v>TenneT TSO</v>
          </cell>
        </row>
        <row r="196">
          <cell r="B196">
            <v>120101</v>
          </cell>
          <cell r="C196" t="str">
            <v>Projectteam Cable Construct Project</v>
          </cell>
          <cell r="D196" t="str">
            <v>220kV / 380kV</v>
          </cell>
        </row>
        <row r="197">
          <cell r="B197">
            <v>274</v>
          </cell>
          <cell r="C197" t="str">
            <v>Programma Kwaliteit</v>
          </cell>
          <cell r="D197" t="str">
            <v>TenneT TSO</v>
          </cell>
        </row>
        <row r="198">
          <cell r="B198">
            <v>280</v>
          </cell>
          <cell r="C198" t="str">
            <v>Bedrijfszekerheid</v>
          </cell>
          <cell r="D198" t="str">
            <v>TenneT TSO</v>
          </cell>
        </row>
        <row r="199">
          <cell r="B199">
            <v>254</v>
          </cell>
          <cell r="C199" t="str">
            <v>IFS+ Verbeteringen</v>
          </cell>
          <cell r="D199" t="str">
            <v>TenneT TSO</v>
          </cell>
        </row>
        <row r="200">
          <cell r="B200">
            <v>213</v>
          </cell>
          <cell r="C200" t="str">
            <v>Wintrack fallback</v>
          </cell>
          <cell r="D200" t="str">
            <v>220kV / 380kV</v>
          </cell>
        </row>
        <row r="201">
          <cell r="B201">
            <v>220</v>
          </cell>
          <cell r="C201" t="str">
            <v>Aida - fase 2</v>
          </cell>
          <cell r="D201" t="str">
            <v>TenneT TSO</v>
          </cell>
        </row>
        <row r="202">
          <cell r="B202">
            <v>268</v>
          </cell>
          <cell r="C202" t="str">
            <v>KLIC</v>
          </cell>
          <cell r="D202" t="str">
            <v>TenneT TSO</v>
          </cell>
        </row>
        <row r="203">
          <cell r="B203">
            <v>279</v>
          </cell>
          <cell r="C203" t="str">
            <v>SLA KAM-BU AM</v>
          </cell>
          <cell r="D203" t="str">
            <v>TenneT TSO</v>
          </cell>
        </row>
        <row r="204">
          <cell r="B204">
            <v>284</v>
          </cell>
          <cell r="C204" t="str">
            <v>Project uren tbv EssenT regio Noord</v>
          </cell>
          <cell r="D204" t="str">
            <v>WvD</v>
          </cell>
        </row>
        <row r="205">
          <cell r="B205">
            <v>283</v>
          </cell>
          <cell r="C205" t="str">
            <v>Projecturen tbv Essent regio Zuid</v>
          </cell>
          <cell r="D205" t="str">
            <v>WvD</v>
          </cell>
        </row>
        <row r="206">
          <cell r="B206">
            <v>217600</v>
          </cell>
          <cell r="C206" t="str">
            <v>aanleg 3e circuit 150kV Cst-DdM</v>
          </cell>
          <cell r="D206" t="str">
            <v>110kV - 150kV</v>
          </cell>
        </row>
        <row r="207">
          <cell r="B207">
            <v>1002</v>
          </cell>
          <cell r="C207" t="str">
            <v>Werkzaamheden H Hoekstra</v>
          </cell>
          <cell r="D207" t="str">
            <v>???</v>
          </cell>
        </row>
        <row r="208">
          <cell r="B208">
            <v>263</v>
          </cell>
          <cell r="C208" t="str">
            <v>AIDA Verbindingen</v>
          </cell>
          <cell r="D208" t="str">
            <v>TenneT TSO</v>
          </cell>
        </row>
        <row r="209">
          <cell r="B209">
            <v>120130</v>
          </cell>
          <cell r="C209" t="str">
            <v>Owner team</v>
          </cell>
          <cell r="D209" t="str">
            <v>220kV / 380kV</v>
          </cell>
        </row>
        <row r="210">
          <cell r="B210">
            <v>290</v>
          </cell>
          <cell r="C210" t="str">
            <v>Doorbelasting derden</v>
          </cell>
          <cell r="D210" t="str">
            <v>WvD</v>
          </cell>
        </row>
        <row r="211">
          <cell r="B211">
            <v>100014</v>
          </cell>
          <cell r="C211" t="str">
            <v>KLS</v>
          </cell>
          <cell r="D211" t="str">
            <v>110kV - 150kV</v>
          </cell>
        </row>
        <row r="212">
          <cell r="B212">
            <v>267</v>
          </cell>
          <cell r="C212" t="str">
            <v>Integrale Resource Planning</v>
          </cell>
          <cell r="D212" t="str">
            <v>TenneT TSO</v>
          </cell>
        </row>
        <row r="213">
          <cell r="B213">
            <v>281</v>
          </cell>
          <cell r="C213" t="str">
            <v>DMS Next</v>
          </cell>
          <cell r="D213" t="str">
            <v>TenneT TSO</v>
          </cell>
        </row>
        <row r="214">
          <cell r="B214">
            <v>239</v>
          </cell>
          <cell r="C214" t="str">
            <v>Aansluiting Essent Eemshaven Oost</v>
          </cell>
          <cell r="D214" t="str">
            <v>WvD</v>
          </cell>
        </row>
        <row r="215">
          <cell r="B215">
            <v>237</v>
          </cell>
          <cell r="C215" t="str">
            <v>Vervangen railbev. Robbenplaat</v>
          </cell>
          <cell r="D215" t="str">
            <v>220kV / 380kV</v>
          </cell>
        </row>
        <row r="216">
          <cell r="B216">
            <v>244</v>
          </cell>
          <cell r="C216" t="str">
            <v>Beheer strategische voorraad</v>
          </cell>
          <cell r="D216" t="str">
            <v>TenneT TSO</v>
          </cell>
        </row>
        <row r="217">
          <cell r="B217">
            <v>301005</v>
          </cell>
          <cell r="C217" t="str">
            <v>Huisvesting TenneT</v>
          </cell>
          <cell r="D217" t="str">
            <v>TenneT TSO</v>
          </cell>
        </row>
        <row r="218">
          <cell r="B218">
            <v>210600</v>
          </cell>
          <cell r="C218" t="str">
            <v>Shared Services</v>
          </cell>
          <cell r="D218" t="str">
            <v>TenneT TSO</v>
          </cell>
        </row>
        <row r="219">
          <cell r="B219">
            <v>217928</v>
          </cell>
          <cell r="C219" t="str">
            <v>ren sec install Alblasserdam</v>
          </cell>
          <cell r="D219" t="str">
            <v>110kV - 150kV</v>
          </cell>
        </row>
        <row r="220">
          <cell r="B220">
            <v>100024</v>
          </cell>
          <cell r="C220" t="str">
            <v>Scada-Scada SamensmEde</v>
          </cell>
          <cell r="D220" t="str">
            <v>110kV - 150kV</v>
          </cell>
        </row>
        <row r="221">
          <cell r="B221">
            <v>250</v>
          </cell>
          <cell r="C221" t="str">
            <v>Opstellen bouwsteen blindstroomcomp</v>
          </cell>
          <cell r="D221" t="str">
            <v>220kV / 380kV</v>
          </cell>
        </row>
        <row r="222">
          <cell r="B222">
            <v>261</v>
          </cell>
          <cell r="C222" t="str">
            <v>EMC Problemen Westerlee</v>
          </cell>
          <cell r="D222" t="str">
            <v>110kV - 150kV</v>
          </cell>
        </row>
        <row r="223">
          <cell r="B223">
            <v>265</v>
          </cell>
          <cell r="C223" t="str">
            <v>GIS Onderzoek</v>
          </cell>
          <cell r="D223" t="str">
            <v>TenneT TSO</v>
          </cell>
        </row>
        <row r="224">
          <cell r="B224">
            <v>1005</v>
          </cell>
          <cell r="C224" t="str">
            <v>Klachtenafhandeling Dim-Ozn-Bvw</v>
          </cell>
          <cell r="D224" t="str">
            <v>220kV / 380kV</v>
          </cell>
        </row>
        <row r="225">
          <cell r="B225">
            <v>248</v>
          </cell>
          <cell r="C225" t="str">
            <v>Opstellen specs 380kV seriespoelen</v>
          </cell>
          <cell r="D225" t="str">
            <v>220kV / 380kV</v>
          </cell>
        </row>
        <row r="226">
          <cell r="B226">
            <v>120151</v>
          </cell>
          <cell r="C226" t="str">
            <v>NORNED Implementatie</v>
          </cell>
          <cell r="D226" t="str">
            <v>220kV / 380kV</v>
          </cell>
        </row>
        <row r="227">
          <cell r="B227">
            <v>277</v>
          </cell>
          <cell r="C227" t="str">
            <v>Tijdelijke bev.maatr. 2008 Oost</v>
          </cell>
          <cell r="D227" t="str">
            <v>TenneT TSO</v>
          </cell>
        </row>
        <row r="228">
          <cell r="B228">
            <v>1018</v>
          </cell>
          <cell r="C228" t="str">
            <v>Opstellen PID invoeren GIS</v>
          </cell>
          <cell r="D228" t="str">
            <v>TenneT TSO</v>
          </cell>
        </row>
        <row r="229">
          <cell r="B229">
            <v>262</v>
          </cell>
          <cell r="C229" t="str">
            <v>Studie kortsluitverm. 150kV Delft</v>
          </cell>
          <cell r="D229" t="str">
            <v>110kV - 150kV</v>
          </cell>
        </row>
        <row r="230">
          <cell r="B230">
            <v>127</v>
          </cell>
          <cell r="C230" t="str">
            <v>Maasbracht, vv bev.velden 19,20</v>
          </cell>
          <cell r="D230" t="str">
            <v>220kV / 380kV</v>
          </cell>
        </row>
        <row r="231">
          <cell r="B231">
            <v>227</v>
          </cell>
          <cell r="C231" t="str">
            <v>Engineering consultancy werkz. 2007</v>
          </cell>
          <cell r="D231" t="str">
            <v>TenneT TSO</v>
          </cell>
        </row>
        <row r="232">
          <cell r="B232">
            <v>605900</v>
          </cell>
          <cell r="C232" t="str">
            <v>TI</v>
          </cell>
          <cell r="D232" t="str">
            <v>TenneT TSO</v>
          </cell>
        </row>
        <row r="233">
          <cell r="B233">
            <v>276</v>
          </cell>
          <cell r="C233" t="str">
            <v>Vervangen UTR EHV wit te Mbt</v>
          </cell>
          <cell r="D233" t="str">
            <v>220kV / 380kV</v>
          </cell>
        </row>
        <row r="234">
          <cell r="B234">
            <v>245</v>
          </cell>
          <cell r="C234" t="str">
            <v>Uitvoeren van Saneringen</v>
          </cell>
          <cell r="D234" t="str">
            <v>TenneT TSO</v>
          </cell>
        </row>
        <row r="235">
          <cell r="B235">
            <v>100025</v>
          </cell>
          <cell r="C235" t="str">
            <v>TenneT Way of Working</v>
          </cell>
          <cell r="D235" t="str">
            <v>TenneT TSO</v>
          </cell>
        </row>
        <row r="236">
          <cell r="B236">
            <v>2012</v>
          </cell>
          <cell r="C236" t="str">
            <v>Traceverwerving Wtr - WL (De Lier)</v>
          </cell>
          <cell r="D236" t="str">
            <v>110kV - 150kV</v>
          </cell>
        </row>
        <row r="237">
          <cell r="B237">
            <v>2196</v>
          </cell>
          <cell r="C237" t="str">
            <v>Vervangen scheiders 2008</v>
          </cell>
          <cell r="D237" t="str">
            <v>220kV / 380kV</v>
          </cell>
        </row>
        <row r="238">
          <cell r="B238">
            <v>120150</v>
          </cell>
          <cell r="C238" t="str">
            <v>Trading team</v>
          </cell>
          <cell r="D238" t="str">
            <v>220kV / 380kV</v>
          </cell>
        </row>
        <row r="239">
          <cell r="B239">
            <v>150000</v>
          </cell>
          <cell r="C239" t="str">
            <v>Borging conintu voorziening</v>
          </cell>
          <cell r="D239" t="str">
            <v>TenneT TSO</v>
          </cell>
        </row>
        <row r="240">
          <cell r="B240">
            <v>20</v>
          </cell>
          <cell r="C240" t="str">
            <v>Bouwrijp maken eindhoven</v>
          </cell>
          <cell r="D240" t="str">
            <v>220kV / 380kV</v>
          </cell>
        </row>
        <row r="241">
          <cell r="B241">
            <v>310002</v>
          </cell>
          <cell r="C241" t="str">
            <v>Management Control framework</v>
          </cell>
          <cell r="D241" t="str">
            <v>TenneT TSO</v>
          </cell>
        </row>
        <row r="242">
          <cell r="B242">
            <v>2183</v>
          </cell>
          <cell r="C242" t="str">
            <v>HGL1O 3e transformator (GJP)</v>
          </cell>
          <cell r="D242" t="str">
            <v>TenneT TSO</v>
          </cell>
        </row>
        <row r="243">
          <cell r="B243">
            <v>246</v>
          </cell>
          <cell r="C243" t="str">
            <v>Uitvoeren van Amoveringen</v>
          </cell>
          <cell r="D243" t="str">
            <v>TenneT TSO</v>
          </cell>
        </row>
        <row r="244">
          <cell r="B244">
            <v>2201</v>
          </cell>
          <cell r="C244" t="str">
            <v>Trace HS+MS Urenco-TU SLA 2008-500</v>
          </cell>
          <cell r="D244" t="str">
            <v>WvD</v>
          </cell>
        </row>
        <row r="245">
          <cell r="B245">
            <v>2195</v>
          </cell>
          <cell r="C245" t="str">
            <v>Vervangen meettrafo's 2008</v>
          </cell>
          <cell r="D245" t="str">
            <v>TenneT TSO</v>
          </cell>
        </row>
        <row r="246">
          <cell r="B246">
            <v>260000</v>
          </cell>
          <cell r="C246" t="str">
            <v>#N/A</v>
          </cell>
          <cell r="D246" t="str">
            <v>???</v>
          </cell>
        </row>
        <row r="247">
          <cell r="B247">
            <v>275</v>
          </cell>
          <cell r="C247" t="str">
            <v>Sturen op Uren</v>
          </cell>
          <cell r="D247" t="str">
            <v>TenneT TSO</v>
          </cell>
        </row>
        <row r="248">
          <cell r="B248">
            <v>217508</v>
          </cell>
          <cell r="C248" t="str">
            <v>Verzwaren RTW-KY</v>
          </cell>
          <cell r="D248" t="str">
            <v>220kV / 380kV</v>
          </cell>
        </row>
        <row r="249">
          <cell r="B249">
            <v>523000</v>
          </cell>
          <cell r="C249" t="str">
            <v>Ruimtelijke ordening en milieu</v>
          </cell>
          <cell r="D249" t="str">
            <v>TenneT TSO</v>
          </cell>
        </row>
        <row r="250">
          <cell r="B250">
            <v>272</v>
          </cell>
          <cell r="C250" t="str">
            <v>Studie kabeltracé Westland</v>
          </cell>
          <cell r="D250" t="str">
            <v>110kV - 150kV</v>
          </cell>
        </row>
        <row r="251">
          <cell r="B251">
            <v>241</v>
          </cell>
          <cell r="C251" t="str">
            <v>Detachering P. Loeve - E.On Benelux</v>
          </cell>
          <cell r="D251" t="str">
            <v>TenneT TSO</v>
          </cell>
        </row>
        <row r="252">
          <cell r="B252">
            <v>2161</v>
          </cell>
          <cell r="C252" t="str">
            <v>Gasunie Midwolda SLA 2006-313</v>
          </cell>
          <cell r="D252" t="str">
            <v>WvD</v>
          </cell>
        </row>
        <row r="253">
          <cell r="B253">
            <v>120140</v>
          </cell>
          <cell r="C253" t="str">
            <v>Working group OMA</v>
          </cell>
          <cell r="D253" t="str">
            <v>220kV / 380kV</v>
          </cell>
        </row>
        <row r="254">
          <cell r="B254">
            <v>1000</v>
          </cell>
          <cell r="C254" t="str">
            <v>Consultancy Regio Oost 2008</v>
          </cell>
          <cell r="D254" t="str">
            <v>???</v>
          </cell>
        </row>
        <row r="255">
          <cell r="B255">
            <v>211</v>
          </cell>
          <cell r="C255" t="str">
            <v>EU-Erkenning leveranciers prim.comp</v>
          </cell>
          <cell r="D255" t="str">
            <v>TenneT TSO</v>
          </cell>
        </row>
        <row r="256">
          <cell r="B256">
            <v>62</v>
          </cell>
          <cell r="C256" t="str">
            <v>Verplaatsen C-bank RtW-Wl (125Mvar)</v>
          </cell>
          <cell r="D256" t="str">
            <v>110kV - 150kV</v>
          </cell>
        </row>
        <row r="257">
          <cell r="B257">
            <v>150011</v>
          </cell>
          <cell r="C257" t="str">
            <v>Opzetten Regiokantoren (W'veen)</v>
          </cell>
          <cell r="D257" t="str">
            <v>110kV - 150kV</v>
          </cell>
        </row>
        <row r="258">
          <cell r="B258">
            <v>232</v>
          </cell>
          <cell r="C258" t="str">
            <v>Telefonie &amp; Datacommunicatie</v>
          </cell>
          <cell r="D258" t="str">
            <v>TenneT TSO</v>
          </cell>
        </row>
        <row r="259">
          <cell r="B259">
            <v>205</v>
          </cell>
          <cell r="C259" t="str">
            <v>EU-erkenning leveranciers voor VBS</v>
          </cell>
          <cell r="D259" t="str">
            <v>TenneT TSO</v>
          </cell>
        </row>
        <row r="260">
          <cell r="B260">
            <v>271</v>
          </cell>
          <cell r="C260" t="str">
            <v>IFS Inrichting AM</v>
          </cell>
          <cell r="D260" t="str">
            <v>TenneT TSO</v>
          </cell>
        </row>
        <row r="261">
          <cell r="B261">
            <v>264</v>
          </cell>
          <cell r="C261" t="str">
            <v>Data-integratie RNB's</v>
          </cell>
          <cell r="D261" t="str">
            <v>TenneT TSO</v>
          </cell>
        </row>
        <row r="262">
          <cell r="B262">
            <v>2182</v>
          </cell>
          <cell r="C262" t="str">
            <v>ZL1F-KP1 verkabeling mast 8-16 geme</v>
          </cell>
          <cell r="D262" t="str">
            <v>WvD</v>
          </cell>
        </row>
        <row r="263">
          <cell r="B263">
            <v>2203</v>
          </cell>
          <cell r="C263" t="str">
            <v>WKC Luttelgeest SLA 2008-209</v>
          </cell>
          <cell r="D263" t="str">
            <v>WvD</v>
          </cell>
        </row>
        <row r="264">
          <cell r="B264">
            <v>278</v>
          </cell>
          <cell r="C264" t="str">
            <v>Tijdelijke bev.maatr. 2008 West</v>
          </cell>
          <cell r="D264" t="str">
            <v>TenneT TSO</v>
          </cell>
        </row>
        <row r="265">
          <cell r="B265">
            <v>252</v>
          </cell>
          <cell r="C265" t="str">
            <v>BU-TI Wijzigingen en aanpass in IFS</v>
          </cell>
          <cell r="D265" t="str">
            <v>TenneT TSO</v>
          </cell>
        </row>
        <row r="266">
          <cell r="B266">
            <v>273</v>
          </cell>
          <cell r="C266" t="str">
            <v>Studie kabeltracé Noord-Holland</v>
          </cell>
          <cell r="D266" t="str">
            <v>110kV - 150kV</v>
          </cell>
        </row>
        <row r="267">
          <cell r="B267">
            <v>129</v>
          </cell>
          <cell r="C267" t="str">
            <v>OPGW herstel</v>
          </cell>
          <cell r="D267" t="str">
            <v>220kV / 380kV</v>
          </cell>
        </row>
        <row r="268">
          <cell r="B268">
            <v>260</v>
          </cell>
          <cell r="C268" t="str">
            <v>Strategische herstelcapaciteit</v>
          </cell>
          <cell r="D268" t="str">
            <v>TenneT TSO</v>
          </cell>
        </row>
        <row r="269">
          <cell r="B269">
            <v>1006</v>
          </cell>
          <cell r="C269" t="str">
            <v>Uitvoeren van saneringen in 2008</v>
          </cell>
          <cell r="D269" t="str">
            <v>TenneT TSO</v>
          </cell>
        </row>
        <row r="270">
          <cell r="B270">
            <v>1014</v>
          </cell>
          <cell r="C270" t="str">
            <v>Quickscan TOEDS/TAMS</v>
          </cell>
          <cell r="D270" t="str">
            <v>TenneT TSO</v>
          </cell>
        </row>
        <row r="271">
          <cell r="B271">
            <v>2181</v>
          </cell>
          <cell r="C271" t="str">
            <v>Verhogen geleiders</v>
          </cell>
          <cell r="D271" t="str">
            <v>TenneT TSO</v>
          </cell>
        </row>
        <row r="272">
          <cell r="B272">
            <v>217441</v>
          </cell>
          <cell r="C272" t="str">
            <v>Lijn Oostzaan-Beverwijk 380 kV</v>
          </cell>
          <cell r="D272" t="str">
            <v>220kV / 380kV</v>
          </cell>
        </row>
        <row r="273">
          <cell r="B273">
            <v>2205</v>
          </cell>
          <cell r="C273" t="str">
            <v>Div lijnen onderzoek aanpassing ivm</v>
          </cell>
          <cell r="D273" t="str">
            <v>TenneT TSO</v>
          </cell>
        </row>
        <row r="274">
          <cell r="B274">
            <v>1021</v>
          </cell>
          <cell r="C274" t="str">
            <v>storing Rotterdam object Maasvlakt</v>
          </cell>
          <cell r="D274" t="str">
            <v>110kV - 150kV</v>
          </cell>
        </row>
        <row r="275">
          <cell r="B275">
            <v>150004</v>
          </cell>
          <cell r="C275" t="str">
            <v>Huisvesting en herontwikkeling</v>
          </cell>
          <cell r="D275" t="str">
            <v>TenneT TSO</v>
          </cell>
        </row>
        <row r="276">
          <cell r="B276">
            <v>2184</v>
          </cell>
          <cell r="C276" t="str">
            <v>Verv. 3 stuks 110kV vermogenschakel</v>
          </cell>
          <cell r="D276" t="str">
            <v>110kV - 150kV</v>
          </cell>
        </row>
        <row r="277">
          <cell r="B277">
            <v>900004</v>
          </cell>
          <cell r="C277" t="str">
            <v>Wind op Zee</v>
          </cell>
          <cell r="D277" t="str">
            <v>TenneT TSO</v>
          </cell>
        </row>
        <row r="278">
          <cell r="B278">
            <v>251</v>
          </cell>
          <cell r="C278" t="str">
            <v>KBS DTe</v>
          </cell>
          <cell r="D278" t="str">
            <v>TenneT TSO</v>
          </cell>
        </row>
        <row r="279">
          <cell r="B279">
            <v>255</v>
          </cell>
          <cell r="C279" t="str">
            <v>Ontwikkeling kostenmodellen</v>
          </cell>
          <cell r="D279" t="str">
            <v>TenneT TSO</v>
          </cell>
        </row>
        <row r="280">
          <cell r="B280">
            <v>2198</v>
          </cell>
          <cell r="C280" t="str">
            <v>Verv 110kV dist.relais LZ95 2008</v>
          </cell>
          <cell r="D280" t="str">
            <v>110kV - 150kV</v>
          </cell>
        </row>
        <row r="281">
          <cell r="B281">
            <v>301009</v>
          </cell>
          <cell r="C281" t="str">
            <v>Besturingscentrum Ede</v>
          </cell>
          <cell r="D281" t="str">
            <v>110kV - 150kV</v>
          </cell>
        </row>
        <row r="282">
          <cell r="B282">
            <v>2199</v>
          </cell>
          <cell r="C282" t="str">
            <v>HTN-ERD-EHVO financ afw Rws A2</v>
          </cell>
          <cell r="D282" t="str">
            <v>220kV / 380kV</v>
          </cell>
        </row>
        <row r="283">
          <cell r="B283">
            <v>235</v>
          </cell>
          <cell r="C283" t="str">
            <v>Veranderproject AM</v>
          </cell>
          <cell r="D283" t="str">
            <v>TenneT TSO</v>
          </cell>
        </row>
        <row r="284">
          <cell r="B284">
            <v>2206</v>
          </cell>
          <cell r="C284" t="str">
            <v>WSM1R 110kV veld Essent Wind</v>
          </cell>
          <cell r="D284" t="str">
            <v>110kV - 150kV</v>
          </cell>
        </row>
        <row r="285">
          <cell r="B285">
            <v>1022</v>
          </cell>
          <cell r="C285" t="str">
            <v>Werkzaamheden door derden</v>
          </cell>
          <cell r="D285" t="str">
            <v>WvD</v>
          </cell>
        </row>
        <row r="286">
          <cell r="B286">
            <v>1015</v>
          </cell>
          <cell r="C286" t="str">
            <v>Realisatie sluiting Telecomring Zee</v>
          </cell>
          <cell r="D286" t="str">
            <v>TenneT TSO</v>
          </cell>
        </row>
        <row r="287">
          <cell r="B287">
            <v>2186</v>
          </cell>
          <cell r="C287" t="str">
            <v>GTB-HTN valbeveiligingen 111 masten</v>
          </cell>
          <cell r="D287" t="str">
            <v>TenneT TSO</v>
          </cell>
        </row>
        <row r="288">
          <cell r="B288">
            <v>217927</v>
          </cell>
          <cell r="C288" t="str">
            <v>verv verm schak BISEP stat Albldm</v>
          </cell>
          <cell r="D288" t="str">
            <v>110kV - 150kV</v>
          </cell>
        </row>
        <row r="289">
          <cell r="B289">
            <v>150018</v>
          </cell>
          <cell r="C289" t="str">
            <v>Business Case vaste vs. mob telf</v>
          </cell>
          <cell r="D289" t="str">
            <v>TenneT TSO</v>
          </cell>
        </row>
        <row r="290">
          <cell r="B290">
            <v>2200</v>
          </cell>
          <cell r="C290" t="str">
            <v>HEEZE-EHVZ financ afw Rws A2</v>
          </cell>
          <cell r="D290" t="str">
            <v>220kV / 380kV</v>
          </cell>
        </row>
        <row r="291">
          <cell r="B291">
            <v>1024</v>
          </cell>
          <cell r="C291" t="str">
            <v>second opion vooronderzoek, Opwaard</v>
          </cell>
          <cell r="D291" t="str">
            <v>???</v>
          </cell>
        </row>
        <row r="292">
          <cell r="B292">
            <v>2197</v>
          </cell>
          <cell r="C292" t="str">
            <v>VLH1 verv 110kV railsysteem</v>
          </cell>
          <cell r="D292" t="str">
            <v>110kV - 150kV</v>
          </cell>
        </row>
        <row r="293">
          <cell r="B293">
            <v>1008</v>
          </cell>
          <cell r="C293" t="str">
            <v>Maken kaart voor SEV III</v>
          </cell>
          <cell r="D293" t="str">
            <v>???</v>
          </cell>
        </row>
        <row r="294">
          <cell r="B294">
            <v>2189</v>
          </cell>
          <cell r="C294" t="str">
            <v>SBRN verv aftakscheider wit</v>
          </cell>
          <cell r="D294" t="str">
            <v>TenneT TSO</v>
          </cell>
        </row>
        <row r="295">
          <cell r="B295">
            <v>217509</v>
          </cell>
          <cell r="C295" t="str">
            <v>Randstaddirectie</v>
          </cell>
          <cell r="D295" t="str">
            <v>220kV / 380kV</v>
          </cell>
        </row>
        <row r="296">
          <cell r="B296">
            <v>2180</v>
          </cell>
          <cell r="C296" t="str">
            <v>AML1T, HGL1W en CVD1 verv lijnsch/a</v>
          </cell>
          <cell r="D296" t="str">
            <v>TenneT TSO</v>
          </cell>
        </row>
        <row r="297">
          <cell r="B297">
            <v>207</v>
          </cell>
          <cell r="C297" t="str">
            <v>Studie betrouwbaarheid masten extr.</v>
          </cell>
          <cell r="D297" t="str">
            <v>???</v>
          </cell>
        </row>
        <row r="298">
          <cell r="B298">
            <v>233</v>
          </cell>
          <cell r="C298" t="str">
            <v>Tijdelijke beveiligingsmaatr. 2007</v>
          </cell>
          <cell r="D298" t="str">
            <v>TenneT TSO</v>
          </cell>
        </row>
        <row r="299">
          <cell r="B299">
            <v>2188</v>
          </cell>
          <cell r="C299" t="str">
            <v>R16 R16A verv van de geleiders OPGW</v>
          </cell>
          <cell r="D299" t="str">
            <v>220kV / 380kV</v>
          </cell>
        </row>
        <row r="300">
          <cell r="B300">
            <v>1010</v>
          </cell>
          <cell r="C300" t="str">
            <v>Dynamische capaciteit lijnbeheer</v>
          </cell>
          <cell r="D300" t="str">
            <v>???</v>
          </cell>
        </row>
        <row r="301">
          <cell r="B301">
            <v>150300</v>
          </cell>
          <cell r="C301" t="str">
            <v>Contract Management</v>
          </cell>
          <cell r="D301" t="str">
            <v>TenneT TSO</v>
          </cell>
        </row>
        <row r="302">
          <cell r="B302">
            <v>530000</v>
          </cell>
          <cell r="C302" t="str">
            <v>Programmamanagement</v>
          </cell>
          <cell r="D302" t="str">
            <v>TenneT TSO</v>
          </cell>
        </row>
        <row r="303">
          <cell r="B303">
            <v>650000</v>
          </cell>
          <cell r="C303" t="str">
            <v>KAM afdelingskosten</v>
          </cell>
          <cell r="D303" t="str">
            <v>TenneT TSO</v>
          </cell>
        </row>
      </sheetData>
      <sheetData sheetId="3">
        <row r="2">
          <cell r="B2">
            <v>100014</v>
          </cell>
          <cell r="C2">
            <v>536</v>
          </cell>
          <cell r="D2" t="str">
            <v>110 kV</v>
          </cell>
          <cell r="E2" t="str">
            <v>Investeringsproject</v>
          </cell>
          <cell r="F2" t="e">
            <v>#N/A</v>
          </cell>
          <cell r="G2">
            <v>536</v>
          </cell>
        </row>
        <row r="3">
          <cell r="B3">
            <v>100024</v>
          </cell>
          <cell r="C3">
            <v>293.5</v>
          </cell>
          <cell r="D3" t="e">
            <v>#N/A</v>
          </cell>
          <cell r="E3" t="str">
            <v>Investeringsproject</v>
          </cell>
          <cell r="F3" t="e">
            <v>#N/A</v>
          </cell>
          <cell r="G3">
            <v>293.5</v>
          </cell>
        </row>
        <row r="4">
          <cell r="B4">
            <v>100025</v>
          </cell>
          <cell r="C4">
            <v>137.5</v>
          </cell>
          <cell r="D4" t="e">
            <v>#N/A</v>
          </cell>
          <cell r="E4" t="str">
            <v>Exploitatieproject</v>
          </cell>
          <cell r="F4" t="str">
            <v>Kwal. Verb.</v>
          </cell>
          <cell r="G4">
            <v>137.5</v>
          </cell>
        </row>
        <row r="5">
          <cell r="B5">
            <v>120101</v>
          </cell>
          <cell r="C5">
            <v>4493</v>
          </cell>
          <cell r="D5" t="str">
            <v>380 kV</v>
          </cell>
          <cell r="E5" t="str">
            <v>Investeringsproject</v>
          </cell>
          <cell r="F5" t="str">
            <v>Cap. Uitbreiding</v>
          </cell>
          <cell r="G5">
            <v>4501</v>
          </cell>
        </row>
        <row r="6">
          <cell r="B6">
            <v>120121</v>
          </cell>
          <cell r="C6">
            <v>614.75</v>
          </cell>
          <cell r="D6" t="str">
            <v>Overig</v>
          </cell>
          <cell r="E6" t="str">
            <v>Investeringsproject</v>
          </cell>
          <cell r="F6" t="str">
            <v>Cap. Uitbreiding</v>
          </cell>
          <cell r="G6">
            <v>614.75</v>
          </cell>
        </row>
        <row r="7">
          <cell r="B7">
            <v>120130</v>
          </cell>
          <cell r="C7">
            <v>565</v>
          </cell>
          <cell r="D7" t="str">
            <v>380 kV</v>
          </cell>
          <cell r="E7" t="str">
            <v>Investeringsproject</v>
          </cell>
          <cell r="F7" t="e">
            <v>#N/A</v>
          </cell>
          <cell r="G7">
            <v>565</v>
          </cell>
        </row>
        <row r="8">
          <cell r="B8">
            <v>120150</v>
          </cell>
          <cell r="C8">
            <v>129</v>
          </cell>
          <cell r="D8" t="str">
            <v>380 kV</v>
          </cell>
          <cell r="E8" t="str">
            <v>Investeringsproject</v>
          </cell>
          <cell r="F8" t="e">
            <v>#N/A</v>
          </cell>
          <cell r="G8">
            <v>129</v>
          </cell>
        </row>
        <row r="9">
          <cell r="B9">
            <v>120151</v>
          </cell>
          <cell r="C9">
            <v>218</v>
          </cell>
          <cell r="D9" t="str">
            <v>380 kV</v>
          </cell>
          <cell r="E9" t="str">
            <v>Investeringsproject</v>
          </cell>
          <cell r="F9" t="e">
            <v>#N/A</v>
          </cell>
          <cell r="G9">
            <v>218</v>
          </cell>
        </row>
        <row r="10">
          <cell r="B10">
            <v>150004</v>
          </cell>
          <cell r="C10">
            <v>23</v>
          </cell>
          <cell r="D10" t="e">
            <v>#N/A</v>
          </cell>
          <cell r="E10" t="e">
            <v>#N/A</v>
          </cell>
          <cell r="F10" t="e">
            <v>#N/A</v>
          </cell>
          <cell r="G10">
            <v>23</v>
          </cell>
        </row>
        <row r="11">
          <cell r="B11">
            <v>150011</v>
          </cell>
          <cell r="C11">
            <v>60.5</v>
          </cell>
          <cell r="D11" t="e">
            <v>#N/A</v>
          </cell>
          <cell r="E11" t="e">
            <v>#N/A</v>
          </cell>
          <cell r="F11" t="e">
            <v>#N/A</v>
          </cell>
          <cell r="G11">
            <v>60.5</v>
          </cell>
        </row>
        <row r="12">
          <cell r="B12">
            <v>150018</v>
          </cell>
          <cell r="C12">
            <v>8.5</v>
          </cell>
          <cell r="D12" t="e">
            <v>#N/A</v>
          </cell>
          <cell r="E12" t="e">
            <v>#N/A</v>
          </cell>
          <cell r="F12" t="e">
            <v>#N/A</v>
          </cell>
          <cell r="G12">
            <v>8.5</v>
          </cell>
        </row>
        <row r="13">
          <cell r="B13">
            <v>210600</v>
          </cell>
          <cell r="C13">
            <v>360.75</v>
          </cell>
          <cell r="D13" t="e">
            <v>#N/A</v>
          </cell>
          <cell r="E13" t="str">
            <v>Exploitatieproject</v>
          </cell>
          <cell r="F13" t="str">
            <v>Kwal. Verb.</v>
          </cell>
          <cell r="G13">
            <v>360.75</v>
          </cell>
        </row>
        <row r="14">
          <cell r="B14">
            <v>214512</v>
          </cell>
          <cell r="C14">
            <v>13734.25</v>
          </cell>
          <cell r="D14" t="str">
            <v>380 kV</v>
          </cell>
          <cell r="E14" t="str">
            <v>Investeringsproject</v>
          </cell>
          <cell r="F14" t="str">
            <v>Cap. Uitbreiding</v>
          </cell>
          <cell r="G14">
            <v>13734.25</v>
          </cell>
        </row>
        <row r="15">
          <cell r="B15">
            <v>217370</v>
          </cell>
          <cell r="C15">
            <v>61</v>
          </cell>
          <cell r="D15" t="str">
            <v>380 kV</v>
          </cell>
          <cell r="E15" t="str">
            <v>Investeringsproject</v>
          </cell>
          <cell r="F15" t="str">
            <v>Kwal. Verb.</v>
          </cell>
          <cell r="G15">
            <v>61</v>
          </cell>
        </row>
        <row r="16">
          <cell r="B16">
            <v>217402</v>
          </cell>
          <cell r="C16">
            <v>374.25</v>
          </cell>
          <cell r="D16" t="str">
            <v>380 kV</v>
          </cell>
          <cell r="E16" t="str">
            <v>Investeringsproject</v>
          </cell>
          <cell r="F16" t="str">
            <v>Cap. Uitbreiding</v>
          </cell>
          <cell r="G16">
            <v>374.25</v>
          </cell>
        </row>
        <row r="17">
          <cell r="B17">
            <v>217509</v>
          </cell>
          <cell r="C17">
            <v>3</v>
          </cell>
          <cell r="D17" t="e">
            <v>#N/A</v>
          </cell>
          <cell r="E17" t="e">
            <v>#N/A</v>
          </cell>
          <cell r="F17" t="e">
            <v>#N/A</v>
          </cell>
          <cell r="G17">
            <v>3</v>
          </cell>
        </row>
        <row r="18">
          <cell r="B18">
            <v>217600</v>
          </cell>
          <cell r="C18">
            <v>721</v>
          </cell>
          <cell r="D18" t="str">
            <v>150 kV</v>
          </cell>
          <cell r="E18" t="str">
            <v>Investeringsproject</v>
          </cell>
          <cell r="F18" t="str">
            <v>Cap. Uitbreiding</v>
          </cell>
          <cell r="G18">
            <v>721</v>
          </cell>
        </row>
        <row r="19">
          <cell r="B19">
            <v>217923</v>
          </cell>
          <cell r="C19">
            <v>6.5</v>
          </cell>
          <cell r="D19" t="e">
            <v>#N/A</v>
          </cell>
          <cell r="E19" t="e">
            <v>#N/A</v>
          </cell>
          <cell r="F19" t="e">
            <v>#N/A</v>
          </cell>
          <cell r="G19">
            <v>6.5</v>
          </cell>
        </row>
        <row r="20">
          <cell r="B20">
            <v>217925</v>
          </cell>
          <cell r="C20">
            <v>602</v>
          </cell>
          <cell r="D20" t="str">
            <v>150 kV</v>
          </cell>
          <cell r="E20" t="str">
            <v>Investeringsproject</v>
          </cell>
          <cell r="F20" t="str">
            <v>Ren. + Verv</v>
          </cell>
          <cell r="G20">
            <v>602</v>
          </cell>
        </row>
        <row r="21">
          <cell r="B21">
            <v>217928</v>
          </cell>
          <cell r="C21">
            <v>349.5</v>
          </cell>
          <cell r="D21" t="str">
            <v>150 kV</v>
          </cell>
          <cell r="E21" t="str">
            <v>Investeringsproject</v>
          </cell>
          <cell r="F21" t="str">
            <v>Ren. + Verv</v>
          </cell>
          <cell r="G21">
            <v>349.5</v>
          </cell>
        </row>
        <row r="22">
          <cell r="B22">
            <v>217940</v>
          </cell>
          <cell r="C22">
            <v>426.75</v>
          </cell>
          <cell r="D22" t="str">
            <v>150 kV</v>
          </cell>
          <cell r="E22" t="str">
            <v>Projecten Derden</v>
          </cell>
          <cell r="F22" t="str">
            <v>Reconstructie</v>
          </cell>
          <cell r="G22">
            <v>426.75</v>
          </cell>
        </row>
        <row r="23">
          <cell r="B23">
            <v>217945</v>
          </cell>
          <cell r="C23">
            <v>15</v>
          </cell>
          <cell r="D23" t="e">
            <v>#N/A</v>
          </cell>
          <cell r="E23" t="e">
            <v>#N/A</v>
          </cell>
          <cell r="F23" t="e">
            <v>#N/A</v>
          </cell>
          <cell r="G23">
            <v>15</v>
          </cell>
        </row>
        <row r="24">
          <cell r="B24">
            <v>260000</v>
          </cell>
          <cell r="C24">
            <v>90</v>
          </cell>
          <cell r="D24" t="e">
            <v>#N/A</v>
          </cell>
          <cell r="E24" t="e">
            <v>#N/A</v>
          </cell>
          <cell r="F24" t="e">
            <v>#N/A</v>
          </cell>
          <cell r="G24">
            <v>90</v>
          </cell>
        </row>
        <row r="25">
          <cell r="B25">
            <v>301005</v>
          </cell>
          <cell r="C25">
            <v>375</v>
          </cell>
          <cell r="D25" t="e">
            <v>#N/A</v>
          </cell>
          <cell r="E25" t="str">
            <v>Investeringsproject</v>
          </cell>
          <cell r="F25" t="e">
            <v>#N/A</v>
          </cell>
          <cell r="G25">
            <v>375</v>
          </cell>
        </row>
        <row r="26">
          <cell r="B26">
            <v>301009</v>
          </cell>
          <cell r="C26">
            <v>15</v>
          </cell>
          <cell r="D26" t="e">
            <v>#N/A</v>
          </cell>
          <cell r="E26" t="str">
            <v>Investeringsproject</v>
          </cell>
          <cell r="F26" t="e">
            <v>#N/A</v>
          </cell>
          <cell r="G26">
            <v>15</v>
          </cell>
        </row>
        <row r="27">
          <cell r="B27">
            <v>310001</v>
          </cell>
          <cell r="C27">
            <v>4000</v>
          </cell>
          <cell r="D27" t="str">
            <v>150 kV</v>
          </cell>
          <cell r="E27" t="str">
            <v>TenneXT</v>
          </cell>
          <cell r="F27" t="e">
            <v>#N/A</v>
          </cell>
          <cell r="G27">
            <v>4000</v>
          </cell>
        </row>
        <row r="28">
          <cell r="B28">
            <v>310002</v>
          </cell>
          <cell r="C28">
            <v>115.5</v>
          </cell>
          <cell r="D28" t="str">
            <v>150 kV</v>
          </cell>
          <cell r="E28" t="str">
            <v>TenneXT</v>
          </cell>
          <cell r="F28" t="e">
            <v>#N/A</v>
          </cell>
          <cell r="G28">
            <v>115.5</v>
          </cell>
        </row>
        <row r="29">
          <cell r="B29">
            <v>310003</v>
          </cell>
          <cell r="C29">
            <v>6140</v>
          </cell>
          <cell r="D29" t="str">
            <v>150 kV</v>
          </cell>
          <cell r="E29" t="str">
            <v>TenneXT</v>
          </cell>
          <cell r="F29" t="e">
            <v>#N/A</v>
          </cell>
          <cell r="G29">
            <v>6140</v>
          </cell>
        </row>
        <row r="30">
          <cell r="B30">
            <v>310005</v>
          </cell>
          <cell r="C30">
            <v>3789.5</v>
          </cell>
          <cell r="D30" t="str">
            <v>150 kV</v>
          </cell>
          <cell r="E30" t="str">
            <v>TenneXT</v>
          </cell>
          <cell r="F30" t="e">
            <v>#N/A</v>
          </cell>
          <cell r="G30">
            <v>3789.5</v>
          </cell>
        </row>
        <row r="31">
          <cell r="B31">
            <v>523000</v>
          </cell>
          <cell r="C31">
            <v>76.5</v>
          </cell>
          <cell r="D31" t="e">
            <v>#N/A</v>
          </cell>
          <cell r="E31" t="str">
            <v>Exploitatieproject</v>
          </cell>
          <cell r="F31" t="e">
            <v>#N/A</v>
          </cell>
          <cell r="G31" t="e">
            <v>#N/A</v>
          </cell>
        </row>
        <row r="32">
          <cell r="B32">
            <v>530000</v>
          </cell>
          <cell r="C32">
            <v>0</v>
          </cell>
          <cell r="D32" t="e">
            <v>#N/A</v>
          </cell>
          <cell r="E32" t="e">
            <v>#N/A</v>
          </cell>
          <cell r="F32" t="e">
            <v>#N/A</v>
          </cell>
          <cell r="G32" t="e">
            <v>#N/A</v>
          </cell>
        </row>
        <row r="33">
          <cell r="B33">
            <v>605900</v>
          </cell>
          <cell r="C33">
            <v>704</v>
          </cell>
          <cell r="D33" t="e">
            <v>#N/A</v>
          </cell>
          <cell r="E33" t="str">
            <v>Exploitatieproject</v>
          </cell>
          <cell r="F33" t="str">
            <v>Algemeen</v>
          </cell>
          <cell r="G33">
            <v>160</v>
          </cell>
        </row>
        <row r="34">
          <cell r="B34">
            <v>900001</v>
          </cell>
          <cell r="C34">
            <v>4195</v>
          </cell>
          <cell r="D34" t="str">
            <v>380 kV</v>
          </cell>
          <cell r="E34" t="str">
            <v>Investeringsproject</v>
          </cell>
          <cell r="F34" t="e">
            <v>#N/A</v>
          </cell>
          <cell r="G34">
            <v>9603</v>
          </cell>
        </row>
        <row r="35">
          <cell r="B35">
            <v>900004</v>
          </cell>
          <cell r="C35">
            <v>18</v>
          </cell>
          <cell r="D35" t="e">
            <v>#N/A</v>
          </cell>
          <cell r="E35" t="e">
            <v>#N/A</v>
          </cell>
          <cell r="F35" t="e">
            <v>#N/A</v>
          </cell>
          <cell r="G35">
            <v>18</v>
          </cell>
        </row>
        <row r="36">
          <cell r="B36">
            <v>2</v>
          </cell>
          <cell r="C36">
            <v>9951.5</v>
          </cell>
          <cell r="D36" t="str">
            <v>380 kV</v>
          </cell>
          <cell r="E36" t="str">
            <v>Investeringsproject</v>
          </cell>
          <cell r="F36" t="str">
            <v>Cap. Uitbreiding</v>
          </cell>
          <cell r="G36">
            <v>9976.5</v>
          </cell>
        </row>
        <row r="37">
          <cell r="B37">
            <v>3</v>
          </cell>
          <cell r="C37">
            <v>3219.25</v>
          </cell>
          <cell r="D37" t="str">
            <v>380 kV</v>
          </cell>
          <cell r="E37" t="str">
            <v>Investeringsproject</v>
          </cell>
          <cell r="F37" t="str">
            <v>Cap. Uitbreiding</v>
          </cell>
          <cell r="G37">
            <v>3219.25</v>
          </cell>
        </row>
        <row r="38">
          <cell r="B38">
            <v>4</v>
          </cell>
          <cell r="C38">
            <v>4239.5</v>
          </cell>
          <cell r="D38" t="str">
            <v>380 kV</v>
          </cell>
          <cell r="E38" t="str">
            <v>Investeringsproject</v>
          </cell>
          <cell r="F38" t="str">
            <v>Cap. Uitbreiding</v>
          </cell>
          <cell r="G38">
            <v>4239.5</v>
          </cell>
        </row>
        <row r="39">
          <cell r="B39">
            <v>5</v>
          </cell>
          <cell r="C39">
            <v>448</v>
          </cell>
          <cell r="D39" t="str">
            <v>380 kV</v>
          </cell>
          <cell r="E39" t="str">
            <v>Investeringsproject</v>
          </cell>
          <cell r="F39" t="str">
            <v>Cap. Uitbreiding</v>
          </cell>
          <cell r="G39">
            <v>448</v>
          </cell>
        </row>
        <row r="40">
          <cell r="B40">
            <v>6</v>
          </cell>
          <cell r="C40">
            <v>655</v>
          </cell>
          <cell r="D40" t="str">
            <v>380 kV</v>
          </cell>
          <cell r="E40" t="str">
            <v>Investeringsproject</v>
          </cell>
          <cell r="F40" t="str">
            <v>Cap. Uitbreiding</v>
          </cell>
          <cell r="G40">
            <v>655</v>
          </cell>
        </row>
        <row r="41">
          <cell r="B41">
            <v>10</v>
          </cell>
          <cell r="C41">
            <v>1609</v>
          </cell>
          <cell r="D41" t="str">
            <v>380 kV</v>
          </cell>
          <cell r="E41" t="str">
            <v>Investeringsproject</v>
          </cell>
          <cell r="F41" t="str">
            <v>Cap. Uitbreiding</v>
          </cell>
          <cell r="G41">
            <v>1609</v>
          </cell>
        </row>
        <row r="42">
          <cell r="B42">
            <v>11</v>
          </cell>
          <cell r="C42">
            <v>3328.91</v>
          </cell>
          <cell r="D42" t="str">
            <v>380 kV</v>
          </cell>
          <cell r="E42" t="str">
            <v>Investeringsproject</v>
          </cell>
          <cell r="F42" t="str">
            <v>Cap. Uitbreiding</v>
          </cell>
          <cell r="G42">
            <v>3328.91</v>
          </cell>
        </row>
        <row r="43">
          <cell r="B43">
            <v>12</v>
          </cell>
          <cell r="C43">
            <v>2810</v>
          </cell>
          <cell r="D43" t="str">
            <v>380 kV</v>
          </cell>
          <cell r="E43" t="str">
            <v>Investeringsproject</v>
          </cell>
          <cell r="F43" t="str">
            <v>Cap. Uitbreiding</v>
          </cell>
          <cell r="G43">
            <v>2810</v>
          </cell>
        </row>
        <row r="44">
          <cell r="B44">
            <v>13</v>
          </cell>
          <cell r="C44">
            <v>7182.75</v>
          </cell>
          <cell r="D44" t="str">
            <v>380 kV</v>
          </cell>
          <cell r="E44" t="str">
            <v>Investeringsproject</v>
          </cell>
          <cell r="F44" t="str">
            <v>Cap. Uitbreiding</v>
          </cell>
          <cell r="G44">
            <v>7184.75</v>
          </cell>
        </row>
        <row r="45">
          <cell r="B45">
            <v>14</v>
          </cell>
          <cell r="C45">
            <v>6827.75</v>
          </cell>
          <cell r="D45" t="str">
            <v>380 kV</v>
          </cell>
          <cell r="E45" t="str">
            <v>Investeringsproject</v>
          </cell>
          <cell r="F45" t="str">
            <v>Cap. Uitbreiding</v>
          </cell>
          <cell r="G45">
            <v>6827.75</v>
          </cell>
        </row>
        <row r="46">
          <cell r="B46">
            <v>15</v>
          </cell>
          <cell r="C46">
            <v>5862.75</v>
          </cell>
          <cell r="D46" t="str">
            <v>380 kV</v>
          </cell>
          <cell r="E46" t="str">
            <v>Investeringsproject</v>
          </cell>
          <cell r="F46" t="str">
            <v>Cap. Uitbreiding</v>
          </cell>
          <cell r="G46">
            <v>5862.75</v>
          </cell>
        </row>
        <row r="47">
          <cell r="B47">
            <v>19</v>
          </cell>
          <cell r="C47">
            <v>31.75</v>
          </cell>
          <cell r="D47" t="str">
            <v>380 kV</v>
          </cell>
          <cell r="E47" t="str">
            <v>Investeringsproject</v>
          </cell>
          <cell r="F47" t="str">
            <v>Kwal. Verb.</v>
          </cell>
          <cell r="G47">
            <v>31.75</v>
          </cell>
        </row>
        <row r="48">
          <cell r="B48">
            <v>20</v>
          </cell>
          <cell r="C48">
            <v>162</v>
          </cell>
          <cell r="D48" t="str">
            <v>380 kV</v>
          </cell>
          <cell r="E48" t="str">
            <v>Investeringsproject</v>
          </cell>
          <cell r="F48" t="str">
            <v>Kwal. Verb.</v>
          </cell>
          <cell r="G48">
            <v>162</v>
          </cell>
        </row>
        <row r="49">
          <cell r="B49">
            <v>21</v>
          </cell>
          <cell r="C49">
            <v>1138.5</v>
          </cell>
          <cell r="D49" t="str">
            <v>380 kV</v>
          </cell>
          <cell r="E49" t="str">
            <v>Investeringsproject</v>
          </cell>
          <cell r="F49" t="str">
            <v>Ren. + Verv</v>
          </cell>
          <cell r="G49">
            <v>1138.5</v>
          </cell>
        </row>
        <row r="50">
          <cell r="B50">
            <v>27</v>
          </cell>
          <cell r="C50">
            <v>623.5</v>
          </cell>
          <cell r="D50" t="str">
            <v>380 kV</v>
          </cell>
          <cell r="E50" t="str">
            <v>Investeringsproject</v>
          </cell>
          <cell r="F50" t="str">
            <v>Cap. Uitbreiding</v>
          </cell>
          <cell r="G50">
            <v>623.5</v>
          </cell>
        </row>
        <row r="51">
          <cell r="B51">
            <v>41</v>
          </cell>
          <cell r="C51">
            <v>1101.0899999999999</v>
          </cell>
          <cell r="D51" t="str">
            <v>380 kV</v>
          </cell>
          <cell r="E51" t="str">
            <v>Projecten Derden</v>
          </cell>
          <cell r="F51" t="str">
            <v>Aansluiting</v>
          </cell>
          <cell r="G51">
            <v>1101.0899999999999</v>
          </cell>
        </row>
        <row r="52">
          <cell r="B52">
            <v>49</v>
          </cell>
          <cell r="C52">
            <v>80</v>
          </cell>
          <cell r="D52" t="str">
            <v>380 kV</v>
          </cell>
          <cell r="E52" t="str">
            <v>Projecten Derden</v>
          </cell>
          <cell r="F52" t="str">
            <v>Reconstructie</v>
          </cell>
          <cell r="G52">
            <v>80</v>
          </cell>
        </row>
        <row r="53">
          <cell r="B53">
            <v>50</v>
          </cell>
          <cell r="C53">
            <v>962.5</v>
          </cell>
          <cell r="D53" t="str">
            <v>380 kV</v>
          </cell>
          <cell r="E53" t="str">
            <v>Projecten Derden</v>
          </cell>
          <cell r="F53" t="str">
            <v>Reconstructie</v>
          </cell>
          <cell r="G53">
            <v>962.5</v>
          </cell>
        </row>
        <row r="54">
          <cell r="B54">
            <v>51</v>
          </cell>
          <cell r="C54">
            <v>117</v>
          </cell>
          <cell r="D54" t="str">
            <v>380 kV</v>
          </cell>
          <cell r="E54" t="str">
            <v>Projecten Derden</v>
          </cell>
          <cell r="F54" t="str">
            <v>Reconstructie</v>
          </cell>
          <cell r="G54">
            <v>117</v>
          </cell>
        </row>
        <row r="55">
          <cell r="B55">
            <v>52</v>
          </cell>
          <cell r="C55">
            <v>2533.5</v>
          </cell>
          <cell r="D55" t="str">
            <v>150 kV</v>
          </cell>
          <cell r="E55" t="str">
            <v>Investeringsproject</v>
          </cell>
          <cell r="F55" t="str">
            <v>Cap. Uitbreiding</v>
          </cell>
          <cell r="G55">
            <v>2533.5</v>
          </cell>
        </row>
        <row r="56">
          <cell r="B56">
            <v>56</v>
          </cell>
          <cell r="C56">
            <v>769.75</v>
          </cell>
          <cell r="D56" t="str">
            <v>150 kV</v>
          </cell>
          <cell r="E56" t="str">
            <v>Investeringsproject</v>
          </cell>
          <cell r="F56" t="str">
            <v>Cap. Uitbreiding</v>
          </cell>
          <cell r="G56">
            <v>769.75</v>
          </cell>
        </row>
        <row r="57">
          <cell r="B57">
            <v>58</v>
          </cell>
          <cell r="C57">
            <v>2677.5</v>
          </cell>
          <cell r="D57" t="str">
            <v>150 kV</v>
          </cell>
          <cell r="E57" t="str">
            <v>Investeringsproject</v>
          </cell>
          <cell r="F57" t="str">
            <v>Cap. Uitbreiding</v>
          </cell>
          <cell r="G57">
            <v>2681.5</v>
          </cell>
        </row>
        <row r="58">
          <cell r="B58">
            <v>59</v>
          </cell>
          <cell r="C58">
            <v>2185.25</v>
          </cell>
          <cell r="D58" t="str">
            <v>150 kV</v>
          </cell>
          <cell r="E58" t="str">
            <v>Investeringsproject</v>
          </cell>
          <cell r="F58" t="str">
            <v>Cap. Uitbreiding</v>
          </cell>
          <cell r="G58">
            <v>2185.25</v>
          </cell>
        </row>
        <row r="59">
          <cell r="B59">
            <v>62</v>
          </cell>
          <cell r="C59">
            <v>61.25</v>
          </cell>
          <cell r="D59" t="str">
            <v>150 kV</v>
          </cell>
          <cell r="E59" t="str">
            <v>Investeringsproject</v>
          </cell>
          <cell r="F59" t="str">
            <v>Kwal. Verb.</v>
          </cell>
          <cell r="G59">
            <v>61.25</v>
          </cell>
        </row>
        <row r="60">
          <cell r="B60">
            <v>63</v>
          </cell>
          <cell r="C60">
            <v>13</v>
          </cell>
          <cell r="D60" t="str">
            <v>150 kV</v>
          </cell>
          <cell r="E60" t="str">
            <v>Investeringsproject</v>
          </cell>
          <cell r="F60" t="str">
            <v>Kwal. Verb.</v>
          </cell>
          <cell r="G60">
            <v>13</v>
          </cell>
        </row>
        <row r="61">
          <cell r="B61">
            <v>68</v>
          </cell>
          <cell r="C61">
            <v>51</v>
          </cell>
          <cell r="D61" t="str">
            <v>150 kV</v>
          </cell>
          <cell r="E61" t="str">
            <v>Investeringsproject</v>
          </cell>
          <cell r="F61" t="str">
            <v>Ren. + Verv</v>
          </cell>
          <cell r="G61">
            <v>51</v>
          </cell>
        </row>
        <row r="62">
          <cell r="B62">
            <v>71</v>
          </cell>
          <cell r="C62">
            <v>2543</v>
          </cell>
          <cell r="D62" t="str">
            <v>150 kV</v>
          </cell>
          <cell r="E62" t="str">
            <v>Investeringsproject</v>
          </cell>
          <cell r="F62" t="str">
            <v>Ren. + Verv</v>
          </cell>
          <cell r="G62">
            <v>2543</v>
          </cell>
        </row>
        <row r="63">
          <cell r="B63">
            <v>72</v>
          </cell>
          <cell r="C63">
            <v>3001.25</v>
          </cell>
          <cell r="D63" t="str">
            <v>150 kV</v>
          </cell>
          <cell r="E63" t="str">
            <v>Investeringsproject</v>
          </cell>
          <cell r="F63" t="str">
            <v>Ren. + Verv</v>
          </cell>
          <cell r="G63">
            <v>3001.25</v>
          </cell>
        </row>
        <row r="64">
          <cell r="B64">
            <v>75</v>
          </cell>
          <cell r="C64">
            <v>219</v>
          </cell>
          <cell r="D64" t="str">
            <v>150 kV</v>
          </cell>
          <cell r="E64" t="str">
            <v>Investeringsproject</v>
          </cell>
          <cell r="F64" t="str">
            <v>Ren. + Verv</v>
          </cell>
          <cell r="G64">
            <v>219</v>
          </cell>
        </row>
        <row r="65">
          <cell r="B65">
            <v>82</v>
          </cell>
          <cell r="C65">
            <v>1473</v>
          </cell>
          <cell r="D65" t="str">
            <v>150 kV</v>
          </cell>
          <cell r="E65" t="str">
            <v>Projecten Derden</v>
          </cell>
          <cell r="F65" t="str">
            <v>Reconstructie</v>
          </cell>
          <cell r="G65">
            <v>1473</v>
          </cell>
        </row>
        <row r="66">
          <cell r="B66">
            <v>85</v>
          </cell>
          <cell r="C66">
            <v>2708</v>
          </cell>
          <cell r="D66" t="str">
            <v>150 kV</v>
          </cell>
          <cell r="E66" t="str">
            <v>Investeringsproject</v>
          </cell>
          <cell r="F66" t="str">
            <v>Cap. Uitbreiding</v>
          </cell>
          <cell r="G66">
            <v>2708</v>
          </cell>
        </row>
        <row r="67">
          <cell r="B67">
            <v>90</v>
          </cell>
          <cell r="C67">
            <v>5395.52</v>
          </cell>
          <cell r="D67" t="str">
            <v>380 kV</v>
          </cell>
          <cell r="E67" t="str">
            <v>Investeringsproject</v>
          </cell>
          <cell r="F67" t="str">
            <v>Aansluiting</v>
          </cell>
          <cell r="G67">
            <v>5395.52</v>
          </cell>
        </row>
        <row r="68">
          <cell r="B68">
            <v>95</v>
          </cell>
          <cell r="C68">
            <v>90.25</v>
          </cell>
          <cell r="D68" t="str">
            <v>380 kV</v>
          </cell>
          <cell r="E68" t="str">
            <v>Projecten Derden</v>
          </cell>
          <cell r="F68" t="str">
            <v>Aansluiting</v>
          </cell>
          <cell r="G68">
            <v>90.25</v>
          </cell>
        </row>
        <row r="69">
          <cell r="B69">
            <v>98</v>
          </cell>
          <cell r="C69">
            <v>1881</v>
          </cell>
          <cell r="D69" t="str">
            <v>380 kV</v>
          </cell>
          <cell r="E69" t="str">
            <v>Investeringsproject</v>
          </cell>
          <cell r="F69" t="str">
            <v>Kwal. Verb.</v>
          </cell>
          <cell r="G69">
            <v>1882</v>
          </cell>
        </row>
        <row r="70">
          <cell r="B70">
            <v>99</v>
          </cell>
          <cell r="C70">
            <v>6341.5</v>
          </cell>
          <cell r="D70" t="str">
            <v>380 kV</v>
          </cell>
          <cell r="E70" t="str">
            <v>Investeringsproject</v>
          </cell>
          <cell r="F70" t="str">
            <v>Kwal. Verb.</v>
          </cell>
          <cell r="G70">
            <v>6341.5</v>
          </cell>
        </row>
        <row r="71">
          <cell r="B71">
            <v>107</v>
          </cell>
          <cell r="C71">
            <v>600.25</v>
          </cell>
          <cell r="D71" t="str">
            <v>380 kV</v>
          </cell>
          <cell r="E71" t="str">
            <v>Investeringsproject</v>
          </cell>
          <cell r="F71" t="str">
            <v>Cap. Uitbreiding</v>
          </cell>
          <cell r="G71">
            <v>600.25</v>
          </cell>
        </row>
        <row r="72">
          <cell r="B72">
            <v>109</v>
          </cell>
          <cell r="C72">
            <v>313</v>
          </cell>
          <cell r="D72" t="str">
            <v>380 kV</v>
          </cell>
          <cell r="E72" t="str">
            <v>Investeringsproject</v>
          </cell>
          <cell r="F72" t="str">
            <v>Cap. Uitbreiding</v>
          </cell>
          <cell r="G72">
            <v>313</v>
          </cell>
        </row>
        <row r="73">
          <cell r="B73">
            <v>110</v>
          </cell>
          <cell r="C73">
            <v>537</v>
          </cell>
          <cell r="D73" t="str">
            <v>150 kV</v>
          </cell>
          <cell r="E73" t="str">
            <v>Investeringsproject</v>
          </cell>
          <cell r="F73" t="str">
            <v>Kwal. Verb.</v>
          </cell>
          <cell r="G73">
            <v>537</v>
          </cell>
        </row>
        <row r="74">
          <cell r="B74">
            <v>111</v>
          </cell>
          <cell r="C74">
            <v>263</v>
          </cell>
          <cell r="D74" t="str">
            <v>380 kV</v>
          </cell>
          <cell r="E74" t="str">
            <v>Investeringsproject</v>
          </cell>
          <cell r="F74" t="str">
            <v>Kwal. Verb.</v>
          </cell>
          <cell r="G74">
            <v>263</v>
          </cell>
        </row>
        <row r="75">
          <cell r="B75">
            <v>113</v>
          </cell>
          <cell r="C75">
            <v>102.5</v>
          </cell>
          <cell r="D75" t="str">
            <v>380 kV</v>
          </cell>
          <cell r="E75" t="str">
            <v>Investeringsproject</v>
          </cell>
          <cell r="F75" t="str">
            <v>Ren. + Verv</v>
          </cell>
          <cell r="G75">
            <v>102.5</v>
          </cell>
        </row>
        <row r="76">
          <cell r="B76">
            <v>116</v>
          </cell>
          <cell r="C76">
            <v>1980.5</v>
          </cell>
          <cell r="D76" t="str">
            <v>380 kV</v>
          </cell>
          <cell r="E76" t="str">
            <v>Investeringsproject</v>
          </cell>
          <cell r="F76" t="str">
            <v>Cap. Uitbreiding</v>
          </cell>
          <cell r="G76">
            <v>1980.5</v>
          </cell>
        </row>
        <row r="77">
          <cell r="B77">
            <v>119</v>
          </cell>
          <cell r="C77">
            <v>1107</v>
          </cell>
          <cell r="D77" t="str">
            <v>150 kV</v>
          </cell>
          <cell r="E77" t="str">
            <v>Investeringsproject</v>
          </cell>
          <cell r="F77" t="str">
            <v>Ren. + Verv</v>
          </cell>
          <cell r="G77">
            <v>1107</v>
          </cell>
        </row>
        <row r="78">
          <cell r="B78">
            <v>120</v>
          </cell>
          <cell r="C78">
            <v>18</v>
          </cell>
          <cell r="D78" t="str">
            <v>150 kV</v>
          </cell>
          <cell r="E78" t="str">
            <v>Investeringsproject</v>
          </cell>
          <cell r="F78" t="str">
            <v>Ren. + Verv</v>
          </cell>
          <cell r="G78">
            <v>18</v>
          </cell>
        </row>
        <row r="79">
          <cell r="B79">
            <v>127</v>
          </cell>
          <cell r="C79">
            <v>165</v>
          </cell>
          <cell r="D79" t="str">
            <v>380 kV</v>
          </cell>
          <cell r="E79" t="str">
            <v>Investeringsproject</v>
          </cell>
          <cell r="F79" t="str">
            <v>Ren. + Verv</v>
          </cell>
          <cell r="G79">
            <v>165</v>
          </cell>
        </row>
        <row r="80">
          <cell r="B80">
            <v>128</v>
          </cell>
          <cell r="C80">
            <v>1188.5</v>
          </cell>
          <cell r="D80" t="str">
            <v>150 kV</v>
          </cell>
          <cell r="E80" t="str">
            <v>Investeringsproject</v>
          </cell>
          <cell r="F80" t="str">
            <v>Reconstructie</v>
          </cell>
          <cell r="G80">
            <v>1188.5</v>
          </cell>
        </row>
        <row r="81">
          <cell r="B81">
            <v>129</v>
          </cell>
          <cell r="C81">
            <v>36</v>
          </cell>
          <cell r="D81" t="str">
            <v>380 kV</v>
          </cell>
          <cell r="E81" t="str">
            <v>Investeringsproject</v>
          </cell>
          <cell r="F81" t="str">
            <v>Ren. + Verv</v>
          </cell>
          <cell r="G81">
            <v>36</v>
          </cell>
        </row>
        <row r="82">
          <cell r="B82">
            <v>132</v>
          </cell>
          <cell r="C82">
            <v>16</v>
          </cell>
          <cell r="D82" t="str">
            <v>150 kV</v>
          </cell>
          <cell r="E82" t="str">
            <v>Projecten Derden</v>
          </cell>
          <cell r="F82" t="str">
            <v>Aansluiting</v>
          </cell>
          <cell r="G82">
            <v>16</v>
          </cell>
        </row>
        <row r="83">
          <cell r="B83">
            <v>133</v>
          </cell>
          <cell r="C83">
            <v>3181.75</v>
          </cell>
          <cell r="D83" t="str">
            <v>380 kV</v>
          </cell>
          <cell r="E83" t="str">
            <v>Investeringsproject</v>
          </cell>
          <cell r="F83" t="str">
            <v>Cap. Uitbreiding</v>
          </cell>
          <cell r="G83">
            <v>3181.75</v>
          </cell>
        </row>
        <row r="84">
          <cell r="B84">
            <v>135</v>
          </cell>
          <cell r="C84">
            <v>91</v>
          </cell>
          <cell r="D84" t="str">
            <v>380 kV</v>
          </cell>
          <cell r="E84" t="str">
            <v>Investeringsproject</v>
          </cell>
          <cell r="F84" t="str">
            <v>Cap. Uitbreiding</v>
          </cell>
          <cell r="G84">
            <v>91</v>
          </cell>
        </row>
        <row r="85">
          <cell r="B85">
            <v>137</v>
          </cell>
          <cell r="C85">
            <v>66</v>
          </cell>
          <cell r="D85" t="str">
            <v>150 kV</v>
          </cell>
          <cell r="E85" t="str">
            <v>Investeringsproject</v>
          </cell>
          <cell r="F85" t="str">
            <v>Kwal. Verb.</v>
          </cell>
          <cell r="G85">
            <v>66</v>
          </cell>
        </row>
        <row r="86">
          <cell r="B86">
            <v>138</v>
          </cell>
          <cell r="C86">
            <v>100</v>
          </cell>
          <cell r="D86" t="str">
            <v>380 kV</v>
          </cell>
          <cell r="E86" t="str">
            <v>Investeringsproject</v>
          </cell>
          <cell r="F86">
            <v>0</v>
          </cell>
          <cell r="G86">
            <v>100</v>
          </cell>
        </row>
        <row r="87">
          <cell r="B87">
            <v>139</v>
          </cell>
          <cell r="C87">
            <v>3389.25</v>
          </cell>
          <cell r="D87" t="str">
            <v>380 kV</v>
          </cell>
          <cell r="E87" t="str">
            <v>Investeringsproject</v>
          </cell>
          <cell r="F87" t="str">
            <v>Cap. Uitbreiding</v>
          </cell>
          <cell r="G87">
            <v>3389.25</v>
          </cell>
        </row>
        <row r="88">
          <cell r="B88">
            <v>140</v>
          </cell>
          <cell r="C88">
            <v>501.25</v>
          </cell>
          <cell r="D88" t="str">
            <v>380 kV</v>
          </cell>
          <cell r="E88" t="str">
            <v>Investeringsproject</v>
          </cell>
          <cell r="F88" t="str">
            <v>Ren. + Verv</v>
          </cell>
          <cell r="G88">
            <v>501.25</v>
          </cell>
        </row>
        <row r="89">
          <cell r="B89">
            <v>141</v>
          </cell>
          <cell r="C89">
            <v>14</v>
          </cell>
          <cell r="D89" t="str">
            <v>380 kV</v>
          </cell>
          <cell r="E89" t="str">
            <v>Projecten Derden</v>
          </cell>
          <cell r="F89" t="str">
            <v>Aansluiting</v>
          </cell>
          <cell r="G89">
            <v>14</v>
          </cell>
        </row>
        <row r="90">
          <cell r="B90">
            <v>142</v>
          </cell>
          <cell r="C90">
            <v>3284</v>
          </cell>
          <cell r="D90" t="str">
            <v>380 kV</v>
          </cell>
          <cell r="E90" t="str">
            <v>Investeringsproject</v>
          </cell>
          <cell r="F90" t="str">
            <v>Cap. Uitbreiding</v>
          </cell>
          <cell r="G90">
            <v>3325</v>
          </cell>
        </row>
        <row r="91">
          <cell r="B91">
            <v>143</v>
          </cell>
          <cell r="C91">
            <v>282.5</v>
          </cell>
          <cell r="D91" t="str">
            <v>150 kV</v>
          </cell>
          <cell r="E91" t="str">
            <v>Investeringsproject</v>
          </cell>
          <cell r="F91" t="str">
            <v>Kwal. Verb.</v>
          </cell>
          <cell r="G91">
            <v>282.5</v>
          </cell>
        </row>
        <row r="92">
          <cell r="B92">
            <v>144</v>
          </cell>
          <cell r="C92">
            <v>2791</v>
          </cell>
          <cell r="D92" t="str">
            <v>380 kV</v>
          </cell>
          <cell r="E92" t="str">
            <v>Investeringsproject</v>
          </cell>
          <cell r="F92" t="str">
            <v>Cap. Uitbreiding</v>
          </cell>
          <cell r="G92">
            <v>2791</v>
          </cell>
        </row>
        <row r="93">
          <cell r="B93">
            <v>145</v>
          </cell>
          <cell r="C93">
            <v>3376</v>
          </cell>
          <cell r="D93" t="str">
            <v>380 kV</v>
          </cell>
          <cell r="E93" t="str">
            <v>Investeringsproject</v>
          </cell>
          <cell r="F93" t="str">
            <v>Cap. Uitbreiding</v>
          </cell>
          <cell r="G93">
            <v>3376</v>
          </cell>
        </row>
        <row r="94">
          <cell r="B94">
            <v>182</v>
          </cell>
          <cell r="C94">
            <v>16</v>
          </cell>
          <cell r="D94" t="str">
            <v>380 kV</v>
          </cell>
          <cell r="E94" t="str">
            <v>Investeringsproject</v>
          </cell>
          <cell r="F94" t="str">
            <v>Aansluiting</v>
          </cell>
          <cell r="G94">
            <v>16</v>
          </cell>
        </row>
        <row r="95">
          <cell r="B95">
            <v>188</v>
          </cell>
          <cell r="C95">
            <v>922.75</v>
          </cell>
          <cell r="D95" t="str">
            <v>380 kV</v>
          </cell>
          <cell r="E95" t="str">
            <v>Investeringsproject</v>
          </cell>
          <cell r="F95" t="str">
            <v>Ren. + Verv</v>
          </cell>
          <cell r="G95">
            <v>922.75</v>
          </cell>
        </row>
        <row r="96">
          <cell r="B96">
            <v>189</v>
          </cell>
          <cell r="C96">
            <v>261</v>
          </cell>
          <cell r="D96" t="str">
            <v>380 kV</v>
          </cell>
          <cell r="E96" t="str">
            <v>Projecten Derden</v>
          </cell>
          <cell r="F96" t="str">
            <v>Aansluiting</v>
          </cell>
          <cell r="G96">
            <v>261</v>
          </cell>
        </row>
        <row r="97">
          <cell r="B97">
            <v>191</v>
          </cell>
          <cell r="C97">
            <v>814</v>
          </cell>
          <cell r="D97" t="str">
            <v>380 kV</v>
          </cell>
          <cell r="E97" t="str">
            <v>Investeringsproject</v>
          </cell>
          <cell r="F97" t="str">
            <v>Cap. Uitbreiding</v>
          </cell>
          <cell r="G97">
            <v>814</v>
          </cell>
        </row>
        <row r="98">
          <cell r="B98">
            <v>192</v>
          </cell>
          <cell r="C98">
            <v>74</v>
          </cell>
          <cell r="D98" t="str">
            <v>150 kV</v>
          </cell>
          <cell r="E98" t="str">
            <v>Projecten Derden</v>
          </cell>
          <cell r="F98" t="str">
            <v>Aansluiting</v>
          </cell>
          <cell r="G98">
            <v>74</v>
          </cell>
        </row>
        <row r="99">
          <cell r="B99">
            <v>197</v>
          </cell>
          <cell r="C99">
            <v>132.5</v>
          </cell>
          <cell r="D99" t="str">
            <v>150 kV</v>
          </cell>
          <cell r="E99" t="str">
            <v>Projecten Derden</v>
          </cell>
          <cell r="F99" t="str">
            <v>Cap. Uitbreiding</v>
          </cell>
          <cell r="G99">
            <v>132.5</v>
          </cell>
        </row>
        <row r="100">
          <cell r="B100">
            <v>198</v>
          </cell>
          <cell r="C100">
            <v>77</v>
          </cell>
          <cell r="D100" t="str">
            <v>150 kV</v>
          </cell>
          <cell r="E100" t="str">
            <v>Projecten Derden</v>
          </cell>
          <cell r="F100" t="str">
            <v>Cap. Uitbreiding</v>
          </cell>
          <cell r="G100">
            <v>77</v>
          </cell>
        </row>
        <row r="101">
          <cell r="B101">
            <v>205</v>
          </cell>
          <cell r="C101">
            <v>56</v>
          </cell>
          <cell r="D101" t="str">
            <v>Overig</v>
          </cell>
          <cell r="E101" t="str">
            <v>Exploitatieproject</v>
          </cell>
          <cell r="F101" t="str">
            <v>Studie</v>
          </cell>
          <cell r="G101">
            <v>56</v>
          </cell>
        </row>
        <row r="102">
          <cell r="B102">
            <v>207</v>
          </cell>
          <cell r="C102">
            <v>2</v>
          </cell>
          <cell r="D102" t="e">
            <v>#N/A</v>
          </cell>
          <cell r="E102" t="str">
            <v>Exploitatieproject</v>
          </cell>
          <cell r="F102" t="str">
            <v>Studie</v>
          </cell>
          <cell r="G102">
            <v>2</v>
          </cell>
        </row>
        <row r="103">
          <cell r="B103">
            <v>211</v>
          </cell>
          <cell r="C103">
            <v>63.5</v>
          </cell>
          <cell r="D103" t="str">
            <v>Overig</v>
          </cell>
          <cell r="E103" t="str">
            <v>Exploitatieproject</v>
          </cell>
          <cell r="F103" t="str">
            <v>Studie</v>
          </cell>
          <cell r="G103">
            <v>63.5</v>
          </cell>
        </row>
        <row r="104">
          <cell r="B104">
            <v>213</v>
          </cell>
          <cell r="C104">
            <v>2088</v>
          </cell>
          <cell r="D104" t="str">
            <v>380 kV</v>
          </cell>
          <cell r="E104" t="str">
            <v>Investeringsproject</v>
          </cell>
          <cell r="F104" t="str">
            <v>Cap. Uitbreiding</v>
          </cell>
          <cell r="G104">
            <v>2088</v>
          </cell>
        </row>
        <row r="105">
          <cell r="B105">
            <v>220</v>
          </cell>
          <cell r="C105">
            <v>1555.75</v>
          </cell>
          <cell r="D105" t="e">
            <v>#N/A</v>
          </cell>
          <cell r="E105" t="str">
            <v>Exploitatieproject</v>
          </cell>
          <cell r="F105" t="str">
            <v>Automatisering</v>
          </cell>
          <cell r="G105">
            <v>1562.75</v>
          </cell>
        </row>
        <row r="106">
          <cell r="B106">
            <v>221</v>
          </cell>
          <cell r="C106">
            <v>4591.75</v>
          </cell>
          <cell r="D106" t="str">
            <v>Overig</v>
          </cell>
          <cell r="E106" t="str">
            <v>Exploitatieproject</v>
          </cell>
          <cell r="F106" t="str">
            <v>Studie</v>
          </cell>
          <cell r="G106">
            <v>4591.75</v>
          </cell>
        </row>
        <row r="107">
          <cell r="B107">
            <v>227</v>
          </cell>
          <cell r="C107">
            <v>162</v>
          </cell>
          <cell r="D107" t="str">
            <v>Overig</v>
          </cell>
          <cell r="E107" t="str">
            <v>Exploitatieproject</v>
          </cell>
          <cell r="F107" t="str">
            <v>Studie</v>
          </cell>
          <cell r="G107">
            <v>162</v>
          </cell>
        </row>
        <row r="108">
          <cell r="B108">
            <v>232</v>
          </cell>
          <cell r="C108">
            <v>56.95</v>
          </cell>
          <cell r="D108" t="str">
            <v>Overig</v>
          </cell>
          <cell r="E108" t="str">
            <v>Exploitatieproject</v>
          </cell>
          <cell r="F108" t="str">
            <v>Kantoorautomatiserg.</v>
          </cell>
          <cell r="G108">
            <v>56.95</v>
          </cell>
        </row>
        <row r="109">
          <cell r="B109">
            <v>233</v>
          </cell>
          <cell r="C109">
            <v>2</v>
          </cell>
          <cell r="D109" t="str">
            <v>Overig</v>
          </cell>
          <cell r="E109" t="str">
            <v>Exploitatieproject</v>
          </cell>
          <cell r="F109" t="str">
            <v>Studie</v>
          </cell>
          <cell r="G109">
            <v>2</v>
          </cell>
        </row>
        <row r="110">
          <cell r="B110">
            <v>235</v>
          </cell>
          <cell r="C110">
            <v>13</v>
          </cell>
          <cell r="D110" t="e">
            <v>#N/A</v>
          </cell>
          <cell r="E110" t="str">
            <v>Exploitatieproject</v>
          </cell>
          <cell r="F110" t="str">
            <v>Kwal. Verb.</v>
          </cell>
          <cell r="G110">
            <v>13</v>
          </cell>
        </row>
        <row r="111">
          <cell r="B111">
            <v>237</v>
          </cell>
          <cell r="C111">
            <v>409</v>
          </cell>
          <cell r="D111" t="str">
            <v>380 kV</v>
          </cell>
          <cell r="E111" t="str">
            <v>Investeringsproject</v>
          </cell>
          <cell r="F111" t="str">
            <v>Ren. + Verv</v>
          </cell>
          <cell r="G111">
            <v>409</v>
          </cell>
        </row>
        <row r="112">
          <cell r="B112">
            <v>238</v>
          </cell>
          <cell r="C112">
            <v>3502.25</v>
          </cell>
          <cell r="D112" t="str">
            <v>150 kV</v>
          </cell>
          <cell r="E112" t="str">
            <v>Investeringsproject</v>
          </cell>
          <cell r="F112" t="str">
            <v>Cap. Uitbreiding</v>
          </cell>
          <cell r="G112">
            <v>3502.25</v>
          </cell>
        </row>
        <row r="113">
          <cell r="B113">
            <v>239</v>
          </cell>
          <cell r="C113">
            <v>423</v>
          </cell>
          <cell r="D113" t="str">
            <v>380 kV</v>
          </cell>
          <cell r="E113" t="str">
            <v>Projecten Derden</v>
          </cell>
          <cell r="F113" t="str">
            <v>Aansluiting</v>
          </cell>
          <cell r="G113">
            <v>445</v>
          </cell>
        </row>
        <row r="114">
          <cell r="B114">
            <v>241</v>
          </cell>
          <cell r="C114">
            <v>72.5</v>
          </cell>
          <cell r="D114" t="str">
            <v>Overig</v>
          </cell>
          <cell r="E114" t="str">
            <v>Projecten Derden</v>
          </cell>
          <cell r="F114">
            <v>0</v>
          </cell>
          <cell r="G114">
            <v>72.5</v>
          </cell>
        </row>
        <row r="115">
          <cell r="B115">
            <v>244</v>
          </cell>
          <cell r="C115">
            <v>397.5</v>
          </cell>
          <cell r="D115" t="str">
            <v>Overig</v>
          </cell>
          <cell r="E115" t="str">
            <v>Exploitatieproject</v>
          </cell>
          <cell r="F115" t="e">
            <v>#N/A</v>
          </cell>
          <cell r="G115">
            <v>397.5</v>
          </cell>
        </row>
        <row r="116">
          <cell r="B116">
            <v>245</v>
          </cell>
          <cell r="C116">
            <v>139.5</v>
          </cell>
          <cell r="D116" t="str">
            <v>Overig</v>
          </cell>
          <cell r="E116" t="str">
            <v>Investeringsproject</v>
          </cell>
          <cell r="F116" t="str">
            <v>Sanering</v>
          </cell>
          <cell r="G116">
            <v>139.5</v>
          </cell>
        </row>
        <row r="117">
          <cell r="B117">
            <v>246</v>
          </cell>
          <cell r="C117">
            <v>106</v>
          </cell>
          <cell r="D117" t="str">
            <v>Overig</v>
          </cell>
          <cell r="E117" t="str">
            <v>Investeringsproject</v>
          </cell>
          <cell r="F117" t="str">
            <v>Amovering</v>
          </cell>
          <cell r="G117">
            <v>106</v>
          </cell>
        </row>
        <row r="118">
          <cell r="B118">
            <v>248</v>
          </cell>
          <cell r="C118">
            <v>229</v>
          </cell>
          <cell r="D118" t="str">
            <v>380 kV</v>
          </cell>
          <cell r="E118" t="str">
            <v>Exploitatieproject</v>
          </cell>
          <cell r="F118" t="str">
            <v>Studie</v>
          </cell>
          <cell r="G118">
            <v>229</v>
          </cell>
        </row>
        <row r="119">
          <cell r="B119">
            <v>250</v>
          </cell>
          <cell r="C119">
            <v>287.5</v>
          </cell>
          <cell r="D119" t="str">
            <v>Overig</v>
          </cell>
          <cell r="E119" t="str">
            <v>Exploitatieproject</v>
          </cell>
          <cell r="F119" t="e">
            <v>#N/A</v>
          </cell>
          <cell r="G119">
            <v>287.5</v>
          </cell>
        </row>
        <row r="120">
          <cell r="B120">
            <v>251</v>
          </cell>
          <cell r="C120">
            <v>18</v>
          </cell>
          <cell r="D120" t="str">
            <v>Overig</v>
          </cell>
          <cell r="E120" t="str">
            <v>Exploitatieproject</v>
          </cell>
          <cell r="F120" t="e">
            <v>#N/A</v>
          </cell>
          <cell r="G120">
            <v>18</v>
          </cell>
        </row>
        <row r="121">
          <cell r="B121">
            <v>252</v>
          </cell>
          <cell r="C121">
            <v>42.5</v>
          </cell>
          <cell r="D121" t="str">
            <v>Overig</v>
          </cell>
          <cell r="E121" t="str">
            <v>Exploitatieproject</v>
          </cell>
          <cell r="F121" t="str">
            <v>Studie</v>
          </cell>
          <cell r="G121">
            <v>42.5</v>
          </cell>
        </row>
        <row r="122">
          <cell r="B122">
            <v>254</v>
          </cell>
          <cell r="C122">
            <v>2692.5</v>
          </cell>
          <cell r="D122" t="str">
            <v>Overig</v>
          </cell>
          <cell r="E122" t="str">
            <v>Exploitatieproject</v>
          </cell>
          <cell r="F122" t="str">
            <v>Automatisering</v>
          </cell>
          <cell r="G122">
            <v>2692.5</v>
          </cell>
        </row>
        <row r="123">
          <cell r="B123">
            <v>255</v>
          </cell>
          <cell r="C123">
            <v>18</v>
          </cell>
          <cell r="D123" t="e">
            <v>#N/A</v>
          </cell>
          <cell r="E123" t="str">
            <v>Exploitatieproject</v>
          </cell>
          <cell r="F123" t="str">
            <v>Studie</v>
          </cell>
          <cell r="G123">
            <v>18</v>
          </cell>
        </row>
        <row r="124">
          <cell r="B124">
            <v>260</v>
          </cell>
          <cell r="C124">
            <v>36</v>
          </cell>
          <cell r="D124" t="str">
            <v>Overig</v>
          </cell>
          <cell r="E124" t="str">
            <v>Exploitatieproject</v>
          </cell>
          <cell r="F124" t="e">
            <v>#N/A</v>
          </cell>
          <cell r="G124">
            <v>36</v>
          </cell>
        </row>
        <row r="125">
          <cell r="B125">
            <v>261</v>
          </cell>
          <cell r="C125">
            <v>254.5</v>
          </cell>
          <cell r="D125" t="str">
            <v>150 kV</v>
          </cell>
          <cell r="E125" t="str">
            <v>Exploitatieproject</v>
          </cell>
          <cell r="F125" t="str">
            <v>Beveilingsbeleid</v>
          </cell>
          <cell r="G125">
            <v>254.5</v>
          </cell>
        </row>
        <row r="126">
          <cell r="B126">
            <v>262</v>
          </cell>
          <cell r="C126">
            <v>179</v>
          </cell>
          <cell r="D126" t="str">
            <v>150 kV</v>
          </cell>
          <cell r="E126" t="str">
            <v>Exploitatieproject</v>
          </cell>
          <cell r="F126" t="str">
            <v>Studie</v>
          </cell>
          <cell r="G126">
            <v>179</v>
          </cell>
        </row>
        <row r="127">
          <cell r="B127">
            <v>263</v>
          </cell>
          <cell r="C127">
            <v>576.5</v>
          </cell>
          <cell r="D127" t="str">
            <v>Overig</v>
          </cell>
          <cell r="E127" t="str">
            <v>Exploitatieproject</v>
          </cell>
          <cell r="F127" t="str">
            <v>Automatisering</v>
          </cell>
          <cell r="G127">
            <v>576.5</v>
          </cell>
        </row>
        <row r="128">
          <cell r="B128">
            <v>264</v>
          </cell>
          <cell r="C128">
            <v>52.5</v>
          </cell>
          <cell r="D128" t="str">
            <v>Overig</v>
          </cell>
          <cell r="E128" t="str">
            <v>Exploitatieproject</v>
          </cell>
          <cell r="F128" t="str">
            <v>Automatisering</v>
          </cell>
          <cell r="G128">
            <v>52.5</v>
          </cell>
        </row>
        <row r="129">
          <cell r="B129">
            <v>265</v>
          </cell>
          <cell r="C129">
            <v>251.5</v>
          </cell>
          <cell r="D129" t="str">
            <v>Overig</v>
          </cell>
          <cell r="E129" t="str">
            <v>Exploitatieproject</v>
          </cell>
          <cell r="F129" t="str">
            <v>Automatisering</v>
          </cell>
          <cell r="G129">
            <v>251.5</v>
          </cell>
        </row>
        <row r="130">
          <cell r="B130">
            <v>266</v>
          </cell>
          <cell r="C130">
            <v>4246.25</v>
          </cell>
          <cell r="D130" t="str">
            <v>380 kV</v>
          </cell>
          <cell r="E130" t="str">
            <v>Investeringsproject</v>
          </cell>
          <cell r="F130" t="str">
            <v>Cap. Uitbreiding</v>
          </cell>
          <cell r="G130">
            <v>4246.25</v>
          </cell>
        </row>
        <row r="131">
          <cell r="B131">
            <v>267</v>
          </cell>
          <cell r="C131">
            <v>526.75</v>
          </cell>
          <cell r="D131" t="str">
            <v>Overig</v>
          </cell>
          <cell r="E131" t="str">
            <v>Exploitatieproject</v>
          </cell>
          <cell r="F131" t="str">
            <v>Automatisering</v>
          </cell>
          <cell r="G131">
            <v>526.75</v>
          </cell>
        </row>
        <row r="132">
          <cell r="B132">
            <v>268</v>
          </cell>
          <cell r="C132">
            <v>1443.85</v>
          </cell>
          <cell r="D132" t="str">
            <v>Overig</v>
          </cell>
          <cell r="E132" t="str">
            <v>Exploitatieproject</v>
          </cell>
          <cell r="F132" t="str">
            <v>Automatisering</v>
          </cell>
          <cell r="G132">
            <v>1443.85</v>
          </cell>
        </row>
        <row r="133">
          <cell r="B133">
            <v>271</v>
          </cell>
          <cell r="C133">
            <v>53</v>
          </cell>
          <cell r="D133" t="str">
            <v>Overig</v>
          </cell>
          <cell r="E133" t="str">
            <v>Exploitatieproject</v>
          </cell>
          <cell r="F133" t="str">
            <v>Automatisering</v>
          </cell>
          <cell r="G133">
            <v>53</v>
          </cell>
        </row>
        <row r="134">
          <cell r="B134">
            <v>272</v>
          </cell>
          <cell r="C134">
            <v>76</v>
          </cell>
          <cell r="D134" t="str">
            <v>150 kV</v>
          </cell>
          <cell r="E134" t="str">
            <v>Exploitatieproject</v>
          </cell>
          <cell r="F134" t="str">
            <v>Studie</v>
          </cell>
          <cell r="G134">
            <v>76</v>
          </cell>
        </row>
        <row r="135">
          <cell r="B135">
            <v>273</v>
          </cell>
          <cell r="C135">
            <v>38</v>
          </cell>
          <cell r="D135" t="str">
            <v>110 kV</v>
          </cell>
          <cell r="E135" t="str">
            <v>Exploitatieproject</v>
          </cell>
          <cell r="F135" t="str">
            <v>Studie</v>
          </cell>
          <cell r="G135">
            <v>38</v>
          </cell>
        </row>
        <row r="136">
          <cell r="B136">
            <v>274</v>
          </cell>
          <cell r="C136">
            <v>3902.25</v>
          </cell>
          <cell r="D136" t="str">
            <v>Overig</v>
          </cell>
          <cell r="E136" t="str">
            <v>Exploitatieproject</v>
          </cell>
          <cell r="F136" t="str">
            <v>Kwal. Verb.</v>
          </cell>
          <cell r="G136">
            <v>3902.25</v>
          </cell>
        </row>
        <row r="137">
          <cell r="B137">
            <v>275</v>
          </cell>
          <cell r="C137">
            <v>82.5</v>
          </cell>
          <cell r="D137" t="e">
            <v>#N/A</v>
          </cell>
          <cell r="E137" t="str">
            <v>Exploitatieproject</v>
          </cell>
          <cell r="F137" t="str">
            <v>Kwal. Verb.</v>
          </cell>
          <cell r="G137">
            <v>82.5</v>
          </cell>
        </row>
        <row r="138">
          <cell r="B138">
            <v>276</v>
          </cell>
          <cell r="C138">
            <v>154.5</v>
          </cell>
          <cell r="D138" t="str">
            <v>Overig</v>
          </cell>
          <cell r="E138" t="str">
            <v>Investeringsproject</v>
          </cell>
          <cell r="F138" t="str">
            <v>Ren. + Verv</v>
          </cell>
          <cell r="G138">
            <v>154.5</v>
          </cell>
        </row>
        <row r="139">
          <cell r="B139">
            <v>277</v>
          </cell>
          <cell r="C139">
            <v>206</v>
          </cell>
          <cell r="D139" t="str">
            <v>Overig</v>
          </cell>
          <cell r="E139" t="str">
            <v>Exploitatieproject</v>
          </cell>
          <cell r="F139" t="str">
            <v>Beveilingsbeleid</v>
          </cell>
          <cell r="G139">
            <v>206</v>
          </cell>
        </row>
        <row r="140">
          <cell r="B140">
            <v>278</v>
          </cell>
          <cell r="C140">
            <v>43</v>
          </cell>
          <cell r="D140" t="str">
            <v>Overig</v>
          </cell>
          <cell r="E140" t="str">
            <v>Exploitatieproject</v>
          </cell>
          <cell r="F140" t="str">
            <v>Beveilingsbeleid</v>
          </cell>
          <cell r="G140">
            <v>43</v>
          </cell>
        </row>
        <row r="141">
          <cell r="B141">
            <v>279</v>
          </cell>
          <cell r="C141">
            <v>1343</v>
          </cell>
          <cell r="D141" t="str">
            <v>Overig</v>
          </cell>
          <cell r="E141" t="str">
            <v>Exploitatieproject</v>
          </cell>
          <cell r="F141" t="str">
            <v>Kwal. Verb.</v>
          </cell>
          <cell r="G141">
            <v>1343</v>
          </cell>
        </row>
        <row r="142">
          <cell r="B142">
            <v>280</v>
          </cell>
          <cell r="C142">
            <v>3751</v>
          </cell>
          <cell r="D142" t="str">
            <v>Overig</v>
          </cell>
          <cell r="E142" t="str">
            <v>Exploitatieproject</v>
          </cell>
          <cell r="F142" t="str">
            <v>Kwal. Verb.</v>
          </cell>
          <cell r="G142">
            <v>3751</v>
          </cell>
        </row>
        <row r="143">
          <cell r="B143">
            <v>281</v>
          </cell>
          <cell r="C143">
            <v>454</v>
          </cell>
          <cell r="D143" t="str">
            <v>Overig</v>
          </cell>
          <cell r="E143" t="str">
            <v>Exploitatieproject</v>
          </cell>
          <cell r="F143" t="str">
            <v>Kantoorautomatiserg.</v>
          </cell>
          <cell r="G143">
            <v>454</v>
          </cell>
        </row>
        <row r="144">
          <cell r="B144">
            <v>283</v>
          </cell>
          <cell r="C144">
            <v>909.5</v>
          </cell>
          <cell r="D144" t="str">
            <v>Overig</v>
          </cell>
          <cell r="E144" t="str">
            <v>Projecten Derden</v>
          </cell>
          <cell r="F144">
            <v>0</v>
          </cell>
          <cell r="G144">
            <v>909.5</v>
          </cell>
        </row>
        <row r="145">
          <cell r="B145">
            <v>284</v>
          </cell>
          <cell r="C145">
            <v>933</v>
          </cell>
          <cell r="D145" t="str">
            <v>Overig</v>
          </cell>
          <cell r="E145" t="str">
            <v>Exploitatieproject</v>
          </cell>
          <cell r="F145">
            <v>0</v>
          </cell>
          <cell r="G145">
            <v>933</v>
          </cell>
        </row>
        <row r="146">
          <cell r="B146">
            <v>290</v>
          </cell>
          <cell r="C146">
            <v>558</v>
          </cell>
          <cell r="D146" t="str">
            <v>Overig</v>
          </cell>
          <cell r="E146" t="str">
            <v>Exploitatieproject</v>
          </cell>
          <cell r="F146" t="str">
            <v>Aansluiting</v>
          </cell>
          <cell r="G146">
            <v>558</v>
          </cell>
        </row>
        <row r="147">
          <cell r="B147">
            <v>1000</v>
          </cell>
          <cell r="C147">
            <v>69</v>
          </cell>
          <cell r="D147" t="e">
            <v>#N/A</v>
          </cell>
          <cell r="E147" t="str">
            <v>Exploitatieproject</v>
          </cell>
          <cell r="F147" t="str">
            <v>Kwal. Verb.</v>
          </cell>
          <cell r="G147">
            <v>69</v>
          </cell>
        </row>
        <row r="148">
          <cell r="B148">
            <v>1002</v>
          </cell>
          <cell r="C148">
            <v>662</v>
          </cell>
          <cell r="D148" t="e">
            <v>#N/A</v>
          </cell>
          <cell r="E148" t="str">
            <v>Exploitatieproject</v>
          </cell>
          <cell r="F148" t="str">
            <v>Studie</v>
          </cell>
          <cell r="G148">
            <v>662</v>
          </cell>
        </row>
        <row r="149">
          <cell r="B149">
            <v>1005</v>
          </cell>
          <cell r="C149">
            <v>248.5</v>
          </cell>
          <cell r="D149" t="str">
            <v>380 kV</v>
          </cell>
          <cell r="E149" t="str">
            <v>Investeringsproject</v>
          </cell>
          <cell r="F149" t="str">
            <v>Kwal. Verb.</v>
          </cell>
          <cell r="G149">
            <v>248.5</v>
          </cell>
        </row>
        <row r="150">
          <cell r="B150">
            <v>1006</v>
          </cell>
          <cell r="C150">
            <v>33</v>
          </cell>
          <cell r="D150" t="str">
            <v>Overig</v>
          </cell>
          <cell r="E150" t="str">
            <v>Investeringsproject</v>
          </cell>
          <cell r="F150" t="str">
            <v>Sanering</v>
          </cell>
          <cell r="G150">
            <v>33</v>
          </cell>
        </row>
        <row r="151">
          <cell r="B151">
            <v>1008</v>
          </cell>
          <cell r="C151">
            <v>5.5</v>
          </cell>
          <cell r="D151" t="e">
            <v>#N/A</v>
          </cell>
          <cell r="E151" t="e">
            <v>#N/A</v>
          </cell>
          <cell r="F151" t="e">
            <v>#N/A</v>
          </cell>
          <cell r="G151">
            <v>5.5</v>
          </cell>
        </row>
        <row r="152">
          <cell r="B152">
            <v>1010</v>
          </cell>
          <cell r="C152">
            <v>2</v>
          </cell>
          <cell r="D152" t="e">
            <v>#N/A</v>
          </cell>
          <cell r="E152" t="e">
            <v>#N/A</v>
          </cell>
          <cell r="F152" t="e">
            <v>#N/A</v>
          </cell>
          <cell r="G152">
            <v>2</v>
          </cell>
        </row>
        <row r="153">
          <cell r="B153">
            <v>1014</v>
          </cell>
          <cell r="C153">
            <v>30</v>
          </cell>
          <cell r="D153" t="e">
            <v>#N/A</v>
          </cell>
          <cell r="E153" t="e">
            <v>#N/A</v>
          </cell>
          <cell r="F153" t="e">
            <v>#N/A</v>
          </cell>
          <cell r="G153">
            <v>30</v>
          </cell>
        </row>
        <row r="154">
          <cell r="B154">
            <v>1015</v>
          </cell>
          <cell r="C154">
            <v>9</v>
          </cell>
          <cell r="D154" t="str">
            <v>Overig</v>
          </cell>
          <cell r="E154" t="str">
            <v>Investeringsproject</v>
          </cell>
          <cell r="F154" t="str">
            <v>Automatisering</v>
          </cell>
          <cell r="G154">
            <v>9</v>
          </cell>
        </row>
        <row r="155">
          <cell r="B155">
            <v>1018</v>
          </cell>
          <cell r="C155">
            <v>182</v>
          </cell>
          <cell r="D155" t="str">
            <v>Overig</v>
          </cell>
          <cell r="E155" t="str">
            <v>Exploitatieproject</v>
          </cell>
          <cell r="F155">
            <v>0</v>
          </cell>
          <cell r="G155">
            <v>182</v>
          </cell>
        </row>
        <row r="156">
          <cell r="B156">
            <v>1021</v>
          </cell>
          <cell r="C156">
            <v>348.5</v>
          </cell>
          <cell r="D156" t="str">
            <v>Overig</v>
          </cell>
          <cell r="E156" t="str">
            <v>Investeringsproject</v>
          </cell>
          <cell r="F156" t="str">
            <v>Ren. + Verv</v>
          </cell>
          <cell r="G156">
            <v>348.5</v>
          </cell>
        </row>
        <row r="157">
          <cell r="B157">
            <v>1022</v>
          </cell>
          <cell r="C157">
            <v>9</v>
          </cell>
          <cell r="D157" t="e">
            <v>#N/A</v>
          </cell>
          <cell r="E157" t="str">
            <v>Projecten Derden</v>
          </cell>
          <cell r="F157" t="e">
            <v>#N/A</v>
          </cell>
          <cell r="G157">
            <v>9</v>
          </cell>
        </row>
        <row r="158">
          <cell r="B158">
            <v>1024</v>
          </cell>
          <cell r="C158">
            <v>8</v>
          </cell>
          <cell r="D158" t="e">
            <v>#N/A</v>
          </cell>
          <cell r="E158" t="e">
            <v>#N/A</v>
          </cell>
          <cell r="F158" t="e">
            <v>#N/A</v>
          </cell>
          <cell r="G158">
            <v>8</v>
          </cell>
        </row>
        <row r="159">
          <cell r="B159">
            <v>2006</v>
          </cell>
          <cell r="C159">
            <v>498.5</v>
          </cell>
          <cell r="D159" t="str">
            <v>110 kV Essent Noord</v>
          </cell>
          <cell r="E159" t="str">
            <v>Investeringsproject</v>
          </cell>
          <cell r="F159" t="str">
            <v>Cap. Uitbreiding</v>
          </cell>
          <cell r="G159">
            <v>498.5</v>
          </cell>
        </row>
        <row r="160">
          <cell r="B160">
            <v>2007</v>
          </cell>
          <cell r="C160">
            <v>9</v>
          </cell>
          <cell r="D160" t="str">
            <v>110 kV Essent Noord</v>
          </cell>
          <cell r="E160" t="str">
            <v>Projecten Derden</v>
          </cell>
          <cell r="F160" t="str">
            <v>Cap. Uitbreiding</v>
          </cell>
          <cell r="G160">
            <v>9</v>
          </cell>
        </row>
        <row r="161">
          <cell r="B161">
            <v>2012</v>
          </cell>
          <cell r="C161">
            <v>135</v>
          </cell>
          <cell r="D161" t="str">
            <v>150 kV</v>
          </cell>
          <cell r="E161" t="str">
            <v>Investeringsproject</v>
          </cell>
          <cell r="F161" t="str">
            <v>Cap. Uitbreiding</v>
          </cell>
          <cell r="G161">
            <v>135</v>
          </cell>
        </row>
        <row r="162">
          <cell r="B162">
            <v>2024</v>
          </cell>
          <cell r="C162">
            <v>72</v>
          </cell>
          <cell r="D162" t="str">
            <v>150 kV Essent Zuid</v>
          </cell>
          <cell r="E162" t="str">
            <v>Projecten Derden</v>
          </cell>
          <cell r="F162" t="str">
            <v>Aansluiting</v>
          </cell>
          <cell r="G162">
            <v>72</v>
          </cell>
        </row>
        <row r="163">
          <cell r="B163">
            <v>2030</v>
          </cell>
          <cell r="C163">
            <v>29</v>
          </cell>
          <cell r="D163" t="str">
            <v>150 kV Essent Zuid</v>
          </cell>
          <cell r="E163" t="str">
            <v>Investeringsproject</v>
          </cell>
          <cell r="F163" t="str">
            <v>Kwal. Verb.</v>
          </cell>
          <cell r="G163">
            <v>29</v>
          </cell>
        </row>
        <row r="164">
          <cell r="B164">
            <v>2036</v>
          </cell>
          <cell r="C164">
            <v>40</v>
          </cell>
          <cell r="D164" t="str">
            <v>150 kV Essent Zuid</v>
          </cell>
          <cell r="E164" t="str">
            <v>Projecten Derden</v>
          </cell>
          <cell r="F164" t="str">
            <v>Aansluiting</v>
          </cell>
          <cell r="G164">
            <v>40</v>
          </cell>
        </row>
        <row r="165">
          <cell r="B165">
            <v>2037</v>
          </cell>
          <cell r="C165">
            <v>3</v>
          </cell>
          <cell r="D165" t="str">
            <v>150 kV Essent Zuid</v>
          </cell>
          <cell r="E165" t="str">
            <v>Projecten Derden</v>
          </cell>
          <cell r="F165" t="str">
            <v>Aansluiting</v>
          </cell>
          <cell r="G165">
            <v>3</v>
          </cell>
        </row>
        <row r="166">
          <cell r="B166">
            <v>2039</v>
          </cell>
          <cell r="C166">
            <v>217</v>
          </cell>
          <cell r="D166" t="str">
            <v>150 kV Essent Zuid</v>
          </cell>
          <cell r="E166" t="str">
            <v>Investeringsproject</v>
          </cell>
          <cell r="F166" t="str">
            <v>Ren. + Verv</v>
          </cell>
          <cell r="G166">
            <v>217</v>
          </cell>
        </row>
        <row r="167">
          <cell r="B167">
            <v>2054</v>
          </cell>
          <cell r="C167">
            <v>315.5</v>
          </cell>
          <cell r="D167" t="str">
            <v>110 kV Essent Noord</v>
          </cell>
          <cell r="E167" t="str">
            <v>Investeringsproject</v>
          </cell>
          <cell r="F167" t="str">
            <v>Cap. Uitbreiding</v>
          </cell>
          <cell r="G167">
            <v>315.5</v>
          </cell>
        </row>
        <row r="168">
          <cell r="B168">
            <v>2057</v>
          </cell>
          <cell r="C168">
            <v>148</v>
          </cell>
          <cell r="D168" t="str">
            <v>110 kV Essent Noord</v>
          </cell>
          <cell r="E168" t="str">
            <v>Investeringsproject</v>
          </cell>
          <cell r="F168" t="str">
            <v>Aansluiting</v>
          </cell>
          <cell r="G168">
            <v>148</v>
          </cell>
        </row>
        <row r="169">
          <cell r="B169">
            <v>2071</v>
          </cell>
          <cell r="C169">
            <v>4</v>
          </cell>
          <cell r="D169" t="str">
            <v>110 kV Essent Noord</v>
          </cell>
          <cell r="E169" t="str">
            <v>Investeringsproject</v>
          </cell>
          <cell r="F169" t="str">
            <v>Ren. + Verv</v>
          </cell>
          <cell r="G169">
            <v>4</v>
          </cell>
        </row>
        <row r="170">
          <cell r="B170">
            <v>2074</v>
          </cell>
          <cell r="C170">
            <v>39</v>
          </cell>
          <cell r="D170" t="str">
            <v>110 kV Essent Noord</v>
          </cell>
          <cell r="E170" t="str">
            <v>Investeringsproject</v>
          </cell>
          <cell r="F170" t="str">
            <v>Reconstructie</v>
          </cell>
          <cell r="G170">
            <v>39</v>
          </cell>
        </row>
        <row r="171">
          <cell r="B171">
            <v>2075</v>
          </cell>
          <cell r="C171">
            <v>78</v>
          </cell>
          <cell r="D171" t="str">
            <v>110 kV Essent Noord</v>
          </cell>
          <cell r="E171" t="str">
            <v>Investeringsproject</v>
          </cell>
          <cell r="F171" t="str">
            <v>Reconstructie</v>
          </cell>
          <cell r="G171">
            <v>78</v>
          </cell>
        </row>
        <row r="172">
          <cell r="B172">
            <v>2138</v>
          </cell>
          <cell r="C172">
            <v>18</v>
          </cell>
          <cell r="D172" t="str">
            <v>150 kV Essent Zuid</v>
          </cell>
          <cell r="E172" t="str">
            <v>Projecten Derden</v>
          </cell>
          <cell r="F172" t="str">
            <v>Aansluiting</v>
          </cell>
          <cell r="G172">
            <v>18</v>
          </cell>
        </row>
        <row r="173">
          <cell r="B173">
            <v>2149</v>
          </cell>
          <cell r="C173">
            <v>442</v>
          </cell>
          <cell r="D173" t="str">
            <v>110 kV Essent Noord</v>
          </cell>
          <cell r="E173" t="str">
            <v>Investeringsproject</v>
          </cell>
          <cell r="F173" t="str">
            <v>Cap. Uitbreiding</v>
          </cell>
          <cell r="G173">
            <v>442</v>
          </cell>
        </row>
        <row r="174">
          <cell r="B174">
            <v>2150</v>
          </cell>
          <cell r="C174">
            <v>151</v>
          </cell>
          <cell r="D174" t="str">
            <v>110 kV Essent Noord</v>
          </cell>
          <cell r="E174" t="str">
            <v>Investeringsproject</v>
          </cell>
          <cell r="F174" t="str">
            <v>Cap. Uitbreiding</v>
          </cell>
          <cell r="G174">
            <v>151</v>
          </cell>
        </row>
        <row r="175">
          <cell r="B175">
            <v>2156</v>
          </cell>
          <cell r="C175">
            <v>49</v>
          </cell>
          <cell r="D175" t="str">
            <v>150 kV Essent Zuid</v>
          </cell>
          <cell r="E175" t="str">
            <v>Projecten Derden</v>
          </cell>
          <cell r="F175" t="str">
            <v>Aansluiting</v>
          </cell>
          <cell r="G175">
            <v>49</v>
          </cell>
        </row>
        <row r="176">
          <cell r="B176">
            <v>2161</v>
          </cell>
          <cell r="C176">
            <v>72</v>
          </cell>
          <cell r="D176" t="str">
            <v>110 kV</v>
          </cell>
          <cell r="E176" t="str">
            <v>Projecten Derden</v>
          </cell>
          <cell r="F176" t="str">
            <v>Aansluiting</v>
          </cell>
          <cell r="G176">
            <v>72</v>
          </cell>
        </row>
        <row r="177">
          <cell r="B177">
            <v>2177</v>
          </cell>
          <cell r="C177">
            <v>24</v>
          </cell>
          <cell r="D177" t="str">
            <v>150 kV</v>
          </cell>
          <cell r="E177" t="str">
            <v>Projecten Derden</v>
          </cell>
          <cell r="F177" t="str">
            <v>Ren. + Verv</v>
          </cell>
          <cell r="G177">
            <v>24</v>
          </cell>
        </row>
        <row r="178">
          <cell r="B178">
            <v>2180</v>
          </cell>
          <cell r="C178">
            <v>2</v>
          </cell>
          <cell r="D178" t="str">
            <v>Overig</v>
          </cell>
          <cell r="E178" t="str">
            <v>Investeringsproject</v>
          </cell>
          <cell r="F178">
            <v>0</v>
          </cell>
          <cell r="G178">
            <v>2</v>
          </cell>
        </row>
        <row r="179">
          <cell r="B179">
            <v>2181</v>
          </cell>
          <cell r="C179">
            <v>30</v>
          </cell>
          <cell r="D179" t="str">
            <v>Overig</v>
          </cell>
          <cell r="E179" t="str">
            <v>Investeringsproject</v>
          </cell>
          <cell r="F179">
            <v>0</v>
          </cell>
          <cell r="G179">
            <v>30</v>
          </cell>
        </row>
        <row r="180">
          <cell r="B180">
            <v>2182</v>
          </cell>
          <cell r="C180">
            <v>50.5</v>
          </cell>
          <cell r="D180" t="str">
            <v>Overig</v>
          </cell>
          <cell r="E180" t="str">
            <v>Projecten Derden</v>
          </cell>
          <cell r="F180">
            <v>0</v>
          </cell>
          <cell r="G180">
            <v>50.5</v>
          </cell>
        </row>
        <row r="181">
          <cell r="B181">
            <v>2183</v>
          </cell>
          <cell r="C181">
            <v>113</v>
          </cell>
          <cell r="D181" t="str">
            <v>Overig</v>
          </cell>
          <cell r="E181" t="str">
            <v>Investeringsproject</v>
          </cell>
          <cell r="F181">
            <v>0</v>
          </cell>
          <cell r="G181">
            <v>113</v>
          </cell>
        </row>
        <row r="182">
          <cell r="B182">
            <v>2184</v>
          </cell>
          <cell r="C182">
            <v>21</v>
          </cell>
          <cell r="D182" t="str">
            <v>Overig</v>
          </cell>
          <cell r="E182" t="str">
            <v>Investeringsproject</v>
          </cell>
          <cell r="F182">
            <v>0</v>
          </cell>
          <cell r="G182">
            <v>21</v>
          </cell>
        </row>
        <row r="183">
          <cell r="B183">
            <v>2186</v>
          </cell>
          <cell r="C183">
            <v>9</v>
          </cell>
          <cell r="D183" t="str">
            <v>Overig</v>
          </cell>
          <cell r="E183" t="str">
            <v>Investeringsproject</v>
          </cell>
          <cell r="F183">
            <v>0</v>
          </cell>
          <cell r="G183">
            <v>9</v>
          </cell>
        </row>
        <row r="184">
          <cell r="B184">
            <v>2188</v>
          </cell>
          <cell r="C184">
            <v>2</v>
          </cell>
          <cell r="D184" t="str">
            <v>Overig</v>
          </cell>
          <cell r="E184" t="str">
            <v>Investeringsproject</v>
          </cell>
          <cell r="F184">
            <v>0</v>
          </cell>
          <cell r="G184">
            <v>2</v>
          </cell>
        </row>
        <row r="185">
          <cell r="B185">
            <v>2189</v>
          </cell>
          <cell r="C185">
            <v>4</v>
          </cell>
          <cell r="D185" t="str">
            <v>Overig</v>
          </cell>
          <cell r="E185" t="str">
            <v>Investeringsproject</v>
          </cell>
          <cell r="F185">
            <v>0</v>
          </cell>
          <cell r="G185">
            <v>4</v>
          </cell>
        </row>
        <row r="186">
          <cell r="B186">
            <v>2195</v>
          </cell>
          <cell r="C186">
            <v>93</v>
          </cell>
          <cell r="D186" t="str">
            <v>Overig</v>
          </cell>
          <cell r="E186" t="str">
            <v>Investeringsproject</v>
          </cell>
          <cell r="F186">
            <v>0</v>
          </cell>
          <cell r="G186">
            <v>93</v>
          </cell>
        </row>
        <row r="187">
          <cell r="B187">
            <v>2196</v>
          </cell>
          <cell r="C187">
            <v>130</v>
          </cell>
          <cell r="D187" t="str">
            <v>Overig</v>
          </cell>
          <cell r="E187" t="str">
            <v>Investeringsproject</v>
          </cell>
          <cell r="F187">
            <v>0</v>
          </cell>
          <cell r="G187">
            <v>130</v>
          </cell>
        </row>
        <row r="188">
          <cell r="B188">
            <v>2197</v>
          </cell>
          <cell r="C188">
            <v>7</v>
          </cell>
          <cell r="D188" t="str">
            <v>Overig</v>
          </cell>
          <cell r="E188" t="str">
            <v>Investeringsproject</v>
          </cell>
          <cell r="F188">
            <v>0</v>
          </cell>
          <cell r="G188">
            <v>7</v>
          </cell>
        </row>
        <row r="189">
          <cell r="B189">
            <v>2198</v>
          </cell>
          <cell r="C189">
            <v>16</v>
          </cell>
          <cell r="D189" t="str">
            <v>Overig</v>
          </cell>
          <cell r="E189" t="str">
            <v>Investeringsproject</v>
          </cell>
          <cell r="F189">
            <v>0</v>
          </cell>
          <cell r="G189">
            <v>16</v>
          </cell>
        </row>
        <row r="190">
          <cell r="B190">
            <v>2199</v>
          </cell>
          <cell r="C190">
            <v>15</v>
          </cell>
          <cell r="D190" t="str">
            <v>Overig</v>
          </cell>
          <cell r="E190" t="str">
            <v>Projecten Derden</v>
          </cell>
          <cell r="F190">
            <v>0</v>
          </cell>
          <cell r="G190">
            <v>15</v>
          </cell>
        </row>
        <row r="191">
          <cell r="B191">
            <v>2200</v>
          </cell>
          <cell r="C191">
            <v>8</v>
          </cell>
          <cell r="D191" t="str">
            <v>Overig</v>
          </cell>
          <cell r="E191" t="str">
            <v>Projecten Derden</v>
          </cell>
          <cell r="F191">
            <v>0</v>
          </cell>
          <cell r="G191">
            <v>8</v>
          </cell>
        </row>
        <row r="192">
          <cell r="B192">
            <v>2201</v>
          </cell>
          <cell r="C192">
            <v>96</v>
          </cell>
          <cell r="D192" t="str">
            <v>Overig</v>
          </cell>
          <cell r="E192" t="str">
            <v>Investeringsproject</v>
          </cell>
          <cell r="F192">
            <v>0</v>
          </cell>
          <cell r="G192">
            <v>96</v>
          </cell>
        </row>
        <row r="193">
          <cell r="B193">
            <v>2203</v>
          </cell>
          <cell r="C193">
            <v>48</v>
          </cell>
          <cell r="D193" t="str">
            <v>Overig</v>
          </cell>
          <cell r="E193" t="str">
            <v>Investeringsproject</v>
          </cell>
          <cell r="F193">
            <v>0</v>
          </cell>
          <cell r="G193">
            <v>48</v>
          </cell>
        </row>
        <row r="194">
          <cell r="B194">
            <v>2205</v>
          </cell>
          <cell r="C194">
            <v>25</v>
          </cell>
          <cell r="D194" t="str">
            <v>Overig</v>
          </cell>
          <cell r="E194" t="str">
            <v>Investeringsproject</v>
          </cell>
          <cell r="F194">
            <v>0</v>
          </cell>
          <cell r="G194">
            <v>25</v>
          </cell>
        </row>
        <row r="195">
          <cell r="B195">
            <v>2206</v>
          </cell>
          <cell r="C195">
            <v>12</v>
          </cell>
          <cell r="D195" t="str">
            <v>Overig</v>
          </cell>
          <cell r="E195" t="str">
            <v>Investeringsproject</v>
          </cell>
          <cell r="F195">
            <v>0</v>
          </cell>
          <cell r="G195">
            <v>12</v>
          </cell>
        </row>
        <row r="196">
          <cell r="B196">
            <v>100014</v>
          </cell>
          <cell r="D196" t="str">
            <v>110 kV</v>
          </cell>
          <cell r="E196" t="str">
            <v>Investeringsproject</v>
          </cell>
          <cell r="F196" t="e">
            <v>#N/A</v>
          </cell>
        </row>
        <row r="197">
          <cell r="B197">
            <v>100025</v>
          </cell>
          <cell r="D197" t="e">
            <v>#N/A</v>
          </cell>
          <cell r="E197" t="str">
            <v>Exploitatieproject</v>
          </cell>
          <cell r="F197" t="str">
            <v>Kwal. Verb.</v>
          </cell>
        </row>
        <row r="198">
          <cell r="B198">
            <v>120101</v>
          </cell>
          <cell r="D198" t="str">
            <v>380 kV</v>
          </cell>
          <cell r="E198" t="str">
            <v>Investeringsproject</v>
          </cell>
          <cell r="F198" t="str">
            <v>Cap. Uitbreiding</v>
          </cell>
        </row>
        <row r="199">
          <cell r="B199">
            <v>120121</v>
          </cell>
          <cell r="D199" t="str">
            <v>Overig</v>
          </cell>
          <cell r="E199" t="str">
            <v>Investeringsproject</v>
          </cell>
          <cell r="F199" t="str">
            <v>Cap. Uitbreiding</v>
          </cell>
        </row>
        <row r="200">
          <cell r="B200">
            <v>120130</v>
          </cell>
          <cell r="D200" t="str">
            <v>380 kV</v>
          </cell>
          <cell r="E200" t="str">
            <v>Investeringsproject</v>
          </cell>
          <cell r="F200" t="e">
            <v>#N/A</v>
          </cell>
        </row>
        <row r="201">
          <cell r="B201">
            <v>120140</v>
          </cell>
          <cell r="C201">
            <v>70</v>
          </cell>
          <cell r="D201" t="str">
            <v>380 kV</v>
          </cell>
          <cell r="E201" t="str">
            <v>Investeringsproject</v>
          </cell>
          <cell r="F201" t="e">
            <v>#N/A</v>
          </cell>
          <cell r="G201">
            <v>70</v>
          </cell>
        </row>
        <row r="202">
          <cell r="B202">
            <v>120150</v>
          </cell>
          <cell r="D202" t="str">
            <v>380 kV</v>
          </cell>
          <cell r="E202" t="str">
            <v>Investeringsproject</v>
          </cell>
          <cell r="F202" t="e">
            <v>#N/A</v>
          </cell>
        </row>
        <row r="203">
          <cell r="B203">
            <v>120151</v>
          </cell>
          <cell r="D203" t="str">
            <v>380 kV</v>
          </cell>
          <cell r="E203" t="str">
            <v>Investeringsproject</v>
          </cell>
          <cell r="F203" t="e">
            <v>#N/A</v>
          </cell>
        </row>
        <row r="204">
          <cell r="B204">
            <v>150000</v>
          </cell>
          <cell r="C204">
            <v>126</v>
          </cell>
          <cell r="D204" t="e">
            <v>#N/A</v>
          </cell>
          <cell r="E204" t="e">
            <v>#N/A</v>
          </cell>
          <cell r="F204" t="e">
            <v>#N/A</v>
          </cell>
          <cell r="G204">
            <v>126</v>
          </cell>
        </row>
        <row r="205">
          <cell r="B205">
            <v>150300</v>
          </cell>
          <cell r="C205">
            <v>1</v>
          </cell>
          <cell r="D205" t="e">
            <v>#N/A</v>
          </cell>
          <cell r="E205" t="str">
            <v>Investeringsproject</v>
          </cell>
          <cell r="F205" t="e">
            <v>#N/A</v>
          </cell>
          <cell r="G205">
            <v>1</v>
          </cell>
        </row>
        <row r="206">
          <cell r="B206">
            <v>210600</v>
          </cell>
          <cell r="D206" t="e">
            <v>#N/A</v>
          </cell>
          <cell r="E206" t="str">
            <v>Exploitatieproject</v>
          </cell>
          <cell r="F206" t="str">
            <v>Kwal. Verb.</v>
          </cell>
        </row>
        <row r="207">
          <cell r="B207">
            <v>214512</v>
          </cell>
          <cell r="D207" t="str">
            <v>380 kV</v>
          </cell>
          <cell r="E207" t="str">
            <v>Investeringsproject</v>
          </cell>
          <cell r="F207" t="str">
            <v>Cap. Uitbreiding</v>
          </cell>
        </row>
        <row r="208">
          <cell r="B208">
            <v>217370</v>
          </cell>
          <cell r="D208" t="str">
            <v>380 kV</v>
          </cell>
          <cell r="E208" t="str">
            <v>Investeringsproject</v>
          </cell>
          <cell r="F208" t="str">
            <v>Kwal. Verb.</v>
          </cell>
        </row>
        <row r="209">
          <cell r="B209">
            <v>217402</v>
          </cell>
          <cell r="D209" t="str">
            <v>380 kV</v>
          </cell>
          <cell r="E209" t="str">
            <v>Investeringsproject</v>
          </cell>
          <cell r="F209" t="str">
            <v>Cap. Uitbreiding</v>
          </cell>
        </row>
        <row r="210">
          <cell r="B210">
            <v>217441</v>
          </cell>
          <cell r="C210">
            <v>25</v>
          </cell>
          <cell r="D210" t="str">
            <v>380 kV</v>
          </cell>
          <cell r="E210" t="str">
            <v>Investeringsproject</v>
          </cell>
          <cell r="F210" t="str">
            <v>Cap. Uitbreiding</v>
          </cell>
          <cell r="G210">
            <v>25</v>
          </cell>
        </row>
        <row r="211">
          <cell r="B211">
            <v>217508</v>
          </cell>
          <cell r="C211">
            <v>81.75</v>
          </cell>
          <cell r="D211" t="str">
            <v>150 kV</v>
          </cell>
          <cell r="E211" t="str">
            <v>Investeringsproject</v>
          </cell>
          <cell r="F211" t="str">
            <v>Ren. + Verv</v>
          </cell>
          <cell r="G211">
            <v>81.75</v>
          </cell>
        </row>
        <row r="212">
          <cell r="B212">
            <v>217600</v>
          </cell>
          <cell r="D212" t="str">
            <v>150 kV</v>
          </cell>
          <cell r="E212" t="str">
            <v>Investeringsproject</v>
          </cell>
          <cell r="F212" t="str">
            <v>Cap. Uitbreiding</v>
          </cell>
        </row>
        <row r="213">
          <cell r="B213">
            <v>217925</v>
          </cell>
          <cell r="D213" t="str">
            <v>150 kV</v>
          </cell>
          <cell r="E213" t="str">
            <v>Investeringsproject</v>
          </cell>
          <cell r="F213" t="str">
            <v>Ren. + Verv</v>
          </cell>
        </row>
        <row r="214">
          <cell r="B214">
            <v>217927</v>
          </cell>
          <cell r="C214">
            <v>9</v>
          </cell>
          <cell r="D214" t="str">
            <v>150 kV</v>
          </cell>
          <cell r="E214" t="str">
            <v>Investeringsproject</v>
          </cell>
          <cell r="F214" t="str">
            <v>Ren. + Verv</v>
          </cell>
          <cell r="G214">
            <v>9</v>
          </cell>
        </row>
        <row r="215">
          <cell r="B215">
            <v>217928</v>
          </cell>
          <cell r="D215" t="str">
            <v>150 kV</v>
          </cell>
          <cell r="E215" t="str">
            <v>Investeringsproject</v>
          </cell>
          <cell r="F215" t="str">
            <v>Ren. + Verv</v>
          </cell>
        </row>
        <row r="216">
          <cell r="B216">
            <v>217940</v>
          </cell>
          <cell r="D216" t="str">
            <v>150 kV</v>
          </cell>
          <cell r="E216" t="str">
            <v>Projecten Derden</v>
          </cell>
          <cell r="F216" t="str">
            <v>Reconstructie</v>
          </cell>
        </row>
        <row r="217">
          <cell r="B217">
            <v>310001</v>
          </cell>
          <cell r="D217" t="str">
            <v>150 kV</v>
          </cell>
          <cell r="E217" t="str">
            <v>TenneXT</v>
          </cell>
          <cell r="F217" t="e">
            <v>#N/A</v>
          </cell>
        </row>
        <row r="218">
          <cell r="B218">
            <v>310002</v>
          </cell>
          <cell r="D218" t="str">
            <v>150 kV</v>
          </cell>
          <cell r="E218" t="str">
            <v>TenneXT</v>
          </cell>
          <cell r="F218" t="e">
            <v>#N/A</v>
          </cell>
        </row>
        <row r="219">
          <cell r="B219">
            <v>310003</v>
          </cell>
          <cell r="D219" t="str">
            <v>150 kV</v>
          </cell>
          <cell r="E219" t="str">
            <v>TenneXT</v>
          </cell>
          <cell r="F219" t="e">
            <v>#N/A</v>
          </cell>
        </row>
        <row r="220">
          <cell r="B220">
            <v>310005</v>
          </cell>
          <cell r="D220" t="str">
            <v>150 kV</v>
          </cell>
          <cell r="E220" t="str">
            <v>TenneXT</v>
          </cell>
          <cell r="F220" t="e">
            <v>#N/A</v>
          </cell>
        </row>
        <row r="221">
          <cell r="B221">
            <v>650000</v>
          </cell>
          <cell r="C221">
            <v>2248</v>
          </cell>
          <cell r="D221" t="str">
            <v>Overig</v>
          </cell>
          <cell r="E221" t="str">
            <v>Exploitatieproject</v>
          </cell>
          <cell r="F221">
            <v>0</v>
          </cell>
          <cell r="G221">
            <v>0</v>
          </cell>
        </row>
      </sheetData>
      <sheetData sheetId="4" refreshError="1"/>
      <sheetData sheetId="5">
        <row r="2">
          <cell r="A2">
            <v>2040</v>
          </cell>
          <cell r="B2" t="str">
            <v>Tot 31-12-2007 ONH Oost</v>
          </cell>
        </row>
        <row r="3">
          <cell r="A3">
            <v>2050</v>
          </cell>
          <cell r="B3" t="str">
            <v>Tot 31-12-2007 ONH Telematica</v>
          </cell>
        </row>
        <row r="4">
          <cell r="A4">
            <v>2150</v>
          </cell>
          <cell r="B4" t="str">
            <v>Tot 31-12-2007 Onderhoud</v>
          </cell>
        </row>
        <row r="5">
          <cell r="A5">
            <v>2170</v>
          </cell>
          <cell r="B5" t="str">
            <v>Tot 31-12-2007 Projecten</v>
          </cell>
        </row>
        <row r="6">
          <cell r="A6">
            <v>2180</v>
          </cell>
          <cell r="B6" t="str">
            <v>Tot 31-12-2007 Infra Ondersteuning</v>
          </cell>
        </row>
        <row r="7">
          <cell r="A7">
            <v>100000</v>
          </cell>
          <cell r="B7" t="str">
            <v>Raad van Bestuur</v>
          </cell>
        </row>
        <row r="8">
          <cell r="A8">
            <v>101000</v>
          </cell>
          <cell r="B8" t="str">
            <v>Secretariaat en Advies</v>
          </cell>
        </row>
        <row r="9">
          <cell r="A9">
            <v>102000</v>
          </cell>
          <cell r="B9" t="str">
            <v>Raad van Comissarissen</v>
          </cell>
        </row>
        <row r="10">
          <cell r="A10">
            <v>110000</v>
          </cell>
          <cell r="B10" t="str">
            <v>Corporate</v>
          </cell>
        </row>
        <row r="11">
          <cell r="A11">
            <v>111000</v>
          </cell>
          <cell r="B11" t="str">
            <v>Tot 1-9-2007 EnerQ (voorlopig)</v>
          </cell>
        </row>
        <row r="12">
          <cell r="A12">
            <v>112000</v>
          </cell>
          <cell r="B12" t="str">
            <v>Tot 1-9-2007 CertiQ (voorlopig)</v>
          </cell>
        </row>
        <row r="13">
          <cell r="A13">
            <v>120000</v>
          </cell>
          <cell r="B13" t="str">
            <v>Tot 31-12-2007 Markt en Regulering</v>
          </cell>
        </row>
        <row r="14">
          <cell r="A14">
            <v>130000</v>
          </cell>
          <cell r="B14" t="str">
            <v>Tot 31-12-2007 Concernzaken</v>
          </cell>
        </row>
        <row r="15">
          <cell r="A15">
            <v>131000</v>
          </cell>
          <cell r="B15" t="str">
            <v>Tot 31-12-2007 Communicatie</v>
          </cell>
        </row>
        <row r="16">
          <cell r="A16">
            <v>132000</v>
          </cell>
          <cell r="B16" t="str">
            <v>Tot 31-12-2007 Juridische Zaken</v>
          </cell>
        </row>
        <row r="17">
          <cell r="A17">
            <v>140000</v>
          </cell>
          <cell r="B17" t="str">
            <v>Tot 31-12-2007 Financien</v>
          </cell>
        </row>
        <row r="18">
          <cell r="A18">
            <v>150000</v>
          </cell>
          <cell r="B18" t="str">
            <v>Personeel en Organisatie</v>
          </cell>
        </row>
        <row r="19">
          <cell r="A19">
            <v>151000</v>
          </cell>
          <cell r="B19" t="str">
            <v>Facilitiaire zaken</v>
          </cell>
        </row>
        <row r="20">
          <cell r="A20">
            <v>151100</v>
          </cell>
          <cell r="B20" t="str">
            <v>Gebouwbeheer</v>
          </cell>
        </row>
        <row r="21">
          <cell r="A21">
            <v>151200</v>
          </cell>
          <cell r="B21" t="str">
            <v>FAZ-services</v>
          </cell>
        </row>
        <row r="22">
          <cell r="A22">
            <v>151300</v>
          </cell>
          <cell r="B22" t="str">
            <v>Documentaire informatievoorziening</v>
          </cell>
        </row>
        <row r="23">
          <cell r="A23">
            <v>151400</v>
          </cell>
          <cell r="B23" t="str">
            <v>Bedrijfsbureau</v>
          </cell>
        </row>
        <row r="24">
          <cell r="A24">
            <v>152000</v>
          </cell>
          <cell r="B24" t="str">
            <v>Ondernemingsraad</v>
          </cell>
        </row>
        <row r="25">
          <cell r="A25">
            <v>153000</v>
          </cell>
          <cell r="B25" t="str">
            <v>Mobiliteitsbureau</v>
          </cell>
        </row>
        <row r="26">
          <cell r="A26">
            <v>153100</v>
          </cell>
          <cell r="B26" t="str">
            <v>Sociaal Plan</v>
          </cell>
        </row>
        <row r="27">
          <cell r="A27">
            <v>153200</v>
          </cell>
          <cell r="B27" t="str">
            <v>Tot 30-11-2008 Stagiairs</v>
          </cell>
        </row>
        <row r="28">
          <cell r="A28">
            <v>153300</v>
          </cell>
          <cell r="B28" t="str">
            <v>Gepensioneerden</v>
          </cell>
        </row>
        <row r="29">
          <cell r="A29">
            <v>153400</v>
          </cell>
          <cell r="B29" t="str">
            <v>Suppletie/wachtgelders</v>
          </cell>
        </row>
        <row r="30">
          <cell r="A30">
            <v>160000</v>
          </cell>
          <cell r="B30" t="str">
            <v>Klant en Marktontwikkeling</v>
          </cell>
        </row>
        <row r="31">
          <cell r="A31">
            <v>200000</v>
          </cell>
          <cell r="B31" t="str">
            <v>Tot 31-12-2007 Transport en Infra</v>
          </cell>
        </row>
        <row r="32">
          <cell r="A32">
            <v>200001</v>
          </cell>
          <cell r="B32" t="str">
            <v>Financiën</v>
          </cell>
        </row>
        <row r="33">
          <cell r="A33">
            <v>210000</v>
          </cell>
          <cell r="B33" t="str">
            <v>Ownership, Business planning en Regulering</v>
          </cell>
        </row>
        <row r="34">
          <cell r="A34">
            <v>220000</v>
          </cell>
          <cell r="B34" t="str">
            <v>Inkoop</v>
          </cell>
        </row>
        <row r="35">
          <cell r="A35">
            <v>230000</v>
          </cell>
          <cell r="B35" t="str">
            <v>Treasury</v>
          </cell>
        </row>
        <row r="36">
          <cell r="A36">
            <v>231000</v>
          </cell>
          <cell r="B36" t="str">
            <v>Tot 31-12-2007 Ondersteuning Regio West</v>
          </cell>
        </row>
        <row r="37">
          <cell r="A37">
            <v>232000</v>
          </cell>
          <cell r="B37" t="str">
            <v>Tot 31-12-2007 Uitvoering Regio West</v>
          </cell>
        </row>
        <row r="38">
          <cell r="A38">
            <v>240000</v>
          </cell>
          <cell r="B38" t="str">
            <v>Control en Reporting</v>
          </cell>
        </row>
        <row r="39">
          <cell r="A39">
            <v>250000</v>
          </cell>
          <cell r="B39" t="str">
            <v>Financieel Service Centrum</v>
          </cell>
        </row>
        <row r="40">
          <cell r="A40">
            <v>260000</v>
          </cell>
          <cell r="B40" t="str">
            <v>Informatiemanagement Corporate</v>
          </cell>
        </row>
        <row r="41">
          <cell r="A41">
            <v>270000</v>
          </cell>
          <cell r="B41" t="str">
            <v>Risico- en Verzekeringsmanagement</v>
          </cell>
        </row>
        <row r="42">
          <cell r="A42">
            <v>280000</v>
          </cell>
          <cell r="B42" t="str">
            <v>Audit</v>
          </cell>
        </row>
        <row r="43">
          <cell r="A43">
            <v>290000</v>
          </cell>
          <cell r="B43" t="str">
            <v>Fiscale Zaken</v>
          </cell>
        </row>
        <row r="44">
          <cell r="A44">
            <v>300000</v>
          </cell>
          <cell r="B44" t="str">
            <v>Beveiliging en automatisering</v>
          </cell>
        </row>
        <row r="45">
          <cell r="A45">
            <v>320000</v>
          </cell>
          <cell r="B45" t="str">
            <v>Informatie en Automatisering</v>
          </cell>
        </row>
        <row r="46">
          <cell r="A46">
            <v>320100</v>
          </cell>
          <cell r="B46" t="str">
            <v>Tot 30-11-2008 Cluster beleid &amp; projecten</v>
          </cell>
        </row>
        <row r="47">
          <cell r="A47">
            <v>321000</v>
          </cell>
          <cell r="B47" t="str">
            <v>IT beheer</v>
          </cell>
        </row>
        <row r="48">
          <cell r="A48">
            <v>322000</v>
          </cell>
          <cell r="B48" t="str">
            <v>Informatievoorziening SB</v>
          </cell>
        </row>
        <row r="49">
          <cell r="A49">
            <v>323000</v>
          </cell>
          <cell r="B49" t="str">
            <v>Informatievoorziening TI, Staven en AM</v>
          </cell>
        </row>
        <row r="50">
          <cell r="A50">
            <v>400000</v>
          </cell>
          <cell r="B50" t="str">
            <v>Systeem en Besturing</v>
          </cell>
        </row>
        <row r="51">
          <cell r="A51">
            <v>410000</v>
          </cell>
          <cell r="B51" t="str">
            <v>Monitoring en Ontwikkeling</v>
          </cell>
        </row>
        <row r="52">
          <cell r="A52">
            <v>420000</v>
          </cell>
          <cell r="B52" t="str">
            <v>Tot 31-12-2008 Operationele Besturing</v>
          </cell>
        </row>
        <row r="53">
          <cell r="A53">
            <v>421000</v>
          </cell>
          <cell r="B53" t="str">
            <v>Tot 31-12-2008 Transportvoorziening</v>
          </cell>
        </row>
        <row r="54">
          <cell r="A54">
            <v>422000</v>
          </cell>
          <cell r="B54" t="str">
            <v>Tot 31-12-2008 Systeemvoorziening</v>
          </cell>
        </row>
        <row r="55">
          <cell r="A55">
            <v>423000</v>
          </cell>
          <cell r="B55" t="str">
            <v>Tot 31-12-2008 Procesondersteuning</v>
          </cell>
        </row>
        <row r="56">
          <cell r="A56">
            <v>430000</v>
          </cell>
          <cell r="B56" t="str">
            <v>Tot 31-12-2007 Informatie en Automatisering</v>
          </cell>
        </row>
        <row r="57">
          <cell r="A57">
            <v>431000</v>
          </cell>
          <cell r="B57" t="str">
            <v>Tot 31-12-2007 IT beheer</v>
          </cell>
        </row>
        <row r="58">
          <cell r="A58">
            <v>432000</v>
          </cell>
          <cell r="B58" t="str">
            <v>Tot 31-12-2007 Informatievoorziening</v>
          </cell>
        </row>
        <row r="59">
          <cell r="A59">
            <v>440000</v>
          </cell>
          <cell r="B59" t="str">
            <v>Tot 31-12-2008 Service Centrum</v>
          </cell>
        </row>
        <row r="60">
          <cell r="A60">
            <v>450000</v>
          </cell>
          <cell r="B60" t="str">
            <v>Procesondersteuning</v>
          </cell>
        </row>
        <row r="61">
          <cell r="A61">
            <v>460000</v>
          </cell>
          <cell r="B61" t="str">
            <v>Systeemvoorziening</v>
          </cell>
        </row>
        <row r="62">
          <cell r="A62">
            <v>470000</v>
          </cell>
          <cell r="B62" t="str">
            <v>Transportvoorziening</v>
          </cell>
        </row>
        <row r="63">
          <cell r="A63">
            <v>500000</v>
          </cell>
          <cell r="B63" t="str">
            <v>Asset Management</v>
          </cell>
        </row>
        <row r="64">
          <cell r="A64">
            <v>510000</v>
          </cell>
          <cell r="B64" t="str">
            <v>Risico- en Portfoliomanagement</v>
          </cell>
        </row>
        <row r="65">
          <cell r="A65">
            <v>520000</v>
          </cell>
          <cell r="B65" t="str">
            <v>Netstrategie</v>
          </cell>
        </row>
        <row r="66">
          <cell r="A66">
            <v>521000</v>
          </cell>
          <cell r="B66" t="str">
            <v>Netontwikkeling</v>
          </cell>
        </row>
        <row r="67">
          <cell r="A67">
            <v>522000</v>
          </cell>
          <cell r="B67" t="str">
            <v>Beheer en onderhoud</v>
          </cell>
        </row>
        <row r="68">
          <cell r="A68">
            <v>523000</v>
          </cell>
          <cell r="B68" t="str">
            <v>Ruimtelijke Ordening en Milieu</v>
          </cell>
        </row>
        <row r="69">
          <cell r="A69">
            <v>530000</v>
          </cell>
          <cell r="B69" t="str">
            <v>Programmamanagement</v>
          </cell>
        </row>
        <row r="70">
          <cell r="A70">
            <v>531000</v>
          </cell>
          <cell r="B70" t="str">
            <v>Vervallen 31-12-2007 SLA Management</v>
          </cell>
        </row>
        <row r="71">
          <cell r="A71">
            <v>532000</v>
          </cell>
          <cell r="B71" t="str">
            <v>Vervallen 31-12-2007 Programma- en projectontwikkeling</v>
          </cell>
        </row>
        <row r="72">
          <cell r="A72">
            <v>540000</v>
          </cell>
          <cell r="B72" t="str">
            <v>Asset Informatie Management</v>
          </cell>
        </row>
        <row r="73">
          <cell r="A73">
            <v>600000</v>
          </cell>
          <cell r="B73" t="str">
            <v>Transport en Infra</v>
          </cell>
        </row>
        <row r="74">
          <cell r="A74">
            <v>601000</v>
          </cell>
          <cell r="B74" t="str">
            <v>TI Control</v>
          </cell>
        </row>
        <row r="75">
          <cell r="A75">
            <v>602000</v>
          </cell>
          <cell r="B75" t="str">
            <v>Informatiemanagement</v>
          </cell>
        </row>
        <row r="76">
          <cell r="A76">
            <v>610000</v>
          </cell>
          <cell r="B76" t="str">
            <v>Operations</v>
          </cell>
        </row>
        <row r="77">
          <cell r="A77">
            <v>611000</v>
          </cell>
          <cell r="B77" t="str">
            <v>Telecom</v>
          </cell>
        </row>
        <row r="78">
          <cell r="A78">
            <v>620000</v>
          </cell>
          <cell r="B78" t="str">
            <v>Planologie en Grondzaken</v>
          </cell>
        </row>
        <row r="79">
          <cell r="A79">
            <v>621000</v>
          </cell>
          <cell r="B79" t="str">
            <v>Planologie</v>
          </cell>
        </row>
        <row r="80">
          <cell r="A80">
            <v>622000</v>
          </cell>
          <cell r="B80" t="str">
            <v>Grondzaken</v>
          </cell>
        </row>
        <row r="81">
          <cell r="A81">
            <v>630000</v>
          </cell>
          <cell r="B81" t="str">
            <v>Technologie</v>
          </cell>
        </row>
        <row r="82">
          <cell r="A82">
            <v>631000</v>
          </cell>
          <cell r="B82" t="str">
            <v>Technologie en Consultancy</v>
          </cell>
        </row>
        <row r="83">
          <cell r="A83">
            <v>632000</v>
          </cell>
          <cell r="B83" t="str">
            <v>Engineering</v>
          </cell>
        </row>
        <row r="84">
          <cell r="A84">
            <v>633000</v>
          </cell>
          <cell r="B84" t="str">
            <v>Technisch Documentatie Service Centrum</v>
          </cell>
        </row>
        <row r="85">
          <cell r="A85">
            <v>640000</v>
          </cell>
          <cell r="B85" t="str">
            <v>Regiomanagement</v>
          </cell>
        </row>
        <row r="86">
          <cell r="A86">
            <v>641000</v>
          </cell>
          <cell r="B86" t="str">
            <v>Regio West</v>
          </cell>
        </row>
        <row r="87">
          <cell r="A87">
            <v>641100</v>
          </cell>
          <cell r="B87" t="str">
            <v>Ondersteuning (West)</v>
          </cell>
        </row>
        <row r="88">
          <cell r="A88">
            <v>641200</v>
          </cell>
          <cell r="B88" t="str">
            <v>Uitvoering (West)</v>
          </cell>
        </row>
        <row r="89">
          <cell r="A89">
            <v>642000</v>
          </cell>
          <cell r="B89" t="str">
            <v>Regio Oost</v>
          </cell>
        </row>
        <row r="90">
          <cell r="A90">
            <v>642100</v>
          </cell>
          <cell r="B90" t="str">
            <v>Ondersteuning (Oost)</v>
          </cell>
        </row>
        <row r="91">
          <cell r="A91">
            <v>642200</v>
          </cell>
          <cell r="B91" t="str">
            <v>Uitvoering (Oost)</v>
          </cell>
        </row>
        <row r="92">
          <cell r="A92">
            <v>643000</v>
          </cell>
          <cell r="B92" t="str">
            <v>Regio Noord</v>
          </cell>
        </row>
        <row r="93">
          <cell r="A93">
            <v>643100</v>
          </cell>
          <cell r="B93" t="str">
            <v>Ondersteuning (Noord)</v>
          </cell>
        </row>
        <row r="94">
          <cell r="A94">
            <v>643200</v>
          </cell>
          <cell r="B94" t="str">
            <v>Verbindingen (Noord)</v>
          </cell>
        </row>
        <row r="95">
          <cell r="A95">
            <v>643300</v>
          </cell>
          <cell r="B95" t="str">
            <v>Ingenieursbureau (Noord)</v>
          </cell>
        </row>
        <row r="96">
          <cell r="A96">
            <v>643400</v>
          </cell>
          <cell r="B96" t="str">
            <v>Stations (Noord)</v>
          </cell>
        </row>
        <row r="97">
          <cell r="A97">
            <v>644000</v>
          </cell>
          <cell r="B97" t="str">
            <v>Regio Zuid</v>
          </cell>
        </row>
        <row r="98">
          <cell r="A98">
            <v>644100</v>
          </cell>
          <cell r="B98" t="str">
            <v>Ondersteuning (Zuid)</v>
          </cell>
        </row>
        <row r="99">
          <cell r="A99">
            <v>644200</v>
          </cell>
          <cell r="B99" t="str">
            <v>Verbindingen (Zuid)</v>
          </cell>
        </row>
        <row r="100">
          <cell r="A100">
            <v>644300</v>
          </cell>
          <cell r="B100" t="str">
            <v>Ingenieursbureau (Zuid)</v>
          </cell>
        </row>
        <row r="101">
          <cell r="A101">
            <v>644400</v>
          </cell>
          <cell r="B101" t="str">
            <v>Stations (Zuid)</v>
          </cell>
        </row>
        <row r="102">
          <cell r="A102">
            <v>650000</v>
          </cell>
          <cell r="B102" t="str">
            <v>Kwaliteit, Arbo &amp; Milieu</v>
          </cell>
        </row>
        <row r="103">
          <cell r="A103">
            <v>700000</v>
          </cell>
          <cell r="B103" t="str">
            <v>Corporate Development</v>
          </cell>
        </row>
        <row r="104">
          <cell r="A104">
            <v>710000</v>
          </cell>
          <cell r="B104" t="str">
            <v>Communicatie</v>
          </cell>
        </row>
        <row r="105">
          <cell r="A105">
            <v>720000</v>
          </cell>
          <cell r="B105" t="str">
            <v>Juridische Zaken</v>
          </cell>
        </row>
        <row r="106">
          <cell r="A106">
            <v>900000</v>
          </cell>
          <cell r="B106" t="str">
            <v>NorNed</v>
          </cell>
        </row>
        <row r="107">
          <cell r="A107">
            <v>900001</v>
          </cell>
          <cell r="B107" t="str">
            <v>BritNed</v>
          </cell>
        </row>
        <row r="108">
          <cell r="A108">
            <v>900002</v>
          </cell>
          <cell r="B108" t="str">
            <v>Randstad 380</v>
          </cell>
        </row>
        <row r="109">
          <cell r="A109">
            <v>900003</v>
          </cell>
          <cell r="B109" t="str">
            <v>Tot 31-12-2008 Exploitatie netten RNB's</v>
          </cell>
        </row>
      </sheetData>
      <sheetData sheetId="6">
        <row r="3">
          <cell r="D3">
            <v>2170</v>
          </cell>
          <cell r="E3" t="str">
            <v>TI</v>
          </cell>
        </row>
        <row r="4">
          <cell r="D4">
            <v>100000</v>
          </cell>
          <cell r="E4" t="str">
            <v>RvB</v>
          </cell>
        </row>
        <row r="5">
          <cell r="D5">
            <v>101000</v>
          </cell>
          <cell r="E5" t="str">
            <v>RvB</v>
          </cell>
        </row>
        <row r="6">
          <cell r="D6">
            <v>111000</v>
          </cell>
          <cell r="E6" t="str">
            <v>EnerQ</v>
          </cell>
        </row>
        <row r="7">
          <cell r="D7">
            <v>112000</v>
          </cell>
          <cell r="E7" t="str">
            <v>CertiQ</v>
          </cell>
        </row>
        <row r="8">
          <cell r="D8">
            <v>150000</v>
          </cell>
          <cell r="E8" t="str">
            <v>PO</v>
          </cell>
        </row>
        <row r="9">
          <cell r="D9">
            <v>151000</v>
          </cell>
          <cell r="E9" t="str">
            <v>PO FAZ</v>
          </cell>
        </row>
        <row r="10">
          <cell r="D10">
            <v>152000</v>
          </cell>
          <cell r="E10" t="str">
            <v>PO</v>
          </cell>
        </row>
        <row r="11">
          <cell r="D11">
            <v>153000</v>
          </cell>
          <cell r="E11" t="str">
            <v>PO</v>
          </cell>
        </row>
        <row r="12">
          <cell r="D12">
            <v>160000</v>
          </cell>
          <cell r="E12" t="str">
            <v>KMO</v>
          </cell>
        </row>
        <row r="13">
          <cell r="D13">
            <v>200000</v>
          </cell>
          <cell r="E13" t="str">
            <v>TI</v>
          </cell>
        </row>
        <row r="14">
          <cell r="D14">
            <v>200001</v>
          </cell>
          <cell r="E14" t="str">
            <v>FIN</v>
          </cell>
        </row>
        <row r="15">
          <cell r="D15">
            <v>210000</v>
          </cell>
          <cell r="E15" t="str">
            <v>OBR</v>
          </cell>
        </row>
        <row r="16">
          <cell r="D16">
            <v>220000</v>
          </cell>
          <cell r="E16" t="str">
            <v>Inkoop</v>
          </cell>
        </row>
        <row r="17">
          <cell r="D17">
            <v>240000</v>
          </cell>
          <cell r="E17" t="str">
            <v>FIN</v>
          </cell>
        </row>
        <row r="18">
          <cell r="D18">
            <v>250000</v>
          </cell>
          <cell r="E18" t="str">
            <v>FIN</v>
          </cell>
        </row>
        <row r="19">
          <cell r="D19">
            <v>260000</v>
          </cell>
          <cell r="E19" t="str">
            <v>IMC</v>
          </cell>
        </row>
        <row r="20">
          <cell r="D20">
            <v>320000</v>
          </cell>
          <cell r="E20" t="str">
            <v>IA</v>
          </cell>
        </row>
        <row r="21">
          <cell r="D21">
            <v>321000</v>
          </cell>
          <cell r="E21" t="str">
            <v>IA</v>
          </cell>
        </row>
        <row r="22">
          <cell r="D22">
            <v>322000</v>
          </cell>
          <cell r="E22" t="str">
            <v>IA</v>
          </cell>
        </row>
        <row r="23">
          <cell r="D23">
            <v>323000</v>
          </cell>
          <cell r="E23" t="str">
            <v>IA</v>
          </cell>
        </row>
        <row r="24">
          <cell r="D24">
            <v>400000</v>
          </cell>
          <cell r="E24" t="str">
            <v>SB</v>
          </cell>
        </row>
        <row r="25">
          <cell r="D25">
            <v>410000</v>
          </cell>
          <cell r="E25" t="str">
            <v>SB</v>
          </cell>
        </row>
        <row r="26">
          <cell r="D26">
            <v>420000</v>
          </cell>
          <cell r="E26" t="str">
            <v>SB</v>
          </cell>
        </row>
        <row r="27">
          <cell r="D27">
            <v>421000</v>
          </cell>
          <cell r="E27" t="str">
            <v>SB</v>
          </cell>
        </row>
        <row r="28">
          <cell r="D28">
            <v>422000</v>
          </cell>
          <cell r="E28" t="str">
            <v>SB</v>
          </cell>
        </row>
        <row r="29">
          <cell r="D29">
            <v>423000</v>
          </cell>
          <cell r="E29" t="str">
            <v>SB</v>
          </cell>
        </row>
        <row r="30">
          <cell r="D30">
            <v>440000</v>
          </cell>
          <cell r="E30" t="str">
            <v>SB</v>
          </cell>
        </row>
        <row r="31">
          <cell r="D31">
            <v>500000</v>
          </cell>
          <cell r="E31" t="str">
            <v>AM</v>
          </cell>
        </row>
        <row r="32">
          <cell r="D32">
            <v>510000</v>
          </cell>
          <cell r="E32" t="str">
            <v>AM</v>
          </cell>
        </row>
        <row r="33">
          <cell r="D33">
            <v>520000</v>
          </cell>
          <cell r="E33" t="str">
            <v>AM</v>
          </cell>
        </row>
        <row r="34">
          <cell r="D34">
            <v>522000</v>
          </cell>
          <cell r="E34" t="str">
            <v>AM</v>
          </cell>
        </row>
        <row r="35">
          <cell r="D35">
            <v>523000</v>
          </cell>
          <cell r="E35" t="str">
            <v>AM</v>
          </cell>
        </row>
        <row r="36">
          <cell r="D36">
            <v>530000</v>
          </cell>
          <cell r="E36" t="str">
            <v>AM</v>
          </cell>
        </row>
        <row r="37">
          <cell r="D37">
            <v>540000</v>
          </cell>
          <cell r="E37" t="str">
            <v>AM</v>
          </cell>
        </row>
        <row r="38">
          <cell r="D38">
            <v>600000</v>
          </cell>
          <cell r="E38" t="str">
            <v>TI</v>
          </cell>
        </row>
        <row r="39">
          <cell r="D39">
            <v>601000</v>
          </cell>
          <cell r="E39" t="str">
            <v>TI</v>
          </cell>
        </row>
        <row r="40">
          <cell r="D40">
            <v>602000</v>
          </cell>
          <cell r="E40" t="str">
            <v>TI</v>
          </cell>
        </row>
        <row r="41">
          <cell r="D41">
            <v>610000</v>
          </cell>
          <cell r="E41" t="str">
            <v>TI</v>
          </cell>
        </row>
        <row r="42">
          <cell r="D42">
            <v>611000</v>
          </cell>
          <cell r="E42" t="str">
            <v>TI</v>
          </cell>
        </row>
        <row r="43">
          <cell r="D43">
            <v>620000</v>
          </cell>
          <cell r="E43" t="str">
            <v>TI</v>
          </cell>
        </row>
        <row r="44">
          <cell r="D44">
            <v>621000</v>
          </cell>
          <cell r="E44" t="str">
            <v>TI</v>
          </cell>
        </row>
        <row r="45">
          <cell r="D45">
            <v>622000</v>
          </cell>
          <cell r="E45" t="str">
            <v>TI</v>
          </cell>
        </row>
        <row r="46">
          <cell r="D46">
            <v>630000</v>
          </cell>
          <cell r="E46" t="str">
            <v>TI</v>
          </cell>
        </row>
        <row r="47">
          <cell r="D47">
            <v>632000</v>
          </cell>
          <cell r="E47" t="str">
            <v>TI</v>
          </cell>
        </row>
        <row r="48">
          <cell r="D48">
            <v>633000</v>
          </cell>
          <cell r="E48" t="str">
            <v>TI</v>
          </cell>
        </row>
        <row r="49">
          <cell r="D49">
            <v>640000</v>
          </cell>
          <cell r="E49" t="str">
            <v>TI</v>
          </cell>
        </row>
        <row r="50">
          <cell r="D50">
            <v>641000</v>
          </cell>
          <cell r="E50" t="str">
            <v>TI</v>
          </cell>
        </row>
        <row r="51">
          <cell r="D51">
            <v>641100</v>
          </cell>
          <cell r="E51" t="str">
            <v>TI</v>
          </cell>
        </row>
        <row r="52">
          <cell r="D52">
            <v>641200</v>
          </cell>
          <cell r="E52" t="str">
            <v>TI</v>
          </cell>
        </row>
        <row r="53">
          <cell r="D53">
            <v>642000</v>
          </cell>
          <cell r="E53" t="str">
            <v>TI</v>
          </cell>
        </row>
        <row r="54">
          <cell r="D54">
            <v>642100</v>
          </cell>
          <cell r="E54" t="str">
            <v>TI</v>
          </cell>
        </row>
        <row r="55">
          <cell r="D55">
            <v>642200</v>
          </cell>
          <cell r="E55" t="str">
            <v>TI</v>
          </cell>
        </row>
        <row r="56">
          <cell r="D56">
            <v>643000</v>
          </cell>
          <cell r="E56" t="str">
            <v>TI</v>
          </cell>
        </row>
        <row r="57">
          <cell r="D57">
            <v>643100</v>
          </cell>
          <cell r="E57" t="str">
            <v>TI</v>
          </cell>
        </row>
        <row r="58">
          <cell r="D58">
            <v>643200</v>
          </cell>
          <cell r="E58" t="str">
            <v>TI</v>
          </cell>
        </row>
        <row r="59">
          <cell r="D59">
            <v>643300</v>
          </cell>
          <cell r="E59" t="str">
            <v>TI</v>
          </cell>
        </row>
        <row r="60">
          <cell r="D60">
            <v>643400</v>
          </cell>
          <cell r="E60" t="str">
            <v>TI</v>
          </cell>
        </row>
        <row r="61">
          <cell r="D61">
            <v>644000</v>
          </cell>
          <cell r="E61" t="str">
            <v>TI</v>
          </cell>
        </row>
        <row r="62">
          <cell r="D62">
            <v>644100</v>
          </cell>
          <cell r="E62" t="str">
            <v>TI</v>
          </cell>
        </row>
        <row r="63">
          <cell r="D63">
            <v>644200</v>
          </cell>
          <cell r="E63" t="str">
            <v>TI</v>
          </cell>
        </row>
        <row r="64">
          <cell r="D64">
            <v>644300</v>
          </cell>
          <cell r="E64" t="str">
            <v>TI</v>
          </cell>
        </row>
        <row r="65">
          <cell r="D65">
            <v>644400</v>
          </cell>
          <cell r="E65" t="str">
            <v>TI</v>
          </cell>
        </row>
        <row r="66">
          <cell r="D66">
            <v>650000</v>
          </cell>
          <cell r="E66" t="str">
            <v>TI</v>
          </cell>
        </row>
        <row r="67">
          <cell r="D67">
            <v>700000</v>
          </cell>
          <cell r="E67" t="str">
            <v>CDV</v>
          </cell>
        </row>
        <row r="68">
          <cell r="D68">
            <v>710000</v>
          </cell>
          <cell r="E68" t="str">
            <v>CDV</v>
          </cell>
        </row>
        <row r="69">
          <cell r="D69">
            <v>720000</v>
          </cell>
          <cell r="E69" t="str">
            <v>CDV</v>
          </cell>
        </row>
        <row r="70">
          <cell r="D70">
            <v>900002</v>
          </cell>
          <cell r="E70" t="str">
            <v>Randstad 380</v>
          </cell>
        </row>
      </sheetData>
      <sheetData sheetId="7" refreshError="1"/>
      <sheetData sheetId="8">
        <row r="2">
          <cell r="A2">
            <v>132207</v>
          </cell>
        </row>
        <row r="3">
          <cell r="A3">
            <v>132467</v>
          </cell>
        </row>
        <row r="4">
          <cell r="A4">
            <v>132114</v>
          </cell>
        </row>
        <row r="5">
          <cell r="A5">
            <v>132137</v>
          </cell>
        </row>
        <row r="6">
          <cell r="A6">
            <v>132061</v>
          </cell>
        </row>
        <row r="7">
          <cell r="A7">
            <v>132062</v>
          </cell>
        </row>
        <row r="8">
          <cell r="A8">
            <v>132288</v>
          </cell>
        </row>
        <row r="9">
          <cell r="A9">
            <v>132253</v>
          </cell>
        </row>
        <row r="10">
          <cell r="A10">
            <v>132788</v>
          </cell>
        </row>
        <row r="11">
          <cell r="A11">
            <v>132452</v>
          </cell>
        </row>
        <row r="12">
          <cell r="A12">
            <v>132397</v>
          </cell>
        </row>
        <row r="13">
          <cell r="A13">
            <v>132499</v>
          </cell>
        </row>
        <row r="14">
          <cell r="A14">
            <v>132085</v>
          </cell>
        </row>
        <row r="15">
          <cell r="A15">
            <v>134944</v>
          </cell>
        </row>
        <row r="16">
          <cell r="A16">
            <v>132286</v>
          </cell>
        </row>
        <row r="17">
          <cell r="A17">
            <v>132029</v>
          </cell>
        </row>
        <row r="18">
          <cell r="A18">
            <v>132339</v>
          </cell>
        </row>
        <row r="19">
          <cell r="A19">
            <v>132867</v>
          </cell>
        </row>
        <row r="20">
          <cell r="A20">
            <v>132280</v>
          </cell>
        </row>
        <row r="21">
          <cell r="A21">
            <v>132351</v>
          </cell>
        </row>
        <row r="22">
          <cell r="A22">
            <v>132270</v>
          </cell>
        </row>
        <row r="23">
          <cell r="A23">
            <v>132857</v>
          </cell>
        </row>
        <row r="24">
          <cell r="A24">
            <v>132549</v>
          </cell>
        </row>
        <row r="25">
          <cell r="A25">
            <v>132381</v>
          </cell>
        </row>
        <row r="26">
          <cell r="A26">
            <v>132059</v>
          </cell>
        </row>
        <row r="27">
          <cell r="A27">
            <v>132225</v>
          </cell>
        </row>
        <row r="28">
          <cell r="A28">
            <v>132068</v>
          </cell>
        </row>
        <row r="29">
          <cell r="A29">
            <v>132067</v>
          </cell>
        </row>
        <row r="30">
          <cell r="A30">
            <v>132044</v>
          </cell>
        </row>
        <row r="31">
          <cell r="A31">
            <v>132222</v>
          </cell>
        </row>
        <row r="32">
          <cell r="A32">
            <v>132629</v>
          </cell>
        </row>
        <row r="33">
          <cell r="A33">
            <v>132465</v>
          </cell>
        </row>
        <row r="34">
          <cell r="A34">
            <v>132811</v>
          </cell>
        </row>
        <row r="35">
          <cell r="A35">
            <v>132679</v>
          </cell>
        </row>
        <row r="36">
          <cell r="A36">
            <v>132466</v>
          </cell>
        </row>
        <row r="37">
          <cell r="A37">
            <v>132962</v>
          </cell>
        </row>
        <row r="38">
          <cell r="A38">
            <v>132937</v>
          </cell>
        </row>
        <row r="39">
          <cell r="A39">
            <v>132819</v>
          </cell>
        </row>
        <row r="40">
          <cell r="A40">
            <v>133141</v>
          </cell>
        </row>
        <row r="41">
          <cell r="A41">
            <v>132354</v>
          </cell>
        </row>
        <row r="42">
          <cell r="A42">
            <v>132890</v>
          </cell>
        </row>
        <row r="43">
          <cell r="A43">
            <v>132891</v>
          </cell>
        </row>
        <row r="44">
          <cell r="A44">
            <v>132893</v>
          </cell>
        </row>
        <row r="45">
          <cell r="A45">
            <v>132896</v>
          </cell>
        </row>
        <row r="46">
          <cell r="A46">
            <v>132790</v>
          </cell>
        </row>
        <row r="47">
          <cell r="A47">
            <v>132810</v>
          </cell>
        </row>
        <row r="48">
          <cell r="A48">
            <v>132804</v>
          </cell>
        </row>
        <row r="49">
          <cell r="A49">
            <v>132840</v>
          </cell>
        </row>
        <row r="50">
          <cell r="A50">
            <v>132976</v>
          </cell>
        </row>
        <row r="51">
          <cell r="A51">
            <v>133176</v>
          </cell>
        </row>
        <row r="52">
          <cell r="A52">
            <v>133177</v>
          </cell>
        </row>
        <row r="53">
          <cell r="A53">
            <v>133117</v>
          </cell>
        </row>
        <row r="54">
          <cell r="A54">
            <v>132650</v>
          </cell>
        </row>
        <row r="55">
          <cell r="A55">
            <v>132974</v>
          </cell>
        </row>
        <row r="56">
          <cell r="A56">
            <v>132966</v>
          </cell>
        </row>
        <row r="57">
          <cell r="A57">
            <v>132686</v>
          </cell>
        </row>
        <row r="58">
          <cell r="A58">
            <v>132118</v>
          </cell>
        </row>
        <row r="59">
          <cell r="A59">
            <v>132971</v>
          </cell>
        </row>
        <row r="60">
          <cell r="A60">
            <v>132865</v>
          </cell>
        </row>
        <row r="61">
          <cell r="A61">
            <v>133072</v>
          </cell>
        </row>
        <row r="62">
          <cell r="A62">
            <v>132873</v>
          </cell>
        </row>
        <row r="63">
          <cell r="A63">
            <v>132972</v>
          </cell>
        </row>
        <row r="64">
          <cell r="A64">
            <v>132929</v>
          </cell>
        </row>
        <row r="65">
          <cell r="A65">
            <v>132789</v>
          </cell>
        </row>
        <row r="66">
          <cell r="A66">
            <v>132758</v>
          </cell>
        </row>
        <row r="67">
          <cell r="A67">
            <v>132833</v>
          </cell>
        </row>
        <row r="68">
          <cell r="A68">
            <v>133197</v>
          </cell>
        </row>
        <row r="69">
          <cell r="A69">
            <v>133279</v>
          </cell>
        </row>
        <row r="70">
          <cell r="A70">
            <v>132605</v>
          </cell>
        </row>
        <row r="71">
          <cell r="A71">
            <v>132698</v>
          </cell>
        </row>
        <row r="72">
          <cell r="A72">
            <v>133218</v>
          </cell>
        </row>
        <row r="73">
          <cell r="A73">
            <v>132965</v>
          </cell>
        </row>
        <row r="74">
          <cell r="A74">
            <v>133107</v>
          </cell>
        </row>
        <row r="75">
          <cell r="A75">
            <v>133091</v>
          </cell>
        </row>
        <row r="76">
          <cell r="A76">
            <v>133149</v>
          </cell>
        </row>
        <row r="77">
          <cell r="A77">
            <v>133258</v>
          </cell>
        </row>
        <row r="78">
          <cell r="A78">
            <v>133259</v>
          </cell>
        </row>
        <row r="79">
          <cell r="A79">
            <v>133260</v>
          </cell>
        </row>
        <row r="80">
          <cell r="A80">
            <v>132991</v>
          </cell>
        </row>
        <row r="81">
          <cell r="A81">
            <v>133030</v>
          </cell>
        </row>
        <row r="82">
          <cell r="A82">
            <v>132760</v>
          </cell>
        </row>
        <row r="83">
          <cell r="A83">
            <v>132060</v>
          </cell>
        </row>
        <row r="84">
          <cell r="A84">
            <v>133029</v>
          </cell>
        </row>
        <row r="85">
          <cell r="A85">
            <v>133270</v>
          </cell>
        </row>
        <row r="86">
          <cell r="A86">
            <v>133363</v>
          </cell>
        </row>
        <row r="87">
          <cell r="A87">
            <v>134841</v>
          </cell>
        </row>
        <row r="88">
          <cell r="A88">
            <v>133470</v>
          </cell>
        </row>
        <row r="89">
          <cell r="A89">
            <v>132147</v>
          </cell>
        </row>
        <row r="90">
          <cell r="A90">
            <v>133122</v>
          </cell>
        </row>
        <row r="91">
          <cell r="A91">
            <v>133369</v>
          </cell>
        </row>
        <row r="92">
          <cell r="A92">
            <v>133462</v>
          </cell>
        </row>
        <row r="93">
          <cell r="A93">
            <v>133305</v>
          </cell>
        </row>
        <row r="94">
          <cell r="A94">
            <v>133398</v>
          </cell>
        </row>
        <row r="95">
          <cell r="A95">
            <v>133510</v>
          </cell>
        </row>
        <row r="96">
          <cell r="A96">
            <v>133511</v>
          </cell>
        </row>
        <row r="97">
          <cell r="A97">
            <v>133512</v>
          </cell>
        </row>
        <row r="98">
          <cell r="A98">
            <v>133187</v>
          </cell>
        </row>
        <row r="99">
          <cell r="A99">
            <v>132967</v>
          </cell>
        </row>
        <row r="100">
          <cell r="A100">
            <v>132973</v>
          </cell>
        </row>
        <row r="101">
          <cell r="A101">
            <v>133498</v>
          </cell>
        </row>
        <row r="102">
          <cell r="A102">
            <v>133513</v>
          </cell>
        </row>
        <row r="103">
          <cell r="A103">
            <v>133540</v>
          </cell>
        </row>
        <row r="104">
          <cell r="A104">
            <v>133424</v>
          </cell>
        </row>
        <row r="105">
          <cell r="A105">
            <v>133463</v>
          </cell>
        </row>
        <row r="106">
          <cell r="A106">
            <v>133105</v>
          </cell>
        </row>
        <row r="107">
          <cell r="A107">
            <v>133577</v>
          </cell>
        </row>
        <row r="108">
          <cell r="A108">
            <v>133326</v>
          </cell>
        </row>
        <row r="109">
          <cell r="A109">
            <v>133366</v>
          </cell>
        </row>
        <row r="110">
          <cell r="A110">
            <v>133368</v>
          </cell>
        </row>
        <row r="111">
          <cell r="A111">
            <v>133619</v>
          </cell>
        </row>
        <row r="112">
          <cell r="A112">
            <v>133618</v>
          </cell>
        </row>
        <row r="113">
          <cell r="A113">
            <v>133620</v>
          </cell>
        </row>
        <row r="114">
          <cell r="A114">
            <v>133544</v>
          </cell>
        </row>
        <row r="115">
          <cell r="A115">
            <v>133545</v>
          </cell>
        </row>
        <row r="116">
          <cell r="A116">
            <v>133361</v>
          </cell>
        </row>
        <row r="117">
          <cell r="A117">
            <v>133354</v>
          </cell>
        </row>
        <row r="118">
          <cell r="A118">
            <v>133262</v>
          </cell>
        </row>
        <row r="119">
          <cell r="A119">
            <v>133257</v>
          </cell>
        </row>
        <row r="120">
          <cell r="A120">
            <v>133299</v>
          </cell>
        </row>
        <row r="121">
          <cell r="A121">
            <v>133357</v>
          </cell>
        </row>
        <row r="122">
          <cell r="A122">
            <v>133630</v>
          </cell>
        </row>
        <row r="123">
          <cell r="A123">
            <v>133367</v>
          </cell>
        </row>
        <row r="124">
          <cell r="A124">
            <v>133493</v>
          </cell>
        </row>
        <row r="125">
          <cell r="A125">
            <v>133480</v>
          </cell>
        </row>
        <row r="126">
          <cell r="A126">
            <v>133441</v>
          </cell>
        </row>
        <row r="127">
          <cell r="A127">
            <v>133449</v>
          </cell>
        </row>
        <row r="128">
          <cell r="A128">
            <v>133220</v>
          </cell>
        </row>
        <row r="129">
          <cell r="A129">
            <v>133219</v>
          </cell>
        </row>
        <row r="130">
          <cell r="A130">
            <v>133479</v>
          </cell>
        </row>
        <row r="131">
          <cell r="A131">
            <v>133465</v>
          </cell>
        </row>
        <row r="132">
          <cell r="A132">
            <v>133727</v>
          </cell>
        </row>
        <row r="133">
          <cell r="A133">
            <v>133576</v>
          </cell>
        </row>
        <row r="134">
          <cell r="A134">
            <v>133537</v>
          </cell>
        </row>
        <row r="135">
          <cell r="A135">
            <v>132742</v>
          </cell>
        </row>
        <row r="136">
          <cell r="A136">
            <v>133475</v>
          </cell>
        </row>
        <row r="137">
          <cell r="A137">
            <v>133572</v>
          </cell>
        </row>
        <row r="138">
          <cell r="A138">
            <v>133682</v>
          </cell>
        </row>
        <row r="139">
          <cell r="A139">
            <v>133792</v>
          </cell>
        </row>
        <row r="140">
          <cell r="A140">
            <v>133321</v>
          </cell>
        </row>
        <row r="141">
          <cell r="A141">
            <v>133708</v>
          </cell>
        </row>
        <row r="142">
          <cell r="A142">
            <v>133869</v>
          </cell>
        </row>
        <row r="143">
          <cell r="A143">
            <v>133695</v>
          </cell>
        </row>
        <row r="144">
          <cell r="A144">
            <v>133748</v>
          </cell>
        </row>
        <row r="145">
          <cell r="A145">
            <v>133580</v>
          </cell>
        </row>
        <row r="146">
          <cell r="A146">
            <v>133677</v>
          </cell>
        </row>
        <row r="147">
          <cell r="A147">
            <v>133963</v>
          </cell>
        </row>
        <row r="148">
          <cell r="A148">
            <v>133778</v>
          </cell>
        </row>
        <row r="149">
          <cell r="A149">
            <v>134160</v>
          </cell>
        </row>
        <row r="150">
          <cell r="A150">
            <v>133935</v>
          </cell>
        </row>
        <row r="151">
          <cell r="A151">
            <v>133937</v>
          </cell>
        </row>
        <row r="152">
          <cell r="A152">
            <v>133743</v>
          </cell>
        </row>
        <row r="153">
          <cell r="A153">
            <v>133781</v>
          </cell>
        </row>
        <row r="154">
          <cell r="A154">
            <v>133787</v>
          </cell>
        </row>
        <row r="155">
          <cell r="A155">
            <v>133788</v>
          </cell>
        </row>
        <row r="156">
          <cell r="A156">
            <v>133789</v>
          </cell>
        </row>
        <row r="157">
          <cell r="A157">
            <v>133868</v>
          </cell>
        </row>
        <row r="158">
          <cell r="A158">
            <v>133964</v>
          </cell>
        </row>
        <row r="159">
          <cell r="A159">
            <v>133805</v>
          </cell>
        </row>
        <row r="160">
          <cell r="A160">
            <v>133852</v>
          </cell>
        </row>
        <row r="161">
          <cell r="A161">
            <v>133621</v>
          </cell>
        </row>
        <row r="162">
          <cell r="A162">
            <v>133791</v>
          </cell>
        </row>
        <row r="163">
          <cell r="A163">
            <v>133442</v>
          </cell>
        </row>
        <row r="164">
          <cell r="A164">
            <v>133637</v>
          </cell>
        </row>
        <row r="165">
          <cell r="A165">
            <v>133514</v>
          </cell>
        </row>
        <row r="166">
          <cell r="A166">
            <v>133870</v>
          </cell>
        </row>
        <row r="167">
          <cell r="A167">
            <v>134174</v>
          </cell>
        </row>
        <row r="168">
          <cell r="A168">
            <v>133159</v>
          </cell>
        </row>
        <row r="169">
          <cell r="A169">
            <v>134247</v>
          </cell>
        </row>
        <row r="170">
          <cell r="A170">
            <v>134221</v>
          </cell>
        </row>
        <row r="171">
          <cell r="A171">
            <v>134148</v>
          </cell>
        </row>
        <row r="172">
          <cell r="A172">
            <v>134078</v>
          </cell>
        </row>
        <row r="173">
          <cell r="A173">
            <v>133996</v>
          </cell>
        </row>
        <row r="174">
          <cell r="A174">
            <v>133938</v>
          </cell>
        </row>
        <row r="175">
          <cell r="A175">
            <v>134375</v>
          </cell>
        </row>
        <row r="176">
          <cell r="A176">
            <v>134376</v>
          </cell>
        </row>
        <row r="177">
          <cell r="A177">
            <v>134402</v>
          </cell>
        </row>
        <row r="178">
          <cell r="A178">
            <v>134403</v>
          </cell>
        </row>
        <row r="179">
          <cell r="A179">
            <v>134425</v>
          </cell>
        </row>
        <row r="180">
          <cell r="A180">
            <v>134413</v>
          </cell>
        </row>
        <row r="181">
          <cell r="A181">
            <v>134395</v>
          </cell>
        </row>
        <row r="182">
          <cell r="A182">
            <v>133689</v>
          </cell>
        </row>
        <row r="183">
          <cell r="A183">
            <v>134012</v>
          </cell>
        </row>
        <row r="184">
          <cell r="A184">
            <v>133932</v>
          </cell>
        </row>
        <row r="185">
          <cell r="A185">
            <v>134184</v>
          </cell>
        </row>
        <row r="186">
          <cell r="A186">
            <v>134224</v>
          </cell>
        </row>
        <row r="187">
          <cell r="A187">
            <v>133782</v>
          </cell>
        </row>
        <row r="188">
          <cell r="A188">
            <v>133546</v>
          </cell>
        </row>
        <row r="189">
          <cell r="A189">
            <v>133864</v>
          </cell>
        </row>
        <row r="190">
          <cell r="A190">
            <v>134207</v>
          </cell>
        </row>
        <row r="191">
          <cell r="A191">
            <v>133351</v>
          </cell>
        </row>
        <row r="192">
          <cell r="A192">
            <v>134246</v>
          </cell>
        </row>
        <row r="193">
          <cell r="A193">
            <v>134366</v>
          </cell>
        </row>
        <row r="194">
          <cell r="A194">
            <v>134377</v>
          </cell>
        </row>
        <row r="195">
          <cell r="A195">
            <v>134359</v>
          </cell>
        </row>
        <row r="196">
          <cell r="A196">
            <v>134361</v>
          </cell>
        </row>
        <row r="197">
          <cell r="A197">
            <v>134298</v>
          </cell>
        </row>
        <row r="198">
          <cell r="A198">
            <v>134393</v>
          </cell>
        </row>
        <row r="199">
          <cell r="A199">
            <v>134497</v>
          </cell>
        </row>
        <row r="200">
          <cell r="A200">
            <v>139084</v>
          </cell>
        </row>
        <row r="201">
          <cell r="A201">
            <v>134596</v>
          </cell>
        </row>
        <row r="202">
          <cell r="A202">
            <v>134200</v>
          </cell>
        </row>
        <row r="203">
          <cell r="A203">
            <v>134208</v>
          </cell>
        </row>
        <row r="204">
          <cell r="A204">
            <v>139306</v>
          </cell>
        </row>
        <row r="205">
          <cell r="A205">
            <v>134613</v>
          </cell>
        </row>
        <row r="206">
          <cell r="A206">
            <v>134288</v>
          </cell>
        </row>
        <row r="207">
          <cell r="A207">
            <v>134614</v>
          </cell>
        </row>
        <row r="208">
          <cell r="A208">
            <v>134615</v>
          </cell>
        </row>
        <row r="209">
          <cell r="A209">
            <v>134498</v>
          </cell>
        </row>
        <row r="210">
          <cell r="A210">
            <v>134499</v>
          </cell>
        </row>
        <row r="211">
          <cell r="A211">
            <v>134500</v>
          </cell>
        </row>
        <row r="212">
          <cell r="A212">
            <v>134501</v>
          </cell>
        </row>
        <row r="213">
          <cell r="A213">
            <v>134502</v>
          </cell>
        </row>
        <row r="214">
          <cell r="A214">
            <v>134426</v>
          </cell>
        </row>
        <row r="215">
          <cell r="A215">
            <v>134428</v>
          </cell>
        </row>
        <row r="216">
          <cell r="A216">
            <v>134540</v>
          </cell>
        </row>
        <row r="217">
          <cell r="A217">
            <v>134521</v>
          </cell>
        </row>
        <row r="218">
          <cell r="A218">
            <v>134609</v>
          </cell>
        </row>
        <row r="219">
          <cell r="A219">
            <v>134970</v>
          </cell>
        </row>
        <row r="220">
          <cell r="A220">
            <v>139072</v>
          </cell>
        </row>
        <row r="221">
          <cell r="A221">
            <v>139218</v>
          </cell>
        </row>
        <row r="222">
          <cell r="A222">
            <v>139323</v>
          </cell>
        </row>
        <row r="223">
          <cell r="A223">
            <v>134940</v>
          </cell>
        </row>
        <row r="224">
          <cell r="A224">
            <v>134942</v>
          </cell>
        </row>
        <row r="225">
          <cell r="A225">
            <v>134943</v>
          </cell>
        </row>
        <row r="226">
          <cell r="A226">
            <v>134952</v>
          </cell>
        </row>
        <row r="227">
          <cell r="A227">
            <v>134598</v>
          </cell>
        </row>
        <row r="228">
          <cell r="A228">
            <v>134964</v>
          </cell>
        </row>
        <row r="229">
          <cell r="A229">
            <v>134623</v>
          </cell>
        </row>
        <row r="230">
          <cell r="A230">
            <v>134853</v>
          </cell>
        </row>
        <row r="231">
          <cell r="A231">
            <v>135017</v>
          </cell>
        </row>
        <row r="232">
          <cell r="A232">
            <v>139234</v>
          </cell>
        </row>
        <row r="233">
          <cell r="A233">
            <v>139271</v>
          </cell>
        </row>
        <row r="234">
          <cell r="A234">
            <v>134965</v>
          </cell>
        </row>
        <row r="235">
          <cell r="A235">
            <v>135013</v>
          </cell>
        </row>
        <row r="236">
          <cell r="A236">
            <v>135018</v>
          </cell>
        </row>
        <row r="237">
          <cell r="A237">
            <v>134435</v>
          </cell>
        </row>
        <row r="238">
          <cell r="A238">
            <v>134479</v>
          </cell>
        </row>
        <row r="239">
          <cell r="A239">
            <v>134849</v>
          </cell>
        </row>
        <row r="240">
          <cell r="A240">
            <v>134843</v>
          </cell>
        </row>
        <row r="241">
          <cell r="A241">
            <v>133325</v>
          </cell>
        </row>
        <row r="242">
          <cell r="A242">
            <v>134218</v>
          </cell>
        </row>
        <row r="243">
          <cell r="A243">
            <v>133495</v>
          </cell>
        </row>
        <row r="244">
          <cell r="A244">
            <v>133569</v>
          </cell>
        </row>
        <row r="245">
          <cell r="A245">
            <v>133556</v>
          </cell>
        </row>
        <row r="246">
          <cell r="A246">
            <v>133712</v>
          </cell>
        </row>
        <row r="247">
          <cell r="A247">
            <v>133426</v>
          </cell>
        </row>
        <row r="248">
          <cell r="A248">
            <v>133425</v>
          </cell>
        </row>
        <row r="249">
          <cell r="A249">
            <v>132824</v>
          </cell>
        </row>
        <row r="250">
          <cell r="A250">
            <v>133066</v>
          </cell>
        </row>
        <row r="251">
          <cell r="A251">
            <v>132990</v>
          </cell>
        </row>
        <row r="252">
          <cell r="A252">
            <v>133070</v>
          </cell>
        </row>
        <row r="253">
          <cell r="A253">
            <v>132858</v>
          </cell>
        </row>
        <row r="254">
          <cell r="A254">
            <v>143359</v>
          </cell>
        </row>
        <row r="255">
          <cell r="A255">
            <v>132856</v>
          </cell>
        </row>
        <row r="256">
          <cell r="A256">
            <v>133032</v>
          </cell>
        </row>
        <row r="257">
          <cell r="A257">
            <v>139303</v>
          </cell>
        </row>
        <row r="258">
          <cell r="A258">
            <v>139658</v>
          </cell>
        </row>
        <row r="259">
          <cell r="A259">
            <v>139494</v>
          </cell>
        </row>
        <row r="260">
          <cell r="A260">
            <v>132680</v>
          </cell>
        </row>
        <row r="261">
          <cell r="A261">
            <v>133657</v>
          </cell>
        </row>
        <row r="262">
          <cell r="A262">
            <v>133822</v>
          </cell>
        </row>
        <row r="263">
          <cell r="A263">
            <v>134463</v>
          </cell>
        </row>
        <row r="264">
          <cell r="A264">
            <v>139269</v>
          </cell>
        </row>
        <row r="265">
          <cell r="A265">
            <v>139617</v>
          </cell>
        </row>
        <row r="266">
          <cell r="A266">
            <v>139633</v>
          </cell>
        </row>
        <row r="267">
          <cell r="A267">
            <v>139635</v>
          </cell>
        </row>
        <row r="268">
          <cell r="A268">
            <v>139634</v>
          </cell>
        </row>
        <row r="269">
          <cell r="A269">
            <v>139636</v>
          </cell>
        </row>
        <row r="270">
          <cell r="A270">
            <v>139244</v>
          </cell>
        </row>
        <row r="271">
          <cell r="A271">
            <v>132087</v>
          </cell>
        </row>
        <row r="272">
          <cell r="A272">
            <v>133978</v>
          </cell>
        </row>
        <row r="273">
          <cell r="A273">
            <v>139270</v>
          </cell>
        </row>
        <row r="274">
          <cell r="A274">
            <v>145765</v>
          </cell>
        </row>
      </sheetData>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Draaitabel"/>
      <sheetName val="Data"/>
      <sheetName val="Opex"/>
      <sheetName val="KP"/>
      <sheetName val="BO"/>
      <sheetName val="EXP"/>
      <sheetName val="Config"/>
      <sheetName val="PJB"/>
      <sheetName val="Oud"/>
      <sheetName val="Lijst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2">
          <cell r="A2">
            <v>2008</v>
          </cell>
          <cell r="B2" t="str">
            <v>/Q1</v>
          </cell>
          <cell r="C2">
            <v>50</v>
          </cell>
          <cell r="D2" t="str">
            <v>Ca</v>
          </cell>
          <cell r="E2" t="str">
            <v>Stud.</v>
          </cell>
          <cell r="F2" t="str">
            <v>Noord</v>
          </cell>
          <cell r="G2" t="str">
            <v>DeltaN</v>
          </cell>
          <cell r="H2" t="str">
            <v>AdR</v>
          </cell>
          <cell r="J2" t="str">
            <v>DFo</v>
          </cell>
          <cell r="L2" t="str">
            <v>RaZ</v>
          </cell>
          <cell r="P2" t="str">
            <v>tarief</v>
          </cell>
        </row>
        <row r="3">
          <cell r="A3">
            <v>2009</v>
          </cell>
          <cell r="B3" t="str">
            <v>/Q2</v>
          </cell>
          <cell r="C3">
            <v>110</v>
          </cell>
          <cell r="D3" t="str">
            <v>Kw</v>
          </cell>
          <cell r="E3" t="str">
            <v>Stud+</v>
          </cell>
          <cell r="F3" t="str">
            <v>Zuid</v>
          </cell>
          <cell r="G3" t="str">
            <v>Eneco</v>
          </cell>
          <cell r="H3" t="str">
            <v>BvH</v>
          </cell>
          <cell r="J3" t="str">
            <v>HSt</v>
          </cell>
          <cell r="L3" t="str">
            <v>RaN</v>
          </cell>
          <cell r="P3" t="str">
            <v>extern</v>
          </cell>
        </row>
        <row r="4">
          <cell r="A4">
            <v>2010</v>
          </cell>
          <cell r="B4" t="str">
            <v>/Q3</v>
          </cell>
          <cell r="C4">
            <v>150</v>
          </cell>
          <cell r="D4" t="str">
            <v>RVE</v>
          </cell>
          <cell r="E4" t="str">
            <v>BO</v>
          </cell>
          <cell r="F4" t="str">
            <v>West</v>
          </cell>
          <cell r="G4" t="str">
            <v>ENN</v>
          </cell>
          <cell r="H4" t="str">
            <v>CJa</v>
          </cell>
          <cell r="J4" t="str">
            <v>JVi</v>
          </cell>
          <cell r="L4" t="str">
            <v>NW380</v>
          </cell>
          <cell r="P4" t="str">
            <v>art. 41b</v>
          </cell>
        </row>
        <row r="5">
          <cell r="A5">
            <v>2011</v>
          </cell>
          <cell r="B5" t="str">
            <v>/Q4</v>
          </cell>
          <cell r="C5">
            <v>220</v>
          </cell>
          <cell r="D5" t="str">
            <v>Aa</v>
          </cell>
          <cell r="E5" t="str">
            <v>BO+</v>
          </cell>
          <cell r="F5" t="str">
            <v>Midden</v>
          </cell>
          <cell r="G5" t="str">
            <v>ENZ</v>
          </cell>
          <cell r="H5" t="str">
            <v>FvD</v>
          </cell>
          <cell r="J5" t="str">
            <v>JSl</v>
          </cell>
          <cell r="L5" t="str">
            <v>NW220</v>
          </cell>
          <cell r="P5" t="str">
            <v>art. 31.6</v>
          </cell>
        </row>
        <row r="6">
          <cell r="A6">
            <v>2012</v>
          </cell>
          <cell r="C6">
            <v>380</v>
          </cell>
          <cell r="D6" t="str">
            <v>Re</v>
          </cell>
          <cell r="E6" t="str">
            <v>Real.</v>
          </cell>
          <cell r="F6" t="str">
            <v>NL</v>
          </cell>
          <cell r="G6" t="str">
            <v>CN</v>
          </cell>
          <cell r="H6" t="str">
            <v>ESc</v>
          </cell>
          <cell r="J6" t="str">
            <v>PvD</v>
          </cell>
          <cell r="L6" t="str">
            <v>ZW</v>
          </cell>
          <cell r="P6" t="str">
            <v>tar/ext.</v>
          </cell>
        </row>
        <row r="7">
          <cell r="A7">
            <v>2013</v>
          </cell>
          <cell r="D7" t="str">
            <v>Tc</v>
          </cell>
          <cell r="E7" t="str">
            <v>Real.+</v>
          </cell>
          <cell r="F7" t="str">
            <v>AoE</v>
          </cell>
          <cell r="G7" t="str">
            <v>TenneT</v>
          </cell>
          <cell r="H7" t="str">
            <v>EWi</v>
          </cell>
          <cell r="J7" t="str">
            <v>LRö</v>
          </cell>
          <cell r="L7" t="str">
            <v>NOPw</v>
          </cell>
          <cell r="P7" t="str">
            <v>tar/41b</v>
          </cell>
        </row>
        <row r="8">
          <cell r="A8">
            <v>2014</v>
          </cell>
          <cell r="D8" t="str">
            <v>BvS</v>
          </cell>
          <cell r="E8" t="str">
            <v>OB</v>
          </cell>
          <cell r="G8" t="str">
            <v>TZH</v>
          </cell>
          <cell r="H8" t="str">
            <v>FWe</v>
          </cell>
          <cell r="J8" t="str">
            <v>OZw</v>
          </cell>
          <cell r="L8" t="str">
            <v>NOPt</v>
          </cell>
          <cell r="P8" t="str">
            <v>speciaal</v>
          </cell>
        </row>
        <row r="9">
          <cell r="A9">
            <v>2015</v>
          </cell>
          <cell r="D9" t="str">
            <v>CaR</v>
          </cell>
          <cell r="E9" t="str">
            <v>OB+</v>
          </cell>
          <cell r="H9" t="str">
            <v>GAa</v>
          </cell>
          <cell r="J9" t="str">
            <v>RJa</v>
          </cell>
          <cell r="L9" t="str">
            <v>EEM</v>
          </cell>
          <cell r="P9" t="str">
            <v>voorz. Am</v>
          </cell>
        </row>
        <row r="10">
          <cell r="A10">
            <v>2016</v>
          </cell>
          <cell r="D10" t="str">
            <v>CaZ</v>
          </cell>
          <cell r="E10" t="str">
            <v>PL</v>
          </cell>
          <cell r="H10" t="str">
            <v>HWe</v>
          </cell>
          <cell r="J10" t="str">
            <v>HKr</v>
          </cell>
          <cell r="L10" t="str">
            <v>MVL</v>
          </cell>
        </row>
        <row r="11">
          <cell r="A11">
            <v>2017</v>
          </cell>
          <cell r="D11" t="str">
            <v>CaN</v>
          </cell>
          <cell r="E11" t="str">
            <v>PL+</v>
          </cell>
          <cell r="H11" t="str">
            <v>JJo</v>
          </cell>
          <cell r="J11" t="str">
            <v>MAb</v>
          </cell>
          <cell r="L11" t="str">
            <v>BSL</v>
          </cell>
        </row>
        <row r="12">
          <cell r="A12">
            <v>2018</v>
          </cell>
          <cell r="E12" t="str">
            <v>IF</v>
          </cell>
          <cell r="H12" t="str">
            <v>JZw</v>
          </cell>
          <cell r="J12" t="str">
            <v>BEr</v>
          </cell>
          <cell r="L12" t="str">
            <v>MD</v>
          </cell>
        </row>
        <row r="13">
          <cell r="A13">
            <v>2019</v>
          </cell>
          <cell r="E13" t="str">
            <v>HOLD</v>
          </cell>
          <cell r="H13" t="str">
            <v>KKo</v>
          </cell>
          <cell r="J13" t="str">
            <v>EMo</v>
          </cell>
          <cell r="L13" t="str">
            <v>TZH *</v>
          </cell>
        </row>
        <row r="14">
          <cell r="A14">
            <v>2020</v>
          </cell>
          <cell r="H14" t="str">
            <v>WvA</v>
          </cell>
          <cell r="J14" t="str">
            <v>ABo</v>
          </cell>
          <cell r="L14" t="str">
            <v>CN *</v>
          </cell>
        </row>
        <row r="15">
          <cell r="A15">
            <v>2021</v>
          </cell>
          <cell r="H15" t="str">
            <v>MRu</v>
          </cell>
          <cell r="J15" t="str">
            <v>TMa</v>
          </cell>
          <cell r="L15" t="str">
            <v>ENN *</v>
          </cell>
        </row>
        <row r="16">
          <cell r="A16">
            <v>2022</v>
          </cell>
          <cell r="H16" t="str">
            <v>PJa</v>
          </cell>
          <cell r="L16" t="str">
            <v>ENZ *</v>
          </cell>
        </row>
        <row r="17">
          <cell r="A17">
            <v>2023</v>
          </cell>
          <cell r="H17" t="str">
            <v>RVe</v>
          </cell>
          <cell r="L17" t="str">
            <v>RMa</v>
          </cell>
        </row>
        <row r="18">
          <cell r="A18">
            <v>2024</v>
          </cell>
          <cell r="H18" t="str">
            <v>RvO</v>
          </cell>
          <cell r="L18" t="str">
            <v>Dor</v>
          </cell>
        </row>
        <row r="19">
          <cell r="A19">
            <v>2025</v>
          </cell>
          <cell r="H19" t="str">
            <v>SMe</v>
          </cell>
          <cell r="L19" t="str">
            <v>WVb</v>
          </cell>
        </row>
        <row r="20">
          <cell r="H20" t="str">
            <v>SWo</v>
          </cell>
          <cell r="L20" t="str">
            <v>Vis</v>
          </cell>
        </row>
        <row r="21">
          <cell r="H21" t="str">
            <v>JGu</v>
          </cell>
          <cell r="L21" t="str">
            <v>CBL</v>
          </cell>
        </row>
        <row r="22">
          <cell r="H22" t="str">
            <v>PvdR</v>
          </cell>
          <cell r="L22" t="str">
            <v>MdGtb</v>
          </cell>
        </row>
        <row r="23">
          <cell r="H23" t="str">
            <v>JHS</v>
          </cell>
          <cell r="L23" t="str">
            <v>DSL</v>
          </cell>
        </row>
        <row r="24">
          <cell r="H24" t="str">
            <v>ACr</v>
          </cell>
        </row>
        <row r="25">
          <cell r="H25" t="str">
            <v>FvE</v>
          </cell>
        </row>
        <row r="26">
          <cell r="L26" t="str">
            <v>Z</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resgegevens"/>
      <sheetName val="TAR_Tab 2_Tvoorstel besch afn"/>
    </sheetNames>
    <sheetDataSet>
      <sheetData sheetId="0"/>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 Entrytarieven 2009"/>
      <sheetName val="Exittarieven  2009"/>
      <sheetName val=" Connectiontarieven 2009"/>
      <sheetName val="Overige tarieven 2009"/>
      <sheetName val="Uitbreidingsinvestering"/>
    </sheetNames>
    <sheetDataSet>
      <sheetData sheetId="0">
        <row r="5">
          <cell r="E5">
            <v>3.2000000000000001E-2</v>
          </cell>
        </row>
      </sheetData>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itzoekpunten"/>
      <sheetName val="Berekening"/>
      <sheetName val="Correctie ONS"/>
      <sheetName val="Resultaten"/>
      <sheetName val="Database"/>
      <sheetName val="vierkant"/>
      <sheetName val="gegevens"/>
      <sheetName val="deal"/>
      <sheetName val="inkoop"/>
    </sheetNames>
    <sheetDataSet>
      <sheetData sheetId="0" refreshError="1"/>
      <sheetData sheetId="1"/>
      <sheetData sheetId="2" refreshError="1"/>
      <sheetData sheetId="3" refreshError="1"/>
      <sheetData sheetId="4">
        <row r="13">
          <cell r="D13">
            <v>1.1000000000000001</v>
          </cell>
        </row>
      </sheetData>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
      <sheetName val="Adresgegevens"/>
      <sheetName val="Toelichting"/>
      <sheetName val="Toegestane Omzet"/>
      <sheetName val="Tariefvoorstel en Controle"/>
    </sheetNames>
    <sheetDataSet>
      <sheetData sheetId="0"/>
      <sheetData sheetId="1"/>
      <sheetData sheetId="2"/>
      <sheetData sheetId="3">
        <row r="1">
          <cell r="M1" t="str">
            <v>DELT</v>
          </cell>
        </row>
      </sheetData>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ckpit"/>
      <sheetName val="mandje"/>
      <sheetName val="gegevens"/>
      <sheetName val="individueel"/>
      <sheetName val="fiscus"/>
      <sheetName val="Strategie"/>
      <sheetName val="MAATSTAF"/>
      <sheetName val="Blad1"/>
      <sheetName val="Cok"/>
      <sheetName val="Cok2"/>
      <sheetName val="Blad2"/>
    </sheetNames>
    <sheetDataSet>
      <sheetData sheetId="0">
        <row r="9">
          <cell r="B9">
            <v>0</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ulsheet"/>
      <sheetName val="uren specificatie 2008"/>
      <sheetName val="Lijsten"/>
    </sheetNames>
    <sheetDataSet>
      <sheetData sheetId="0" refreshError="1"/>
      <sheetData sheetId="1"/>
      <sheetData sheetId="2">
        <row r="3">
          <cell r="B3" t="str">
            <v>SB</v>
          </cell>
        </row>
        <row r="4">
          <cell r="B4" t="str">
            <v>AM</v>
          </cell>
        </row>
        <row r="5">
          <cell r="B5" t="str">
            <v>TI</v>
          </cell>
        </row>
        <row r="6">
          <cell r="B6" t="str">
            <v>IA</v>
          </cell>
        </row>
      </sheetData>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C8D9"/>
  </sheetPr>
  <dimension ref="A2:E50"/>
  <sheetViews>
    <sheetView showGridLines="0" tabSelected="1" zoomScale="90" zoomScaleNormal="90" workbookViewId="0">
      <pane ySplit="3" topLeftCell="A4" activePane="bottomLeft" state="frozen"/>
      <selection activeCell="O39" sqref="O39"/>
      <selection pane="bottomLeft"/>
    </sheetView>
  </sheetViews>
  <sheetFormatPr defaultColWidth="9.140625" defaultRowHeight="12.75" x14ac:dyDescent="0.2"/>
  <cols>
    <col min="1" max="1" width="4" style="2" customWidth="1"/>
    <col min="2" max="2" width="43.7109375" style="2" customWidth="1"/>
    <col min="3" max="3" width="113.42578125" style="2" customWidth="1"/>
    <col min="4" max="4" width="5.7109375" style="2" customWidth="1"/>
    <col min="5" max="16384" width="9.140625" style="2"/>
  </cols>
  <sheetData>
    <row r="2" spans="2:5" s="7" customFormat="1" ht="18" x14ac:dyDescent="0.2">
      <c r="B2" s="7" t="s">
        <v>1</v>
      </c>
      <c r="C2" s="7" t="s">
        <v>375</v>
      </c>
    </row>
    <row r="6" spans="2:5" x14ac:dyDescent="0.2">
      <c r="B6" s="3"/>
    </row>
    <row r="13" spans="2:5" s="8" customFormat="1" x14ac:dyDescent="0.2">
      <c r="B13" s="8" t="s">
        <v>2</v>
      </c>
    </row>
    <row r="15" spans="2:5" ht="77.25" customHeight="1" x14ac:dyDescent="0.2">
      <c r="B15" s="9" t="s">
        <v>3</v>
      </c>
      <c r="C15" s="10" t="s">
        <v>233</v>
      </c>
      <c r="E15" s="20"/>
    </row>
    <row r="16" spans="2:5" ht="12.75" customHeight="1" x14ac:dyDescent="0.2">
      <c r="B16" s="10" t="s">
        <v>140</v>
      </c>
      <c r="C16" s="10" t="s">
        <v>377</v>
      </c>
    </row>
    <row r="17" spans="2:3" ht="12.75" customHeight="1" x14ac:dyDescent="0.2">
      <c r="B17" s="9" t="s">
        <v>4</v>
      </c>
      <c r="C17" s="10" t="s">
        <v>378</v>
      </c>
    </row>
    <row r="18" spans="2:3" ht="12.75" customHeight="1" x14ac:dyDescent="0.2">
      <c r="B18" s="9" t="s">
        <v>5</v>
      </c>
      <c r="C18" s="10" t="s">
        <v>367</v>
      </c>
    </row>
    <row r="19" spans="2:3" ht="12.75" customHeight="1" x14ac:dyDescent="0.2">
      <c r="B19" s="10" t="s">
        <v>351</v>
      </c>
      <c r="C19" s="99" t="s">
        <v>376</v>
      </c>
    </row>
    <row r="20" spans="2:3" ht="25.5" customHeight="1" x14ac:dyDescent="0.2">
      <c r="B20" s="9" t="s">
        <v>6</v>
      </c>
      <c r="C20" s="100" t="s">
        <v>380</v>
      </c>
    </row>
    <row r="21" spans="2:3" ht="27" customHeight="1" x14ac:dyDescent="0.2">
      <c r="B21" s="9" t="s">
        <v>7</v>
      </c>
      <c r="C21" s="100" t="s">
        <v>379</v>
      </c>
    </row>
    <row r="22" spans="2:3" ht="77.25" customHeight="1" x14ac:dyDescent="0.2">
      <c r="B22" s="9" t="s">
        <v>8</v>
      </c>
      <c r="C22" s="10" t="s">
        <v>352</v>
      </c>
    </row>
    <row r="23" spans="2:3" ht="25.5" customHeight="1" x14ac:dyDescent="0.2">
      <c r="B23" s="9" t="s">
        <v>9</v>
      </c>
      <c r="C23" s="10" t="s">
        <v>368</v>
      </c>
    </row>
    <row r="24" spans="2:3" ht="12.75" customHeight="1" x14ac:dyDescent="0.2">
      <c r="B24" s="9" t="s">
        <v>10</v>
      </c>
      <c r="C24" s="10" t="s">
        <v>132</v>
      </c>
    </row>
    <row r="26" spans="2:3" x14ac:dyDescent="0.2">
      <c r="B26" s="22" t="s">
        <v>71</v>
      </c>
    </row>
    <row r="29" spans="2:3" s="8" customFormat="1" x14ac:dyDescent="0.2">
      <c r="B29" s="8" t="s">
        <v>11</v>
      </c>
    </row>
    <row r="31" spans="2:3" ht="12.75" customHeight="1" x14ac:dyDescent="0.2">
      <c r="B31" s="10" t="s">
        <v>59</v>
      </c>
      <c r="C31" s="10" t="s">
        <v>131</v>
      </c>
    </row>
    <row r="32" spans="2:3" ht="25.5" customHeight="1" x14ac:dyDescent="0.2">
      <c r="B32" s="10" t="s">
        <v>61</v>
      </c>
      <c r="C32" s="10" t="s">
        <v>131</v>
      </c>
    </row>
    <row r="33" spans="1:4" x14ac:dyDescent="0.2">
      <c r="B33" s="10" t="s">
        <v>60</v>
      </c>
      <c r="C33" s="99" t="s">
        <v>376</v>
      </c>
    </row>
    <row r="34" spans="1:4" ht="25.5" customHeight="1" x14ac:dyDescent="0.2">
      <c r="B34" s="10" t="s">
        <v>62</v>
      </c>
      <c r="C34" s="10" t="s">
        <v>131</v>
      </c>
    </row>
    <row r="35" spans="1:4" ht="25.5" customHeight="1" x14ac:dyDescent="0.2">
      <c r="B35" s="10" t="s">
        <v>63</v>
      </c>
      <c r="C35" s="10" t="s">
        <v>130</v>
      </c>
    </row>
    <row r="36" spans="1:4" ht="12.75" customHeight="1" x14ac:dyDescent="0.2">
      <c r="B36" s="9" t="s">
        <v>10</v>
      </c>
      <c r="C36" s="10" t="s">
        <v>132</v>
      </c>
    </row>
    <row r="38" spans="1:4" x14ac:dyDescent="0.2">
      <c r="B38" s="20"/>
    </row>
    <row r="39" spans="1:4" ht="12.75" customHeight="1" x14ac:dyDescent="0.2">
      <c r="B39" s="2" t="s">
        <v>344</v>
      </c>
      <c r="D39" s="5"/>
    </row>
    <row r="40" spans="1:4" x14ac:dyDescent="0.2">
      <c r="B40" s="19"/>
      <c r="C40" s="19"/>
      <c r="D40" s="5"/>
    </row>
    <row r="42" spans="1:4" s="8" customFormat="1" x14ac:dyDescent="0.2">
      <c r="B42" s="8" t="s">
        <v>12</v>
      </c>
    </row>
    <row r="43" spans="1:4" s="49" customFormat="1" x14ac:dyDescent="0.2"/>
    <row r="44" spans="1:4" x14ac:dyDescent="0.2">
      <c r="A44" s="49"/>
      <c r="B44" s="2" t="s">
        <v>49</v>
      </c>
    </row>
    <row r="45" spans="1:4" x14ac:dyDescent="0.2">
      <c r="A45" s="49"/>
    </row>
    <row r="49" spans="2:2" x14ac:dyDescent="0.2">
      <c r="B49" s="4"/>
    </row>
    <row r="50" spans="2:2" x14ac:dyDescent="0.2">
      <c r="B50" s="22" t="s">
        <v>64</v>
      </c>
    </row>
  </sheetData>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B34EE-37D8-4FD7-AECA-FD186D5A8B89}">
  <sheetPr>
    <tabColor rgb="FFFFFFCC"/>
  </sheetPr>
  <dimension ref="B2:Z58"/>
  <sheetViews>
    <sheetView showGridLines="0" zoomScale="90" zoomScaleNormal="90" workbookViewId="0">
      <pane xSplit="4" ySplit="11" topLeftCell="E12" activePane="bottomRight" state="frozen"/>
      <selection activeCell="B6" sqref="B6"/>
      <selection pane="topRight" activeCell="B6" sqref="B6"/>
      <selection pane="bottomLeft" activeCell="B6" sqref="B6"/>
      <selection pane="bottomRight"/>
    </sheetView>
  </sheetViews>
  <sheetFormatPr defaultColWidth="9.140625" defaultRowHeight="12.75" outlineLevelRow="1" x14ac:dyDescent="0.2"/>
  <cols>
    <col min="1" max="1" width="2.7109375" style="2" customWidth="1"/>
    <col min="2" max="2" width="72.5703125" style="2" customWidth="1"/>
    <col min="3" max="3" width="2.7109375" style="2" customWidth="1"/>
    <col min="4" max="4" width="10.7109375" style="2" customWidth="1"/>
    <col min="5" max="9" width="2.7109375" style="2" customWidth="1"/>
    <col min="10" max="24" width="10.7109375" style="2" customWidth="1"/>
    <col min="25" max="25" width="2.7109375" style="2" customWidth="1"/>
    <col min="26" max="16384" width="9.140625" style="2"/>
  </cols>
  <sheetData>
    <row r="2" spans="2:26" s="13" customFormat="1" ht="18" x14ac:dyDescent="0.2">
      <c r="B2" s="13" t="s">
        <v>87</v>
      </c>
    </row>
    <row r="4" spans="2:26" x14ac:dyDescent="0.2">
      <c r="B4" s="21" t="s">
        <v>47</v>
      </c>
    </row>
    <row r="5" spans="2:26" x14ac:dyDescent="0.2">
      <c r="B5" s="34" t="s">
        <v>133</v>
      </c>
      <c r="F5" s="14"/>
    </row>
    <row r="6" spans="2:26" x14ac:dyDescent="0.2">
      <c r="B6" s="34"/>
      <c r="F6" s="14"/>
    </row>
    <row r="7" spans="2:26" x14ac:dyDescent="0.2">
      <c r="B7" s="4" t="s">
        <v>24</v>
      </c>
      <c r="F7" s="14"/>
    </row>
    <row r="8" spans="2:26" x14ac:dyDescent="0.2">
      <c r="B8" s="2" t="s">
        <v>374</v>
      </c>
      <c r="F8" s="14"/>
    </row>
    <row r="9" spans="2:26" x14ac:dyDescent="0.2">
      <c r="F9" s="14"/>
    </row>
    <row r="10" spans="2:26" s="8" customFormat="1" x14ac:dyDescent="0.2">
      <c r="B10" s="8" t="s">
        <v>39</v>
      </c>
      <c r="D10" s="8" t="s">
        <v>21</v>
      </c>
      <c r="J10" s="36">
        <v>2012</v>
      </c>
      <c r="K10" s="36">
        <v>2013</v>
      </c>
      <c r="L10" s="36">
        <v>2014</v>
      </c>
      <c r="M10" s="36">
        <v>2015</v>
      </c>
      <c r="N10" s="36">
        <v>2016</v>
      </c>
      <c r="O10" s="36">
        <v>2017</v>
      </c>
      <c r="P10" s="36">
        <v>2018</v>
      </c>
      <c r="Q10" s="36">
        <v>2019</v>
      </c>
      <c r="R10" s="36">
        <v>2020</v>
      </c>
      <c r="S10" s="36">
        <v>2021</v>
      </c>
      <c r="T10" s="36">
        <v>2022</v>
      </c>
      <c r="U10" s="36">
        <v>2023</v>
      </c>
      <c r="V10" s="36">
        <v>2024</v>
      </c>
      <c r="W10" s="36">
        <v>2025</v>
      </c>
      <c r="X10" s="36">
        <v>2026</v>
      </c>
      <c r="Z10" s="8" t="s">
        <v>41</v>
      </c>
    </row>
    <row r="13" spans="2:26" s="8" customFormat="1" x14ac:dyDescent="0.2">
      <c r="B13" s="8" t="s">
        <v>42</v>
      </c>
    </row>
    <row r="15" spans="2:26" x14ac:dyDescent="0.2">
      <c r="B15" s="21" t="s">
        <v>85</v>
      </c>
    </row>
    <row r="16" spans="2:26" x14ac:dyDescent="0.2">
      <c r="B16" s="2" t="s">
        <v>134</v>
      </c>
      <c r="D16" s="2" t="s">
        <v>88</v>
      </c>
      <c r="J16" s="44">
        <f>'3. Input rente'!J$38</f>
        <v>3.0898850574712665E-2</v>
      </c>
      <c r="K16" s="44">
        <f>'3. Input rente'!K$38</f>
        <v>2.697739463601535E-2</v>
      </c>
      <c r="L16" s="44">
        <f>'3. Input rente'!L$38</f>
        <v>2.0250574712643684E-2</v>
      </c>
      <c r="M16" s="44">
        <f>'3. Input rente'!M$38</f>
        <v>1.3843678160919528E-2</v>
      </c>
      <c r="N16" s="44">
        <f>'3. Input rente'!N$38</f>
        <v>9.9574712643678183E-3</v>
      </c>
      <c r="O16" s="44">
        <f>'3. Input rente'!O$38</f>
        <v>1.1915384615384616E-2</v>
      </c>
      <c r="P16" s="44">
        <f>'3. Input rente'!P$38</f>
        <v>1.3557088122605372E-2</v>
      </c>
      <c r="Q16" s="44">
        <f>'3. Input rente'!Q$38</f>
        <v>7.1501915708812244E-3</v>
      </c>
      <c r="R16" s="44">
        <f>'2. Input uit WACC modellen'!$F$25</f>
        <v>1.0100313881520773E-2</v>
      </c>
      <c r="S16" s="44">
        <f>'2. Input uit WACC modellen'!$F$25</f>
        <v>1.0100313881520773E-2</v>
      </c>
      <c r="T16" s="44">
        <f>'2. Input uit WACC modellen'!$F$25</f>
        <v>1.0100313881520773E-2</v>
      </c>
      <c r="U16" s="44">
        <f>'2. Input uit WACC modellen'!$F$25</f>
        <v>1.0100313881520773E-2</v>
      </c>
      <c r="V16" s="44">
        <f>'2. Input uit WACC modellen'!$F$25</f>
        <v>1.0100313881520773E-2</v>
      </c>
      <c r="W16" s="44">
        <f>'2. Input uit WACC modellen'!$F$25</f>
        <v>1.0100313881520773E-2</v>
      </c>
      <c r="X16" s="44">
        <f>'2. Input uit WACC modellen'!$F$25</f>
        <v>1.0100313881520773E-2</v>
      </c>
      <c r="Z16" s="2" t="s">
        <v>358</v>
      </c>
    </row>
    <row r="17" spans="2:26" x14ac:dyDescent="0.2">
      <c r="B17" s="2" t="s">
        <v>307</v>
      </c>
      <c r="D17" s="2" t="s">
        <v>88</v>
      </c>
      <c r="J17" s="44">
        <f>'3. Input rente'!J$38</f>
        <v>3.0898850574712665E-2</v>
      </c>
      <c r="K17" s="44">
        <f>'3. Input rente'!K$38</f>
        <v>2.697739463601535E-2</v>
      </c>
      <c r="L17" s="44">
        <f>'3. Input rente'!L$38</f>
        <v>2.0250574712643684E-2</v>
      </c>
      <c r="M17" s="44">
        <f>'3. Input rente'!M$38</f>
        <v>1.3843678160919528E-2</v>
      </c>
      <c r="N17" s="44">
        <f>'3. Input rente'!N$38</f>
        <v>9.9574712643678183E-3</v>
      </c>
      <c r="O17" s="44">
        <f>'3. Input rente'!O$38</f>
        <v>1.1915384615384616E-2</v>
      </c>
      <c r="P17" s="44">
        <f>'3. Input rente'!P$38</f>
        <v>1.3557088122605372E-2</v>
      </c>
      <c r="Q17" s="44">
        <f>'3. Input rente'!Q$38</f>
        <v>7.1501915708812244E-3</v>
      </c>
      <c r="R17" s="44">
        <f>'3. Input rente'!R$38</f>
        <v>4.9087786259541964E-3</v>
      </c>
      <c r="S17" s="44">
        <f>'2. Input uit WACC modellen'!$F$44</f>
        <v>8.538686106480264E-3</v>
      </c>
      <c r="T17" s="44">
        <f>'2. Input uit WACC modellen'!$F$44</f>
        <v>8.538686106480264E-3</v>
      </c>
      <c r="U17" s="44">
        <f>'2. Input uit WACC modellen'!$F$44</f>
        <v>8.538686106480264E-3</v>
      </c>
      <c r="V17" s="44">
        <f>'2. Input uit WACC modellen'!$F$44</f>
        <v>8.538686106480264E-3</v>
      </c>
      <c r="W17" s="44">
        <f>'2. Input uit WACC modellen'!$F$44</f>
        <v>8.538686106480264E-3</v>
      </c>
      <c r="X17" s="44">
        <f>'2. Input uit WACC modellen'!$F$44</f>
        <v>8.538686106480264E-3</v>
      </c>
      <c r="Z17" s="2" t="s">
        <v>359</v>
      </c>
    </row>
    <row r="18" spans="2:26" x14ac:dyDescent="0.2">
      <c r="B18" s="2" t="s">
        <v>308</v>
      </c>
      <c r="D18" s="2" t="s">
        <v>88</v>
      </c>
      <c r="J18" s="91"/>
      <c r="K18" s="91"/>
      <c r="L18" s="91"/>
      <c r="M18" s="91"/>
      <c r="N18" s="44">
        <f>'3. Input rente'!N$38</f>
        <v>9.9574712643678183E-3</v>
      </c>
      <c r="O18" s="44">
        <f>'3. Input rente'!O$38</f>
        <v>1.1915384615384616E-2</v>
      </c>
      <c r="P18" s="44">
        <f>'3. Input rente'!P$38</f>
        <v>1.3557088122605372E-2</v>
      </c>
      <c r="Q18" s="44">
        <f>'3. Input rente'!Q$38</f>
        <v>7.1501915708812244E-3</v>
      </c>
      <c r="R18" s="44">
        <f>'3. Input rente'!R$38</f>
        <v>4.9087786259541964E-3</v>
      </c>
      <c r="S18" s="91"/>
      <c r="T18" s="91"/>
      <c r="U18" s="91"/>
      <c r="V18" s="91"/>
      <c r="W18" s="91"/>
      <c r="X18" s="44">
        <f>'2. Input uit WACC modellen'!$F$66</f>
        <v>8.538686106480264E-3</v>
      </c>
      <c r="Z18" s="2" t="s">
        <v>360</v>
      </c>
    </row>
    <row r="19" spans="2:26" x14ac:dyDescent="0.2">
      <c r="B19" s="2" t="s">
        <v>198</v>
      </c>
      <c r="D19" s="2" t="s">
        <v>88</v>
      </c>
      <c r="J19" s="44">
        <f>'3. Input rente'!J38</f>
        <v>3.0898850574712665E-2</v>
      </c>
      <c r="K19" s="44">
        <f>'3. Input rente'!K38</f>
        <v>2.697739463601535E-2</v>
      </c>
      <c r="L19" s="44">
        <f>'3. Input rente'!L38</f>
        <v>2.0250574712643684E-2</v>
      </c>
      <c r="M19" s="44">
        <f>'3. Input rente'!M38</f>
        <v>1.3843678160919528E-2</v>
      </c>
      <c r="N19" s="44">
        <f>'3. Input rente'!N38</f>
        <v>9.9574712643678183E-3</v>
      </c>
      <c r="O19" s="44">
        <f>'3. Input rente'!O38</f>
        <v>1.1915384615384616E-2</v>
      </c>
      <c r="P19" s="44">
        <f>'3. Input rente'!P38</f>
        <v>1.3557088122605372E-2</v>
      </c>
      <c r="Q19" s="44">
        <f>'3. Input rente'!Q38</f>
        <v>7.1501915708812244E-3</v>
      </c>
      <c r="R19" s="44">
        <f>'3. Input rente'!R38</f>
        <v>4.9087786259541964E-3</v>
      </c>
      <c r="S19" s="44">
        <f>'3. Input rente'!S39</f>
        <v>3.8812260536398467E-3</v>
      </c>
      <c r="T19" s="44">
        <f>'3. Input rente'!T39</f>
        <v>2.5222007722007712E-2</v>
      </c>
      <c r="U19" s="69"/>
      <c r="V19" s="69"/>
      <c r="W19" s="69"/>
      <c r="X19" s="69"/>
    </row>
    <row r="21" spans="2:26" x14ac:dyDescent="0.2">
      <c r="B21" s="1" t="s">
        <v>95</v>
      </c>
    </row>
    <row r="22" spans="2:26" x14ac:dyDescent="0.2">
      <c r="B22" s="87" t="s">
        <v>304</v>
      </c>
      <c r="D22" s="2" t="s">
        <v>88</v>
      </c>
      <c r="J22" s="32"/>
      <c r="K22" s="32"/>
      <c r="L22" s="32"/>
      <c r="M22" s="32"/>
      <c r="N22" s="32"/>
      <c r="O22" s="32"/>
      <c r="P22" s="32"/>
      <c r="Q22" s="32"/>
      <c r="R22" s="32"/>
      <c r="S22" s="91"/>
      <c r="T22" s="44">
        <f>'2. Input uit WACC modellen'!T24</f>
        <v>1.3395272472737993E-2</v>
      </c>
      <c r="U22" s="44">
        <f>'2. Input uit WACC modellen'!U24</f>
        <v>1.1707564397288534E-2</v>
      </c>
      <c r="V22" s="44">
        <f>'2. Input uit WACC modellen'!V24</f>
        <v>1.0692538314176242E-2</v>
      </c>
      <c r="W22" s="44">
        <f>'2. Input uit WACC modellen'!W24</f>
        <v>1.0318201886236366E-2</v>
      </c>
      <c r="X22" s="44">
        <f>'2. Input uit WACC modellen'!X24</f>
        <v>1.0332486147951663E-2</v>
      </c>
    </row>
    <row r="23" spans="2:26" x14ac:dyDescent="0.2">
      <c r="B23" s="87" t="s">
        <v>305</v>
      </c>
      <c r="D23" s="2" t="s">
        <v>88</v>
      </c>
      <c r="J23" s="32"/>
      <c r="K23" s="32"/>
      <c r="L23" s="32"/>
      <c r="M23" s="32"/>
      <c r="N23" s="32"/>
      <c r="O23" s="32"/>
      <c r="P23" s="32"/>
      <c r="Q23" s="32"/>
      <c r="R23" s="32"/>
      <c r="S23" s="44">
        <f>'2. Input uit WACC modellen'!S43</f>
        <v>1.4799809838996474E-2</v>
      </c>
      <c r="T23" s="44">
        <f>'2. Input uit WACC modellen'!T43</f>
        <v>1.2563793392173233E-2</v>
      </c>
      <c r="U23" s="44">
        <f>'2. Input uit WACC modellen'!U43</f>
        <v>1.0719922539219722E-2</v>
      </c>
      <c r="V23" s="44">
        <f>'2. Input uit WACC modellen'!V43</f>
        <v>9.5487336786033803E-3</v>
      </c>
      <c r="W23" s="44">
        <f>'2. Input uit WACC modellen'!W43</f>
        <v>9.0182344731594543E-3</v>
      </c>
      <c r="X23" s="44">
        <f>'2. Input uit WACC modellen'!X43</f>
        <v>8.876355957370699E-3</v>
      </c>
    </row>
    <row r="24" spans="2:26" x14ac:dyDescent="0.2">
      <c r="B24" s="87" t="s">
        <v>306</v>
      </c>
      <c r="D24" s="2" t="s">
        <v>88</v>
      </c>
      <c r="J24" s="32"/>
      <c r="K24" s="32"/>
      <c r="L24" s="32"/>
      <c r="M24" s="32"/>
      <c r="N24" s="32"/>
      <c r="O24" s="32"/>
      <c r="P24" s="32"/>
      <c r="Q24" s="32"/>
      <c r="R24" s="32"/>
      <c r="S24" s="91"/>
      <c r="T24" s="44">
        <f>'2. Input uit WACC modellen'!T65</f>
        <v>9.4977828398386446E-3</v>
      </c>
      <c r="U24" s="44">
        <f>'2. Input uit WACC modellen'!U65</f>
        <v>9.4977828398386446E-3</v>
      </c>
      <c r="V24" s="44">
        <f>'2. Input uit WACC modellen'!V65</f>
        <v>9.4977828398386446E-3</v>
      </c>
      <c r="W24" s="44">
        <f>'2. Input uit WACC modellen'!W65</f>
        <v>9.4977828398386446E-3</v>
      </c>
      <c r="X24" s="44">
        <f>'2. Input uit WACC modellen'!X65</f>
        <v>9.2140258082611358E-3</v>
      </c>
    </row>
    <row r="26" spans="2:26" s="8" customFormat="1" x14ac:dyDescent="0.2">
      <c r="B26" s="8" t="s">
        <v>86</v>
      </c>
    </row>
    <row r="27" spans="2:26" outlineLevel="1" x14ac:dyDescent="0.2"/>
    <row r="28" spans="2:26" outlineLevel="1" x14ac:dyDescent="0.2">
      <c r="B28" s="1" t="s">
        <v>90</v>
      </c>
    </row>
    <row r="29" spans="2:26" outlineLevel="1" x14ac:dyDescent="0.2">
      <c r="B29" s="40" t="s">
        <v>89</v>
      </c>
      <c r="D29" s="2" t="s">
        <v>88</v>
      </c>
      <c r="J29" s="32"/>
      <c r="K29" s="32"/>
      <c r="L29" s="32"/>
      <c r="M29" s="32"/>
      <c r="N29" s="32"/>
      <c r="O29" s="32"/>
      <c r="P29" s="32"/>
      <c r="Q29" s="32"/>
      <c r="R29" s="32"/>
      <c r="S29" s="32"/>
      <c r="T29" s="45">
        <f>AVERAGE(K16:T16)</f>
        <v>1.3395272472737993E-2</v>
      </c>
      <c r="U29" s="45">
        <f>AVERAGE(L16:U16)</f>
        <v>1.1707564397288534E-2</v>
      </c>
      <c r="V29" s="45">
        <f>AVERAGE(M16:V16)</f>
        <v>1.0692538314176242E-2</v>
      </c>
      <c r="W29" s="45">
        <f>AVERAGE(N16:W16)</f>
        <v>1.0318201886236366E-2</v>
      </c>
      <c r="X29" s="45">
        <f>AVERAGE(O16:X16)</f>
        <v>1.0332486147951663E-2</v>
      </c>
      <c r="Z29" s="2" t="s">
        <v>92</v>
      </c>
    </row>
    <row r="30" spans="2:26" outlineLevel="1" x14ac:dyDescent="0.2">
      <c r="B30" s="40" t="s">
        <v>104</v>
      </c>
      <c r="D30" s="2" t="s">
        <v>96</v>
      </c>
      <c r="J30" s="32"/>
      <c r="K30" s="32"/>
      <c r="L30" s="32"/>
      <c r="M30" s="32"/>
      <c r="N30" s="32"/>
      <c r="O30" s="32"/>
      <c r="P30" s="32"/>
      <c r="Q30" s="32"/>
      <c r="R30" s="32"/>
      <c r="S30" s="32"/>
      <c r="T30" s="68" t="b">
        <f>T29=T22</f>
        <v>1</v>
      </c>
      <c r="U30" s="68" t="b">
        <f>U29=U22</f>
        <v>1</v>
      </c>
      <c r="V30" s="68" t="b">
        <f>V29=V22</f>
        <v>1</v>
      </c>
      <c r="W30" s="68" t="b">
        <f>W29=W22</f>
        <v>1</v>
      </c>
      <c r="X30" s="68" t="b">
        <f>X29=X22</f>
        <v>1</v>
      </c>
      <c r="Z30" s="2" t="s">
        <v>224</v>
      </c>
    </row>
    <row r="31" spans="2:26" outlineLevel="1" x14ac:dyDescent="0.2">
      <c r="T31" s="27"/>
    </row>
    <row r="32" spans="2:26" outlineLevel="1" x14ac:dyDescent="0.2">
      <c r="B32" s="1" t="s">
        <v>221</v>
      </c>
    </row>
    <row r="33" spans="2:26" outlineLevel="1" x14ac:dyDescent="0.2">
      <c r="B33" s="40" t="s">
        <v>89</v>
      </c>
      <c r="D33" s="2" t="s">
        <v>88</v>
      </c>
      <c r="J33" s="32"/>
      <c r="K33" s="32"/>
      <c r="L33" s="32"/>
      <c r="M33" s="32"/>
      <c r="N33" s="32"/>
      <c r="O33" s="32"/>
      <c r="P33" s="32"/>
      <c r="Q33" s="32"/>
      <c r="R33" s="32"/>
      <c r="S33" s="32"/>
      <c r="T33" s="33">
        <f>AVERAGE(K19:T19)</f>
        <v>1.3766379548441936E-2</v>
      </c>
      <c r="U33" s="69"/>
      <c r="V33" s="69"/>
      <c r="W33" s="69"/>
      <c r="X33" s="69"/>
    </row>
    <row r="35" spans="2:26" s="8" customFormat="1" x14ac:dyDescent="0.2">
      <c r="B35" s="8" t="s">
        <v>199</v>
      </c>
    </row>
    <row r="36" spans="2:26" outlineLevel="1" x14ac:dyDescent="0.2"/>
    <row r="37" spans="2:26" outlineLevel="1" x14ac:dyDescent="0.2">
      <c r="B37" s="1" t="s">
        <v>90</v>
      </c>
    </row>
    <row r="38" spans="2:26" outlineLevel="1" x14ac:dyDescent="0.2">
      <c r="B38" s="40" t="s">
        <v>89</v>
      </c>
      <c r="D38" s="2" t="s">
        <v>88</v>
      </c>
      <c r="J38" s="32"/>
      <c r="K38" s="32"/>
      <c r="L38" s="32"/>
      <c r="M38" s="32"/>
      <c r="N38" s="32"/>
      <c r="O38" s="32"/>
      <c r="P38" s="32"/>
      <c r="Q38" s="32"/>
      <c r="R38" s="32"/>
      <c r="S38" s="45">
        <f t="shared" ref="S38:X38" si="0">AVERAGE(J17:S17)</f>
        <v>1.4799809838996472E-2</v>
      </c>
      <c r="T38" s="45">
        <f t="shared" si="0"/>
        <v>1.2563793392173233E-2</v>
      </c>
      <c r="U38" s="45">
        <f t="shared" si="0"/>
        <v>1.0719922539219721E-2</v>
      </c>
      <c r="V38" s="45">
        <f t="shared" si="0"/>
        <v>9.5487336786033786E-3</v>
      </c>
      <c r="W38" s="45">
        <f t="shared" si="0"/>
        <v>9.0182344731594526E-3</v>
      </c>
      <c r="X38" s="45">
        <f t="shared" si="0"/>
        <v>8.8763559573706973E-3</v>
      </c>
      <c r="Z38" s="2" t="s">
        <v>201</v>
      </c>
    </row>
    <row r="39" spans="2:26" outlineLevel="1" x14ac:dyDescent="0.2">
      <c r="B39" s="40" t="s">
        <v>104</v>
      </c>
      <c r="D39" s="2" t="s">
        <v>96</v>
      </c>
      <c r="J39" s="32"/>
      <c r="K39" s="32"/>
      <c r="L39" s="32"/>
      <c r="M39" s="32"/>
      <c r="N39" s="32"/>
      <c r="O39" s="32"/>
      <c r="P39" s="32"/>
      <c r="Q39" s="32"/>
      <c r="R39" s="32"/>
      <c r="S39" s="68" t="b">
        <f t="shared" ref="S39:X39" si="1">S23=S38</f>
        <v>1</v>
      </c>
      <c r="T39" s="68" t="b">
        <f t="shared" si="1"/>
        <v>1</v>
      </c>
      <c r="U39" s="68" t="b">
        <f t="shared" si="1"/>
        <v>1</v>
      </c>
      <c r="V39" s="68" t="b">
        <f t="shared" si="1"/>
        <v>1</v>
      </c>
      <c r="W39" s="68" t="b">
        <f t="shared" si="1"/>
        <v>1</v>
      </c>
      <c r="X39" s="68" t="b">
        <f t="shared" si="1"/>
        <v>1</v>
      </c>
      <c r="Z39" s="2" t="s">
        <v>224</v>
      </c>
    </row>
    <row r="40" spans="2:26" outlineLevel="1" x14ac:dyDescent="0.2"/>
    <row r="41" spans="2:26" outlineLevel="1" x14ac:dyDescent="0.2">
      <c r="B41" s="1" t="s">
        <v>91</v>
      </c>
    </row>
    <row r="42" spans="2:26" outlineLevel="1" x14ac:dyDescent="0.2">
      <c r="B42" s="40" t="s">
        <v>89</v>
      </c>
      <c r="D42" s="2" t="s">
        <v>88</v>
      </c>
      <c r="J42" s="32"/>
      <c r="K42" s="32"/>
      <c r="L42" s="32"/>
      <c r="M42" s="32"/>
      <c r="N42" s="32"/>
      <c r="O42" s="32"/>
      <c r="P42" s="32"/>
      <c r="Q42" s="32"/>
      <c r="R42" s="32"/>
      <c r="S42" s="33">
        <f>AVERAGE(J19:S19)</f>
        <v>1.4334063833712432E-2</v>
      </c>
      <c r="T42" s="33">
        <f>AVERAGE(K19:T19)</f>
        <v>1.3766379548441936E-2</v>
      </c>
      <c r="U42" s="69"/>
      <c r="V42" s="69"/>
      <c r="W42" s="69"/>
      <c r="X42" s="69"/>
    </row>
    <row r="44" spans="2:26" s="8" customFormat="1" x14ac:dyDescent="0.2">
      <c r="B44" s="8" t="s">
        <v>200</v>
      </c>
    </row>
    <row r="45" spans="2:26" outlineLevel="1" x14ac:dyDescent="0.2"/>
    <row r="46" spans="2:26" outlineLevel="1" x14ac:dyDescent="0.2">
      <c r="B46" s="1" t="s">
        <v>222</v>
      </c>
    </row>
    <row r="47" spans="2:26" outlineLevel="1" x14ac:dyDescent="0.2">
      <c r="B47" s="40" t="s">
        <v>89</v>
      </c>
      <c r="D47" s="2" t="s">
        <v>88</v>
      </c>
      <c r="J47" s="32"/>
      <c r="K47" s="32"/>
      <c r="L47" s="32"/>
      <c r="M47" s="32"/>
      <c r="N47" s="32"/>
      <c r="O47" s="32"/>
      <c r="P47" s="32"/>
      <c r="Q47" s="32"/>
      <c r="R47" s="32"/>
      <c r="S47" s="32"/>
      <c r="T47" s="45">
        <f>AVERAGE($N$18:$R$18)</f>
        <v>9.4977828398386446E-3</v>
      </c>
      <c r="U47" s="45">
        <f>AVERAGE($N$18:$R$18)</f>
        <v>9.4977828398386446E-3</v>
      </c>
      <c r="V47" s="45">
        <f>AVERAGE($N$18:$R$18)</f>
        <v>9.4977828398386446E-3</v>
      </c>
      <c r="W47" s="45">
        <f>AVERAGE($N$18:$R$18)</f>
        <v>9.4977828398386446E-3</v>
      </c>
      <c r="X47" s="45">
        <f>AVERAGE($O$18:$R$18,$X$18)</f>
        <v>9.2140258082611358E-3</v>
      </c>
      <c r="Z47" s="2" t="s">
        <v>202</v>
      </c>
    </row>
    <row r="48" spans="2:26" outlineLevel="1" x14ac:dyDescent="0.2">
      <c r="B48" s="40" t="s">
        <v>104</v>
      </c>
      <c r="D48" s="2" t="s">
        <v>96</v>
      </c>
      <c r="J48" s="32"/>
      <c r="K48" s="32"/>
      <c r="L48" s="32"/>
      <c r="M48" s="32"/>
      <c r="N48" s="32"/>
      <c r="O48" s="32"/>
      <c r="P48" s="32"/>
      <c r="Q48" s="32"/>
      <c r="R48" s="32"/>
      <c r="S48" s="32"/>
      <c r="T48" s="68" t="b">
        <f>T24=T47</f>
        <v>1</v>
      </c>
      <c r="U48" s="68" t="b">
        <f>U24=U47</f>
        <v>1</v>
      </c>
      <c r="V48" s="68" t="b">
        <f>V24=V47</f>
        <v>1</v>
      </c>
      <c r="W48" s="68" t="b">
        <f>W24=W47</f>
        <v>1</v>
      </c>
      <c r="X48" s="68" t="b">
        <f>X24=X47</f>
        <v>1</v>
      </c>
      <c r="Z48" s="2" t="s">
        <v>224</v>
      </c>
    </row>
    <row r="49" spans="2:26" outlineLevel="1" collapsed="1" x14ac:dyDescent="0.2"/>
    <row r="50" spans="2:26" outlineLevel="1" x14ac:dyDescent="0.2">
      <c r="B50" s="1" t="s">
        <v>223</v>
      </c>
    </row>
    <row r="51" spans="2:26" outlineLevel="1" x14ac:dyDescent="0.2">
      <c r="B51" s="40" t="s">
        <v>89</v>
      </c>
      <c r="D51" s="2" t="s">
        <v>88</v>
      </c>
      <c r="J51" s="32"/>
      <c r="K51" s="32"/>
      <c r="L51" s="32"/>
      <c r="M51" s="32"/>
      <c r="N51" s="32"/>
      <c r="O51" s="32"/>
      <c r="P51" s="32"/>
      <c r="Q51" s="32"/>
      <c r="R51" s="32"/>
      <c r="S51" s="32"/>
      <c r="T51" s="33">
        <f>AVERAGE($N$19:$R$19)</f>
        <v>9.4977828398386446E-3</v>
      </c>
      <c r="U51" s="69"/>
      <c r="V51" s="69"/>
      <c r="W51" s="69"/>
      <c r="X51" s="69"/>
      <c r="Z51" s="2" t="s">
        <v>228</v>
      </c>
    </row>
    <row r="58" spans="2:26" x14ac:dyDescent="0.2">
      <c r="B58" s="22" t="s">
        <v>64</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ECF92-4E4F-4AEC-B21B-CFFDEAF46952}">
  <sheetPr>
    <tabColor rgb="FFFFFFCC"/>
  </sheetPr>
  <dimension ref="B2:W229"/>
  <sheetViews>
    <sheetView showGridLines="0" zoomScale="90" zoomScaleNormal="90" workbookViewId="0">
      <pane xSplit="4" ySplit="18" topLeftCell="E19" activePane="bottomRight" state="frozen"/>
      <selection pane="topRight" activeCell="E1" sqref="E1"/>
      <selection pane="bottomLeft" activeCell="A13" sqref="A13"/>
      <selection pane="bottomRight"/>
    </sheetView>
  </sheetViews>
  <sheetFormatPr defaultColWidth="9.140625" defaultRowHeight="12.75" outlineLevelRow="1" x14ac:dyDescent="0.2"/>
  <cols>
    <col min="1" max="1" width="2.7109375" style="2" customWidth="1"/>
    <col min="2" max="2" width="60.7109375" style="2" customWidth="1"/>
    <col min="3" max="3" width="2.7109375" style="2" customWidth="1"/>
    <col min="4" max="4" width="10.7109375" style="2" customWidth="1"/>
    <col min="5" max="5" width="2.7109375" style="2" customWidth="1"/>
    <col min="6" max="6" width="10.7109375" style="2" customWidth="1"/>
    <col min="7" max="7" width="2.5703125" style="2" customWidth="1"/>
    <col min="8" max="13" width="10.7109375" style="2" customWidth="1"/>
    <col min="14" max="15" width="3.7109375" style="2" customWidth="1"/>
    <col min="16" max="21" width="10.7109375" style="2" customWidth="1"/>
    <col min="22" max="22" width="2.5703125" style="2" customWidth="1"/>
    <col min="23" max="23" width="12.5703125" style="2" customWidth="1"/>
    <col min="24" max="24" width="13.7109375" style="2" customWidth="1"/>
    <col min="25" max="16384" width="9.140625" style="2"/>
  </cols>
  <sheetData>
    <row r="2" spans="2:16" s="13" customFormat="1" ht="18" x14ac:dyDescent="0.2">
      <c r="B2" s="13" t="s">
        <v>135</v>
      </c>
    </row>
    <row r="4" spans="2:16" x14ac:dyDescent="0.2">
      <c r="B4" s="21" t="s">
        <v>47</v>
      </c>
    </row>
    <row r="5" spans="2:16" x14ac:dyDescent="0.2">
      <c r="B5" s="2" t="s">
        <v>298</v>
      </c>
      <c r="F5" s="14"/>
    </row>
    <row r="6" spans="2:16" x14ac:dyDescent="0.2">
      <c r="B6" s="2" t="s">
        <v>299</v>
      </c>
      <c r="F6" s="14"/>
    </row>
    <row r="7" spans="2:16" x14ac:dyDescent="0.2">
      <c r="B7" s="2" t="s">
        <v>300</v>
      </c>
      <c r="F7" s="14"/>
    </row>
    <row r="8" spans="2:16" x14ac:dyDescent="0.2">
      <c r="F8" s="14"/>
    </row>
    <row r="9" spans="2:16" x14ac:dyDescent="0.2">
      <c r="B9" s="22" t="s">
        <v>24</v>
      </c>
      <c r="F9" s="14"/>
    </row>
    <row r="10" spans="2:16" ht="12.75" customHeight="1" x14ac:dyDescent="0.2">
      <c r="B10" s="95" t="s">
        <v>362</v>
      </c>
      <c r="F10" s="14"/>
    </row>
    <row r="11" spans="2:16" ht="12.75" customHeight="1" x14ac:dyDescent="0.2">
      <c r="B11" s="95" t="s">
        <v>363</v>
      </c>
      <c r="F11" s="14"/>
    </row>
    <row r="12" spans="2:16" ht="12.75" customHeight="1" x14ac:dyDescent="0.2">
      <c r="B12" s="95" t="s">
        <v>301</v>
      </c>
      <c r="F12" s="14"/>
    </row>
    <row r="13" spans="2:16" ht="12.75" customHeight="1" x14ac:dyDescent="0.2">
      <c r="B13" s="95" t="s">
        <v>302</v>
      </c>
      <c r="F13" s="14"/>
    </row>
    <row r="14" spans="2:16" ht="12.75" customHeight="1" x14ac:dyDescent="0.2">
      <c r="B14" s="2" t="s">
        <v>374</v>
      </c>
      <c r="F14" s="14"/>
    </row>
    <row r="15" spans="2:16" x14ac:dyDescent="0.2">
      <c r="B15" s="4"/>
    </row>
    <row r="16" spans="2:16" s="90" customFormat="1" x14ac:dyDescent="0.2">
      <c r="H16" s="90" t="s">
        <v>175</v>
      </c>
      <c r="P16" s="90" t="s">
        <v>174</v>
      </c>
    </row>
    <row r="17" spans="2:23" s="88" customFormat="1" x14ac:dyDescent="0.2">
      <c r="B17" s="88" t="s">
        <v>39</v>
      </c>
      <c r="D17" s="88" t="s">
        <v>21</v>
      </c>
      <c r="F17" s="88" t="s">
        <v>22</v>
      </c>
      <c r="H17" s="89">
        <v>2021</v>
      </c>
      <c r="I17" s="89">
        <v>2022</v>
      </c>
      <c r="J17" s="89">
        <v>2023</v>
      </c>
      <c r="K17" s="89">
        <v>2024</v>
      </c>
      <c r="L17" s="89">
        <v>2025</v>
      </c>
      <c r="M17" s="89">
        <v>2026</v>
      </c>
      <c r="P17" s="89">
        <v>2021</v>
      </c>
      <c r="Q17" s="89">
        <v>2022</v>
      </c>
      <c r="R17" s="89">
        <v>2023</v>
      </c>
      <c r="S17" s="89">
        <v>2024</v>
      </c>
      <c r="T17" s="89">
        <v>2025</v>
      </c>
      <c r="U17" s="89">
        <v>2026</v>
      </c>
      <c r="W17" s="88" t="s">
        <v>41</v>
      </c>
    </row>
    <row r="20" spans="2:23" s="8" customFormat="1" x14ac:dyDescent="0.2">
      <c r="B20" s="8" t="s">
        <v>159</v>
      </c>
    </row>
    <row r="22" spans="2:23" x14ac:dyDescent="0.2">
      <c r="B22" s="1" t="s">
        <v>154</v>
      </c>
    </row>
    <row r="23" spans="2:23" x14ac:dyDescent="0.2">
      <c r="B23" s="41" t="s">
        <v>78</v>
      </c>
      <c r="D23" s="2" t="s">
        <v>88</v>
      </c>
      <c r="F23" s="75">
        <f>'2. Input uit WACC modellen'!F13</f>
        <v>0.5</v>
      </c>
    </row>
    <row r="24" spans="2:23" x14ac:dyDescent="0.2">
      <c r="B24" s="38" t="s">
        <v>93</v>
      </c>
      <c r="D24" s="2" t="s">
        <v>88</v>
      </c>
      <c r="H24" s="75">
        <f>'2. Input uit WACC modellen'!S12</f>
        <v>1.6681679602724035E-2</v>
      </c>
      <c r="I24" s="75">
        <f>'2. Input uit WACC modellen'!T12</f>
        <v>1.7681679602724036E-2</v>
      </c>
      <c r="J24" s="75">
        <f>'2. Input uit WACC modellen'!U12</f>
        <v>1.7681679602724036E-2</v>
      </c>
      <c r="K24" s="75">
        <f>'2. Input uit WACC modellen'!V12</f>
        <v>1.7681679602724001E-2</v>
      </c>
      <c r="L24" s="75">
        <f>'2. Input uit WACC modellen'!W12</f>
        <v>1.7681679602724001E-2</v>
      </c>
      <c r="M24" s="75">
        <f>'2. Input uit WACC modellen'!X12</f>
        <v>1.7681679602724001E-2</v>
      </c>
    </row>
    <row r="25" spans="2:23" x14ac:dyDescent="0.2">
      <c r="B25" s="41"/>
    </row>
    <row r="26" spans="2:23" x14ac:dyDescent="0.2">
      <c r="B26" s="76" t="s">
        <v>296</v>
      </c>
    </row>
    <row r="27" spans="2:23" x14ac:dyDescent="0.2">
      <c r="B27" s="2" t="s">
        <v>297</v>
      </c>
      <c r="D27" s="2" t="s">
        <v>88</v>
      </c>
      <c r="H27" s="45">
        <f t="shared" ref="H27:M27" si="0">$F$23*H24</f>
        <v>8.3408398013620176E-3</v>
      </c>
      <c r="I27" s="45">
        <f t="shared" si="0"/>
        <v>8.8408398013620181E-3</v>
      </c>
      <c r="J27" s="45">
        <f t="shared" si="0"/>
        <v>8.8408398013620181E-3</v>
      </c>
      <c r="K27" s="45">
        <f t="shared" si="0"/>
        <v>8.8408398013620007E-3</v>
      </c>
      <c r="L27" s="45">
        <f t="shared" si="0"/>
        <v>8.8408398013620007E-3</v>
      </c>
      <c r="M27" s="45">
        <f t="shared" si="0"/>
        <v>8.8408398013620007E-3</v>
      </c>
    </row>
    <row r="28" spans="2:23" x14ac:dyDescent="0.2">
      <c r="P28" s="14"/>
    </row>
    <row r="29" spans="2:23" s="8" customFormat="1" x14ac:dyDescent="0.2">
      <c r="B29" s="8" t="s">
        <v>185</v>
      </c>
      <c r="H29" s="36"/>
      <c r="I29" s="36"/>
      <c r="J29" s="36"/>
      <c r="K29" s="36"/>
      <c r="L29" s="36"/>
      <c r="M29" s="36"/>
    </row>
    <row r="30" spans="2:23" outlineLevel="1" x14ac:dyDescent="0.2">
      <c r="B30" s="40"/>
    </row>
    <row r="31" spans="2:23" outlineLevel="1" x14ac:dyDescent="0.2">
      <c r="B31" s="1" t="s">
        <v>154</v>
      </c>
    </row>
    <row r="32" spans="2:23" outlineLevel="1" x14ac:dyDescent="0.2">
      <c r="B32" s="2" t="s">
        <v>74</v>
      </c>
      <c r="D32" s="2" t="s">
        <v>88</v>
      </c>
      <c r="F32" s="44">
        <f>'2. Input uit WACC modellen'!F19</f>
        <v>0.44618924529835263</v>
      </c>
      <c r="H32" s="32"/>
      <c r="I32" s="77">
        <f>$F32</f>
        <v>0.44618924529835263</v>
      </c>
      <c r="J32" s="77">
        <f>$F32</f>
        <v>0.44618924529835263</v>
      </c>
      <c r="K32" s="77">
        <f>$F32</f>
        <v>0.44618924529835263</v>
      </c>
      <c r="L32" s="77">
        <f>$F32</f>
        <v>0.44618924529835263</v>
      </c>
      <c r="M32" s="77">
        <f>$F32</f>
        <v>0.44618924529835263</v>
      </c>
      <c r="P32" s="32"/>
      <c r="Q32" s="77">
        <f>$F32</f>
        <v>0.44618924529835263</v>
      </c>
      <c r="R32" s="77">
        <f t="shared" ref="Q32:U33" si="1">$F32</f>
        <v>0.44618924529835263</v>
      </c>
      <c r="S32" s="77">
        <f t="shared" si="1"/>
        <v>0.44618924529835263</v>
      </c>
      <c r="T32" s="77">
        <f t="shared" si="1"/>
        <v>0.44618924529835263</v>
      </c>
      <c r="U32" s="77">
        <f t="shared" si="1"/>
        <v>0.44618924529835263</v>
      </c>
    </row>
    <row r="33" spans="2:23" outlineLevel="1" x14ac:dyDescent="0.2">
      <c r="B33" s="2" t="s">
        <v>167</v>
      </c>
      <c r="D33" s="2" t="s">
        <v>88</v>
      </c>
      <c r="F33" s="44">
        <f>'2. Input uit WACC modellen'!F20</f>
        <v>0.25</v>
      </c>
      <c r="H33" s="32"/>
      <c r="I33" s="77">
        <f t="shared" ref="I33:M33" si="2">$F33</f>
        <v>0.25</v>
      </c>
      <c r="J33" s="77">
        <f t="shared" si="2"/>
        <v>0.25</v>
      </c>
      <c r="K33" s="77">
        <f t="shared" si="2"/>
        <v>0.25</v>
      </c>
      <c r="L33" s="77">
        <f t="shared" si="2"/>
        <v>0.25</v>
      </c>
      <c r="M33" s="77">
        <f t="shared" si="2"/>
        <v>0.25</v>
      </c>
      <c r="P33" s="32"/>
      <c r="Q33" s="77">
        <f t="shared" si="1"/>
        <v>0.25</v>
      </c>
      <c r="R33" s="77">
        <f t="shared" si="1"/>
        <v>0.25</v>
      </c>
      <c r="S33" s="77">
        <f t="shared" si="1"/>
        <v>0.25</v>
      </c>
      <c r="T33" s="77">
        <f t="shared" si="1"/>
        <v>0.25</v>
      </c>
      <c r="U33" s="77">
        <f t="shared" si="1"/>
        <v>0.25</v>
      </c>
    </row>
    <row r="34" spans="2:23" outlineLevel="1" x14ac:dyDescent="0.2">
      <c r="B34" s="2" t="s">
        <v>292</v>
      </c>
      <c r="D34" s="2" t="s">
        <v>88</v>
      </c>
      <c r="F34" s="44">
        <f>'2. Input uit WACC modellen'!F21</f>
        <v>1.59921895006402E-3</v>
      </c>
      <c r="H34" s="32"/>
      <c r="I34" s="77">
        <f>$F34</f>
        <v>1.59921895006402E-3</v>
      </c>
      <c r="J34" s="77">
        <f>$F34</f>
        <v>1.59921895006402E-3</v>
      </c>
      <c r="K34" s="77">
        <f>$F34</f>
        <v>1.59921895006402E-3</v>
      </c>
      <c r="L34" s="77">
        <f>$F34</f>
        <v>1.59921895006402E-3</v>
      </c>
      <c r="M34" s="77">
        <f>$F34</f>
        <v>1.59921895006402E-3</v>
      </c>
      <c r="P34" s="32"/>
      <c r="Q34" s="44">
        <f>'4. Risicovrije rente'!T34</f>
        <v>5.0000000000000001E-3</v>
      </c>
      <c r="R34" s="44">
        <f>'4. Risicovrije rente'!U34</f>
        <v>5.0000000000000001E-3</v>
      </c>
      <c r="S34" s="44">
        <f>'4. Risicovrije rente'!V34</f>
        <v>1.222761508951407E-2</v>
      </c>
      <c r="T34" s="44">
        <f>'4. Risicovrije rente'!W34</f>
        <v>1.222761508951407E-2</v>
      </c>
      <c r="U34" s="44">
        <f>'4. Risicovrije rente'!X34</f>
        <v>1.222761508951407E-2</v>
      </c>
    </row>
    <row r="35" spans="2:23" outlineLevel="1" x14ac:dyDescent="0.2">
      <c r="B35" s="2" t="s">
        <v>293</v>
      </c>
      <c r="D35" s="2" t="s">
        <v>88</v>
      </c>
      <c r="H35" s="32"/>
      <c r="I35" s="44">
        <f>'4. Risicovrije rente'!T37</f>
        <v>1.3280961538461537E-2</v>
      </c>
      <c r="J35" s="32"/>
      <c r="K35" s="32"/>
      <c r="L35" s="32"/>
      <c r="M35" s="32"/>
      <c r="P35" s="32"/>
      <c r="Q35" s="44">
        <f>'4. Risicovrije rente'!T39</f>
        <v>1.4405192307692312E-2</v>
      </c>
      <c r="R35" s="69"/>
      <c r="S35" s="69"/>
      <c r="T35" s="69"/>
      <c r="U35" s="69"/>
      <c r="W35" s="2" t="s">
        <v>172</v>
      </c>
    </row>
    <row r="36" spans="2:23" outlineLevel="1" x14ac:dyDescent="0.2">
      <c r="B36" s="2" t="s">
        <v>77</v>
      </c>
      <c r="D36" s="2" t="s">
        <v>88</v>
      </c>
      <c r="F36" s="44">
        <f>'2. Input uit WACC modellen'!F22</f>
        <v>0.05</v>
      </c>
      <c r="H36" s="32"/>
      <c r="I36" s="77">
        <f t="shared" ref="I36:M37" si="3">$F36</f>
        <v>0.05</v>
      </c>
      <c r="J36" s="77">
        <f t="shared" si="3"/>
        <v>0.05</v>
      </c>
      <c r="K36" s="77">
        <f t="shared" si="3"/>
        <v>0.05</v>
      </c>
      <c r="L36" s="77">
        <f t="shared" si="3"/>
        <v>0.05</v>
      </c>
      <c r="M36" s="77">
        <f t="shared" si="3"/>
        <v>0.05</v>
      </c>
      <c r="P36" s="32"/>
      <c r="Q36" s="77">
        <f>$F36</f>
        <v>0.05</v>
      </c>
      <c r="R36" s="77">
        <f t="shared" ref="R36:U37" si="4">$F36</f>
        <v>0.05</v>
      </c>
      <c r="S36" s="77">
        <f t="shared" si="4"/>
        <v>0.05</v>
      </c>
      <c r="T36" s="77">
        <f t="shared" si="4"/>
        <v>0.05</v>
      </c>
      <c r="U36" s="77">
        <f t="shared" si="4"/>
        <v>0.05</v>
      </c>
    </row>
    <row r="37" spans="2:23" outlineLevel="1" x14ac:dyDescent="0.2">
      <c r="B37" s="2" t="s">
        <v>168</v>
      </c>
      <c r="F37" s="78">
        <f>'2. Input uit WACC modellen'!F23</f>
        <v>0.39485740969546723</v>
      </c>
      <c r="H37" s="32"/>
      <c r="I37" s="79">
        <f>$F37</f>
        <v>0.39485740969546723</v>
      </c>
      <c r="J37" s="79">
        <f t="shared" si="3"/>
        <v>0.39485740969546723</v>
      </c>
      <c r="K37" s="79">
        <f t="shared" si="3"/>
        <v>0.39485740969546723</v>
      </c>
      <c r="L37" s="79">
        <f t="shared" si="3"/>
        <v>0.39485740969546723</v>
      </c>
      <c r="M37" s="79">
        <f t="shared" si="3"/>
        <v>0.39485740969546723</v>
      </c>
      <c r="P37" s="32"/>
      <c r="Q37" s="79">
        <f>$F37</f>
        <v>0.39485740969546723</v>
      </c>
      <c r="R37" s="79">
        <f t="shared" si="4"/>
        <v>0.39485740969546723</v>
      </c>
      <c r="S37" s="79">
        <f t="shared" si="4"/>
        <v>0.39485740969546723</v>
      </c>
      <c r="T37" s="79">
        <f t="shared" si="4"/>
        <v>0.39485740969546723</v>
      </c>
      <c r="U37" s="79">
        <f t="shared" si="4"/>
        <v>0.39485740969546723</v>
      </c>
    </row>
    <row r="38" spans="2:23" outlineLevel="1" x14ac:dyDescent="0.2">
      <c r="B38" s="2" t="s">
        <v>294</v>
      </c>
      <c r="D38" s="2" t="s">
        <v>88</v>
      </c>
      <c r="H38" s="32"/>
      <c r="I38" s="44">
        <f>'2. Input uit WACC modellen'!T24</f>
        <v>1.3395272472737993E-2</v>
      </c>
      <c r="J38" s="44">
        <f>'2. Input uit WACC modellen'!U24</f>
        <v>1.1707564397288534E-2</v>
      </c>
      <c r="K38" s="44">
        <f>'2. Input uit WACC modellen'!V24</f>
        <v>1.0692538314176242E-2</v>
      </c>
      <c r="L38" s="44">
        <f>'2. Input uit WACC modellen'!W24</f>
        <v>1.0318201886236366E-2</v>
      </c>
      <c r="M38" s="44">
        <f>'2. Input uit WACC modellen'!X24</f>
        <v>1.0332486147951663E-2</v>
      </c>
      <c r="P38" s="32"/>
      <c r="Q38" s="77">
        <f>I38</f>
        <v>1.3395272472737993E-2</v>
      </c>
      <c r="R38" s="77">
        <f t="shared" ref="R38:U38" si="5">J38</f>
        <v>1.1707564397288534E-2</v>
      </c>
      <c r="S38" s="77">
        <f t="shared" si="5"/>
        <v>1.0692538314176242E-2</v>
      </c>
      <c r="T38" s="77">
        <f t="shared" si="5"/>
        <v>1.0318201886236366E-2</v>
      </c>
      <c r="U38" s="77">
        <f t="shared" si="5"/>
        <v>1.0332486147951663E-2</v>
      </c>
    </row>
    <row r="39" spans="2:23" outlineLevel="1" x14ac:dyDescent="0.2">
      <c r="B39" s="2" t="s">
        <v>295</v>
      </c>
      <c r="D39" s="2" t="s">
        <v>88</v>
      </c>
      <c r="H39" s="32"/>
      <c r="I39" s="44">
        <f>'5. Rente schulden'!T33</f>
        <v>1.3766379548441936E-2</v>
      </c>
      <c r="J39" s="32"/>
      <c r="K39" s="32"/>
      <c r="L39" s="32"/>
      <c r="M39" s="32"/>
      <c r="P39" s="32"/>
      <c r="Q39" s="44">
        <f>'5. Rente schulden'!T33</f>
        <v>1.3766379548441936E-2</v>
      </c>
      <c r="R39" s="69"/>
      <c r="S39" s="69"/>
      <c r="T39" s="69"/>
      <c r="U39" s="69"/>
      <c r="W39" s="2" t="s">
        <v>172</v>
      </c>
    </row>
    <row r="40" spans="2:23" outlineLevel="1" x14ac:dyDescent="0.2">
      <c r="B40" s="2" t="s">
        <v>94</v>
      </c>
      <c r="D40" s="2" t="s">
        <v>88</v>
      </c>
      <c r="F40" s="44">
        <f>'2. Input uit WACC modellen'!F26</f>
        <v>1.5E-3</v>
      </c>
      <c r="H40" s="32"/>
      <c r="I40" s="77">
        <f t="shared" ref="I40:M40" si="6">$F40</f>
        <v>1.5E-3</v>
      </c>
      <c r="J40" s="77">
        <f t="shared" si="6"/>
        <v>1.5E-3</v>
      </c>
      <c r="K40" s="77">
        <f t="shared" si="6"/>
        <v>1.5E-3</v>
      </c>
      <c r="L40" s="77">
        <f t="shared" si="6"/>
        <v>1.5E-3</v>
      </c>
      <c r="M40" s="77">
        <f t="shared" si="6"/>
        <v>1.5E-3</v>
      </c>
      <c r="P40" s="32"/>
      <c r="Q40" s="77">
        <f t="shared" ref="Q40:U40" si="7">$F40</f>
        <v>1.5E-3</v>
      </c>
      <c r="R40" s="77">
        <f t="shared" si="7"/>
        <v>1.5E-3</v>
      </c>
      <c r="S40" s="77">
        <f t="shared" si="7"/>
        <v>1.5E-3</v>
      </c>
      <c r="T40" s="77">
        <f t="shared" si="7"/>
        <v>1.5E-3</v>
      </c>
      <c r="U40" s="77">
        <f t="shared" si="7"/>
        <v>1.5E-3</v>
      </c>
    </row>
    <row r="41" spans="2:23" outlineLevel="1" x14ac:dyDescent="0.2">
      <c r="B41" s="2" t="s">
        <v>274</v>
      </c>
      <c r="D41" s="2" t="s">
        <v>88</v>
      </c>
      <c r="H41" s="32"/>
      <c r="I41" s="32"/>
      <c r="J41" s="32"/>
      <c r="K41" s="32"/>
      <c r="L41" s="32"/>
      <c r="M41" s="32"/>
      <c r="P41" s="32"/>
      <c r="Q41" s="32"/>
      <c r="R41" s="32"/>
      <c r="S41" s="32"/>
      <c r="T41" s="32"/>
      <c r="U41" s="32"/>
    </row>
    <row r="42" spans="2:23" outlineLevel="1" x14ac:dyDescent="0.2">
      <c r="B42" s="2" t="s">
        <v>275</v>
      </c>
      <c r="D42" s="2" t="s">
        <v>88</v>
      </c>
      <c r="H42" s="32"/>
      <c r="I42" s="32"/>
      <c r="J42" s="32"/>
      <c r="K42" s="32"/>
      <c r="L42" s="32"/>
      <c r="M42" s="32"/>
      <c r="P42" s="32"/>
      <c r="Q42" s="32"/>
      <c r="R42" s="32"/>
      <c r="S42" s="32"/>
      <c r="T42" s="32"/>
      <c r="U42" s="32"/>
    </row>
    <row r="43" spans="2:23" outlineLevel="1" x14ac:dyDescent="0.2"/>
    <row r="44" spans="2:23" outlineLevel="1" x14ac:dyDescent="0.2">
      <c r="B44" s="1" t="s">
        <v>170</v>
      </c>
      <c r="H44" s="1" t="s">
        <v>169</v>
      </c>
      <c r="P44" s="1" t="s">
        <v>166</v>
      </c>
    </row>
    <row r="45" spans="2:23" outlineLevel="1" x14ac:dyDescent="0.2">
      <c r="B45" s="2" t="s">
        <v>74</v>
      </c>
      <c r="D45" s="2" t="s">
        <v>88</v>
      </c>
      <c r="H45" s="32"/>
      <c r="I45" s="77">
        <f t="shared" ref="I45:M47" si="8">I32</f>
        <v>0.44618924529835263</v>
      </c>
      <c r="J45" s="77">
        <f t="shared" si="8"/>
        <v>0.44618924529835263</v>
      </c>
      <c r="K45" s="77">
        <f t="shared" si="8"/>
        <v>0.44618924529835263</v>
      </c>
      <c r="L45" s="77">
        <f>L32</f>
        <v>0.44618924529835263</v>
      </c>
      <c r="M45" s="77">
        <f t="shared" si="8"/>
        <v>0.44618924529835263</v>
      </c>
      <c r="P45" s="32"/>
      <c r="Q45" s="77">
        <f t="shared" ref="Q45:U47" si="9">Q32</f>
        <v>0.44618924529835263</v>
      </c>
      <c r="R45" s="77">
        <f t="shared" si="9"/>
        <v>0.44618924529835263</v>
      </c>
      <c r="S45" s="77">
        <f t="shared" si="9"/>
        <v>0.44618924529835263</v>
      </c>
      <c r="T45" s="77">
        <f t="shared" si="9"/>
        <v>0.44618924529835263</v>
      </c>
      <c r="U45" s="77">
        <f t="shared" si="9"/>
        <v>0.44618924529835263</v>
      </c>
    </row>
    <row r="46" spans="2:23" outlineLevel="1" x14ac:dyDescent="0.2">
      <c r="B46" s="2" t="s">
        <v>75</v>
      </c>
      <c r="D46" s="2" t="s">
        <v>88</v>
      </c>
      <c r="H46" s="32"/>
      <c r="I46" s="77">
        <f t="shared" si="8"/>
        <v>0.25</v>
      </c>
      <c r="J46" s="77">
        <f t="shared" si="8"/>
        <v>0.25</v>
      </c>
      <c r="K46" s="77">
        <f t="shared" si="8"/>
        <v>0.25</v>
      </c>
      <c r="L46" s="77">
        <f>L33</f>
        <v>0.25</v>
      </c>
      <c r="M46" s="77">
        <f t="shared" si="8"/>
        <v>0.25</v>
      </c>
      <c r="P46" s="32"/>
      <c r="Q46" s="77">
        <f t="shared" si="9"/>
        <v>0.25</v>
      </c>
      <c r="R46" s="77">
        <f t="shared" si="9"/>
        <v>0.25</v>
      </c>
      <c r="S46" s="77">
        <f t="shared" si="9"/>
        <v>0.25</v>
      </c>
      <c r="T46" s="77">
        <f t="shared" si="9"/>
        <v>0.25</v>
      </c>
      <c r="U46" s="77">
        <f t="shared" si="9"/>
        <v>0.25</v>
      </c>
    </row>
    <row r="47" spans="2:23" outlineLevel="1" x14ac:dyDescent="0.2">
      <c r="B47" s="2" t="s">
        <v>76</v>
      </c>
      <c r="D47" s="2" t="s">
        <v>88</v>
      </c>
      <c r="H47" s="32"/>
      <c r="I47" s="77">
        <f t="shared" si="8"/>
        <v>1.59921895006402E-3</v>
      </c>
      <c r="J47" s="77">
        <f t="shared" si="8"/>
        <v>1.59921895006402E-3</v>
      </c>
      <c r="K47" s="77">
        <f t="shared" si="8"/>
        <v>1.59921895006402E-3</v>
      </c>
      <c r="L47" s="77">
        <f>L34</f>
        <v>1.59921895006402E-3</v>
      </c>
      <c r="M47" s="77">
        <f t="shared" si="8"/>
        <v>1.59921895006402E-3</v>
      </c>
      <c r="P47" s="32"/>
      <c r="Q47" s="77">
        <f t="shared" si="9"/>
        <v>5.0000000000000001E-3</v>
      </c>
      <c r="R47" s="77">
        <f t="shared" si="9"/>
        <v>5.0000000000000001E-3</v>
      </c>
      <c r="S47" s="77">
        <f t="shared" si="9"/>
        <v>1.222761508951407E-2</v>
      </c>
      <c r="T47" s="77">
        <f t="shared" si="9"/>
        <v>1.222761508951407E-2</v>
      </c>
      <c r="U47" s="77">
        <f t="shared" si="9"/>
        <v>1.222761508951407E-2</v>
      </c>
    </row>
    <row r="48" spans="2:23" outlineLevel="1" x14ac:dyDescent="0.2">
      <c r="B48" s="2" t="s">
        <v>77</v>
      </c>
      <c r="D48" s="2" t="s">
        <v>88</v>
      </c>
      <c r="H48" s="32"/>
      <c r="I48" s="77">
        <f t="shared" ref="I48:M49" si="10">I36</f>
        <v>0.05</v>
      </c>
      <c r="J48" s="77">
        <f t="shared" si="10"/>
        <v>0.05</v>
      </c>
      <c r="K48" s="77">
        <f t="shared" si="10"/>
        <v>0.05</v>
      </c>
      <c r="L48" s="77">
        <f>L36</f>
        <v>0.05</v>
      </c>
      <c r="M48" s="77">
        <f t="shared" si="10"/>
        <v>0.05</v>
      </c>
      <c r="P48" s="32"/>
      <c r="Q48" s="77">
        <f t="shared" ref="Q48:U49" si="11">Q36</f>
        <v>0.05</v>
      </c>
      <c r="R48" s="77">
        <f t="shared" si="11"/>
        <v>0.05</v>
      </c>
      <c r="S48" s="77">
        <f t="shared" si="11"/>
        <v>0.05</v>
      </c>
      <c r="T48" s="77">
        <f t="shared" si="11"/>
        <v>0.05</v>
      </c>
      <c r="U48" s="77">
        <f t="shared" si="11"/>
        <v>0.05</v>
      </c>
    </row>
    <row r="49" spans="2:21" outlineLevel="1" x14ac:dyDescent="0.2">
      <c r="B49" s="2" t="s">
        <v>168</v>
      </c>
      <c r="H49" s="32"/>
      <c r="I49" s="79">
        <f t="shared" si="10"/>
        <v>0.39485740969546723</v>
      </c>
      <c r="J49" s="79">
        <f t="shared" si="10"/>
        <v>0.39485740969546723</v>
      </c>
      <c r="K49" s="79">
        <f t="shared" si="10"/>
        <v>0.39485740969546723</v>
      </c>
      <c r="L49" s="79">
        <f>L37</f>
        <v>0.39485740969546723</v>
      </c>
      <c r="M49" s="79">
        <f t="shared" si="10"/>
        <v>0.39485740969546723</v>
      </c>
      <c r="P49" s="32"/>
      <c r="Q49" s="79">
        <f t="shared" si="11"/>
        <v>0.39485740969546723</v>
      </c>
      <c r="R49" s="79">
        <f t="shared" si="11"/>
        <v>0.39485740969546723</v>
      </c>
      <c r="S49" s="79">
        <f t="shared" si="11"/>
        <v>0.39485740969546723</v>
      </c>
      <c r="T49" s="79">
        <f t="shared" si="11"/>
        <v>0.39485740969546723</v>
      </c>
      <c r="U49" s="79">
        <f t="shared" si="11"/>
        <v>0.39485740969546723</v>
      </c>
    </row>
    <row r="50" spans="2:21" outlineLevel="1" x14ac:dyDescent="0.2">
      <c r="B50" s="2" t="s">
        <v>97</v>
      </c>
      <c r="H50" s="32"/>
      <c r="I50" s="80">
        <f>((1-I45)+I45*(1-I46))/(1-I45)*I49</f>
        <v>0.63345127249530997</v>
      </c>
      <c r="J50" s="80">
        <f>((1-J45)+J45*(1-J46))/(1-J45)*J49</f>
        <v>0.63345127249530997</v>
      </c>
      <c r="K50" s="80">
        <f t="shared" ref="K50:M50" si="12">((1-K45)+K45*(1-K46))/(1-K45)*K49</f>
        <v>0.63345127249530997</v>
      </c>
      <c r="L50" s="80">
        <f t="shared" si="12"/>
        <v>0.63345127249530997</v>
      </c>
      <c r="M50" s="80">
        <f t="shared" si="12"/>
        <v>0.63345127249530997</v>
      </c>
      <c r="P50" s="32"/>
      <c r="Q50" s="80">
        <f t="shared" ref="Q50" si="13">((1-Q45)+Q45*(1-Q46))/(1-Q45)*Q49</f>
        <v>0.63345127249530997</v>
      </c>
      <c r="R50" s="80">
        <f t="shared" ref="R50:U50" si="14">((1-R45)+R45*(1-R46))/(1-R45)*R49</f>
        <v>0.63345127249530997</v>
      </c>
      <c r="S50" s="80">
        <f t="shared" si="14"/>
        <v>0.63345127249530997</v>
      </c>
      <c r="T50" s="80">
        <f t="shared" si="14"/>
        <v>0.63345127249530997</v>
      </c>
      <c r="U50" s="80">
        <f t="shared" si="14"/>
        <v>0.63345127249530997</v>
      </c>
    </row>
    <row r="51" spans="2:21" outlineLevel="1" x14ac:dyDescent="0.2">
      <c r="B51" s="2" t="s">
        <v>161</v>
      </c>
      <c r="D51" s="2" t="s">
        <v>88</v>
      </c>
      <c r="H51" s="32"/>
      <c r="I51" s="81">
        <f>I47+I50*I48</f>
        <v>3.3271782574829517E-2</v>
      </c>
      <c r="J51" s="81">
        <f t="shared" ref="J51:M51" si="15">J47+J50*J48</f>
        <v>3.3271782574829517E-2</v>
      </c>
      <c r="K51" s="81">
        <f t="shared" si="15"/>
        <v>3.3271782574829517E-2</v>
      </c>
      <c r="L51" s="81">
        <f t="shared" si="15"/>
        <v>3.3271782574829517E-2</v>
      </c>
      <c r="M51" s="81">
        <f t="shared" si="15"/>
        <v>3.3271782574829517E-2</v>
      </c>
      <c r="P51" s="32"/>
      <c r="Q51" s="81">
        <f>Q47+Q50*Q48</f>
        <v>3.6672563624765495E-2</v>
      </c>
      <c r="R51" s="81">
        <f t="shared" ref="R51:U51" si="16">R47+R50*R48</f>
        <v>3.6672563624765495E-2</v>
      </c>
      <c r="S51" s="81">
        <f t="shared" si="16"/>
        <v>4.3900178714279564E-2</v>
      </c>
      <c r="T51" s="81">
        <f t="shared" si="16"/>
        <v>4.3900178714279564E-2</v>
      </c>
      <c r="U51" s="81">
        <f t="shared" si="16"/>
        <v>4.3900178714279564E-2</v>
      </c>
    </row>
    <row r="52" spans="2:21" outlineLevel="1" x14ac:dyDescent="0.2">
      <c r="B52" s="2" t="s">
        <v>162</v>
      </c>
      <c r="D52" s="2" t="s">
        <v>88</v>
      </c>
      <c r="H52" s="32"/>
      <c r="I52" s="81">
        <f>I51*1/(1-I46)</f>
        <v>4.4362376766439358E-2</v>
      </c>
      <c r="J52" s="81">
        <f t="shared" ref="J52:M52" si="17">J51*1/(1-J46)</f>
        <v>4.4362376766439358E-2</v>
      </c>
      <c r="K52" s="81">
        <f t="shared" si="17"/>
        <v>4.4362376766439358E-2</v>
      </c>
      <c r="L52" s="81">
        <f t="shared" si="17"/>
        <v>4.4362376766439358E-2</v>
      </c>
      <c r="M52" s="81">
        <f t="shared" si="17"/>
        <v>4.4362376766439358E-2</v>
      </c>
      <c r="P52" s="32"/>
      <c r="Q52" s="81">
        <f>Q51*1/(1-Q46)</f>
        <v>4.8896751499687328E-2</v>
      </c>
      <c r="R52" s="81">
        <f t="shared" ref="R52:U52" si="18">R51*1/(1-R46)</f>
        <v>4.8896751499687328E-2</v>
      </c>
      <c r="S52" s="81">
        <f t="shared" si="18"/>
        <v>5.8533571619039416E-2</v>
      </c>
      <c r="T52" s="81">
        <f t="shared" si="18"/>
        <v>5.8533571619039416E-2</v>
      </c>
      <c r="U52" s="81">
        <f t="shared" si="18"/>
        <v>5.8533571619039416E-2</v>
      </c>
    </row>
    <row r="53" spans="2:21" outlineLevel="1" x14ac:dyDescent="0.2">
      <c r="B53" s="2" t="s">
        <v>163</v>
      </c>
      <c r="D53" s="2" t="s">
        <v>88</v>
      </c>
      <c r="H53" s="32"/>
      <c r="I53" s="77">
        <f>I38</f>
        <v>1.3395272472737993E-2</v>
      </c>
      <c r="J53" s="77">
        <f>J38</f>
        <v>1.1707564397288534E-2</v>
      </c>
      <c r="K53" s="77">
        <f>K38</f>
        <v>1.0692538314176242E-2</v>
      </c>
      <c r="L53" s="77">
        <f>L38</f>
        <v>1.0318201886236366E-2</v>
      </c>
      <c r="M53" s="77">
        <f>M38</f>
        <v>1.0332486147951663E-2</v>
      </c>
      <c r="P53" s="32"/>
      <c r="Q53" s="77">
        <f>Q38</f>
        <v>1.3395272472737993E-2</v>
      </c>
      <c r="R53" s="77">
        <f>R38</f>
        <v>1.1707564397288534E-2</v>
      </c>
      <c r="S53" s="77">
        <f>S38</f>
        <v>1.0692538314176242E-2</v>
      </c>
      <c r="T53" s="77">
        <f>T38</f>
        <v>1.0318201886236366E-2</v>
      </c>
      <c r="U53" s="77">
        <f>U38</f>
        <v>1.0332486147951663E-2</v>
      </c>
    </row>
    <row r="54" spans="2:21" outlineLevel="1" x14ac:dyDescent="0.2">
      <c r="B54" s="2" t="s">
        <v>94</v>
      </c>
      <c r="D54" s="2" t="s">
        <v>88</v>
      </c>
      <c r="H54" s="32"/>
      <c r="I54" s="77">
        <f>I40</f>
        <v>1.5E-3</v>
      </c>
      <c r="J54" s="77">
        <f>J40</f>
        <v>1.5E-3</v>
      </c>
      <c r="K54" s="77">
        <f>K40</f>
        <v>1.5E-3</v>
      </c>
      <c r="L54" s="77">
        <f>L40</f>
        <v>1.5E-3</v>
      </c>
      <c r="M54" s="77">
        <f>M40</f>
        <v>1.5E-3</v>
      </c>
      <c r="P54" s="32"/>
      <c r="Q54" s="77">
        <f>Q40</f>
        <v>1.5E-3</v>
      </c>
      <c r="R54" s="77">
        <f>R40</f>
        <v>1.5E-3</v>
      </c>
      <c r="S54" s="77">
        <f>S40</f>
        <v>1.5E-3</v>
      </c>
      <c r="T54" s="77">
        <f>T40</f>
        <v>1.5E-3</v>
      </c>
      <c r="U54" s="77">
        <f>U40</f>
        <v>1.5E-3</v>
      </c>
    </row>
    <row r="55" spans="2:21" outlineLevel="1" x14ac:dyDescent="0.2">
      <c r="B55" s="2" t="s">
        <v>160</v>
      </c>
      <c r="D55" s="2" t="s">
        <v>88</v>
      </c>
      <c r="H55" s="32"/>
      <c r="I55" s="81">
        <f>I53+I54</f>
        <v>1.4895272472737992E-2</v>
      </c>
      <c r="J55" s="81">
        <f t="shared" ref="J55:M55" si="19">J53+J54</f>
        <v>1.3207564397288533E-2</v>
      </c>
      <c r="K55" s="81">
        <f t="shared" si="19"/>
        <v>1.2192538314176242E-2</v>
      </c>
      <c r="L55" s="81">
        <f t="shared" si="19"/>
        <v>1.1818201886236366E-2</v>
      </c>
      <c r="M55" s="81">
        <f t="shared" si="19"/>
        <v>1.1832486147951663E-2</v>
      </c>
      <c r="P55" s="32"/>
      <c r="Q55" s="81">
        <f t="shared" ref="Q55" si="20">Q53+Q54</f>
        <v>1.4895272472737992E-2</v>
      </c>
      <c r="R55" s="81">
        <f t="shared" ref="R55:U55" si="21">R53+R54</f>
        <v>1.3207564397288533E-2</v>
      </c>
      <c r="S55" s="81">
        <f t="shared" si="21"/>
        <v>1.2192538314176242E-2</v>
      </c>
      <c r="T55" s="81">
        <f t="shared" si="21"/>
        <v>1.1818201886236366E-2</v>
      </c>
      <c r="U55" s="81">
        <f t="shared" si="21"/>
        <v>1.1832486147951663E-2</v>
      </c>
    </row>
    <row r="56" spans="2:21" outlineLevel="1" x14ac:dyDescent="0.2">
      <c r="B56" s="2" t="s">
        <v>164</v>
      </c>
      <c r="D56" s="2" t="s">
        <v>88</v>
      </c>
      <c r="H56" s="32"/>
      <c r="I56" s="81">
        <f>(1-I45)*I52+I45*I55</f>
        <v>3.1214471740504894E-2</v>
      </c>
      <c r="J56" s="81">
        <f t="shared" ref="J56:M56" si="22">(1-J45)*J52+J45*J55</f>
        <v>3.0461434548036168E-2</v>
      </c>
      <c r="K56" s="81">
        <f t="shared" si="22"/>
        <v>3.0008540826054149E-2</v>
      </c>
      <c r="L56" s="81">
        <f t="shared" si="22"/>
        <v>2.9841515937783974E-2</v>
      </c>
      <c r="M56" s="81">
        <f t="shared" si="22"/>
        <v>2.9847889421738369E-2</v>
      </c>
      <c r="P56" s="32"/>
      <c r="Q56" s="81">
        <f t="shared" ref="Q56" si="23">(1-Q45)*Q52+Q45*Q55</f>
        <v>3.3725657233625035E-2</v>
      </c>
      <c r="R56" s="81">
        <f>(1-R45)*R52+R45*R55</f>
        <v>3.2972620041156309E-2</v>
      </c>
      <c r="S56" s="81">
        <f t="shared" ref="S56:U56" si="24">(1-S45)*S52+S45*S55</f>
        <v>3.7856700942396689E-2</v>
      </c>
      <c r="T56" s="81">
        <f t="shared" si="24"/>
        <v>3.7689676054126514E-2</v>
      </c>
      <c r="U56" s="81">
        <f t="shared" si="24"/>
        <v>3.7696049538080909E-2</v>
      </c>
    </row>
    <row r="57" spans="2:21" outlineLevel="1" x14ac:dyDescent="0.2">
      <c r="B57" s="2" t="s">
        <v>165</v>
      </c>
      <c r="D57" s="2" t="s">
        <v>88</v>
      </c>
      <c r="H57" s="32"/>
      <c r="I57" s="33">
        <f>ROUND(I56,3)</f>
        <v>3.1E-2</v>
      </c>
      <c r="J57" s="33">
        <f t="shared" ref="J57:M57" si="25">ROUND(J56,3)</f>
        <v>0.03</v>
      </c>
      <c r="K57" s="33">
        <f t="shared" si="25"/>
        <v>0.03</v>
      </c>
      <c r="L57" s="33">
        <f t="shared" si="25"/>
        <v>0.03</v>
      </c>
      <c r="M57" s="33">
        <f t="shared" si="25"/>
        <v>0.03</v>
      </c>
      <c r="P57" s="32"/>
      <c r="Q57" s="33">
        <f t="shared" ref="Q57" si="26">ROUND(Q56,3)</f>
        <v>3.4000000000000002E-2</v>
      </c>
      <c r="R57" s="33">
        <f t="shared" ref="R57:U57" si="27">ROUND(R56,3)</f>
        <v>3.3000000000000002E-2</v>
      </c>
      <c r="S57" s="33">
        <f t="shared" si="27"/>
        <v>3.7999999999999999E-2</v>
      </c>
      <c r="T57" s="33">
        <f t="shared" si="27"/>
        <v>3.7999999999999999E-2</v>
      </c>
      <c r="U57" s="33">
        <f t="shared" si="27"/>
        <v>3.7999999999999999E-2</v>
      </c>
    </row>
    <row r="58" spans="2:21" outlineLevel="1" x14ac:dyDescent="0.2">
      <c r="B58" s="94" t="s">
        <v>274</v>
      </c>
      <c r="D58" s="2" t="s">
        <v>88</v>
      </c>
      <c r="H58" s="32"/>
      <c r="I58" s="32"/>
      <c r="J58" s="32"/>
      <c r="K58" s="32"/>
      <c r="L58" s="32"/>
      <c r="M58" s="32"/>
      <c r="P58" s="32"/>
      <c r="Q58" s="32"/>
      <c r="R58" s="32"/>
      <c r="S58" s="32"/>
      <c r="T58" s="32"/>
      <c r="U58" s="32"/>
    </row>
    <row r="59" spans="2:21" outlineLevel="1" x14ac:dyDescent="0.2">
      <c r="B59" s="94" t="s">
        <v>177</v>
      </c>
      <c r="D59" s="2" t="s">
        <v>88</v>
      </c>
      <c r="H59" s="32"/>
      <c r="I59" s="32"/>
      <c r="J59" s="32"/>
      <c r="K59" s="32"/>
      <c r="L59" s="32"/>
      <c r="M59" s="32"/>
      <c r="P59" s="32"/>
      <c r="Q59" s="32"/>
      <c r="R59" s="32"/>
      <c r="S59" s="32"/>
      <c r="T59" s="32"/>
      <c r="U59" s="32"/>
    </row>
    <row r="60" spans="2:21" outlineLevel="1" x14ac:dyDescent="0.2">
      <c r="B60" s="94" t="s">
        <v>189</v>
      </c>
      <c r="D60" s="2" t="s">
        <v>88</v>
      </c>
      <c r="H60" s="32"/>
      <c r="I60" s="32"/>
      <c r="J60" s="32"/>
      <c r="K60" s="32"/>
      <c r="L60" s="32"/>
      <c r="M60" s="32"/>
      <c r="P60" s="32"/>
      <c r="Q60" s="32"/>
      <c r="R60" s="32"/>
      <c r="S60" s="32"/>
      <c r="T60" s="32"/>
      <c r="U60" s="32"/>
    </row>
    <row r="61" spans="2:21" outlineLevel="1" x14ac:dyDescent="0.2">
      <c r="B61" s="94" t="s">
        <v>275</v>
      </c>
      <c r="D61" s="2" t="s">
        <v>88</v>
      </c>
      <c r="H61" s="32"/>
      <c r="I61" s="32"/>
      <c r="J61" s="32"/>
      <c r="K61" s="32"/>
      <c r="L61" s="32"/>
      <c r="M61" s="32"/>
      <c r="P61" s="32"/>
      <c r="Q61" s="32"/>
      <c r="R61" s="32"/>
      <c r="S61" s="32"/>
      <c r="T61" s="32"/>
      <c r="U61" s="32"/>
    </row>
    <row r="62" spans="2:21" outlineLevel="1" x14ac:dyDescent="0.2">
      <c r="B62" s="94" t="s">
        <v>176</v>
      </c>
      <c r="D62" s="2" t="s">
        <v>88</v>
      </c>
      <c r="H62" s="32"/>
      <c r="I62" s="32"/>
      <c r="J62" s="32"/>
      <c r="K62" s="32"/>
      <c r="L62" s="32"/>
      <c r="M62" s="32"/>
      <c r="P62" s="32"/>
      <c r="Q62" s="32"/>
      <c r="R62" s="32"/>
      <c r="S62" s="32"/>
      <c r="T62" s="32"/>
      <c r="U62" s="32"/>
    </row>
    <row r="63" spans="2:21" outlineLevel="1" x14ac:dyDescent="0.2">
      <c r="B63" s="94" t="s">
        <v>188</v>
      </c>
      <c r="D63" s="2" t="s">
        <v>88</v>
      </c>
      <c r="H63" s="32"/>
      <c r="I63" s="32"/>
      <c r="J63" s="32"/>
      <c r="K63" s="32"/>
      <c r="L63" s="32"/>
      <c r="M63" s="32"/>
      <c r="P63" s="32"/>
      <c r="Q63" s="32"/>
      <c r="R63" s="32"/>
      <c r="S63" s="32"/>
      <c r="T63" s="32"/>
      <c r="U63" s="32"/>
    </row>
    <row r="64" spans="2:21" outlineLevel="1" x14ac:dyDescent="0.2"/>
    <row r="65" spans="2:23" outlineLevel="1" x14ac:dyDescent="0.2">
      <c r="B65" s="1" t="s">
        <v>171</v>
      </c>
      <c r="H65" s="1" t="s">
        <v>190</v>
      </c>
      <c r="P65" s="1" t="s">
        <v>191</v>
      </c>
      <c r="W65" s="2" t="s">
        <v>173</v>
      </c>
    </row>
    <row r="66" spans="2:23" outlineLevel="1" x14ac:dyDescent="0.2">
      <c r="B66" s="2" t="s">
        <v>74</v>
      </c>
      <c r="D66" s="2" t="s">
        <v>88</v>
      </c>
      <c r="H66" s="32"/>
      <c r="I66" s="77">
        <f>I32</f>
        <v>0.44618924529835263</v>
      </c>
      <c r="J66" s="32"/>
      <c r="K66" s="32"/>
      <c r="L66" s="32"/>
      <c r="M66" s="32"/>
      <c r="P66" s="32"/>
      <c r="Q66" s="77">
        <f>Q32</f>
        <v>0.44618924529835263</v>
      </c>
      <c r="R66" s="69"/>
      <c r="S66" s="69"/>
      <c r="T66" s="69"/>
      <c r="U66" s="69"/>
    </row>
    <row r="67" spans="2:23" outlineLevel="1" x14ac:dyDescent="0.2">
      <c r="B67" s="2" t="s">
        <v>75</v>
      </c>
      <c r="D67" s="2" t="s">
        <v>88</v>
      </c>
      <c r="H67" s="32"/>
      <c r="I67" s="77">
        <f>I33</f>
        <v>0.25</v>
      </c>
      <c r="J67" s="32"/>
      <c r="K67" s="32"/>
      <c r="L67" s="32"/>
      <c r="M67" s="32"/>
      <c r="P67" s="32"/>
      <c r="Q67" s="77">
        <f>Q33</f>
        <v>0.25</v>
      </c>
      <c r="R67" s="69"/>
      <c r="S67" s="69"/>
      <c r="T67" s="69"/>
      <c r="U67" s="69"/>
    </row>
    <row r="68" spans="2:23" outlineLevel="1" x14ac:dyDescent="0.2">
      <c r="B68" s="2" t="s">
        <v>76</v>
      </c>
      <c r="D68" s="2" t="s">
        <v>88</v>
      </c>
      <c r="H68" s="32"/>
      <c r="I68" s="77">
        <f>I35</f>
        <v>1.3280961538461537E-2</v>
      </c>
      <c r="J68" s="32"/>
      <c r="K68" s="32"/>
      <c r="L68" s="32"/>
      <c r="M68" s="32"/>
      <c r="P68" s="32"/>
      <c r="Q68" s="77">
        <f>Q35</f>
        <v>1.4405192307692312E-2</v>
      </c>
      <c r="R68" s="69"/>
      <c r="S68" s="69"/>
      <c r="T68" s="69"/>
      <c r="U68" s="69"/>
    </row>
    <row r="69" spans="2:23" outlineLevel="1" x14ac:dyDescent="0.2">
      <c r="B69" s="2" t="s">
        <v>77</v>
      </c>
      <c r="D69" s="2" t="s">
        <v>88</v>
      </c>
      <c r="H69" s="32"/>
      <c r="I69" s="77">
        <f>I36</f>
        <v>0.05</v>
      </c>
      <c r="J69" s="32"/>
      <c r="K69" s="32"/>
      <c r="L69" s="32"/>
      <c r="M69" s="32"/>
      <c r="P69" s="32"/>
      <c r="Q69" s="77">
        <f>Q36</f>
        <v>0.05</v>
      </c>
      <c r="R69" s="69"/>
      <c r="S69" s="69"/>
      <c r="T69" s="69"/>
      <c r="U69" s="69"/>
    </row>
    <row r="70" spans="2:23" outlineLevel="1" x14ac:dyDescent="0.2">
      <c r="B70" s="2" t="s">
        <v>168</v>
      </c>
      <c r="H70" s="32"/>
      <c r="I70" s="79">
        <f>I37</f>
        <v>0.39485740969546723</v>
      </c>
      <c r="J70" s="32"/>
      <c r="K70" s="32"/>
      <c r="L70" s="32"/>
      <c r="M70" s="32"/>
      <c r="P70" s="32"/>
      <c r="Q70" s="79">
        <f>Q37</f>
        <v>0.39485740969546723</v>
      </c>
      <c r="R70" s="82"/>
      <c r="S70" s="82"/>
      <c r="T70" s="82"/>
      <c r="U70" s="82"/>
    </row>
    <row r="71" spans="2:23" outlineLevel="1" x14ac:dyDescent="0.2">
      <c r="B71" s="2" t="s">
        <v>97</v>
      </c>
      <c r="H71" s="32"/>
      <c r="I71" s="80">
        <f>((1-I66)+I66*(1-I67))/(1-I66)*I70</f>
        <v>0.63345127249530997</v>
      </c>
      <c r="J71" s="32"/>
      <c r="K71" s="32"/>
      <c r="L71" s="32"/>
      <c r="M71" s="32"/>
      <c r="P71" s="32"/>
      <c r="Q71" s="80">
        <f>((1-Q66)+Q66*(1-Q67))/(1-Q66)*Q70</f>
        <v>0.63345127249530997</v>
      </c>
      <c r="R71" s="82"/>
      <c r="S71" s="82"/>
      <c r="T71" s="82"/>
      <c r="U71" s="82"/>
    </row>
    <row r="72" spans="2:23" outlineLevel="1" x14ac:dyDescent="0.2">
      <c r="B72" s="2" t="s">
        <v>161</v>
      </c>
      <c r="D72" s="2" t="s">
        <v>88</v>
      </c>
      <c r="H72" s="32"/>
      <c r="I72" s="81">
        <f>I68+I71*I69</f>
        <v>4.4953525163227037E-2</v>
      </c>
      <c r="J72" s="32"/>
      <c r="K72" s="32"/>
      <c r="L72" s="32"/>
      <c r="M72" s="32"/>
      <c r="P72" s="32"/>
      <c r="Q72" s="81">
        <f>Q68+Q71*Q69</f>
        <v>4.607775593245781E-2</v>
      </c>
      <c r="R72" s="83"/>
      <c r="S72" s="83"/>
      <c r="T72" s="83"/>
      <c r="U72" s="83"/>
    </row>
    <row r="73" spans="2:23" outlineLevel="1" x14ac:dyDescent="0.2">
      <c r="B73" s="2" t="s">
        <v>162</v>
      </c>
      <c r="D73" s="2" t="s">
        <v>88</v>
      </c>
      <c r="H73" s="32"/>
      <c r="I73" s="81">
        <f>I72*1/(1-I67)</f>
        <v>5.9938033550969383E-2</v>
      </c>
      <c r="J73" s="32"/>
      <c r="K73" s="32"/>
      <c r="L73" s="32"/>
      <c r="M73" s="32"/>
      <c r="P73" s="32"/>
      <c r="Q73" s="81">
        <f>Q72*1/(1-Q67)</f>
        <v>6.1437007909943747E-2</v>
      </c>
      <c r="R73" s="83"/>
      <c r="S73" s="83"/>
      <c r="T73" s="83"/>
      <c r="U73" s="83"/>
    </row>
    <row r="74" spans="2:23" outlineLevel="1" x14ac:dyDescent="0.2">
      <c r="B74" s="2" t="s">
        <v>163</v>
      </c>
      <c r="D74" s="2" t="s">
        <v>88</v>
      </c>
      <c r="H74" s="32"/>
      <c r="I74" s="77">
        <f>I39</f>
        <v>1.3766379548441936E-2</v>
      </c>
      <c r="J74" s="32"/>
      <c r="K74" s="32"/>
      <c r="L74" s="32"/>
      <c r="M74" s="32"/>
      <c r="P74" s="32"/>
      <c r="Q74" s="77">
        <f>Q39</f>
        <v>1.3766379548441936E-2</v>
      </c>
      <c r="R74" s="69"/>
      <c r="S74" s="69"/>
      <c r="T74" s="69"/>
      <c r="U74" s="69"/>
    </row>
    <row r="75" spans="2:23" outlineLevel="1" x14ac:dyDescent="0.2">
      <c r="B75" s="2" t="s">
        <v>94</v>
      </c>
      <c r="D75" s="2" t="s">
        <v>88</v>
      </c>
      <c r="H75" s="32"/>
      <c r="I75" s="77">
        <f>I40</f>
        <v>1.5E-3</v>
      </c>
      <c r="J75" s="32"/>
      <c r="K75" s="32"/>
      <c r="L75" s="32"/>
      <c r="M75" s="32"/>
      <c r="P75" s="32"/>
      <c r="Q75" s="77">
        <f>Q40</f>
        <v>1.5E-3</v>
      </c>
      <c r="R75" s="69"/>
      <c r="S75" s="69"/>
      <c r="T75" s="69"/>
      <c r="U75" s="69"/>
    </row>
    <row r="76" spans="2:23" outlineLevel="1" x14ac:dyDescent="0.2">
      <c r="B76" s="2" t="s">
        <v>160</v>
      </c>
      <c r="D76" s="2" t="s">
        <v>88</v>
      </c>
      <c r="H76" s="32"/>
      <c r="I76" s="81">
        <f>I74+I75</f>
        <v>1.5266379548441936E-2</v>
      </c>
      <c r="J76" s="32"/>
      <c r="K76" s="32"/>
      <c r="L76" s="32"/>
      <c r="M76" s="32"/>
      <c r="P76" s="32"/>
      <c r="Q76" s="81">
        <f>Q74+Q75</f>
        <v>1.5266379548441936E-2</v>
      </c>
      <c r="R76" s="83"/>
      <c r="S76" s="83"/>
      <c r="T76" s="83"/>
      <c r="U76" s="83"/>
    </row>
    <row r="77" spans="2:23" outlineLevel="1" x14ac:dyDescent="0.2">
      <c r="B77" s="2" t="s">
        <v>164</v>
      </c>
      <c r="D77" s="2" t="s">
        <v>88</v>
      </c>
      <c r="H77" s="32"/>
      <c r="I77" s="81">
        <f>(1-I66)*I73+I66*I76</f>
        <v>4.0006021965352523E-2</v>
      </c>
      <c r="J77" s="32"/>
      <c r="K77" s="32"/>
      <c r="L77" s="32"/>
      <c r="M77" s="32"/>
      <c r="P77" s="32"/>
      <c r="Q77" s="81">
        <f>(1-Q66)*Q73+Q66*Q76</f>
        <v>4.0836170086374531E-2</v>
      </c>
      <c r="R77" s="83"/>
      <c r="S77" s="83"/>
      <c r="T77" s="83"/>
      <c r="U77" s="83"/>
    </row>
    <row r="78" spans="2:23" outlineLevel="1" x14ac:dyDescent="0.2">
      <c r="B78" s="2" t="s">
        <v>273</v>
      </c>
      <c r="D78" s="2" t="s">
        <v>88</v>
      </c>
      <c r="H78" s="32"/>
      <c r="I78" s="33">
        <f>ROUND(I77,3)</f>
        <v>0.04</v>
      </c>
      <c r="J78" s="32"/>
      <c r="K78" s="32"/>
      <c r="L78" s="32"/>
      <c r="M78" s="32"/>
      <c r="P78" s="32"/>
      <c r="Q78" s="33">
        <f>ROUND(Q77,3)</f>
        <v>4.1000000000000002E-2</v>
      </c>
      <c r="R78" s="69"/>
      <c r="S78" s="69"/>
      <c r="T78" s="69"/>
      <c r="U78" s="69"/>
    </row>
    <row r="79" spans="2:23" outlineLevel="1" x14ac:dyDescent="0.2">
      <c r="B79" s="94" t="s">
        <v>274</v>
      </c>
      <c r="D79" s="2" t="s">
        <v>88</v>
      </c>
      <c r="H79" s="32"/>
      <c r="I79" s="32"/>
      <c r="J79" s="32"/>
      <c r="K79" s="32"/>
      <c r="L79" s="32"/>
      <c r="M79" s="32"/>
      <c r="P79" s="32"/>
      <c r="Q79" s="32"/>
      <c r="R79" s="32"/>
      <c r="S79" s="32"/>
      <c r="T79" s="32"/>
      <c r="U79" s="32"/>
    </row>
    <row r="80" spans="2:23" outlineLevel="1" x14ac:dyDescent="0.2">
      <c r="B80" s="94" t="s">
        <v>177</v>
      </c>
      <c r="D80" s="2" t="s">
        <v>88</v>
      </c>
      <c r="H80" s="32"/>
      <c r="I80" s="32"/>
      <c r="J80" s="32"/>
      <c r="K80" s="32"/>
      <c r="L80" s="32"/>
      <c r="M80" s="32"/>
      <c r="P80" s="32"/>
      <c r="Q80" s="32"/>
      <c r="R80" s="32"/>
      <c r="S80" s="32"/>
      <c r="T80" s="32"/>
      <c r="U80" s="32"/>
    </row>
    <row r="81" spans="2:23" outlineLevel="1" x14ac:dyDescent="0.2">
      <c r="B81" s="94" t="s">
        <v>189</v>
      </c>
      <c r="D81" s="2" t="s">
        <v>88</v>
      </c>
      <c r="H81" s="32"/>
      <c r="I81" s="32"/>
      <c r="J81" s="32"/>
      <c r="K81" s="32"/>
      <c r="L81" s="32"/>
      <c r="M81" s="32"/>
      <c r="P81" s="32"/>
      <c r="Q81" s="32"/>
      <c r="R81" s="32"/>
      <c r="S81" s="32"/>
      <c r="T81" s="32"/>
      <c r="U81" s="32"/>
    </row>
    <row r="82" spans="2:23" outlineLevel="1" x14ac:dyDescent="0.2">
      <c r="B82" s="94" t="s">
        <v>275</v>
      </c>
      <c r="D82" s="2" t="s">
        <v>88</v>
      </c>
      <c r="H82" s="32"/>
      <c r="I82" s="32"/>
      <c r="J82" s="32"/>
      <c r="K82" s="32"/>
      <c r="L82" s="32"/>
      <c r="M82" s="32"/>
      <c r="P82" s="32"/>
      <c r="Q82" s="32"/>
      <c r="R82" s="32"/>
      <c r="S82" s="32"/>
      <c r="T82" s="32"/>
      <c r="U82" s="32"/>
    </row>
    <row r="83" spans="2:23" outlineLevel="1" x14ac:dyDescent="0.2">
      <c r="B83" s="94" t="s">
        <v>176</v>
      </c>
      <c r="D83" s="2" t="s">
        <v>88</v>
      </c>
      <c r="H83" s="32"/>
      <c r="I83" s="32"/>
      <c r="J83" s="32"/>
      <c r="K83" s="32"/>
      <c r="L83" s="32"/>
      <c r="M83" s="32"/>
      <c r="P83" s="32"/>
      <c r="Q83" s="32"/>
      <c r="R83" s="32"/>
      <c r="S83" s="32"/>
      <c r="T83" s="32"/>
      <c r="U83" s="32"/>
    </row>
    <row r="84" spans="2:23" outlineLevel="1" x14ac:dyDescent="0.2">
      <c r="B84" s="94" t="s">
        <v>188</v>
      </c>
      <c r="D84" s="2" t="s">
        <v>88</v>
      </c>
      <c r="H84" s="32"/>
      <c r="I84" s="32"/>
      <c r="J84" s="32"/>
      <c r="K84" s="32"/>
      <c r="L84" s="32"/>
      <c r="M84" s="32"/>
      <c r="P84" s="32"/>
      <c r="Q84" s="32"/>
      <c r="R84" s="32"/>
      <c r="S84" s="32"/>
      <c r="T84" s="32"/>
      <c r="U84" s="32"/>
    </row>
    <row r="85" spans="2:23" outlineLevel="1" x14ac:dyDescent="0.2"/>
    <row r="87" spans="2:23" s="8" customFormat="1" x14ac:dyDescent="0.2">
      <c r="B87" s="8" t="s">
        <v>186</v>
      </c>
      <c r="H87" s="36"/>
      <c r="I87" s="36"/>
      <c r="J87" s="36"/>
      <c r="K87" s="36"/>
      <c r="L87" s="36"/>
      <c r="M87" s="36"/>
    </row>
    <row r="88" spans="2:23" outlineLevel="1" x14ac:dyDescent="0.2">
      <c r="B88" s="40"/>
    </row>
    <row r="89" spans="2:23" outlineLevel="1" x14ac:dyDescent="0.2">
      <c r="B89" s="1" t="s">
        <v>154</v>
      </c>
    </row>
    <row r="90" spans="2:23" outlineLevel="1" x14ac:dyDescent="0.2">
      <c r="B90" s="2" t="s">
        <v>74</v>
      </c>
      <c r="D90" s="2" t="s">
        <v>88</v>
      </c>
      <c r="F90" s="44">
        <f>'2. Input uit WACC modellen'!F38</f>
        <v>0.4524648639265762</v>
      </c>
      <c r="H90" s="77">
        <f>$F90</f>
        <v>0.4524648639265762</v>
      </c>
      <c r="I90" s="77">
        <f>$F90</f>
        <v>0.4524648639265762</v>
      </c>
      <c r="J90" s="77">
        <f t="shared" ref="J90:M92" si="28">$F90</f>
        <v>0.4524648639265762</v>
      </c>
      <c r="K90" s="77">
        <f t="shared" si="28"/>
        <v>0.4524648639265762</v>
      </c>
      <c r="L90" s="77">
        <f t="shared" si="28"/>
        <v>0.4524648639265762</v>
      </c>
      <c r="M90" s="77">
        <f t="shared" si="28"/>
        <v>0.4524648639265762</v>
      </c>
      <c r="P90" s="77">
        <f t="shared" ref="P90:U91" si="29">$F90</f>
        <v>0.4524648639265762</v>
      </c>
      <c r="Q90" s="77">
        <f t="shared" si="29"/>
        <v>0.4524648639265762</v>
      </c>
      <c r="R90" s="77">
        <f t="shared" si="29"/>
        <v>0.4524648639265762</v>
      </c>
      <c r="S90" s="77">
        <f t="shared" si="29"/>
        <v>0.4524648639265762</v>
      </c>
      <c r="T90" s="77">
        <f t="shared" si="29"/>
        <v>0.4524648639265762</v>
      </c>
      <c r="U90" s="77">
        <f t="shared" si="29"/>
        <v>0.4524648639265762</v>
      </c>
    </row>
    <row r="91" spans="2:23" outlineLevel="1" x14ac:dyDescent="0.2">
      <c r="B91" s="2" t="s">
        <v>167</v>
      </c>
      <c r="D91" s="2" t="s">
        <v>88</v>
      </c>
      <c r="F91" s="44">
        <f>'2. Input uit WACC modellen'!F39</f>
        <v>0.25</v>
      </c>
      <c r="H91" s="77">
        <f>$F91</f>
        <v>0.25</v>
      </c>
      <c r="I91" s="77">
        <f t="shared" ref="I91:I92" si="30">$F91</f>
        <v>0.25</v>
      </c>
      <c r="J91" s="77">
        <f t="shared" si="28"/>
        <v>0.25</v>
      </c>
      <c r="K91" s="77">
        <f t="shared" si="28"/>
        <v>0.25</v>
      </c>
      <c r="L91" s="77">
        <f t="shared" si="28"/>
        <v>0.25</v>
      </c>
      <c r="M91" s="77">
        <f t="shared" si="28"/>
        <v>0.25</v>
      </c>
      <c r="P91" s="77">
        <f t="shared" si="29"/>
        <v>0.25</v>
      </c>
      <c r="Q91" s="77">
        <f t="shared" si="29"/>
        <v>0.25</v>
      </c>
      <c r="R91" s="77">
        <f t="shared" si="29"/>
        <v>0.25</v>
      </c>
      <c r="S91" s="77">
        <f t="shared" si="29"/>
        <v>0.25</v>
      </c>
      <c r="T91" s="77">
        <f t="shared" si="29"/>
        <v>0.25</v>
      </c>
      <c r="U91" s="77">
        <f t="shared" si="29"/>
        <v>0.25</v>
      </c>
    </row>
    <row r="92" spans="2:23" outlineLevel="1" x14ac:dyDescent="0.2">
      <c r="B92" s="2" t="s">
        <v>292</v>
      </c>
      <c r="D92" s="2" t="s">
        <v>88</v>
      </c>
      <c r="F92" s="44">
        <f>'2. Input uit WACC modellen'!F40</f>
        <v>-9.240740740740726E-5</v>
      </c>
      <c r="H92" s="77">
        <f>$F92</f>
        <v>-9.240740740740726E-5</v>
      </c>
      <c r="I92" s="77">
        <f t="shared" si="30"/>
        <v>-9.240740740740726E-5</v>
      </c>
      <c r="J92" s="77">
        <f t="shared" si="28"/>
        <v>-9.240740740740726E-5</v>
      </c>
      <c r="K92" s="77">
        <f t="shared" si="28"/>
        <v>-9.240740740740726E-5</v>
      </c>
      <c r="L92" s="77">
        <f t="shared" si="28"/>
        <v>-9.240740740740726E-5</v>
      </c>
      <c r="M92" s="77">
        <f t="shared" si="28"/>
        <v>-9.240740740740726E-5</v>
      </c>
      <c r="P92" s="44">
        <f>'4. Risicovrije rente'!S34</f>
        <v>5.0000000000000001E-3</v>
      </c>
      <c r="Q92" s="44">
        <f>'4. Risicovrije rente'!T34</f>
        <v>5.0000000000000001E-3</v>
      </c>
      <c r="R92" s="44">
        <f>'4. Risicovrije rente'!U34</f>
        <v>5.0000000000000001E-3</v>
      </c>
      <c r="S92" s="44">
        <f>'4. Risicovrije rente'!V34</f>
        <v>1.222761508951407E-2</v>
      </c>
      <c r="T92" s="44">
        <f>'4. Risicovrije rente'!W34</f>
        <v>1.222761508951407E-2</v>
      </c>
      <c r="U92" s="44">
        <f>'4. Risicovrije rente'!X34</f>
        <v>1.222761508951407E-2</v>
      </c>
    </row>
    <row r="93" spans="2:23" outlineLevel="1" x14ac:dyDescent="0.2">
      <c r="B93" s="2" t="s">
        <v>293</v>
      </c>
      <c r="D93" s="2" t="s">
        <v>88</v>
      </c>
      <c r="H93" s="44">
        <f>'4. Risicovrije rente'!S37</f>
        <v>-2.4786015325670495E-3</v>
      </c>
      <c r="I93" s="44">
        <f>'4. Risicovrije rente'!T37</f>
        <v>1.3280961538461537E-2</v>
      </c>
      <c r="J93" s="32"/>
      <c r="K93" s="32"/>
      <c r="L93" s="32"/>
      <c r="M93" s="32"/>
      <c r="P93" s="44">
        <f>'4. Risicovrije rente'!S39</f>
        <v>5.0000000000000001E-3</v>
      </c>
      <c r="Q93" s="44">
        <f>'4. Risicovrije rente'!T39</f>
        <v>1.4405192307692312E-2</v>
      </c>
      <c r="R93" s="69"/>
      <c r="S93" s="69"/>
      <c r="T93" s="69"/>
      <c r="U93" s="69"/>
      <c r="W93" s="2" t="s">
        <v>172</v>
      </c>
    </row>
    <row r="94" spans="2:23" outlineLevel="1" x14ac:dyDescent="0.2">
      <c r="B94" s="2" t="s">
        <v>77</v>
      </c>
      <c r="D94" s="2" t="s">
        <v>88</v>
      </c>
      <c r="F94" s="44">
        <f>'2. Input uit WACC modellen'!F41</f>
        <v>0.05</v>
      </c>
      <c r="H94" s="77">
        <f>$F94</f>
        <v>0.05</v>
      </c>
      <c r="I94" s="77">
        <f t="shared" ref="I94" si="31">$F94</f>
        <v>0.05</v>
      </c>
      <c r="J94" s="77">
        <f t="shared" ref="J94:M95" si="32">$F94</f>
        <v>0.05</v>
      </c>
      <c r="K94" s="77">
        <f t="shared" si="32"/>
        <v>0.05</v>
      </c>
      <c r="L94" s="77">
        <f t="shared" si="32"/>
        <v>0.05</v>
      </c>
      <c r="M94" s="77">
        <f t="shared" si="32"/>
        <v>0.05</v>
      </c>
      <c r="P94" s="77">
        <f t="shared" ref="P94:U95" si="33">$F94</f>
        <v>0.05</v>
      </c>
      <c r="Q94" s="77">
        <f t="shared" si="33"/>
        <v>0.05</v>
      </c>
      <c r="R94" s="77">
        <f t="shared" si="33"/>
        <v>0.05</v>
      </c>
      <c r="S94" s="77">
        <f t="shared" si="33"/>
        <v>0.05</v>
      </c>
      <c r="T94" s="77">
        <f t="shared" si="33"/>
        <v>0.05</v>
      </c>
      <c r="U94" s="77">
        <f t="shared" si="33"/>
        <v>0.05</v>
      </c>
    </row>
    <row r="95" spans="2:23" outlineLevel="1" x14ac:dyDescent="0.2">
      <c r="B95" s="2" t="s">
        <v>168</v>
      </c>
      <c r="F95" s="78">
        <f>'2. Input uit WACC modellen'!F42</f>
        <v>0.39052874739697352</v>
      </c>
      <c r="H95" s="79">
        <f>$F95</f>
        <v>0.39052874739697352</v>
      </c>
      <c r="I95" s="79">
        <f>$F95</f>
        <v>0.39052874739697352</v>
      </c>
      <c r="J95" s="79">
        <f t="shared" si="32"/>
        <v>0.39052874739697352</v>
      </c>
      <c r="K95" s="79">
        <f t="shared" si="32"/>
        <v>0.39052874739697352</v>
      </c>
      <c r="L95" s="79">
        <f t="shared" si="32"/>
        <v>0.39052874739697352</v>
      </c>
      <c r="M95" s="79">
        <f t="shared" si="32"/>
        <v>0.39052874739697352</v>
      </c>
      <c r="P95" s="79">
        <f t="shared" si="33"/>
        <v>0.39052874739697352</v>
      </c>
      <c r="Q95" s="79">
        <f t="shared" si="33"/>
        <v>0.39052874739697352</v>
      </c>
      <c r="R95" s="79">
        <f t="shared" si="33"/>
        <v>0.39052874739697352</v>
      </c>
      <c r="S95" s="79">
        <f t="shared" si="33"/>
        <v>0.39052874739697352</v>
      </c>
      <c r="T95" s="79">
        <f t="shared" si="33"/>
        <v>0.39052874739697352</v>
      </c>
      <c r="U95" s="79">
        <f t="shared" si="33"/>
        <v>0.39052874739697352</v>
      </c>
    </row>
    <row r="96" spans="2:23" outlineLevel="1" x14ac:dyDescent="0.2">
      <c r="B96" s="2" t="s">
        <v>294</v>
      </c>
      <c r="D96" s="2" t="s">
        <v>88</v>
      </c>
      <c r="H96" s="44">
        <f>'2. Input uit WACC modellen'!S43</f>
        <v>1.4799809838996474E-2</v>
      </c>
      <c r="I96" s="44">
        <f>'2. Input uit WACC modellen'!T43</f>
        <v>1.2563793392173233E-2</v>
      </c>
      <c r="J96" s="44">
        <f>'2. Input uit WACC modellen'!U43</f>
        <v>1.0719922539219722E-2</v>
      </c>
      <c r="K96" s="44">
        <f>'2. Input uit WACC modellen'!V43</f>
        <v>9.5487336786033803E-3</v>
      </c>
      <c r="L96" s="44">
        <f>'2. Input uit WACC modellen'!W43</f>
        <v>9.0182344731594543E-3</v>
      </c>
      <c r="M96" s="44">
        <f>'2. Input uit WACC modellen'!X43</f>
        <v>8.876355957370699E-3</v>
      </c>
      <c r="P96" s="77">
        <f t="shared" ref="P96:U96" si="34">H96</f>
        <v>1.4799809838996474E-2</v>
      </c>
      <c r="Q96" s="77">
        <f t="shared" si="34"/>
        <v>1.2563793392173233E-2</v>
      </c>
      <c r="R96" s="77">
        <f t="shared" si="34"/>
        <v>1.0719922539219722E-2</v>
      </c>
      <c r="S96" s="77">
        <f t="shared" si="34"/>
        <v>9.5487336786033803E-3</v>
      </c>
      <c r="T96" s="77">
        <f t="shared" si="34"/>
        <v>9.0182344731594543E-3</v>
      </c>
      <c r="U96" s="77">
        <f t="shared" si="34"/>
        <v>8.876355957370699E-3</v>
      </c>
    </row>
    <row r="97" spans="2:23" outlineLevel="1" x14ac:dyDescent="0.2">
      <c r="B97" s="2" t="s">
        <v>295</v>
      </c>
      <c r="D97" s="2" t="s">
        <v>88</v>
      </c>
      <c r="H97" s="44">
        <f>'5. Rente schulden'!S42</f>
        <v>1.4334063833712432E-2</v>
      </c>
      <c r="I97" s="44">
        <f>'5. Rente schulden'!T42</f>
        <v>1.3766379548441936E-2</v>
      </c>
      <c r="J97" s="32"/>
      <c r="K97" s="32"/>
      <c r="L97" s="32"/>
      <c r="M97" s="32"/>
      <c r="P97" s="44">
        <f>'5. Rente schulden'!S42</f>
        <v>1.4334063833712432E-2</v>
      </c>
      <c r="Q97" s="44">
        <f>'5. Rente schulden'!T42</f>
        <v>1.3766379548441936E-2</v>
      </c>
      <c r="R97" s="69"/>
      <c r="S97" s="69"/>
      <c r="T97" s="69"/>
      <c r="U97" s="69"/>
      <c r="W97" s="2" t="s">
        <v>172</v>
      </c>
    </row>
    <row r="98" spans="2:23" outlineLevel="1" x14ac:dyDescent="0.2">
      <c r="B98" s="2" t="s">
        <v>94</v>
      </c>
      <c r="D98" s="2" t="s">
        <v>88</v>
      </c>
      <c r="F98" s="44">
        <f>'2. Input uit WACC modellen'!F45</f>
        <v>1.5E-3</v>
      </c>
      <c r="H98" s="77">
        <f>$F98</f>
        <v>1.5E-3</v>
      </c>
      <c r="I98" s="77">
        <f t="shared" ref="I98:M98" si="35">$F98</f>
        <v>1.5E-3</v>
      </c>
      <c r="J98" s="77">
        <f t="shared" si="35"/>
        <v>1.5E-3</v>
      </c>
      <c r="K98" s="77">
        <f t="shared" si="35"/>
        <v>1.5E-3</v>
      </c>
      <c r="L98" s="77">
        <f t="shared" si="35"/>
        <v>1.5E-3</v>
      </c>
      <c r="M98" s="77">
        <f t="shared" si="35"/>
        <v>1.5E-3</v>
      </c>
      <c r="P98" s="77">
        <f t="shared" ref="P98:U98" si="36">$F98</f>
        <v>1.5E-3</v>
      </c>
      <c r="Q98" s="77">
        <f>$F98</f>
        <v>1.5E-3</v>
      </c>
      <c r="R98" s="77">
        <f>$F98</f>
        <v>1.5E-3</v>
      </c>
      <c r="S98" s="77">
        <f t="shared" si="36"/>
        <v>1.5E-3</v>
      </c>
      <c r="T98" s="77">
        <f t="shared" si="36"/>
        <v>1.5E-3</v>
      </c>
      <c r="U98" s="77">
        <f t="shared" si="36"/>
        <v>1.5E-3</v>
      </c>
    </row>
    <row r="99" spans="2:23" outlineLevel="1" x14ac:dyDescent="0.2">
      <c r="B99" s="2" t="s">
        <v>274</v>
      </c>
      <c r="D99" s="2" t="s">
        <v>88</v>
      </c>
      <c r="H99" s="77">
        <f>H27</f>
        <v>8.3408398013620176E-3</v>
      </c>
      <c r="I99" s="77">
        <f t="shared" ref="I99:M99" si="37">I27</f>
        <v>8.8408398013620181E-3</v>
      </c>
      <c r="J99" s="77">
        <f t="shared" si="37"/>
        <v>8.8408398013620181E-3</v>
      </c>
      <c r="K99" s="77">
        <f t="shared" si="37"/>
        <v>8.8408398013620007E-3</v>
      </c>
      <c r="L99" s="77">
        <f t="shared" si="37"/>
        <v>8.8408398013620007E-3</v>
      </c>
      <c r="M99" s="77">
        <f t="shared" si="37"/>
        <v>8.8408398013620007E-3</v>
      </c>
      <c r="P99" s="77">
        <f>H99</f>
        <v>8.3408398013620176E-3</v>
      </c>
      <c r="Q99" s="77">
        <f t="shared" ref="Q99:U100" si="38">I99</f>
        <v>8.8408398013620181E-3</v>
      </c>
      <c r="R99" s="77">
        <f t="shared" si="38"/>
        <v>8.8408398013620181E-3</v>
      </c>
      <c r="S99" s="77">
        <f t="shared" si="38"/>
        <v>8.8408398013620007E-3</v>
      </c>
      <c r="T99" s="77">
        <f t="shared" si="38"/>
        <v>8.8408398013620007E-3</v>
      </c>
      <c r="U99" s="77">
        <f t="shared" si="38"/>
        <v>8.8408398013620007E-3</v>
      </c>
    </row>
    <row r="100" spans="2:23" outlineLevel="1" x14ac:dyDescent="0.2">
      <c r="B100" s="2" t="s">
        <v>275</v>
      </c>
      <c r="D100" s="2" t="s">
        <v>88</v>
      </c>
      <c r="H100" s="77">
        <f>H24</f>
        <v>1.6681679602724035E-2</v>
      </c>
      <c r="I100" s="77">
        <f t="shared" ref="I100:M100" si="39">I24</f>
        <v>1.7681679602724036E-2</v>
      </c>
      <c r="J100" s="77">
        <f t="shared" si="39"/>
        <v>1.7681679602724036E-2</v>
      </c>
      <c r="K100" s="77">
        <f t="shared" si="39"/>
        <v>1.7681679602724001E-2</v>
      </c>
      <c r="L100" s="77">
        <f t="shared" si="39"/>
        <v>1.7681679602724001E-2</v>
      </c>
      <c r="M100" s="77">
        <f t="shared" si="39"/>
        <v>1.7681679602724001E-2</v>
      </c>
      <c r="P100" s="77">
        <f>H100</f>
        <v>1.6681679602724035E-2</v>
      </c>
      <c r="Q100" s="77">
        <f t="shared" si="38"/>
        <v>1.7681679602724036E-2</v>
      </c>
      <c r="R100" s="77">
        <f t="shared" si="38"/>
        <v>1.7681679602724036E-2</v>
      </c>
      <c r="S100" s="77">
        <f t="shared" si="38"/>
        <v>1.7681679602724001E-2</v>
      </c>
      <c r="T100" s="77">
        <f t="shared" si="38"/>
        <v>1.7681679602724001E-2</v>
      </c>
      <c r="U100" s="77">
        <f t="shared" si="38"/>
        <v>1.7681679602724001E-2</v>
      </c>
    </row>
    <row r="101" spans="2:23" outlineLevel="1" x14ac:dyDescent="0.2"/>
    <row r="102" spans="2:23" outlineLevel="1" x14ac:dyDescent="0.2">
      <c r="B102" s="1" t="s">
        <v>170</v>
      </c>
      <c r="H102" s="1" t="s">
        <v>169</v>
      </c>
      <c r="P102" s="1" t="s">
        <v>166</v>
      </c>
    </row>
    <row r="103" spans="2:23" outlineLevel="1" x14ac:dyDescent="0.2">
      <c r="B103" s="2" t="s">
        <v>74</v>
      </c>
      <c r="D103" s="2" t="s">
        <v>88</v>
      </c>
      <c r="H103" s="77">
        <f>H90</f>
        <v>0.4524648639265762</v>
      </c>
      <c r="I103" s="77">
        <f t="shared" ref="I103:I105" si="40">I90</f>
        <v>0.4524648639265762</v>
      </c>
      <c r="J103" s="77">
        <f t="shared" ref="J103:M103" si="41">J90</f>
        <v>0.4524648639265762</v>
      </c>
      <c r="K103" s="77">
        <f t="shared" si="41"/>
        <v>0.4524648639265762</v>
      </c>
      <c r="L103" s="77">
        <f t="shared" si="41"/>
        <v>0.4524648639265762</v>
      </c>
      <c r="M103" s="77">
        <f t="shared" si="41"/>
        <v>0.4524648639265762</v>
      </c>
      <c r="P103" s="77">
        <f t="shared" ref="P103:U105" si="42">P90</f>
        <v>0.4524648639265762</v>
      </c>
      <c r="Q103" s="77">
        <f t="shared" si="42"/>
        <v>0.4524648639265762</v>
      </c>
      <c r="R103" s="77">
        <f t="shared" si="42"/>
        <v>0.4524648639265762</v>
      </c>
      <c r="S103" s="77">
        <f t="shared" si="42"/>
        <v>0.4524648639265762</v>
      </c>
      <c r="T103" s="77">
        <f t="shared" si="42"/>
        <v>0.4524648639265762</v>
      </c>
      <c r="U103" s="77">
        <f t="shared" si="42"/>
        <v>0.4524648639265762</v>
      </c>
    </row>
    <row r="104" spans="2:23" outlineLevel="1" x14ac:dyDescent="0.2">
      <c r="B104" s="2" t="s">
        <v>75</v>
      </c>
      <c r="D104" s="2" t="s">
        <v>88</v>
      </c>
      <c r="H104" s="77">
        <f>H91</f>
        <v>0.25</v>
      </c>
      <c r="I104" s="77">
        <f t="shared" si="40"/>
        <v>0.25</v>
      </c>
      <c r="J104" s="77">
        <f t="shared" ref="J104:M104" si="43">J91</f>
        <v>0.25</v>
      </c>
      <c r="K104" s="77">
        <f t="shared" si="43"/>
        <v>0.25</v>
      </c>
      <c r="L104" s="77">
        <f t="shared" si="43"/>
        <v>0.25</v>
      </c>
      <c r="M104" s="77">
        <f t="shared" si="43"/>
        <v>0.25</v>
      </c>
      <c r="P104" s="77">
        <f t="shared" si="42"/>
        <v>0.25</v>
      </c>
      <c r="Q104" s="77">
        <f t="shared" si="42"/>
        <v>0.25</v>
      </c>
      <c r="R104" s="77">
        <f t="shared" si="42"/>
        <v>0.25</v>
      </c>
      <c r="S104" s="77">
        <f t="shared" si="42"/>
        <v>0.25</v>
      </c>
      <c r="T104" s="77">
        <f t="shared" si="42"/>
        <v>0.25</v>
      </c>
      <c r="U104" s="77">
        <f t="shared" si="42"/>
        <v>0.25</v>
      </c>
    </row>
    <row r="105" spans="2:23" outlineLevel="1" x14ac:dyDescent="0.2">
      <c r="B105" s="2" t="s">
        <v>76</v>
      </c>
      <c r="D105" s="2" t="s">
        <v>88</v>
      </c>
      <c r="H105" s="77">
        <f>H92</f>
        <v>-9.240740740740726E-5</v>
      </c>
      <c r="I105" s="77">
        <f t="shared" si="40"/>
        <v>-9.240740740740726E-5</v>
      </c>
      <c r="J105" s="77">
        <f t="shared" ref="J105:M105" si="44">J92</f>
        <v>-9.240740740740726E-5</v>
      </c>
      <c r="K105" s="77">
        <f t="shared" si="44"/>
        <v>-9.240740740740726E-5</v>
      </c>
      <c r="L105" s="77">
        <f t="shared" si="44"/>
        <v>-9.240740740740726E-5</v>
      </c>
      <c r="M105" s="77">
        <f t="shared" si="44"/>
        <v>-9.240740740740726E-5</v>
      </c>
      <c r="P105" s="77">
        <f t="shared" si="42"/>
        <v>5.0000000000000001E-3</v>
      </c>
      <c r="Q105" s="77">
        <f t="shared" si="42"/>
        <v>5.0000000000000001E-3</v>
      </c>
      <c r="R105" s="77">
        <f t="shared" si="42"/>
        <v>5.0000000000000001E-3</v>
      </c>
      <c r="S105" s="77">
        <f t="shared" si="42"/>
        <v>1.222761508951407E-2</v>
      </c>
      <c r="T105" s="77">
        <f t="shared" si="42"/>
        <v>1.222761508951407E-2</v>
      </c>
      <c r="U105" s="77">
        <f t="shared" si="42"/>
        <v>1.222761508951407E-2</v>
      </c>
    </row>
    <row r="106" spans="2:23" outlineLevel="1" x14ac:dyDescent="0.2">
      <c r="B106" s="2" t="s">
        <v>77</v>
      </c>
      <c r="D106" s="2" t="s">
        <v>88</v>
      </c>
      <c r="H106" s="77">
        <f>H94</f>
        <v>0.05</v>
      </c>
      <c r="I106" s="77">
        <f t="shared" ref="I106" si="45">I94</f>
        <v>0.05</v>
      </c>
      <c r="J106" s="77">
        <f t="shared" ref="J106:M106" si="46">J94</f>
        <v>0.05</v>
      </c>
      <c r="K106" s="77">
        <f t="shared" si="46"/>
        <v>0.05</v>
      </c>
      <c r="L106" s="77">
        <f t="shared" si="46"/>
        <v>0.05</v>
      </c>
      <c r="M106" s="77">
        <f t="shared" si="46"/>
        <v>0.05</v>
      </c>
      <c r="P106" s="77">
        <f t="shared" ref="P106:U107" si="47">P94</f>
        <v>0.05</v>
      </c>
      <c r="Q106" s="77">
        <f t="shared" si="47"/>
        <v>0.05</v>
      </c>
      <c r="R106" s="77">
        <f t="shared" si="47"/>
        <v>0.05</v>
      </c>
      <c r="S106" s="77">
        <f t="shared" si="47"/>
        <v>0.05</v>
      </c>
      <c r="T106" s="77">
        <f t="shared" si="47"/>
        <v>0.05</v>
      </c>
      <c r="U106" s="77">
        <f t="shared" si="47"/>
        <v>0.05</v>
      </c>
    </row>
    <row r="107" spans="2:23" outlineLevel="1" x14ac:dyDescent="0.2">
      <c r="B107" s="2" t="s">
        <v>168</v>
      </c>
      <c r="H107" s="79">
        <f>H95</f>
        <v>0.39052874739697352</v>
      </c>
      <c r="I107" s="79">
        <f t="shared" ref="I107" si="48">I95</f>
        <v>0.39052874739697352</v>
      </c>
      <c r="J107" s="79">
        <f t="shared" ref="J107:M107" si="49">J95</f>
        <v>0.39052874739697352</v>
      </c>
      <c r="K107" s="79">
        <f t="shared" si="49"/>
        <v>0.39052874739697352</v>
      </c>
      <c r="L107" s="79">
        <f t="shared" si="49"/>
        <v>0.39052874739697352</v>
      </c>
      <c r="M107" s="79">
        <f t="shared" si="49"/>
        <v>0.39052874739697352</v>
      </c>
      <c r="P107" s="79">
        <f t="shared" si="47"/>
        <v>0.39052874739697352</v>
      </c>
      <c r="Q107" s="79">
        <f t="shared" si="47"/>
        <v>0.39052874739697352</v>
      </c>
      <c r="R107" s="79">
        <f t="shared" si="47"/>
        <v>0.39052874739697352</v>
      </c>
      <c r="S107" s="79">
        <f t="shared" si="47"/>
        <v>0.39052874739697352</v>
      </c>
      <c r="T107" s="79">
        <f t="shared" si="47"/>
        <v>0.39052874739697352</v>
      </c>
      <c r="U107" s="79">
        <f t="shared" si="47"/>
        <v>0.39052874739697352</v>
      </c>
    </row>
    <row r="108" spans="2:23" outlineLevel="1" x14ac:dyDescent="0.2">
      <c r="B108" s="2" t="s">
        <v>97</v>
      </c>
      <c r="H108" s="80">
        <f>((1-H103)+H103*(1-H104))/(1-H103)*H107</f>
        <v>0.63256874388592832</v>
      </c>
      <c r="I108" s="80">
        <f t="shared" ref="I108" si="50">((1-I103)+I103*(1-I104))/(1-I103)*I107</f>
        <v>0.63256874388592832</v>
      </c>
      <c r="J108" s="80">
        <f t="shared" ref="J108:M108" si="51">((1-J103)+J103*(1-J104))/(1-J103)*J107</f>
        <v>0.63256874388592832</v>
      </c>
      <c r="K108" s="80">
        <f t="shared" si="51"/>
        <v>0.63256874388592832</v>
      </c>
      <c r="L108" s="80">
        <f t="shared" si="51"/>
        <v>0.63256874388592832</v>
      </c>
      <c r="M108" s="80">
        <f t="shared" si="51"/>
        <v>0.63256874388592832</v>
      </c>
      <c r="P108" s="80">
        <f t="shared" ref="P108:Q108" si="52">((1-P103)+P103*(1-P104))/(1-P103)*P107</f>
        <v>0.63256874388592832</v>
      </c>
      <c r="Q108" s="80">
        <f t="shared" si="52"/>
        <v>0.63256874388592832</v>
      </c>
      <c r="R108" s="80">
        <f t="shared" ref="R108" si="53">((1-R103)+R103*(1-R104))/(1-R103)*R107</f>
        <v>0.63256874388592832</v>
      </c>
      <c r="S108" s="80">
        <f t="shared" ref="S108" si="54">((1-S103)+S103*(1-S104))/(1-S103)*S107</f>
        <v>0.63256874388592832</v>
      </c>
      <c r="T108" s="80">
        <f t="shared" ref="T108" si="55">((1-T103)+T103*(1-T104))/(1-T103)*T107</f>
        <v>0.63256874388592832</v>
      </c>
      <c r="U108" s="80">
        <f t="shared" ref="U108" si="56">((1-U103)+U103*(1-U104))/(1-U103)*U107</f>
        <v>0.63256874388592832</v>
      </c>
    </row>
    <row r="109" spans="2:23" outlineLevel="1" x14ac:dyDescent="0.2">
      <c r="B109" s="2" t="s">
        <v>161</v>
      </c>
      <c r="D109" s="2" t="s">
        <v>88</v>
      </c>
      <c r="H109" s="81">
        <f>H105+H108*H106</f>
        <v>3.1536029786889005E-2</v>
      </c>
      <c r="I109" s="81">
        <f>I105+I108*I106</f>
        <v>3.1536029786889005E-2</v>
      </c>
      <c r="J109" s="81">
        <f t="shared" ref="J109:L109" si="57">J105+J108*J106</f>
        <v>3.1536029786889005E-2</v>
      </c>
      <c r="K109" s="81">
        <f t="shared" si="57"/>
        <v>3.1536029786889005E-2</v>
      </c>
      <c r="L109" s="81">
        <f t="shared" si="57"/>
        <v>3.1536029786889005E-2</v>
      </c>
      <c r="M109" s="81">
        <f>M105+M108*M106</f>
        <v>3.1536029786889005E-2</v>
      </c>
      <c r="P109" s="81">
        <f>P105+P108*P106</f>
        <v>3.6628437194296412E-2</v>
      </c>
      <c r="Q109" s="81">
        <f t="shared" ref="Q109" si="58">Q105+Q108*Q106</f>
        <v>3.6628437194296412E-2</v>
      </c>
      <c r="R109" s="81">
        <f t="shared" ref="R109" si="59">R105+R108*R106</f>
        <v>3.6628437194296412E-2</v>
      </c>
      <c r="S109" s="81">
        <f t="shared" ref="S109" si="60">S105+S108*S106</f>
        <v>4.3856052283810482E-2</v>
      </c>
      <c r="T109" s="81">
        <f t="shared" ref="T109" si="61">T105+T108*T106</f>
        <v>4.3856052283810482E-2</v>
      </c>
      <c r="U109" s="81">
        <f t="shared" ref="U109" si="62">U105+U108*U106</f>
        <v>4.3856052283810482E-2</v>
      </c>
    </row>
    <row r="110" spans="2:23" outlineLevel="1" x14ac:dyDescent="0.2">
      <c r="B110" s="2" t="s">
        <v>162</v>
      </c>
      <c r="D110" s="2" t="s">
        <v>88</v>
      </c>
      <c r="H110" s="81">
        <f>H109*1/(1-H104)</f>
        <v>4.2048039715852005E-2</v>
      </c>
      <c r="I110" s="81">
        <f>I109*1/(1-I104)</f>
        <v>4.2048039715852005E-2</v>
      </c>
      <c r="J110" s="81">
        <f t="shared" ref="J110:M110" si="63">J109*1/(1-J104)</f>
        <v>4.2048039715852005E-2</v>
      </c>
      <c r="K110" s="81">
        <f t="shared" si="63"/>
        <v>4.2048039715852005E-2</v>
      </c>
      <c r="L110" s="81">
        <f t="shared" si="63"/>
        <v>4.2048039715852005E-2</v>
      </c>
      <c r="M110" s="81">
        <f t="shared" si="63"/>
        <v>4.2048039715852005E-2</v>
      </c>
      <c r="P110" s="81">
        <f t="shared" ref="P110:U110" si="64">P109*1/(1-P104)</f>
        <v>4.8837916259061885E-2</v>
      </c>
      <c r="Q110" s="81">
        <f t="shared" si="64"/>
        <v>4.8837916259061885E-2</v>
      </c>
      <c r="R110" s="81">
        <f t="shared" si="64"/>
        <v>4.8837916259061885E-2</v>
      </c>
      <c r="S110" s="81">
        <f t="shared" si="64"/>
        <v>5.8474736378413973E-2</v>
      </c>
      <c r="T110" s="81">
        <f t="shared" si="64"/>
        <v>5.8474736378413973E-2</v>
      </c>
      <c r="U110" s="81">
        <f t="shared" si="64"/>
        <v>5.8474736378413973E-2</v>
      </c>
    </row>
    <row r="111" spans="2:23" outlineLevel="1" x14ac:dyDescent="0.2">
      <c r="B111" s="2" t="s">
        <v>163</v>
      </c>
      <c r="D111" s="2" t="s">
        <v>88</v>
      </c>
      <c r="H111" s="77">
        <f>H96</f>
        <v>1.4799809838996474E-2</v>
      </c>
      <c r="I111" s="77">
        <f t="shared" ref="I111" si="65">I96</f>
        <v>1.2563793392173233E-2</v>
      </c>
      <c r="J111" s="77">
        <f t="shared" ref="J111:M111" si="66">J96</f>
        <v>1.0719922539219722E-2</v>
      </c>
      <c r="K111" s="77">
        <f t="shared" si="66"/>
        <v>9.5487336786033803E-3</v>
      </c>
      <c r="L111" s="77">
        <f t="shared" si="66"/>
        <v>9.0182344731594543E-3</v>
      </c>
      <c r="M111" s="77">
        <f t="shared" si="66"/>
        <v>8.876355957370699E-3</v>
      </c>
      <c r="P111" s="77">
        <f t="shared" ref="P111:U111" si="67">P96</f>
        <v>1.4799809838996474E-2</v>
      </c>
      <c r="Q111" s="77">
        <f t="shared" si="67"/>
        <v>1.2563793392173233E-2</v>
      </c>
      <c r="R111" s="77">
        <f t="shared" si="67"/>
        <v>1.0719922539219722E-2</v>
      </c>
      <c r="S111" s="77">
        <f t="shared" si="67"/>
        <v>9.5487336786033803E-3</v>
      </c>
      <c r="T111" s="77">
        <f>T96</f>
        <v>9.0182344731594543E-3</v>
      </c>
      <c r="U111" s="77">
        <f t="shared" si="67"/>
        <v>8.876355957370699E-3</v>
      </c>
    </row>
    <row r="112" spans="2:23" outlineLevel="1" x14ac:dyDescent="0.2">
      <c r="B112" s="2" t="s">
        <v>94</v>
      </c>
      <c r="D112" s="2" t="s">
        <v>88</v>
      </c>
      <c r="H112" s="77">
        <f t="shared" ref="H112:I112" si="68">H98</f>
        <v>1.5E-3</v>
      </c>
      <c r="I112" s="77">
        <f t="shared" si="68"/>
        <v>1.5E-3</v>
      </c>
      <c r="J112" s="77">
        <f t="shared" ref="J112:M112" si="69">J98</f>
        <v>1.5E-3</v>
      </c>
      <c r="K112" s="77">
        <f t="shared" si="69"/>
        <v>1.5E-3</v>
      </c>
      <c r="L112" s="77">
        <f t="shared" si="69"/>
        <v>1.5E-3</v>
      </c>
      <c r="M112" s="77">
        <f t="shared" si="69"/>
        <v>1.5E-3</v>
      </c>
      <c r="P112" s="77">
        <f t="shared" ref="P112:U112" si="70">P98</f>
        <v>1.5E-3</v>
      </c>
      <c r="Q112" s="77">
        <f t="shared" si="70"/>
        <v>1.5E-3</v>
      </c>
      <c r="R112" s="77">
        <f t="shared" si="70"/>
        <v>1.5E-3</v>
      </c>
      <c r="S112" s="77">
        <f t="shared" si="70"/>
        <v>1.5E-3</v>
      </c>
      <c r="T112" s="77">
        <f t="shared" si="70"/>
        <v>1.5E-3</v>
      </c>
      <c r="U112" s="77">
        <f t="shared" si="70"/>
        <v>1.5E-3</v>
      </c>
    </row>
    <row r="113" spans="2:23" outlineLevel="1" x14ac:dyDescent="0.2">
      <c r="B113" s="2" t="s">
        <v>160</v>
      </c>
      <c r="D113" s="2" t="s">
        <v>88</v>
      </c>
      <c r="H113" s="81">
        <f>H111+H112</f>
        <v>1.6299809838996475E-2</v>
      </c>
      <c r="I113" s="81">
        <f>I111+I112</f>
        <v>1.4063793392173233E-2</v>
      </c>
      <c r="J113" s="81">
        <f t="shared" ref="J113:M113" si="71">J111+J112</f>
        <v>1.2219922539219722E-2</v>
      </c>
      <c r="K113" s="81">
        <f t="shared" si="71"/>
        <v>1.104873367860338E-2</v>
      </c>
      <c r="L113" s="81">
        <f t="shared" si="71"/>
        <v>1.0518234473159454E-2</v>
      </c>
      <c r="M113" s="81">
        <f t="shared" si="71"/>
        <v>1.0376355957370699E-2</v>
      </c>
      <c r="P113" s="81">
        <f t="shared" ref="P113:Q113" si="72">P111+P112</f>
        <v>1.6299809838996475E-2</v>
      </c>
      <c r="Q113" s="81">
        <f t="shared" si="72"/>
        <v>1.4063793392173233E-2</v>
      </c>
      <c r="R113" s="81">
        <f t="shared" ref="R113" si="73">R111+R112</f>
        <v>1.2219922539219722E-2</v>
      </c>
      <c r="S113" s="81">
        <f t="shared" ref="S113" si="74">S111+S112</f>
        <v>1.104873367860338E-2</v>
      </c>
      <c r="T113" s="81">
        <f t="shared" ref="T113" si="75">T111+T112</f>
        <v>1.0518234473159454E-2</v>
      </c>
      <c r="U113" s="81">
        <f t="shared" ref="U113" si="76">U111+U112</f>
        <v>1.0376355957370699E-2</v>
      </c>
    </row>
    <row r="114" spans="2:23" outlineLevel="1" x14ac:dyDescent="0.2">
      <c r="B114" s="2" t="s">
        <v>164</v>
      </c>
      <c r="D114" s="2" t="s">
        <v>88</v>
      </c>
      <c r="H114" s="81">
        <f>(1-H103)*H110+H103*H113</f>
        <v>3.0397870388270364E-2</v>
      </c>
      <c r="I114" s="81">
        <f>(1-I103)*I110+I103*I113</f>
        <v>2.9386151510920899E-2</v>
      </c>
      <c r="J114" s="81">
        <f t="shared" ref="J114:M114" si="77">(1-J103)*J110+J103*J113</f>
        <v>2.8551864736341109E-2</v>
      </c>
      <c r="K114" s="81">
        <f t="shared" si="77"/>
        <v>2.8021942927890012E-2</v>
      </c>
      <c r="L114" s="81">
        <f t="shared" si="77"/>
        <v>2.7781910677085672E-2</v>
      </c>
      <c r="M114" s="81">
        <f t="shared" si="77"/>
        <v>2.7717715633745206E-2</v>
      </c>
      <c r="P114" s="81">
        <f t="shared" ref="P114:Q114" si="78">(1-P103)*P110+P103*P113</f>
        <v>3.411556636527853E-2</v>
      </c>
      <c r="Q114" s="81">
        <f t="shared" si="78"/>
        <v>3.3103847487929064E-2</v>
      </c>
      <c r="R114" s="81">
        <f t="shared" ref="R114" si="79">(1-R103)*R110+R103*R113</f>
        <v>3.2269560713349278E-2</v>
      </c>
      <c r="S114" s="81">
        <f t="shared" ref="S114" si="80">(1-S103)*S110+S103*S113</f>
        <v>3.7016136520262741E-2</v>
      </c>
      <c r="T114" s="81">
        <f t="shared" ref="T114" si="81">(1-T103)*T110+T103*T113</f>
        <v>3.6776104269458397E-2</v>
      </c>
      <c r="U114" s="81">
        <f t="shared" ref="U114" si="82">(1-U103)*U110+U103*U113</f>
        <v>3.6711909226117931E-2</v>
      </c>
    </row>
    <row r="115" spans="2:23" outlineLevel="1" x14ac:dyDescent="0.2">
      <c r="B115" s="2" t="s">
        <v>273</v>
      </c>
      <c r="D115" s="2" t="s">
        <v>88</v>
      </c>
      <c r="H115" s="33">
        <f>ROUND(H114,3)</f>
        <v>0.03</v>
      </c>
      <c r="I115" s="33">
        <f>ROUND(I114,3)</f>
        <v>2.9000000000000001E-2</v>
      </c>
      <c r="J115" s="33">
        <f t="shared" ref="J115:M115" si="83">ROUND(J114,3)</f>
        <v>2.9000000000000001E-2</v>
      </c>
      <c r="K115" s="33">
        <f t="shared" si="83"/>
        <v>2.8000000000000001E-2</v>
      </c>
      <c r="L115" s="33">
        <f t="shared" si="83"/>
        <v>2.8000000000000001E-2</v>
      </c>
      <c r="M115" s="33">
        <f t="shared" si="83"/>
        <v>2.8000000000000001E-2</v>
      </c>
      <c r="P115" s="33">
        <f t="shared" ref="P115:Q115" si="84">ROUND(P114,3)</f>
        <v>3.4000000000000002E-2</v>
      </c>
      <c r="Q115" s="33">
        <f t="shared" si="84"/>
        <v>3.3000000000000002E-2</v>
      </c>
      <c r="R115" s="33">
        <f t="shared" ref="R115" si="85">ROUND(R114,3)</f>
        <v>3.2000000000000001E-2</v>
      </c>
      <c r="S115" s="33">
        <f t="shared" ref="S115" si="86">ROUND(S114,3)</f>
        <v>3.6999999999999998E-2</v>
      </c>
      <c r="T115" s="33">
        <f t="shared" ref="T115" si="87">ROUND(T114,3)</f>
        <v>3.6999999999999998E-2</v>
      </c>
      <c r="U115" s="33">
        <f t="shared" ref="U115" si="88">ROUND(U114,3)</f>
        <v>3.6999999999999998E-2</v>
      </c>
    </row>
    <row r="116" spans="2:23" outlineLevel="1" x14ac:dyDescent="0.2">
      <c r="B116" s="2" t="s">
        <v>274</v>
      </c>
      <c r="D116" s="2" t="s">
        <v>88</v>
      </c>
      <c r="H116" s="77">
        <f>H99</f>
        <v>8.3408398013620176E-3</v>
      </c>
      <c r="I116" s="77">
        <f t="shared" ref="I116" si="89">I99</f>
        <v>8.8408398013620181E-3</v>
      </c>
      <c r="J116" s="77">
        <f t="shared" ref="J116:M116" si="90">J99</f>
        <v>8.8408398013620181E-3</v>
      </c>
      <c r="K116" s="77">
        <f t="shared" si="90"/>
        <v>8.8408398013620007E-3</v>
      </c>
      <c r="L116" s="77">
        <f t="shared" si="90"/>
        <v>8.8408398013620007E-3</v>
      </c>
      <c r="M116" s="77">
        <f t="shared" si="90"/>
        <v>8.8408398013620007E-3</v>
      </c>
      <c r="P116" s="77">
        <f>P99</f>
        <v>8.3408398013620176E-3</v>
      </c>
      <c r="Q116" s="77">
        <f t="shared" ref="Q116:U116" si="91">Q99</f>
        <v>8.8408398013620181E-3</v>
      </c>
      <c r="R116" s="77">
        <f t="shared" si="91"/>
        <v>8.8408398013620181E-3</v>
      </c>
      <c r="S116" s="77">
        <f t="shared" si="91"/>
        <v>8.8408398013620007E-3</v>
      </c>
      <c r="T116" s="77">
        <f t="shared" si="91"/>
        <v>8.8408398013620007E-3</v>
      </c>
      <c r="U116" s="77">
        <f t="shared" si="91"/>
        <v>8.8408398013620007E-3</v>
      </c>
    </row>
    <row r="117" spans="2:23" outlineLevel="1" x14ac:dyDescent="0.2">
      <c r="B117" s="2" t="s">
        <v>177</v>
      </c>
      <c r="D117" s="2" t="s">
        <v>88</v>
      </c>
      <c r="H117" s="81">
        <f>(1+H114)/(1+H116)-1</f>
        <v>2.1874578234134967E-2</v>
      </c>
      <c r="I117" s="81">
        <f t="shared" ref="I117" si="92">(1+I114)/(1+I116)-1</f>
        <v>2.0365265658361054E-2</v>
      </c>
      <c r="J117" s="81">
        <f t="shared" ref="J117:M117" si="93">(1+J114)/(1+J116)-1</f>
        <v>1.9538290042719009E-2</v>
      </c>
      <c r="K117" s="81">
        <f t="shared" si="93"/>
        <v>1.9013012132126583E-2</v>
      </c>
      <c r="L117" s="81">
        <f t="shared" si="93"/>
        <v>1.8775083371380008E-2</v>
      </c>
      <c r="M117" s="81">
        <f t="shared" si="93"/>
        <v>1.8711450892590742E-2</v>
      </c>
      <c r="P117" s="81">
        <f>(1+P114)/(1+P116)-1</f>
        <v>2.5561522003803905E-2</v>
      </c>
      <c r="Q117" s="81">
        <f t="shared" ref="Q117" si="94">(1+Q114)/(1+Q116)-1</f>
        <v>2.405038211116084E-2</v>
      </c>
      <c r="R117" s="81">
        <f t="shared" ref="R117" si="95">(1+R114)/(1+R116)-1</f>
        <v>2.3223406495518351E-2</v>
      </c>
      <c r="S117" s="81">
        <f t="shared" ref="S117" si="96">(1+S114)/(1+S116)-1</f>
        <v>2.7928386329451715E-2</v>
      </c>
      <c r="T117" s="81">
        <f t="shared" ref="T117" si="97">(1+T114)/(1+T116)-1</f>
        <v>2.7690457568704918E-2</v>
      </c>
      <c r="U117" s="81">
        <f t="shared" ref="U117" si="98">(1+U114)/(1+U116)-1</f>
        <v>2.7626825089915652E-2</v>
      </c>
    </row>
    <row r="118" spans="2:23" outlineLevel="1" x14ac:dyDescent="0.2">
      <c r="B118" s="2" t="s">
        <v>189</v>
      </c>
      <c r="D118" s="2" t="s">
        <v>88</v>
      </c>
      <c r="H118" s="33">
        <f>ROUND(H117,3)</f>
        <v>2.1999999999999999E-2</v>
      </c>
      <c r="I118" s="33">
        <f t="shared" ref="I118" si="99">ROUND(I117,3)</f>
        <v>0.02</v>
      </c>
      <c r="J118" s="33">
        <f t="shared" ref="J118:M118" si="100">ROUND(J117,3)</f>
        <v>0.02</v>
      </c>
      <c r="K118" s="33">
        <f t="shared" si="100"/>
        <v>1.9E-2</v>
      </c>
      <c r="L118" s="33">
        <f t="shared" si="100"/>
        <v>1.9E-2</v>
      </c>
      <c r="M118" s="33">
        <f t="shared" si="100"/>
        <v>1.9E-2</v>
      </c>
      <c r="P118" s="33">
        <f>ROUND(P117,3)</f>
        <v>2.5999999999999999E-2</v>
      </c>
      <c r="Q118" s="33">
        <f t="shared" ref="Q118" si="101">ROUND(Q117,3)</f>
        <v>2.4E-2</v>
      </c>
      <c r="R118" s="33">
        <f t="shared" ref="R118" si="102">ROUND(R117,3)</f>
        <v>2.3E-2</v>
      </c>
      <c r="S118" s="33">
        <f t="shared" ref="S118" si="103">ROUND(S117,3)</f>
        <v>2.8000000000000001E-2</v>
      </c>
      <c r="T118" s="33">
        <f t="shared" ref="T118" si="104">ROUND(T117,3)</f>
        <v>2.8000000000000001E-2</v>
      </c>
      <c r="U118" s="33">
        <f t="shared" ref="U118" si="105">ROUND(U117,3)</f>
        <v>2.8000000000000001E-2</v>
      </c>
    </row>
    <row r="119" spans="2:23" outlineLevel="1" x14ac:dyDescent="0.2">
      <c r="B119" s="2" t="s">
        <v>275</v>
      </c>
      <c r="D119" s="2" t="s">
        <v>88</v>
      </c>
      <c r="H119" s="77">
        <f>H100</f>
        <v>1.6681679602724035E-2</v>
      </c>
      <c r="I119" s="77">
        <f t="shared" ref="I119" si="106">I100</f>
        <v>1.7681679602724036E-2</v>
      </c>
      <c r="J119" s="77">
        <f t="shared" ref="J119:M119" si="107">J100</f>
        <v>1.7681679602724036E-2</v>
      </c>
      <c r="K119" s="77">
        <f t="shared" si="107"/>
        <v>1.7681679602724001E-2</v>
      </c>
      <c r="L119" s="77">
        <f t="shared" si="107"/>
        <v>1.7681679602724001E-2</v>
      </c>
      <c r="M119" s="77">
        <f t="shared" si="107"/>
        <v>1.7681679602724001E-2</v>
      </c>
      <c r="P119" s="77">
        <f>P100</f>
        <v>1.6681679602724035E-2</v>
      </c>
      <c r="Q119" s="77">
        <f t="shared" ref="Q119:U119" si="108">Q100</f>
        <v>1.7681679602724036E-2</v>
      </c>
      <c r="R119" s="77">
        <f t="shared" si="108"/>
        <v>1.7681679602724036E-2</v>
      </c>
      <c r="S119" s="77">
        <f t="shared" si="108"/>
        <v>1.7681679602724001E-2</v>
      </c>
      <c r="T119" s="77">
        <f t="shared" si="108"/>
        <v>1.7681679602724001E-2</v>
      </c>
      <c r="U119" s="77">
        <f t="shared" si="108"/>
        <v>1.7681679602724001E-2</v>
      </c>
    </row>
    <row r="120" spans="2:23" outlineLevel="1" x14ac:dyDescent="0.2">
      <c r="B120" s="2" t="s">
        <v>176</v>
      </c>
      <c r="D120" s="2" t="s">
        <v>88</v>
      </c>
      <c r="H120" s="81">
        <f>(1+H114)/(1+H119)-1</f>
        <v>1.3491135977689694E-2</v>
      </c>
      <c r="I120" s="81">
        <f t="shared" ref="I120" si="109">(1+I114)/(1+I119)-1</f>
        <v>1.1501112914566791E-2</v>
      </c>
      <c r="J120" s="81">
        <f>(1+J114)/(1+J119)-1</f>
        <v>1.0681321430352053E-2</v>
      </c>
      <c r="K120" s="81">
        <f t="shared" ref="K120:M120" si="110">(1+K114)/(1+K119)-1</f>
        <v>1.0160606732355415E-2</v>
      </c>
      <c r="L120" s="81">
        <f t="shared" si="110"/>
        <v>9.9247449146422362E-3</v>
      </c>
      <c r="M120" s="81">
        <f t="shared" si="110"/>
        <v>9.8616652261431792E-3</v>
      </c>
      <c r="P120" s="81">
        <f>(1+P114)/(1+P119)-1</f>
        <v>1.7147832121226836E-2</v>
      </c>
      <c r="Q120" s="81">
        <f t="shared" ref="Q120" si="111">(1+Q114)/(1+Q119)-1</f>
        <v>1.5154215895117229E-2</v>
      </c>
      <c r="R120" s="81">
        <f t="shared" ref="R120" si="112">(1+R114)/(1+R119)-1</f>
        <v>1.4334424410902269E-2</v>
      </c>
      <c r="S120" s="81">
        <f t="shared" ref="S120" si="113">(1+S114)/(1+S119)-1</f>
        <v>1.8998530979831063E-2</v>
      </c>
      <c r="T120" s="81">
        <f t="shared" ref="T120" si="114">(1+T114)/(1+T119)-1</f>
        <v>1.8762669162117884E-2</v>
      </c>
      <c r="U120" s="81">
        <f t="shared" ref="U120" si="115">(1+U114)/(1+U119)-1</f>
        <v>1.8699589473619049E-2</v>
      </c>
    </row>
    <row r="121" spans="2:23" outlineLevel="1" x14ac:dyDescent="0.2">
      <c r="B121" s="2" t="s">
        <v>188</v>
      </c>
      <c r="D121" s="2" t="s">
        <v>88</v>
      </c>
      <c r="H121" s="33">
        <f>ROUND(H120,3)</f>
        <v>1.2999999999999999E-2</v>
      </c>
      <c r="I121" s="33">
        <f t="shared" ref="I121" si="116">ROUND(I120,3)</f>
        <v>1.2E-2</v>
      </c>
      <c r="J121" s="33">
        <f>ROUND(J120,3)</f>
        <v>1.0999999999999999E-2</v>
      </c>
      <c r="K121" s="33">
        <f t="shared" ref="K121:M121" si="117">ROUND(K120,3)</f>
        <v>0.01</v>
      </c>
      <c r="L121" s="33">
        <f t="shared" si="117"/>
        <v>0.01</v>
      </c>
      <c r="M121" s="33">
        <f t="shared" si="117"/>
        <v>0.01</v>
      </c>
      <c r="P121" s="33">
        <f>ROUND(P120,3)</f>
        <v>1.7000000000000001E-2</v>
      </c>
      <c r="Q121" s="33">
        <f t="shared" ref="Q121" si="118">ROUND(Q120,3)</f>
        <v>1.4999999999999999E-2</v>
      </c>
      <c r="R121" s="33">
        <f t="shared" ref="R121" si="119">ROUND(R120,3)</f>
        <v>1.4E-2</v>
      </c>
      <c r="S121" s="33">
        <f t="shared" ref="S121" si="120">ROUND(S120,3)</f>
        <v>1.9E-2</v>
      </c>
      <c r="T121" s="33">
        <f t="shared" ref="T121" si="121">ROUND(T120,3)</f>
        <v>1.9E-2</v>
      </c>
      <c r="U121" s="33">
        <f t="shared" ref="U121" si="122">ROUND(U120,3)</f>
        <v>1.9E-2</v>
      </c>
    </row>
    <row r="122" spans="2:23" outlineLevel="1" x14ac:dyDescent="0.2"/>
    <row r="123" spans="2:23" outlineLevel="1" x14ac:dyDescent="0.2">
      <c r="B123" s="1" t="s">
        <v>171</v>
      </c>
      <c r="H123" s="1" t="s">
        <v>190</v>
      </c>
      <c r="P123" s="1" t="s">
        <v>191</v>
      </c>
      <c r="W123" s="2" t="s">
        <v>173</v>
      </c>
    </row>
    <row r="124" spans="2:23" outlineLevel="1" x14ac:dyDescent="0.2">
      <c r="B124" s="2" t="s">
        <v>74</v>
      </c>
      <c r="D124" s="2" t="s">
        <v>88</v>
      </c>
      <c r="H124" s="77">
        <f>H90</f>
        <v>0.4524648639265762</v>
      </c>
      <c r="I124" s="77">
        <f>I90</f>
        <v>0.4524648639265762</v>
      </c>
      <c r="J124" s="32"/>
      <c r="K124" s="32"/>
      <c r="L124" s="32"/>
      <c r="M124" s="32"/>
      <c r="P124" s="77">
        <f>P90</f>
        <v>0.4524648639265762</v>
      </c>
      <c r="Q124" s="77">
        <f>Q90</f>
        <v>0.4524648639265762</v>
      </c>
      <c r="R124" s="69"/>
      <c r="S124" s="69"/>
      <c r="T124" s="69"/>
      <c r="U124" s="69"/>
    </row>
    <row r="125" spans="2:23" outlineLevel="1" x14ac:dyDescent="0.2">
      <c r="B125" s="2" t="s">
        <v>75</v>
      </c>
      <c r="D125" s="2" t="s">
        <v>88</v>
      </c>
      <c r="H125" s="77">
        <f>H91</f>
        <v>0.25</v>
      </c>
      <c r="I125" s="77">
        <f>I91</f>
        <v>0.25</v>
      </c>
      <c r="J125" s="32"/>
      <c r="K125" s="32"/>
      <c r="L125" s="32"/>
      <c r="M125" s="32"/>
      <c r="P125" s="77">
        <f>P91</f>
        <v>0.25</v>
      </c>
      <c r="Q125" s="77">
        <f>Q91</f>
        <v>0.25</v>
      </c>
      <c r="R125" s="69"/>
      <c r="S125" s="69"/>
      <c r="T125" s="69"/>
      <c r="U125" s="69"/>
    </row>
    <row r="126" spans="2:23" outlineLevel="1" x14ac:dyDescent="0.2">
      <c r="B126" s="2" t="s">
        <v>76</v>
      </c>
      <c r="D126" s="2" t="s">
        <v>88</v>
      </c>
      <c r="H126" s="77">
        <f>H93</f>
        <v>-2.4786015325670495E-3</v>
      </c>
      <c r="I126" s="77">
        <f>I93</f>
        <v>1.3280961538461537E-2</v>
      </c>
      <c r="J126" s="32"/>
      <c r="K126" s="32"/>
      <c r="L126" s="32"/>
      <c r="M126" s="32"/>
      <c r="P126" s="77">
        <f t="shared" ref="P126:Q128" si="123">P93</f>
        <v>5.0000000000000001E-3</v>
      </c>
      <c r="Q126" s="77">
        <f t="shared" si="123"/>
        <v>1.4405192307692312E-2</v>
      </c>
      <c r="R126" s="69"/>
      <c r="S126" s="69"/>
      <c r="T126" s="69"/>
      <c r="U126" s="69"/>
    </row>
    <row r="127" spans="2:23" outlineLevel="1" x14ac:dyDescent="0.2">
      <c r="B127" s="2" t="s">
        <v>77</v>
      </c>
      <c r="D127" s="2" t="s">
        <v>88</v>
      </c>
      <c r="H127" s="77">
        <f>H94</f>
        <v>0.05</v>
      </c>
      <c r="I127" s="77">
        <f t="shared" ref="I127:I128" si="124">I94</f>
        <v>0.05</v>
      </c>
      <c r="J127" s="32"/>
      <c r="K127" s="32"/>
      <c r="L127" s="32"/>
      <c r="M127" s="32"/>
      <c r="P127" s="77">
        <f t="shared" si="123"/>
        <v>0.05</v>
      </c>
      <c r="Q127" s="77">
        <f t="shared" si="123"/>
        <v>0.05</v>
      </c>
      <c r="R127" s="69"/>
      <c r="S127" s="69"/>
      <c r="T127" s="69"/>
      <c r="U127" s="69"/>
    </row>
    <row r="128" spans="2:23" outlineLevel="1" x14ac:dyDescent="0.2">
      <c r="B128" s="2" t="s">
        <v>168</v>
      </c>
      <c r="H128" s="79">
        <f>H95</f>
        <v>0.39052874739697352</v>
      </c>
      <c r="I128" s="79">
        <f t="shared" si="124"/>
        <v>0.39052874739697352</v>
      </c>
      <c r="J128" s="32"/>
      <c r="K128" s="32"/>
      <c r="L128" s="32"/>
      <c r="M128" s="32"/>
      <c r="P128" s="79">
        <f t="shared" si="123"/>
        <v>0.39052874739697352</v>
      </c>
      <c r="Q128" s="79">
        <f t="shared" si="123"/>
        <v>0.39052874739697352</v>
      </c>
      <c r="R128" s="82"/>
      <c r="S128" s="82"/>
      <c r="T128" s="82"/>
      <c r="U128" s="82"/>
    </row>
    <row r="129" spans="2:21" outlineLevel="1" x14ac:dyDescent="0.2">
      <c r="B129" s="2" t="s">
        <v>97</v>
      </c>
      <c r="H129" s="80">
        <f>((1-H124)+H124*(1-H125))/(1-H124)*H128</f>
        <v>0.63256874388592832</v>
      </c>
      <c r="I129" s="80">
        <f>((1-I124)+I124*(1-I125))/(1-I124)*I128</f>
        <v>0.63256874388592832</v>
      </c>
      <c r="J129" s="32"/>
      <c r="K129" s="32"/>
      <c r="L129" s="32"/>
      <c r="M129" s="32"/>
      <c r="P129" s="80">
        <f>((1-P124)+P124*(1-P125))/(1-P124)*P128</f>
        <v>0.63256874388592832</v>
      </c>
      <c r="Q129" s="80">
        <f>((1-Q124)+Q124*(1-Q125))/(1-Q124)*Q128</f>
        <v>0.63256874388592832</v>
      </c>
      <c r="R129" s="82"/>
      <c r="S129" s="82"/>
      <c r="T129" s="82"/>
      <c r="U129" s="82"/>
    </row>
    <row r="130" spans="2:21" outlineLevel="1" x14ac:dyDescent="0.2">
      <c r="B130" s="2" t="s">
        <v>161</v>
      </c>
      <c r="D130" s="2" t="s">
        <v>88</v>
      </c>
      <c r="H130" s="81">
        <f>H126+H129*H127</f>
        <v>2.9149835661729365E-2</v>
      </c>
      <c r="I130" s="81">
        <f>I126+I129*I127</f>
        <v>4.4909398732757955E-2</v>
      </c>
      <c r="J130" s="32"/>
      <c r="K130" s="32"/>
      <c r="L130" s="32"/>
      <c r="M130" s="32"/>
      <c r="P130" s="81">
        <f>P126+P129*P127</f>
        <v>3.6628437194296412E-2</v>
      </c>
      <c r="Q130" s="81">
        <f>Q126+Q129*Q127</f>
        <v>4.6033629501988728E-2</v>
      </c>
      <c r="R130" s="83"/>
      <c r="S130" s="83"/>
      <c r="T130" s="83"/>
      <c r="U130" s="83"/>
    </row>
    <row r="131" spans="2:21" outlineLevel="1" x14ac:dyDescent="0.2">
      <c r="B131" s="2" t="s">
        <v>162</v>
      </c>
      <c r="D131" s="2" t="s">
        <v>88</v>
      </c>
      <c r="H131" s="81">
        <f>H130*1/(1-H125)</f>
        <v>3.8866447548972484E-2</v>
      </c>
      <c r="I131" s="81">
        <f>I130*1/(1-I125)</f>
        <v>5.987919831034394E-2</v>
      </c>
      <c r="J131" s="32"/>
      <c r="K131" s="32"/>
      <c r="L131" s="32"/>
      <c r="M131" s="32"/>
      <c r="P131" s="81">
        <f>P130*1/(1-P125)</f>
        <v>4.8837916259061885E-2</v>
      </c>
      <c r="Q131" s="81">
        <f>Q130*1/(1-Q125)</f>
        <v>6.1378172669318304E-2</v>
      </c>
      <c r="R131" s="83"/>
      <c r="S131" s="83"/>
      <c r="T131" s="83"/>
      <c r="U131" s="83"/>
    </row>
    <row r="132" spans="2:21" outlineLevel="1" x14ac:dyDescent="0.2">
      <c r="B132" s="2" t="s">
        <v>163</v>
      </c>
      <c r="D132" s="2" t="s">
        <v>88</v>
      </c>
      <c r="H132" s="77">
        <f>H97</f>
        <v>1.4334063833712432E-2</v>
      </c>
      <c r="I132" s="77">
        <f>I97</f>
        <v>1.3766379548441936E-2</v>
      </c>
      <c r="J132" s="32"/>
      <c r="K132" s="32"/>
      <c r="L132" s="32"/>
      <c r="M132" s="32"/>
      <c r="P132" s="77">
        <f>P97</f>
        <v>1.4334063833712432E-2</v>
      </c>
      <c r="Q132" s="77">
        <f>Q97</f>
        <v>1.3766379548441936E-2</v>
      </c>
      <c r="R132" s="69"/>
      <c r="S132" s="69"/>
      <c r="T132" s="69"/>
      <c r="U132" s="69"/>
    </row>
    <row r="133" spans="2:21" outlineLevel="1" x14ac:dyDescent="0.2">
      <c r="B133" s="2" t="s">
        <v>94</v>
      </c>
      <c r="D133" s="2" t="s">
        <v>88</v>
      </c>
      <c r="H133" s="77">
        <f>H98</f>
        <v>1.5E-3</v>
      </c>
      <c r="I133" s="77">
        <f>I98</f>
        <v>1.5E-3</v>
      </c>
      <c r="J133" s="32"/>
      <c r="K133" s="32"/>
      <c r="L133" s="32"/>
      <c r="M133" s="32"/>
      <c r="P133" s="77">
        <f>P98</f>
        <v>1.5E-3</v>
      </c>
      <c r="Q133" s="77">
        <f>Q98</f>
        <v>1.5E-3</v>
      </c>
      <c r="R133" s="69"/>
      <c r="S133" s="69"/>
      <c r="T133" s="69"/>
      <c r="U133" s="69"/>
    </row>
    <row r="134" spans="2:21" outlineLevel="1" x14ac:dyDescent="0.2">
      <c r="B134" s="2" t="s">
        <v>160</v>
      </c>
      <c r="D134" s="2" t="s">
        <v>88</v>
      </c>
      <c r="H134" s="81">
        <f>H132+H133</f>
        <v>1.5834063833712431E-2</v>
      </c>
      <c r="I134" s="81">
        <f>I132+I133</f>
        <v>1.5266379548441936E-2</v>
      </c>
      <c r="J134" s="32"/>
      <c r="K134" s="32"/>
      <c r="L134" s="32"/>
      <c r="M134" s="32"/>
      <c r="P134" s="81">
        <f>P132+P133</f>
        <v>1.5834063833712431E-2</v>
      </c>
      <c r="Q134" s="81">
        <f>Q132+Q133</f>
        <v>1.5266379548441936E-2</v>
      </c>
      <c r="R134" s="83"/>
      <c r="S134" s="83"/>
      <c r="T134" s="83"/>
      <c r="U134" s="83"/>
    </row>
    <row r="135" spans="2:21" outlineLevel="1" x14ac:dyDescent="0.2">
      <c r="B135" s="2" t="s">
        <v>164</v>
      </c>
      <c r="D135" s="2" t="s">
        <v>88</v>
      </c>
      <c r="H135" s="81">
        <f>(1-H124)*H131+H124*H134</f>
        <v>2.844510318534265E-2</v>
      </c>
      <c r="I135" s="81">
        <f>(1-I124)*I131+I124*I134</f>
        <v>3.9693465339858937E-2</v>
      </c>
      <c r="J135" s="32"/>
      <c r="K135" s="32"/>
      <c r="L135" s="32"/>
      <c r="M135" s="32"/>
      <c r="P135" s="81">
        <f>(1-P124)*P131+P124*P134</f>
        <v>3.390483266237334E-2</v>
      </c>
      <c r="Q135" s="81">
        <f>(1-Q124)*Q131+Q124*Q134</f>
        <v>4.0514206469470543E-2</v>
      </c>
      <c r="R135" s="83"/>
      <c r="S135" s="83"/>
      <c r="T135" s="83"/>
      <c r="U135" s="83"/>
    </row>
    <row r="136" spans="2:21" outlineLevel="1" x14ac:dyDescent="0.2">
      <c r="B136" s="2" t="s">
        <v>273</v>
      </c>
      <c r="D136" s="2" t="s">
        <v>88</v>
      </c>
      <c r="H136" s="33">
        <f>ROUND(H135,3)</f>
        <v>2.8000000000000001E-2</v>
      </c>
      <c r="I136" s="33">
        <f>ROUND(I135,3)</f>
        <v>0.04</v>
      </c>
      <c r="J136" s="32"/>
      <c r="K136" s="32"/>
      <c r="L136" s="32"/>
      <c r="M136" s="32"/>
      <c r="P136" s="33">
        <f>ROUND(P135,3)</f>
        <v>3.4000000000000002E-2</v>
      </c>
      <c r="Q136" s="33">
        <f>ROUND(Q135,3)</f>
        <v>4.1000000000000002E-2</v>
      </c>
      <c r="R136" s="69"/>
      <c r="S136" s="69"/>
      <c r="T136" s="69"/>
      <c r="U136" s="69"/>
    </row>
    <row r="137" spans="2:21" outlineLevel="1" x14ac:dyDescent="0.2">
      <c r="B137" s="2" t="s">
        <v>274</v>
      </c>
      <c r="D137" s="2" t="s">
        <v>88</v>
      </c>
      <c r="H137" s="77">
        <f>H99</f>
        <v>8.3408398013620176E-3</v>
      </c>
      <c r="I137" s="77">
        <f>I99</f>
        <v>8.8408398013620181E-3</v>
      </c>
      <c r="J137" s="32"/>
      <c r="K137" s="32"/>
      <c r="L137" s="32"/>
      <c r="M137" s="32"/>
      <c r="P137" s="77">
        <f>P99</f>
        <v>8.3408398013620176E-3</v>
      </c>
      <c r="Q137" s="77">
        <f>Q99</f>
        <v>8.8408398013620181E-3</v>
      </c>
      <c r="R137" s="69"/>
      <c r="S137" s="69"/>
      <c r="T137" s="69"/>
      <c r="U137" s="69"/>
    </row>
    <row r="138" spans="2:21" outlineLevel="1" x14ac:dyDescent="0.2">
      <c r="B138" s="2" t="s">
        <v>177</v>
      </c>
      <c r="D138" s="2" t="s">
        <v>88</v>
      </c>
      <c r="H138" s="81">
        <f>(1+H135)/(1+H137)-1</f>
        <v>1.9937964020123378E-2</v>
      </c>
      <c r="I138" s="81">
        <f>(1+I135)/(1+I137)-1</f>
        <v>3.0582252741246707E-2</v>
      </c>
      <c r="J138" s="32"/>
      <c r="K138" s="32"/>
      <c r="L138" s="32"/>
      <c r="M138" s="32"/>
      <c r="P138" s="81">
        <f>(1+P135)/(1+P137)-1</f>
        <v>2.5352531457564886E-2</v>
      </c>
      <c r="Q138" s="81">
        <f>(1+Q135)/(1+Q137)-1</f>
        <v>3.139580141734255E-2</v>
      </c>
      <c r="R138" s="83"/>
      <c r="S138" s="83"/>
      <c r="T138" s="83"/>
      <c r="U138" s="83"/>
    </row>
    <row r="139" spans="2:21" outlineLevel="1" x14ac:dyDescent="0.2">
      <c r="B139" s="2" t="s">
        <v>189</v>
      </c>
      <c r="D139" s="2" t="s">
        <v>88</v>
      </c>
      <c r="H139" s="33">
        <f>ROUND(H138,3)</f>
        <v>0.02</v>
      </c>
      <c r="I139" s="33">
        <f>ROUND(I138,3)</f>
        <v>3.1E-2</v>
      </c>
      <c r="J139" s="32"/>
      <c r="K139" s="32"/>
      <c r="L139" s="32"/>
      <c r="M139" s="32"/>
      <c r="P139" s="33">
        <f>ROUND(P138,3)</f>
        <v>2.5000000000000001E-2</v>
      </c>
      <c r="Q139" s="33">
        <f>ROUND(Q138,3)</f>
        <v>3.1E-2</v>
      </c>
      <c r="R139" s="69"/>
      <c r="S139" s="69"/>
      <c r="T139" s="69"/>
      <c r="U139" s="69"/>
    </row>
    <row r="140" spans="2:21" outlineLevel="1" x14ac:dyDescent="0.2">
      <c r="B140" s="2" t="s">
        <v>275</v>
      </c>
      <c r="D140" s="2" t="s">
        <v>88</v>
      </c>
      <c r="H140" s="77">
        <f>H100</f>
        <v>1.6681679602724035E-2</v>
      </c>
      <c r="I140" s="77">
        <f>I100</f>
        <v>1.7681679602724036E-2</v>
      </c>
      <c r="J140" s="32"/>
      <c r="K140" s="32"/>
      <c r="L140" s="32"/>
      <c r="M140" s="32"/>
      <c r="P140" s="77">
        <f>P100</f>
        <v>1.6681679602724035E-2</v>
      </c>
      <c r="Q140" s="77">
        <f>Q100</f>
        <v>1.7681679602724036E-2</v>
      </c>
      <c r="R140" s="69"/>
      <c r="S140" s="69"/>
      <c r="T140" s="69"/>
      <c r="U140" s="69"/>
    </row>
    <row r="141" spans="2:21" outlineLevel="1" x14ac:dyDescent="0.2">
      <c r="B141" s="2" t="s">
        <v>176</v>
      </c>
      <c r="D141" s="2" t="s">
        <v>88</v>
      </c>
      <c r="H141" s="81">
        <f>(1+H135)/(1+H140)-1</f>
        <v>1.1570409714882546E-2</v>
      </c>
      <c r="I141" s="81">
        <f>(1+I135)/(1+I140)-1</f>
        <v>2.1629342630721027E-2</v>
      </c>
      <c r="J141" s="32"/>
      <c r="K141" s="32"/>
      <c r="L141" s="32"/>
      <c r="M141" s="32"/>
      <c r="P141" s="81">
        <f>(1+P135)/(1+P140)-1</f>
        <v>1.6940556129996898E-2</v>
      </c>
      <c r="Q141" s="81">
        <f>(1+Q135)/(1+Q140)-1</f>
        <v>2.2435823818367062E-2</v>
      </c>
      <c r="R141" s="83"/>
      <c r="S141" s="83"/>
      <c r="T141" s="83"/>
      <c r="U141" s="83"/>
    </row>
    <row r="142" spans="2:21" outlineLevel="1" x14ac:dyDescent="0.2">
      <c r="B142" s="2" t="s">
        <v>188</v>
      </c>
      <c r="D142" s="2" t="s">
        <v>88</v>
      </c>
      <c r="H142" s="33">
        <f>ROUND(H141,3)</f>
        <v>1.2E-2</v>
      </c>
      <c r="I142" s="33">
        <f>ROUND(I141,3)</f>
        <v>2.1999999999999999E-2</v>
      </c>
      <c r="J142" s="32"/>
      <c r="K142" s="32"/>
      <c r="L142" s="32"/>
      <c r="M142" s="32"/>
      <c r="P142" s="33">
        <f>ROUND(P141,3)</f>
        <v>1.7000000000000001E-2</v>
      </c>
      <c r="Q142" s="33">
        <f>ROUND(Q141,3)</f>
        <v>2.1999999999999999E-2</v>
      </c>
      <c r="R142" s="69"/>
      <c r="S142" s="69"/>
      <c r="T142" s="69"/>
      <c r="U142" s="69"/>
    </row>
    <row r="143" spans="2:21" outlineLevel="1" x14ac:dyDescent="0.2"/>
    <row r="144" spans="2:21" x14ac:dyDescent="0.2">
      <c r="B144" s="40"/>
    </row>
    <row r="145" spans="2:23" s="8" customFormat="1" collapsed="1" x14ac:dyDescent="0.2">
      <c r="B145" s="8" t="s">
        <v>187</v>
      </c>
      <c r="H145" s="36"/>
      <c r="I145" s="36"/>
      <c r="J145" s="36"/>
      <c r="K145" s="36"/>
      <c r="L145" s="36"/>
      <c r="M145" s="36"/>
    </row>
    <row r="146" spans="2:23" outlineLevel="1" x14ac:dyDescent="0.2">
      <c r="B146" s="40"/>
    </row>
    <row r="147" spans="2:23" outlineLevel="1" x14ac:dyDescent="0.2">
      <c r="B147" s="1" t="s">
        <v>154</v>
      </c>
    </row>
    <row r="148" spans="2:23" outlineLevel="1" x14ac:dyDescent="0.2">
      <c r="B148" s="2" t="s">
        <v>292</v>
      </c>
      <c r="D148" s="2" t="s">
        <v>88</v>
      </c>
      <c r="F148" s="44">
        <f>'2. Input uit WACC modellen'!F62</f>
        <v>-9.240740740740726E-5</v>
      </c>
      <c r="H148" s="91"/>
      <c r="I148" s="77">
        <f>$F148</f>
        <v>-9.240740740740726E-5</v>
      </c>
      <c r="J148" s="77">
        <f t="shared" ref="J148:M148" si="125">$F148</f>
        <v>-9.240740740740726E-5</v>
      </c>
      <c r="K148" s="77">
        <f t="shared" si="125"/>
        <v>-9.240740740740726E-5</v>
      </c>
      <c r="L148" s="77">
        <f t="shared" si="125"/>
        <v>-9.240740740740726E-5</v>
      </c>
      <c r="M148" s="77">
        <f t="shared" si="125"/>
        <v>-9.240740740740726E-5</v>
      </c>
      <c r="P148" s="91"/>
      <c r="Q148" s="44">
        <f>'4. Risicovrije rente'!T34</f>
        <v>5.0000000000000001E-3</v>
      </c>
      <c r="R148" s="44">
        <f>'4. Risicovrije rente'!U34</f>
        <v>5.0000000000000001E-3</v>
      </c>
      <c r="S148" s="44">
        <f>'4. Risicovrije rente'!V34</f>
        <v>1.222761508951407E-2</v>
      </c>
      <c r="T148" s="44">
        <f>'4. Risicovrije rente'!W34</f>
        <v>1.222761508951407E-2</v>
      </c>
      <c r="U148" s="44">
        <f>'4. Risicovrije rente'!X34</f>
        <v>1.222761508951407E-2</v>
      </c>
    </row>
    <row r="149" spans="2:23" outlineLevel="1" x14ac:dyDescent="0.2">
      <c r="B149" s="2" t="s">
        <v>293</v>
      </c>
      <c r="D149" s="2" t="s">
        <v>88</v>
      </c>
      <c r="H149" s="91"/>
      <c r="I149" s="44">
        <f>'4. Risicovrije rente'!T37</f>
        <v>1.3280961538461537E-2</v>
      </c>
      <c r="J149" s="32"/>
      <c r="K149" s="32"/>
      <c r="L149" s="32"/>
      <c r="M149" s="32"/>
      <c r="P149" s="91"/>
      <c r="Q149" s="44">
        <f>'4. Risicovrije rente'!T39</f>
        <v>1.4405192307692312E-2</v>
      </c>
      <c r="R149" s="69"/>
      <c r="S149" s="69"/>
      <c r="T149" s="69"/>
      <c r="U149" s="69"/>
      <c r="W149" s="2" t="s">
        <v>172</v>
      </c>
    </row>
    <row r="150" spans="2:23" outlineLevel="1" x14ac:dyDescent="0.2">
      <c r="B150" s="2" t="s">
        <v>77</v>
      </c>
      <c r="D150" s="2" t="s">
        <v>88</v>
      </c>
      <c r="F150" s="44">
        <f>'2. Input uit WACC modellen'!F63</f>
        <v>0.05</v>
      </c>
      <c r="H150" s="91"/>
      <c r="I150" s="77">
        <f t="shared" ref="I150:M151" si="126">$F150</f>
        <v>0.05</v>
      </c>
      <c r="J150" s="77">
        <f t="shared" si="126"/>
        <v>0.05</v>
      </c>
      <c r="K150" s="77">
        <f t="shared" si="126"/>
        <v>0.05</v>
      </c>
      <c r="L150" s="77">
        <f t="shared" si="126"/>
        <v>0.05</v>
      </c>
      <c r="M150" s="77">
        <f t="shared" si="126"/>
        <v>0.05</v>
      </c>
      <c r="P150" s="91"/>
      <c r="Q150" s="77">
        <f t="shared" ref="Q150:U151" si="127">$F150</f>
        <v>0.05</v>
      </c>
      <c r="R150" s="77">
        <f t="shared" si="127"/>
        <v>0.05</v>
      </c>
      <c r="S150" s="77">
        <f t="shared" si="127"/>
        <v>0.05</v>
      </c>
      <c r="T150" s="77">
        <f t="shared" si="127"/>
        <v>0.05</v>
      </c>
      <c r="U150" s="77">
        <f t="shared" si="127"/>
        <v>0.05</v>
      </c>
    </row>
    <row r="151" spans="2:23" outlineLevel="1" x14ac:dyDescent="0.2">
      <c r="B151" s="2" t="s">
        <v>168</v>
      </c>
      <c r="F151" s="78">
        <f>'2. Input uit WACC modellen'!F64</f>
        <v>0.48218427952287901</v>
      </c>
      <c r="H151" s="91"/>
      <c r="I151" s="79">
        <f>$F151</f>
        <v>0.48218427952287901</v>
      </c>
      <c r="J151" s="79">
        <f t="shared" si="126"/>
        <v>0.48218427952287901</v>
      </c>
      <c r="K151" s="79">
        <f t="shared" si="126"/>
        <v>0.48218427952287901</v>
      </c>
      <c r="L151" s="79">
        <f t="shared" si="126"/>
        <v>0.48218427952287901</v>
      </c>
      <c r="M151" s="79">
        <f t="shared" si="126"/>
        <v>0.48218427952287901</v>
      </c>
      <c r="P151" s="91"/>
      <c r="Q151" s="79">
        <f t="shared" si="127"/>
        <v>0.48218427952287901</v>
      </c>
      <c r="R151" s="79">
        <f t="shared" si="127"/>
        <v>0.48218427952287901</v>
      </c>
      <c r="S151" s="79">
        <f t="shared" si="127"/>
        <v>0.48218427952287901</v>
      </c>
      <c r="T151" s="79">
        <f t="shared" si="127"/>
        <v>0.48218427952287901</v>
      </c>
      <c r="U151" s="79">
        <f t="shared" si="127"/>
        <v>0.48218427952287901</v>
      </c>
    </row>
    <row r="152" spans="2:23" outlineLevel="1" x14ac:dyDescent="0.2">
      <c r="B152" s="2" t="s">
        <v>294</v>
      </c>
      <c r="D152" s="2" t="s">
        <v>88</v>
      </c>
      <c r="H152" s="91"/>
      <c r="I152" s="44">
        <f>'2. Input uit WACC modellen'!T65</f>
        <v>9.4977828398386446E-3</v>
      </c>
      <c r="J152" s="44">
        <f>'2. Input uit WACC modellen'!U65</f>
        <v>9.4977828398386446E-3</v>
      </c>
      <c r="K152" s="44">
        <f>'2. Input uit WACC modellen'!V65</f>
        <v>9.4977828398386446E-3</v>
      </c>
      <c r="L152" s="44">
        <f>'2. Input uit WACC modellen'!W65</f>
        <v>9.4977828398386446E-3</v>
      </c>
      <c r="M152" s="44">
        <f>'2. Input uit WACC modellen'!X65</f>
        <v>9.2140258082611358E-3</v>
      </c>
      <c r="P152" s="91"/>
      <c r="Q152" s="77">
        <f>I152</f>
        <v>9.4977828398386446E-3</v>
      </c>
      <c r="R152" s="77">
        <f t="shared" ref="R152" si="128">J152</f>
        <v>9.4977828398386446E-3</v>
      </c>
      <c r="S152" s="77">
        <f t="shared" ref="S152" si="129">K152</f>
        <v>9.4977828398386446E-3</v>
      </c>
      <c r="T152" s="77">
        <f t="shared" ref="T152" si="130">L152</f>
        <v>9.4977828398386446E-3</v>
      </c>
      <c r="U152" s="77">
        <f t="shared" ref="U152" si="131">M152</f>
        <v>9.2140258082611358E-3</v>
      </c>
    </row>
    <row r="153" spans="2:23" outlineLevel="1" x14ac:dyDescent="0.2">
      <c r="B153" s="2" t="s">
        <v>295</v>
      </c>
      <c r="D153" s="2" t="s">
        <v>88</v>
      </c>
      <c r="H153" s="91"/>
      <c r="I153" s="44">
        <f>'5. Rente schulden'!T51</f>
        <v>9.4977828398386446E-3</v>
      </c>
      <c r="J153" s="32"/>
      <c r="K153" s="32"/>
      <c r="L153" s="32"/>
      <c r="M153" s="32"/>
      <c r="P153" s="91"/>
      <c r="Q153" s="44">
        <f>'5. Rente schulden'!T51</f>
        <v>9.4977828398386446E-3</v>
      </c>
      <c r="R153" s="69"/>
      <c r="S153" s="69"/>
      <c r="T153" s="69"/>
      <c r="U153" s="69"/>
      <c r="W153" s="2" t="s">
        <v>172</v>
      </c>
    </row>
    <row r="154" spans="2:23" outlineLevel="1" x14ac:dyDescent="0.2">
      <c r="B154" s="2" t="s">
        <v>94</v>
      </c>
      <c r="D154" s="2" t="s">
        <v>88</v>
      </c>
      <c r="F154" s="44">
        <f>'2. Input uit WACC modellen'!F67</f>
        <v>1.5E-3</v>
      </c>
      <c r="H154" s="91"/>
      <c r="I154" s="77">
        <f t="shared" ref="I154:M156" si="132">$F154</f>
        <v>1.5E-3</v>
      </c>
      <c r="J154" s="77">
        <f t="shared" si="132"/>
        <v>1.5E-3</v>
      </c>
      <c r="K154" s="77">
        <f t="shared" si="132"/>
        <v>1.5E-3</v>
      </c>
      <c r="L154" s="77">
        <f t="shared" si="132"/>
        <v>1.5E-3</v>
      </c>
      <c r="M154" s="77">
        <f t="shared" si="132"/>
        <v>1.5E-3</v>
      </c>
      <c r="P154" s="91"/>
      <c r="Q154" s="77">
        <f t="shared" ref="Q154:U156" si="133">$F154</f>
        <v>1.5E-3</v>
      </c>
      <c r="R154" s="77">
        <f t="shared" si="133"/>
        <v>1.5E-3</v>
      </c>
      <c r="S154" s="77">
        <f t="shared" si="133"/>
        <v>1.5E-3</v>
      </c>
      <c r="T154" s="77">
        <f t="shared" si="133"/>
        <v>1.5E-3</v>
      </c>
      <c r="U154" s="77">
        <f t="shared" si="133"/>
        <v>1.5E-3</v>
      </c>
    </row>
    <row r="155" spans="2:23" outlineLevel="1" x14ac:dyDescent="0.2">
      <c r="B155" s="2" t="s">
        <v>74</v>
      </c>
      <c r="D155" s="2" t="s">
        <v>88</v>
      </c>
      <c r="F155" s="44">
        <f>'2. Input uit WACC modellen'!F60</f>
        <v>0.4524648639265762</v>
      </c>
      <c r="H155" s="91"/>
      <c r="I155" s="77">
        <f t="shared" si="132"/>
        <v>0.4524648639265762</v>
      </c>
      <c r="J155" s="77">
        <f t="shared" si="132"/>
        <v>0.4524648639265762</v>
      </c>
      <c r="K155" s="77">
        <f t="shared" si="132"/>
        <v>0.4524648639265762</v>
      </c>
      <c r="L155" s="77">
        <f t="shared" si="132"/>
        <v>0.4524648639265762</v>
      </c>
      <c r="M155" s="77">
        <f t="shared" si="132"/>
        <v>0.4524648639265762</v>
      </c>
      <c r="P155" s="91"/>
      <c r="Q155" s="77">
        <f t="shared" si="133"/>
        <v>0.4524648639265762</v>
      </c>
      <c r="R155" s="77">
        <f t="shared" si="133"/>
        <v>0.4524648639265762</v>
      </c>
      <c r="S155" s="77">
        <f t="shared" si="133"/>
        <v>0.4524648639265762</v>
      </c>
      <c r="T155" s="77">
        <f t="shared" si="133"/>
        <v>0.4524648639265762</v>
      </c>
      <c r="U155" s="77">
        <f t="shared" si="133"/>
        <v>0.4524648639265762</v>
      </c>
    </row>
    <row r="156" spans="2:23" outlineLevel="1" x14ac:dyDescent="0.2">
      <c r="B156" s="2" t="s">
        <v>75</v>
      </c>
      <c r="D156" s="2" t="s">
        <v>88</v>
      </c>
      <c r="F156" s="44">
        <f>'2. Input uit WACC modellen'!F61</f>
        <v>0.25</v>
      </c>
      <c r="H156" s="91"/>
      <c r="I156" s="77">
        <f t="shared" si="132"/>
        <v>0.25</v>
      </c>
      <c r="J156" s="77">
        <f t="shared" si="132"/>
        <v>0.25</v>
      </c>
      <c r="K156" s="77">
        <f t="shared" si="132"/>
        <v>0.25</v>
      </c>
      <c r="L156" s="77">
        <f t="shared" si="132"/>
        <v>0.25</v>
      </c>
      <c r="M156" s="77">
        <f t="shared" si="132"/>
        <v>0.25</v>
      </c>
      <c r="P156" s="91"/>
      <c r="Q156" s="77">
        <f t="shared" si="133"/>
        <v>0.25</v>
      </c>
      <c r="R156" s="77">
        <f t="shared" si="133"/>
        <v>0.25</v>
      </c>
      <c r="S156" s="77">
        <f t="shared" si="133"/>
        <v>0.25</v>
      </c>
      <c r="T156" s="77">
        <f t="shared" si="133"/>
        <v>0.25</v>
      </c>
      <c r="U156" s="77">
        <f t="shared" si="133"/>
        <v>0.25</v>
      </c>
    </row>
    <row r="157" spans="2:23" outlineLevel="1" x14ac:dyDescent="0.2">
      <c r="B157" s="2" t="s">
        <v>274</v>
      </c>
      <c r="D157" s="2" t="s">
        <v>88</v>
      </c>
      <c r="H157" s="91"/>
      <c r="I157" s="77">
        <f>I27</f>
        <v>8.8408398013620181E-3</v>
      </c>
      <c r="J157" s="77">
        <f>J27</f>
        <v>8.8408398013620181E-3</v>
      </c>
      <c r="K157" s="77">
        <f>K27</f>
        <v>8.8408398013620007E-3</v>
      </c>
      <c r="L157" s="77">
        <f>L27</f>
        <v>8.8408398013620007E-3</v>
      </c>
      <c r="M157" s="77">
        <f>M27</f>
        <v>8.8408398013620007E-3</v>
      </c>
      <c r="P157" s="91"/>
      <c r="Q157" s="77">
        <f>I157</f>
        <v>8.8408398013620181E-3</v>
      </c>
      <c r="R157" s="77">
        <f t="shared" ref="R157:U158" si="134">J157</f>
        <v>8.8408398013620181E-3</v>
      </c>
      <c r="S157" s="77">
        <f t="shared" si="134"/>
        <v>8.8408398013620007E-3</v>
      </c>
      <c r="T157" s="77">
        <f t="shared" si="134"/>
        <v>8.8408398013620007E-3</v>
      </c>
      <c r="U157" s="77">
        <f t="shared" si="134"/>
        <v>8.8408398013620007E-3</v>
      </c>
    </row>
    <row r="158" spans="2:23" outlineLevel="1" x14ac:dyDescent="0.2">
      <c r="B158" s="2" t="s">
        <v>275</v>
      </c>
      <c r="D158" s="2" t="s">
        <v>88</v>
      </c>
      <c r="H158" s="91"/>
      <c r="I158" s="77">
        <f>I24</f>
        <v>1.7681679602724036E-2</v>
      </c>
      <c r="J158" s="77">
        <f>J24</f>
        <v>1.7681679602724036E-2</v>
      </c>
      <c r="K158" s="77">
        <f>K24</f>
        <v>1.7681679602724001E-2</v>
      </c>
      <c r="L158" s="77">
        <f>L24</f>
        <v>1.7681679602724001E-2</v>
      </c>
      <c r="M158" s="77">
        <f>M24</f>
        <v>1.7681679602724001E-2</v>
      </c>
      <c r="P158" s="91"/>
      <c r="Q158" s="77">
        <f>I158</f>
        <v>1.7681679602724036E-2</v>
      </c>
      <c r="R158" s="77">
        <f t="shared" si="134"/>
        <v>1.7681679602724036E-2</v>
      </c>
      <c r="S158" s="77">
        <f t="shared" si="134"/>
        <v>1.7681679602724001E-2</v>
      </c>
      <c r="T158" s="77">
        <f t="shared" si="134"/>
        <v>1.7681679602724001E-2</v>
      </c>
      <c r="U158" s="77">
        <f t="shared" si="134"/>
        <v>1.7681679602724001E-2</v>
      </c>
    </row>
    <row r="159" spans="2:23" outlineLevel="1" x14ac:dyDescent="0.2"/>
    <row r="160" spans="2:23" outlineLevel="1" x14ac:dyDescent="0.2">
      <c r="B160" s="1" t="s">
        <v>170</v>
      </c>
      <c r="H160" s="1" t="s">
        <v>169</v>
      </c>
      <c r="P160" s="1" t="s">
        <v>166</v>
      </c>
    </row>
    <row r="161" spans="2:21" outlineLevel="1" x14ac:dyDescent="0.2">
      <c r="B161" s="2" t="s">
        <v>74</v>
      </c>
      <c r="D161" s="2" t="s">
        <v>88</v>
      </c>
      <c r="H161" s="91"/>
      <c r="I161" s="77">
        <f>I155</f>
        <v>0.4524648639265762</v>
      </c>
      <c r="J161" s="77">
        <f t="shared" ref="J161:M161" si="135">J155</f>
        <v>0.4524648639265762</v>
      </c>
      <c r="K161" s="77">
        <f t="shared" si="135"/>
        <v>0.4524648639265762</v>
      </c>
      <c r="L161" s="77">
        <f t="shared" si="135"/>
        <v>0.4524648639265762</v>
      </c>
      <c r="M161" s="77">
        <f t="shared" si="135"/>
        <v>0.4524648639265762</v>
      </c>
      <c r="P161" s="91"/>
      <c r="Q161" s="77">
        <f t="shared" ref="Q161:Q162" si="136">Q155</f>
        <v>0.4524648639265762</v>
      </c>
      <c r="R161" s="77">
        <f t="shared" ref="R161:U161" si="137">R155</f>
        <v>0.4524648639265762</v>
      </c>
      <c r="S161" s="77">
        <f t="shared" si="137"/>
        <v>0.4524648639265762</v>
      </c>
      <c r="T161" s="77">
        <f t="shared" si="137"/>
        <v>0.4524648639265762</v>
      </c>
      <c r="U161" s="77">
        <f t="shared" si="137"/>
        <v>0.4524648639265762</v>
      </c>
    </row>
    <row r="162" spans="2:21" outlineLevel="1" x14ac:dyDescent="0.2">
      <c r="B162" s="2" t="s">
        <v>75</v>
      </c>
      <c r="D162" s="2" t="s">
        <v>88</v>
      </c>
      <c r="H162" s="91"/>
      <c r="I162" s="77">
        <f>I156</f>
        <v>0.25</v>
      </c>
      <c r="J162" s="77">
        <f t="shared" ref="J162:M162" si="138">J156</f>
        <v>0.25</v>
      </c>
      <c r="K162" s="77">
        <f t="shared" si="138"/>
        <v>0.25</v>
      </c>
      <c r="L162" s="77">
        <f t="shared" si="138"/>
        <v>0.25</v>
      </c>
      <c r="M162" s="77">
        <f t="shared" si="138"/>
        <v>0.25</v>
      </c>
      <c r="P162" s="91"/>
      <c r="Q162" s="77">
        <f t="shared" si="136"/>
        <v>0.25</v>
      </c>
      <c r="R162" s="77">
        <f t="shared" ref="R162:U162" si="139">R156</f>
        <v>0.25</v>
      </c>
      <c r="S162" s="77">
        <f t="shared" si="139"/>
        <v>0.25</v>
      </c>
      <c r="T162" s="77">
        <f t="shared" si="139"/>
        <v>0.25</v>
      </c>
      <c r="U162" s="77">
        <f t="shared" si="139"/>
        <v>0.25</v>
      </c>
    </row>
    <row r="163" spans="2:21" outlineLevel="1" x14ac:dyDescent="0.2">
      <c r="B163" s="2" t="s">
        <v>76</v>
      </c>
      <c r="D163" s="2" t="s">
        <v>88</v>
      </c>
      <c r="H163" s="91"/>
      <c r="I163" s="77">
        <f>I148</f>
        <v>-9.240740740740726E-5</v>
      </c>
      <c r="J163" s="77">
        <f t="shared" ref="J163:M163" si="140">J148</f>
        <v>-9.240740740740726E-5</v>
      </c>
      <c r="K163" s="77">
        <f t="shared" si="140"/>
        <v>-9.240740740740726E-5</v>
      </c>
      <c r="L163" s="77">
        <f t="shared" si="140"/>
        <v>-9.240740740740726E-5</v>
      </c>
      <c r="M163" s="77">
        <f t="shared" si="140"/>
        <v>-9.240740740740726E-5</v>
      </c>
      <c r="P163" s="91"/>
      <c r="Q163" s="77">
        <f t="shared" ref="Q163" si="141">Q148</f>
        <v>5.0000000000000001E-3</v>
      </c>
      <c r="R163" s="77">
        <f t="shared" ref="R163:U163" si="142">R148</f>
        <v>5.0000000000000001E-3</v>
      </c>
      <c r="S163" s="77">
        <f t="shared" si="142"/>
        <v>1.222761508951407E-2</v>
      </c>
      <c r="T163" s="77">
        <f t="shared" si="142"/>
        <v>1.222761508951407E-2</v>
      </c>
      <c r="U163" s="77">
        <f t="shared" si="142"/>
        <v>1.222761508951407E-2</v>
      </c>
    </row>
    <row r="164" spans="2:21" outlineLevel="1" x14ac:dyDescent="0.2">
      <c r="B164" s="2" t="s">
        <v>77</v>
      </c>
      <c r="D164" s="2" t="s">
        <v>88</v>
      </c>
      <c r="H164" s="91"/>
      <c r="I164" s="77">
        <f>I150</f>
        <v>0.05</v>
      </c>
      <c r="J164" s="77">
        <f t="shared" ref="J164:M164" si="143">J150</f>
        <v>0.05</v>
      </c>
      <c r="K164" s="77">
        <f t="shared" si="143"/>
        <v>0.05</v>
      </c>
      <c r="L164" s="77">
        <f t="shared" si="143"/>
        <v>0.05</v>
      </c>
      <c r="M164" s="77">
        <f t="shared" si="143"/>
        <v>0.05</v>
      </c>
      <c r="P164" s="91"/>
      <c r="Q164" s="77">
        <f t="shared" ref="Q164" si="144">Q150</f>
        <v>0.05</v>
      </c>
      <c r="R164" s="77">
        <f t="shared" ref="R164:U164" si="145">R150</f>
        <v>0.05</v>
      </c>
      <c r="S164" s="77">
        <f t="shared" si="145"/>
        <v>0.05</v>
      </c>
      <c r="T164" s="77">
        <f t="shared" si="145"/>
        <v>0.05</v>
      </c>
      <c r="U164" s="77">
        <f t="shared" si="145"/>
        <v>0.05</v>
      </c>
    </row>
    <row r="165" spans="2:21" outlineLevel="1" x14ac:dyDescent="0.2">
      <c r="B165" s="2" t="s">
        <v>168</v>
      </c>
      <c r="H165" s="91"/>
      <c r="I165" s="79">
        <f>I151</f>
        <v>0.48218427952287901</v>
      </c>
      <c r="J165" s="79">
        <f t="shared" ref="J165:M165" si="146">J151</f>
        <v>0.48218427952287901</v>
      </c>
      <c r="K165" s="79">
        <f t="shared" si="146"/>
        <v>0.48218427952287901</v>
      </c>
      <c r="L165" s="79">
        <f t="shared" si="146"/>
        <v>0.48218427952287901</v>
      </c>
      <c r="M165" s="79">
        <f t="shared" si="146"/>
        <v>0.48218427952287901</v>
      </c>
      <c r="P165" s="91"/>
      <c r="Q165" s="79">
        <f>Q151</f>
        <v>0.48218427952287901</v>
      </c>
      <c r="R165" s="79">
        <f t="shared" ref="R165:U165" si="147">R151</f>
        <v>0.48218427952287901</v>
      </c>
      <c r="S165" s="79">
        <f t="shared" si="147"/>
        <v>0.48218427952287901</v>
      </c>
      <c r="T165" s="79">
        <f t="shared" si="147"/>
        <v>0.48218427952287901</v>
      </c>
      <c r="U165" s="79">
        <f t="shared" si="147"/>
        <v>0.48218427952287901</v>
      </c>
    </row>
    <row r="166" spans="2:21" outlineLevel="1" x14ac:dyDescent="0.2">
      <c r="B166" s="2" t="s">
        <v>97</v>
      </c>
      <c r="H166" s="91"/>
      <c r="I166" s="80">
        <f>((1-I161)+I161*(1-I162))/(1-I161)*I165</f>
        <v>0.78103009330906092</v>
      </c>
      <c r="J166" s="80">
        <f t="shared" ref="J166" si="148">((1-J161)+J161*(1-J162))/(1-J161)*J165</f>
        <v>0.78103009330906092</v>
      </c>
      <c r="K166" s="80">
        <f t="shared" ref="K166" si="149">((1-K161)+K161*(1-K162))/(1-K161)*K165</f>
        <v>0.78103009330906092</v>
      </c>
      <c r="L166" s="80">
        <f t="shared" ref="L166" si="150">((1-L161)+L161*(1-L162))/(1-L161)*L165</f>
        <v>0.78103009330906092</v>
      </c>
      <c r="M166" s="80">
        <f t="shared" ref="M166" si="151">((1-M161)+M161*(1-M162))/(1-M161)*M165</f>
        <v>0.78103009330906092</v>
      </c>
      <c r="P166" s="91"/>
      <c r="Q166" s="80">
        <f t="shared" ref="Q166" si="152">((1-Q161)+Q161*(1-Q162))/(1-Q161)*Q165</f>
        <v>0.78103009330906092</v>
      </c>
      <c r="R166" s="80">
        <f t="shared" ref="R166" si="153">((1-R161)+R161*(1-R162))/(1-R161)*R165</f>
        <v>0.78103009330906092</v>
      </c>
      <c r="S166" s="80">
        <f t="shared" ref="S166" si="154">((1-S161)+S161*(1-S162))/(1-S161)*S165</f>
        <v>0.78103009330906092</v>
      </c>
      <c r="T166" s="80">
        <f t="shared" ref="T166" si="155">((1-T161)+T161*(1-T162))/(1-T161)*T165</f>
        <v>0.78103009330906092</v>
      </c>
      <c r="U166" s="80">
        <f t="shared" ref="U166" si="156">((1-U161)+U161*(1-U162))/(1-U161)*U165</f>
        <v>0.78103009330906092</v>
      </c>
    </row>
    <row r="167" spans="2:21" outlineLevel="1" x14ac:dyDescent="0.2">
      <c r="B167" s="2" t="s">
        <v>161</v>
      </c>
      <c r="D167" s="2" t="s">
        <v>88</v>
      </c>
      <c r="H167" s="91"/>
      <c r="I167" s="81">
        <f>I163+I166*I164</f>
        <v>3.8959097258045639E-2</v>
      </c>
      <c r="J167" s="81">
        <f t="shared" ref="J167" si="157">J163+J166*J164</f>
        <v>3.8959097258045639E-2</v>
      </c>
      <c r="K167" s="81">
        <f t="shared" ref="K167" si="158">K163+K166*K164</f>
        <v>3.8959097258045639E-2</v>
      </c>
      <c r="L167" s="81">
        <f t="shared" ref="L167" si="159">L163+L166*L164</f>
        <v>3.8959097258045639E-2</v>
      </c>
      <c r="M167" s="81">
        <f t="shared" ref="M167" si="160">M163+M166*M164</f>
        <v>3.8959097258045639E-2</v>
      </c>
      <c r="P167" s="91"/>
      <c r="Q167" s="81">
        <f t="shared" ref="Q167" si="161">Q163+Q166*Q164</f>
        <v>4.4051504665453045E-2</v>
      </c>
      <c r="R167" s="81">
        <f t="shared" ref="R167" si="162">R163+R166*R164</f>
        <v>4.4051504665453045E-2</v>
      </c>
      <c r="S167" s="81">
        <f t="shared" ref="S167" si="163">S163+S166*S164</f>
        <v>5.1279119754967115E-2</v>
      </c>
      <c r="T167" s="81">
        <f t="shared" ref="T167" si="164">T163+T166*T164</f>
        <v>5.1279119754967115E-2</v>
      </c>
      <c r="U167" s="81">
        <f t="shared" ref="U167" si="165">U163+U166*U164</f>
        <v>5.1279119754967115E-2</v>
      </c>
    </row>
    <row r="168" spans="2:21" outlineLevel="1" x14ac:dyDescent="0.2">
      <c r="B168" s="2" t="s">
        <v>162</v>
      </c>
      <c r="D168" s="2" t="s">
        <v>88</v>
      </c>
      <c r="H168" s="91"/>
      <c r="I168" s="81">
        <f>I167*1/(1-I162)</f>
        <v>5.194546301072752E-2</v>
      </c>
      <c r="J168" s="81">
        <f t="shared" ref="J168" si="166">J167*1/(1-J162)</f>
        <v>5.194546301072752E-2</v>
      </c>
      <c r="K168" s="81">
        <f t="shared" ref="K168" si="167">K167*1/(1-K162)</f>
        <v>5.194546301072752E-2</v>
      </c>
      <c r="L168" s="81">
        <f t="shared" ref="L168" si="168">L167*1/(1-L162)</f>
        <v>5.194546301072752E-2</v>
      </c>
      <c r="M168" s="81">
        <f>M167*1/(1-M162)</f>
        <v>5.194546301072752E-2</v>
      </c>
      <c r="P168" s="91"/>
      <c r="Q168" s="81">
        <f t="shared" ref="Q168" si="169">Q167*1/(1-Q162)</f>
        <v>5.8735339553937393E-2</v>
      </c>
      <c r="R168" s="81">
        <f t="shared" ref="R168" si="170">R167*1/(1-R162)</f>
        <v>5.8735339553937393E-2</v>
      </c>
      <c r="S168" s="81">
        <f>S167*1/(1-S162)</f>
        <v>6.8372159673289482E-2</v>
      </c>
      <c r="T168" s="81">
        <f t="shared" ref="T168" si="171">T167*1/(1-T162)</f>
        <v>6.8372159673289482E-2</v>
      </c>
      <c r="U168" s="81">
        <f t="shared" ref="U168" si="172">U167*1/(1-U162)</f>
        <v>6.8372159673289482E-2</v>
      </c>
    </row>
    <row r="169" spans="2:21" outlineLevel="1" x14ac:dyDescent="0.2">
      <c r="B169" s="2" t="s">
        <v>163</v>
      </c>
      <c r="D169" s="2" t="s">
        <v>88</v>
      </c>
      <c r="H169" s="91"/>
      <c r="I169" s="77">
        <f>I152</f>
        <v>9.4977828398386446E-3</v>
      </c>
      <c r="J169" s="77">
        <f t="shared" ref="J169:L169" si="173">J152</f>
        <v>9.4977828398386446E-3</v>
      </c>
      <c r="K169" s="77">
        <f t="shared" si="173"/>
        <v>9.4977828398386446E-3</v>
      </c>
      <c r="L169" s="77">
        <f t="shared" si="173"/>
        <v>9.4977828398386446E-3</v>
      </c>
      <c r="M169" s="77">
        <f>M152</f>
        <v>9.2140258082611358E-3</v>
      </c>
      <c r="P169" s="91"/>
      <c r="Q169" s="77">
        <f t="shared" ref="Q169" si="174">Q152</f>
        <v>9.4977828398386446E-3</v>
      </c>
      <c r="R169" s="77">
        <f t="shared" ref="R169:T169" si="175">R152</f>
        <v>9.4977828398386446E-3</v>
      </c>
      <c r="S169" s="77">
        <f t="shared" si="175"/>
        <v>9.4977828398386446E-3</v>
      </c>
      <c r="T169" s="77">
        <f t="shared" si="175"/>
        <v>9.4977828398386446E-3</v>
      </c>
      <c r="U169" s="77">
        <f>U152</f>
        <v>9.2140258082611358E-3</v>
      </c>
    </row>
    <row r="170" spans="2:21" outlineLevel="1" x14ac:dyDescent="0.2">
      <c r="B170" s="2" t="s">
        <v>94</v>
      </c>
      <c r="D170" s="2" t="s">
        <v>88</v>
      </c>
      <c r="H170" s="91"/>
      <c r="I170" s="77">
        <f>I154</f>
        <v>1.5E-3</v>
      </c>
      <c r="J170" s="77">
        <f t="shared" ref="J170:M170" si="176">J154</f>
        <v>1.5E-3</v>
      </c>
      <c r="K170" s="77">
        <f t="shared" si="176"/>
        <v>1.5E-3</v>
      </c>
      <c r="L170" s="77">
        <f t="shared" si="176"/>
        <v>1.5E-3</v>
      </c>
      <c r="M170" s="77">
        <f t="shared" si="176"/>
        <v>1.5E-3</v>
      </c>
      <c r="P170" s="91"/>
      <c r="Q170" s="77">
        <f t="shared" ref="Q170" si="177">Q154</f>
        <v>1.5E-3</v>
      </c>
      <c r="R170" s="77">
        <f t="shared" ref="R170:U170" si="178">R154</f>
        <v>1.5E-3</v>
      </c>
      <c r="S170" s="77">
        <f t="shared" si="178"/>
        <v>1.5E-3</v>
      </c>
      <c r="T170" s="77">
        <f t="shared" si="178"/>
        <v>1.5E-3</v>
      </c>
      <c r="U170" s="77">
        <f t="shared" si="178"/>
        <v>1.5E-3</v>
      </c>
    </row>
    <row r="171" spans="2:21" outlineLevel="1" x14ac:dyDescent="0.2">
      <c r="B171" s="2" t="s">
        <v>160</v>
      </c>
      <c r="D171" s="2" t="s">
        <v>88</v>
      </c>
      <c r="H171" s="91"/>
      <c r="I171" s="81">
        <f>I169+I170</f>
        <v>1.0997782839838644E-2</v>
      </c>
      <c r="J171" s="81">
        <f t="shared" ref="J171" si="179">J169+J170</f>
        <v>1.0997782839838644E-2</v>
      </c>
      <c r="K171" s="81">
        <f t="shared" ref="K171" si="180">K169+K170</f>
        <v>1.0997782839838644E-2</v>
      </c>
      <c r="L171" s="81">
        <f t="shared" ref="L171" si="181">L169+L170</f>
        <v>1.0997782839838644E-2</v>
      </c>
      <c r="M171" s="81">
        <f t="shared" ref="M171" si="182">M169+M170</f>
        <v>1.0714025808261135E-2</v>
      </c>
      <c r="P171" s="91"/>
      <c r="Q171" s="81">
        <f t="shared" ref="Q171" si="183">Q169+Q170</f>
        <v>1.0997782839838644E-2</v>
      </c>
      <c r="R171" s="81">
        <f t="shared" ref="R171" si="184">R169+R170</f>
        <v>1.0997782839838644E-2</v>
      </c>
      <c r="S171" s="81">
        <f t="shared" ref="S171" si="185">S169+S170</f>
        <v>1.0997782839838644E-2</v>
      </c>
      <c r="T171" s="81">
        <f t="shared" ref="T171" si="186">T169+T170</f>
        <v>1.0997782839838644E-2</v>
      </c>
      <c r="U171" s="81">
        <f t="shared" ref="U171" si="187">U169+U170</f>
        <v>1.0714025808261135E-2</v>
      </c>
    </row>
    <row r="172" spans="2:21" outlineLevel="1" x14ac:dyDescent="0.2">
      <c r="B172" s="2" t="s">
        <v>164</v>
      </c>
      <c r="D172" s="2" t="s">
        <v>88</v>
      </c>
      <c r="H172" s="91"/>
      <c r="I172" s="81">
        <f>(1-I161)*I168+I161*I171</f>
        <v>3.3418076474097322E-2</v>
      </c>
      <c r="J172" s="81">
        <f t="shared" ref="J172" si="188">(1-J161)*J168+J161*J171</f>
        <v>3.3418076474097322E-2</v>
      </c>
      <c r="K172" s="81">
        <f t="shared" ref="K172" si="189">(1-K161)*K168+K161*K171</f>
        <v>3.3418076474097322E-2</v>
      </c>
      <c r="L172" s="81">
        <f t="shared" ref="L172" si="190">(1-L161)*L168+L161*L171</f>
        <v>3.3418076474097322E-2</v>
      </c>
      <c r="M172" s="81">
        <f t="shared" ref="M172" si="191">(1-M161)*M168+M161*M171</f>
        <v>3.3289686387416396E-2</v>
      </c>
      <c r="P172" s="91"/>
      <c r="Q172" s="81">
        <f t="shared" ref="Q172" si="192">(1-Q161)*Q168+Q161*Q171</f>
        <v>3.7135772451105484E-2</v>
      </c>
      <c r="R172" s="81">
        <f>(1-R161)*R168+R161*R171</f>
        <v>3.7135772451105484E-2</v>
      </c>
      <c r="S172" s="81">
        <f t="shared" ref="S172" si="193">(1-S161)*S168+S161*S171</f>
        <v>4.241227006647004E-2</v>
      </c>
      <c r="T172" s="81">
        <f t="shared" ref="T172" si="194">(1-T161)*T168+T161*T171</f>
        <v>4.241227006647004E-2</v>
      </c>
      <c r="U172" s="81">
        <f t="shared" ref="U172" si="195">(1-U161)*U168+U161*U171</f>
        <v>4.2283879979789114E-2</v>
      </c>
    </row>
    <row r="173" spans="2:21" outlineLevel="1" x14ac:dyDescent="0.2">
      <c r="B173" s="2" t="s">
        <v>273</v>
      </c>
      <c r="D173" s="2" t="s">
        <v>88</v>
      </c>
      <c r="H173" s="91"/>
      <c r="I173" s="33">
        <f>ROUND(I172,3)</f>
        <v>3.3000000000000002E-2</v>
      </c>
      <c r="J173" s="33">
        <f t="shared" ref="J173" si="196">ROUND(J172,3)</f>
        <v>3.3000000000000002E-2</v>
      </c>
      <c r="K173" s="33">
        <f t="shared" ref="K173" si="197">ROUND(K172,3)</f>
        <v>3.3000000000000002E-2</v>
      </c>
      <c r="L173" s="33">
        <f t="shared" ref="L173" si="198">ROUND(L172,3)</f>
        <v>3.3000000000000002E-2</v>
      </c>
      <c r="M173" s="33">
        <f t="shared" ref="M173" si="199">ROUND(M172,3)</f>
        <v>3.3000000000000002E-2</v>
      </c>
      <c r="P173" s="91"/>
      <c r="Q173" s="33">
        <f t="shared" ref="Q173" si="200">ROUND(Q172,3)</f>
        <v>3.6999999999999998E-2</v>
      </c>
      <c r="R173" s="33">
        <f t="shared" ref="R173" si="201">ROUND(R172,3)</f>
        <v>3.6999999999999998E-2</v>
      </c>
      <c r="S173" s="33">
        <f t="shared" ref="S173" si="202">ROUND(S172,3)</f>
        <v>4.2000000000000003E-2</v>
      </c>
      <c r="T173" s="33">
        <f t="shared" ref="T173" si="203">ROUND(T172,3)</f>
        <v>4.2000000000000003E-2</v>
      </c>
      <c r="U173" s="33">
        <f t="shared" ref="U173" si="204">ROUND(U172,3)</f>
        <v>4.2000000000000003E-2</v>
      </c>
    </row>
    <row r="174" spans="2:21" outlineLevel="1" x14ac:dyDescent="0.2">
      <c r="B174" s="2" t="s">
        <v>274</v>
      </c>
      <c r="D174" s="2" t="s">
        <v>88</v>
      </c>
      <c r="H174" s="91"/>
      <c r="I174" s="77">
        <f t="shared" ref="I174:M174" si="205">I157</f>
        <v>8.8408398013620181E-3</v>
      </c>
      <c r="J174" s="77">
        <f t="shared" si="205"/>
        <v>8.8408398013620181E-3</v>
      </c>
      <c r="K174" s="77">
        <f t="shared" si="205"/>
        <v>8.8408398013620007E-3</v>
      </c>
      <c r="L174" s="77">
        <f t="shared" si="205"/>
        <v>8.8408398013620007E-3</v>
      </c>
      <c r="M174" s="77">
        <f t="shared" si="205"/>
        <v>8.8408398013620007E-3</v>
      </c>
      <c r="P174" s="91"/>
      <c r="Q174" s="77">
        <f t="shared" ref="Q174" si="206">Q157</f>
        <v>8.8408398013620181E-3</v>
      </c>
      <c r="R174" s="77">
        <f t="shared" ref="R174:U174" si="207">R157</f>
        <v>8.8408398013620181E-3</v>
      </c>
      <c r="S174" s="77">
        <f t="shared" si="207"/>
        <v>8.8408398013620007E-3</v>
      </c>
      <c r="T174" s="77">
        <f t="shared" si="207"/>
        <v>8.8408398013620007E-3</v>
      </c>
      <c r="U174" s="77">
        <f t="shared" si="207"/>
        <v>8.8408398013620007E-3</v>
      </c>
    </row>
    <row r="175" spans="2:21" outlineLevel="1" x14ac:dyDescent="0.2">
      <c r="B175" s="2" t="s">
        <v>177</v>
      </c>
      <c r="D175" s="2" t="s">
        <v>88</v>
      </c>
      <c r="H175" s="91"/>
      <c r="I175" s="81">
        <f>(1+I172)/(1+I174)-1</f>
        <v>2.4361857394249009E-2</v>
      </c>
      <c r="J175" s="81">
        <f t="shared" ref="J175" si="208">(1+J172)/(1+J174)-1</f>
        <v>2.4361857394249009E-2</v>
      </c>
      <c r="K175" s="81">
        <f t="shared" ref="K175" si="209">(1+K172)/(1+K174)-1</f>
        <v>2.4361857394249009E-2</v>
      </c>
      <c r="L175" s="81">
        <f t="shared" ref="L175" si="210">(1+L172)/(1+L174)-1</f>
        <v>2.4361857394249009E-2</v>
      </c>
      <c r="M175" s="81">
        <f t="shared" ref="M175" si="211">(1+M172)/(1+M174)-1</f>
        <v>2.4234592436670477E-2</v>
      </c>
      <c r="P175" s="91"/>
      <c r="Q175" s="81">
        <f t="shared" ref="Q175" si="212">(1+Q172)/(1+Q174)-1</f>
        <v>2.8046973847048795E-2</v>
      </c>
      <c r="R175" s="81">
        <f t="shared" ref="R175" si="213">(1+R172)/(1+R174)-1</f>
        <v>2.8046973847048795E-2</v>
      </c>
      <c r="S175" s="81">
        <f t="shared" ref="S175" si="214">(1+S172)/(1+S174)-1</f>
        <v>3.3277231591574141E-2</v>
      </c>
      <c r="T175" s="81">
        <f t="shared" ref="T175" si="215">(1+T172)/(1+T174)-1</f>
        <v>3.3277231591574141E-2</v>
      </c>
      <c r="U175" s="81">
        <f t="shared" ref="U175" si="216">(1+U172)/(1+U174)-1</f>
        <v>3.3149966633995387E-2</v>
      </c>
    </row>
    <row r="176" spans="2:21" outlineLevel="1" x14ac:dyDescent="0.2">
      <c r="B176" s="2" t="s">
        <v>189</v>
      </c>
      <c r="D176" s="2" t="s">
        <v>88</v>
      </c>
      <c r="H176" s="91"/>
      <c r="I176" s="33">
        <f t="shared" ref="I176" si="217">ROUND(I175,3)</f>
        <v>2.4E-2</v>
      </c>
      <c r="J176" s="33">
        <f t="shared" ref="J176" si="218">ROUND(J175,3)</f>
        <v>2.4E-2</v>
      </c>
      <c r="K176" s="33">
        <f t="shared" ref="K176" si="219">ROUND(K175,3)</f>
        <v>2.4E-2</v>
      </c>
      <c r="L176" s="33">
        <f t="shared" ref="L176" si="220">ROUND(L175,3)</f>
        <v>2.4E-2</v>
      </c>
      <c r="M176" s="33">
        <f t="shared" ref="M176" si="221">ROUND(M175,3)</f>
        <v>2.4E-2</v>
      </c>
      <c r="P176" s="91"/>
      <c r="Q176" s="33">
        <f t="shared" ref="Q176" si="222">ROUND(Q175,3)</f>
        <v>2.8000000000000001E-2</v>
      </c>
      <c r="R176" s="33">
        <f t="shared" ref="R176" si="223">ROUND(R175,3)</f>
        <v>2.8000000000000001E-2</v>
      </c>
      <c r="S176" s="33">
        <f>ROUND(S175,3)</f>
        <v>3.3000000000000002E-2</v>
      </c>
      <c r="T176" s="33">
        <f t="shared" ref="T176" si="224">ROUND(T175,3)</f>
        <v>3.3000000000000002E-2</v>
      </c>
      <c r="U176" s="33">
        <f t="shared" ref="U176" si="225">ROUND(U175,3)</f>
        <v>3.3000000000000002E-2</v>
      </c>
    </row>
    <row r="177" spans="2:23" outlineLevel="1" x14ac:dyDescent="0.2">
      <c r="B177" s="94" t="s">
        <v>275</v>
      </c>
      <c r="D177" s="2" t="s">
        <v>88</v>
      </c>
      <c r="H177" s="91"/>
      <c r="I177" s="91"/>
      <c r="J177" s="91"/>
      <c r="K177" s="91"/>
      <c r="L177" s="91"/>
      <c r="M177" s="91"/>
      <c r="P177" s="91"/>
      <c r="Q177" s="91"/>
      <c r="R177" s="91"/>
      <c r="S177" s="91"/>
      <c r="T177" s="91"/>
      <c r="U177" s="91"/>
    </row>
    <row r="178" spans="2:23" outlineLevel="1" x14ac:dyDescent="0.2">
      <c r="B178" s="94" t="s">
        <v>176</v>
      </c>
      <c r="D178" s="2" t="s">
        <v>88</v>
      </c>
      <c r="H178" s="91"/>
      <c r="I178" s="91"/>
      <c r="J178" s="91"/>
      <c r="K178" s="91"/>
      <c r="L178" s="91"/>
      <c r="M178" s="91"/>
      <c r="P178" s="91"/>
      <c r="Q178" s="91"/>
      <c r="R178" s="91"/>
      <c r="S178" s="91"/>
      <c r="T178" s="91"/>
      <c r="U178" s="91"/>
    </row>
    <row r="179" spans="2:23" outlineLevel="1" x14ac:dyDescent="0.2">
      <c r="B179" s="94" t="s">
        <v>188</v>
      </c>
      <c r="D179" s="2" t="s">
        <v>88</v>
      </c>
      <c r="H179" s="91"/>
      <c r="I179" s="91"/>
      <c r="J179" s="91"/>
      <c r="K179" s="91"/>
      <c r="L179" s="91"/>
      <c r="M179" s="91"/>
      <c r="P179" s="91"/>
      <c r="Q179" s="91"/>
      <c r="R179" s="91"/>
      <c r="S179" s="91"/>
      <c r="T179" s="91"/>
      <c r="U179" s="91"/>
    </row>
    <row r="180" spans="2:23" outlineLevel="1" x14ac:dyDescent="0.2"/>
    <row r="181" spans="2:23" outlineLevel="1" x14ac:dyDescent="0.2">
      <c r="B181" s="1" t="s">
        <v>171</v>
      </c>
      <c r="H181" s="1" t="s">
        <v>190</v>
      </c>
      <c r="P181" s="1" t="s">
        <v>191</v>
      </c>
      <c r="W181" s="2" t="s">
        <v>173</v>
      </c>
    </row>
    <row r="182" spans="2:23" outlineLevel="1" x14ac:dyDescent="0.2">
      <c r="B182" s="2" t="s">
        <v>74</v>
      </c>
      <c r="D182" s="2" t="s">
        <v>88</v>
      </c>
      <c r="H182" s="91"/>
      <c r="I182" s="77">
        <f>I155</f>
        <v>0.4524648639265762</v>
      </c>
      <c r="J182" s="91"/>
      <c r="K182" s="91"/>
      <c r="L182" s="91"/>
      <c r="M182" s="91"/>
      <c r="P182" s="91"/>
      <c r="Q182" s="77">
        <f>Q155</f>
        <v>0.4524648639265762</v>
      </c>
      <c r="R182" s="69"/>
      <c r="S182" s="69"/>
      <c r="T182" s="69"/>
      <c r="U182" s="69"/>
    </row>
    <row r="183" spans="2:23" outlineLevel="1" x14ac:dyDescent="0.2">
      <c r="B183" s="2" t="s">
        <v>75</v>
      </c>
      <c r="D183" s="2" t="s">
        <v>88</v>
      </c>
      <c r="H183" s="91"/>
      <c r="I183" s="77">
        <f>I156</f>
        <v>0.25</v>
      </c>
      <c r="J183" s="91"/>
      <c r="K183" s="91"/>
      <c r="L183" s="91"/>
      <c r="M183" s="91"/>
      <c r="P183" s="91"/>
      <c r="Q183" s="77">
        <f>Q156</f>
        <v>0.25</v>
      </c>
      <c r="R183" s="69"/>
      <c r="S183" s="69"/>
      <c r="T183" s="69"/>
      <c r="U183" s="69"/>
    </row>
    <row r="184" spans="2:23" outlineLevel="1" x14ac:dyDescent="0.2">
      <c r="B184" s="2" t="s">
        <v>76</v>
      </c>
      <c r="D184" s="2" t="s">
        <v>88</v>
      </c>
      <c r="H184" s="91"/>
      <c r="I184" s="77">
        <f>I149</f>
        <v>1.3280961538461537E-2</v>
      </c>
      <c r="J184" s="91"/>
      <c r="K184" s="91"/>
      <c r="L184" s="91"/>
      <c r="M184" s="91"/>
      <c r="P184" s="91"/>
      <c r="Q184" s="77">
        <f>Q149</f>
        <v>1.4405192307692312E-2</v>
      </c>
      <c r="R184" s="69"/>
      <c r="S184" s="69"/>
      <c r="T184" s="69"/>
      <c r="U184" s="69"/>
    </row>
    <row r="185" spans="2:23" outlineLevel="1" x14ac:dyDescent="0.2">
      <c r="B185" s="2" t="s">
        <v>77</v>
      </c>
      <c r="D185" s="2" t="s">
        <v>88</v>
      </c>
      <c r="H185" s="91"/>
      <c r="I185" s="77">
        <f>I150</f>
        <v>0.05</v>
      </c>
      <c r="J185" s="91"/>
      <c r="K185" s="91"/>
      <c r="L185" s="91"/>
      <c r="M185" s="91"/>
      <c r="P185" s="91"/>
      <c r="Q185" s="77">
        <f>Q150</f>
        <v>0.05</v>
      </c>
      <c r="R185" s="69"/>
      <c r="S185" s="69"/>
      <c r="T185" s="69"/>
      <c r="U185" s="69"/>
    </row>
    <row r="186" spans="2:23" outlineLevel="1" x14ac:dyDescent="0.2">
      <c r="B186" s="2" t="s">
        <v>168</v>
      </c>
      <c r="H186" s="91"/>
      <c r="I186" s="79">
        <f>I151</f>
        <v>0.48218427952287901</v>
      </c>
      <c r="J186" s="91"/>
      <c r="K186" s="91"/>
      <c r="L186" s="91"/>
      <c r="M186" s="91"/>
      <c r="P186" s="91"/>
      <c r="Q186" s="79">
        <f>Q151</f>
        <v>0.48218427952287901</v>
      </c>
      <c r="R186" s="82"/>
      <c r="S186" s="82"/>
      <c r="T186" s="82"/>
      <c r="U186" s="82"/>
    </row>
    <row r="187" spans="2:23" outlineLevel="1" x14ac:dyDescent="0.2">
      <c r="B187" s="2" t="s">
        <v>97</v>
      </c>
      <c r="H187" s="91"/>
      <c r="I187" s="80">
        <f>((1-I182)+I182*(1-I183))/(1-I182)*I186</f>
        <v>0.78103009330906092</v>
      </c>
      <c r="J187" s="91"/>
      <c r="K187" s="91"/>
      <c r="L187" s="91"/>
      <c r="M187" s="91"/>
      <c r="P187" s="91"/>
      <c r="Q187" s="80">
        <f>((1-Q182)+Q182*(1-Q183))/(1-Q182)*Q186</f>
        <v>0.78103009330906092</v>
      </c>
      <c r="R187" s="82"/>
      <c r="S187" s="82"/>
      <c r="T187" s="82"/>
      <c r="U187" s="82"/>
    </row>
    <row r="188" spans="2:23" outlineLevel="1" x14ac:dyDescent="0.2">
      <c r="B188" s="2" t="s">
        <v>161</v>
      </c>
      <c r="D188" s="2" t="s">
        <v>88</v>
      </c>
      <c r="H188" s="91"/>
      <c r="I188" s="81">
        <f>I184+I187*I185</f>
        <v>5.2332466203914588E-2</v>
      </c>
      <c r="J188" s="91"/>
      <c r="K188" s="91"/>
      <c r="L188" s="91"/>
      <c r="M188" s="91"/>
      <c r="P188" s="91"/>
      <c r="Q188" s="81">
        <f>Q184+Q187*Q185</f>
        <v>5.3456696973145361E-2</v>
      </c>
      <c r="R188" s="83"/>
      <c r="S188" s="83"/>
      <c r="T188" s="83"/>
      <c r="U188" s="83"/>
    </row>
    <row r="189" spans="2:23" outlineLevel="1" x14ac:dyDescent="0.2">
      <c r="B189" s="2" t="s">
        <v>162</v>
      </c>
      <c r="D189" s="2" t="s">
        <v>88</v>
      </c>
      <c r="H189" s="91"/>
      <c r="I189" s="81">
        <f>I188*1/(1-I183)</f>
        <v>6.9776621605219455E-2</v>
      </c>
      <c r="J189" s="91"/>
      <c r="K189" s="91"/>
      <c r="L189" s="91"/>
      <c r="M189" s="91"/>
      <c r="P189" s="91"/>
      <c r="Q189" s="81">
        <f>Q188*1/(1-Q183)</f>
        <v>7.1275595964193819E-2</v>
      </c>
      <c r="R189" s="83"/>
      <c r="S189" s="83"/>
      <c r="T189" s="83"/>
      <c r="U189" s="83"/>
    </row>
    <row r="190" spans="2:23" outlineLevel="1" x14ac:dyDescent="0.2">
      <c r="B190" s="2" t="s">
        <v>163</v>
      </c>
      <c r="D190" s="2" t="s">
        <v>88</v>
      </c>
      <c r="H190" s="91"/>
      <c r="I190" s="77">
        <f>I153</f>
        <v>9.4977828398386446E-3</v>
      </c>
      <c r="J190" s="91"/>
      <c r="K190" s="91"/>
      <c r="L190" s="91"/>
      <c r="M190" s="91"/>
      <c r="P190" s="91"/>
      <c r="Q190" s="77">
        <f>Q153</f>
        <v>9.4977828398386446E-3</v>
      </c>
      <c r="R190" s="69"/>
      <c r="S190" s="69"/>
      <c r="T190" s="69"/>
      <c r="U190" s="69"/>
    </row>
    <row r="191" spans="2:23" outlineLevel="1" x14ac:dyDescent="0.2">
      <c r="B191" s="2" t="s">
        <v>94</v>
      </c>
      <c r="D191" s="2" t="s">
        <v>88</v>
      </c>
      <c r="H191" s="91"/>
      <c r="I191" s="77">
        <f>I154</f>
        <v>1.5E-3</v>
      </c>
      <c r="J191" s="91"/>
      <c r="K191" s="91"/>
      <c r="L191" s="91"/>
      <c r="M191" s="91"/>
      <c r="P191" s="91"/>
      <c r="Q191" s="77">
        <f>Q154</f>
        <v>1.5E-3</v>
      </c>
      <c r="R191" s="69"/>
      <c r="S191" s="69"/>
      <c r="T191" s="69"/>
      <c r="U191" s="69"/>
    </row>
    <row r="192" spans="2:23" outlineLevel="1" x14ac:dyDescent="0.2">
      <c r="B192" s="2" t="s">
        <v>160</v>
      </c>
      <c r="D192" s="2" t="s">
        <v>88</v>
      </c>
      <c r="H192" s="91"/>
      <c r="I192" s="81">
        <f>I190+I191</f>
        <v>1.0997782839838644E-2</v>
      </c>
      <c r="J192" s="91"/>
      <c r="K192" s="91"/>
      <c r="L192" s="91"/>
      <c r="M192" s="91"/>
      <c r="P192" s="91"/>
      <c r="Q192" s="81">
        <f>Q190+Q191</f>
        <v>1.0997782839838644E-2</v>
      </c>
      <c r="R192" s="83"/>
      <c r="S192" s="83"/>
      <c r="T192" s="83"/>
      <c r="U192" s="83"/>
    </row>
    <row r="193" spans="2:21" outlineLevel="1" x14ac:dyDescent="0.2">
      <c r="B193" s="2" t="s">
        <v>164</v>
      </c>
      <c r="D193" s="2" t="s">
        <v>88</v>
      </c>
      <c r="H193" s="91"/>
      <c r="I193" s="81">
        <f>(1-I182)*I189+I182*I192</f>
        <v>4.3181262321479258E-2</v>
      </c>
      <c r="J193" s="91"/>
      <c r="K193" s="91"/>
      <c r="L193" s="91"/>
      <c r="M193" s="91"/>
      <c r="P193" s="91"/>
      <c r="Q193" s="81">
        <f>(1-Q182)*Q189+Q182*Q192</f>
        <v>4.4002003451090864E-2</v>
      </c>
      <c r="R193" s="83"/>
      <c r="S193" s="83"/>
      <c r="T193" s="83"/>
      <c r="U193" s="83"/>
    </row>
    <row r="194" spans="2:21" outlineLevel="1" x14ac:dyDescent="0.2">
      <c r="B194" s="2" t="s">
        <v>273</v>
      </c>
      <c r="D194" s="2" t="s">
        <v>88</v>
      </c>
      <c r="H194" s="91"/>
      <c r="I194" s="33">
        <f>ROUND(I193,3)</f>
        <v>4.2999999999999997E-2</v>
      </c>
      <c r="J194" s="91"/>
      <c r="K194" s="91"/>
      <c r="L194" s="91"/>
      <c r="M194" s="91"/>
      <c r="P194" s="91"/>
      <c r="Q194" s="33">
        <f>ROUND(Q193,3)</f>
        <v>4.3999999999999997E-2</v>
      </c>
      <c r="R194" s="69"/>
      <c r="S194" s="69"/>
      <c r="T194" s="69"/>
      <c r="U194" s="69"/>
    </row>
    <row r="195" spans="2:21" outlineLevel="1" x14ac:dyDescent="0.2">
      <c r="B195" s="2" t="s">
        <v>274</v>
      </c>
      <c r="D195" s="2" t="s">
        <v>88</v>
      </c>
      <c r="H195" s="91"/>
      <c r="I195" s="77">
        <f>I157</f>
        <v>8.8408398013620181E-3</v>
      </c>
      <c r="J195" s="91"/>
      <c r="K195" s="91"/>
      <c r="L195" s="91"/>
      <c r="M195" s="91"/>
      <c r="P195" s="91"/>
      <c r="Q195" s="77">
        <f>Q157</f>
        <v>8.8408398013620181E-3</v>
      </c>
      <c r="R195" s="69"/>
      <c r="S195" s="69"/>
      <c r="T195" s="69"/>
      <c r="U195" s="69"/>
    </row>
    <row r="196" spans="2:21" outlineLevel="1" x14ac:dyDescent="0.2">
      <c r="B196" s="2" t="s">
        <v>177</v>
      </c>
      <c r="D196" s="2" t="s">
        <v>88</v>
      </c>
      <c r="H196" s="91"/>
      <c r="I196" s="81">
        <f>(1+I193)/(1+I195)-1</f>
        <v>3.4039484887307792E-2</v>
      </c>
      <c r="J196" s="91"/>
      <c r="K196" s="91"/>
      <c r="L196" s="91"/>
      <c r="M196" s="91"/>
      <c r="P196" s="91"/>
      <c r="Q196" s="81">
        <f>(1+Q193)/(1+Q195)-1</f>
        <v>3.4853033563403413E-2</v>
      </c>
      <c r="R196" s="83"/>
      <c r="S196" s="83"/>
      <c r="T196" s="83"/>
      <c r="U196" s="83"/>
    </row>
    <row r="197" spans="2:21" outlineLevel="1" x14ac:dyDescent="0.2">
      <c r="B197" s="2" t="s">
        <v>189</v>
      </c>
      <c r="D197" s="2" t="s">
        <v>88</v>
      </c>
      <c r="H197" s="91"/>
      <c r="I197" s="33">
        <f>ROUND(I196,3)</f>
        <v>3.4000000000000002E-2</v>
      </c>
      <c r="J197" s="91"/>
      <c r="K197" s="91"/>
      <c r="L197" s="91"/>
      <c r="M197" s="91"/>
      <c r="P197" s="91"/>
      <c r="Q197" s="33">
        <f>ROUND(Q196,3)</f>
        <v>3.5000000000000003E-2</v>
      </c>
      <c r="R197" s="69"/>
      <c r="S197" s="69"/>
      <c r="T197" s="69"/>
      <c r="U197" s="69"/>
    </row>
    <row r="198" spans="2:21" outlineLevel="1" x14ac:dyDescent="0.2">
      <c r="B198" s="94" t="s">
        <v>275</v>
      </c>
      <c r="D198" s="2" t="s">
        <v>88</v>
      </c>
      <c r="H198" s="91"/>
      <c r="I198" s="91"/>
      <c r="J198" s="91"/>
      <c r="K198" s="91"/>
      <c r="L198" s="91"/>
      <c r="M198" s="91"/>
      <c r="P198" s="91"/>
      <c r="Q198" s="91"/>
      <c r="R198" s="91"/>
      <c r="S198" s="91"/>
      <c r="T198" s="91"/>
      <c r="U198" s="91"/>
    </row>
    <row r="199" spans="2:21" outlineLevel="1" x14ac:dyDescent="0.2">
      <c r="B199" s="94" t="s">
        <v>176</v>
      </c>
      <c r="D199" s="2" t="s">
        <v>88</v>
      </c>
      <c r="H199" s="91"/>
      <c r="I199" s="91"/>
      <c r="J199" s="91"/>
      <c r="K199" s="91"/>
      <c r="L199" s="91"/>
      <c r="M199" s="91"/>
      <c r="P199" s="91"/>
      <c r="Q199" s="91"/>
      <c r="R199" s="91"/>
      <c r="S199" s="91"/>
      <c r="T199" s="91"/>
      <c r="U199" s="91"/>
    </row>
    <row r="200" spans="2:21" outlineLevel="1" x14ac:dyDescent="0.2">
      <c r="B200" s="94" t="s">
        <v>188</v>
      </c>
      <c r="D200" s="2" t="s">
        <v>88</v>
      </c>
      <c r="H200" s="91"/>
      <c r="I200" s="91"/>
      <c r="J200" s="91"/>
      <c r="K200" s="91"/>
      <c r="L200" s="91"/>
      <c r="M200" s="91"/>
      <c r="P200" s="91"/>
      <c r="Q200" s="91"/>
      <c r="R200" s="91"/>
      <c r="S200" s="91"/>
      <c r="T200" s="91"/>
      <c r="U200" s="91"/>
    </row>
    <row r="201" spans="2:21" outlineLevel="1" x14ac:dyDescent="0.2"/>
    <row r="202" spans="2:21" x14ac:dyDescent="0.2">
      <c r="B202" s="40"/>
    </row>
    <row r="203" spans="2:21" s="8" customFormat="1" collapsed="1" x14ac:dyDescent="0.2">
      <c r="B203" s="8" t="s">
        <v>181</v>
      </c>
      <c r="H203" s="36">
        <v>2021</v>
      </c>
      <c r="I203" s="36">
        <v>2022</v>
      </c>
      <c r="J203" s="36">
        <v>2023</v>
      </c>
      <c r="K203" s="36">
        <v>2024</v>
      </c>
      <c r="L203" s="36">
        <v>2025</v>
      </c>
      <c r="M203" s="36">
        <v>2026</v>
      </c>
    </row>
    <row r="204" spans="2:21" outlineLevel="1" x14ac:dyDescent="0.2">
      <c r="B204" s="40"/>
    </row>
    <row r="205" spans="2:21" outlineLevel="1" x14ac:dyDescent="0.2">
      <c r="B205" s="47" t="s">
        <v>72</v>
      </c>
    </row>
    <row r="206" spans="2:21" outlineLevel="1" x14ac:dyDescent="0.2">
      <c r="B206" s="72" t="s">
        <v>178</v>
      </c>
      <c r="D206" s="2" t="s">
        <v>88</v>
      </c>
      <c r="H206" s="32"/>
      <c r="I206" s="77">
        <f>I56</f>
        <v>3.1214471740504894E-2</v>
      </c>
      <c r="J206" s="77">
        <f>J56</f>
        <v>3.0461434548036168E-2</v>
      </c>
      <c r="K206" s="77">
        <f>K56</f>
        <v>3.0008540826054149E-2</v>
      </c>
      <c r="L206" s="77">
        <f>L56</f>
        <v>2.9841515937783974E-2</v>
      </c>
      <c r="M206" s="77">
        <f>M56</f>
        <v>2.9847889421738369E-2</v>
      </c>
    </row>
    <row r="207" spans="2:21" outlineLevel="1" x14ac:dyDescent="0.2">
      <c r="B207" s="41" t="s">
        <v>364</v>
      </c>
      <c r="D207" s="2" t="s">
        <v>88</v>
      </c>
      <c r="H207" s="32"/>
      <c r="I207" s="44">
        <f>'2. Input uit WACC modellen'!T29</f>
        <v>3.1214471740504894E-2</v>
      </c>
      <c r="J207" s="44">
        <f>'2. Input uit WACC modellen'!U29</f>
        <v>3.0461434548036168E-2</v>
      </c>
      <c r="K207" s="44">
        <f>'2. Input uit WACC modellen'!V29</f>
        <v>3.0008540826054149E-2</v>
      </c>
      <c r="L207" s="44">
        <f>'2. Input uit WACC modellen'!W29</f>
        <v>2.9841515937783974E-2</v>
      </c>
      <c r="M207" s="44">
        <f>'2. Input uit WACC modellen'!X29</f>
        <v>2.9847889421738369E-2</v>
      </c>
    </row>
    <row r="208" spans="2:21" outlineLevel="1" x14ac:dyDescent="0.2">
      <c r="B208" s="40" t="s">
        <v>104</v>
      </c>
      <c r="D208" s="2" t="s">
        <v>103</v>
      </c>
      <c r="H208" s="32"/>
      <c r="I208" s="84" t="b">
        <f>I206=I207</f>
        <v>1</v>
      </c>
      <c r="J208" s="84" t="b">
        <f t="shared" ref="J208:M208" si="226">J206=J207</f>
        <v>1</v>
      </c>
      <c r="K208" s="84" t="b">
        <f t="shared" si="226"/>
        <v>1</v>
      </c>
      <c r="L208" s="84" t="b">
        <f t="shared" si="226"/>
        <v>1</v>
      </c>
      <c r="M208" s="84" t="b">
        <f t="shared" si="226"/>
        <v>1</v>
      </c>
    </row>
    <row r="209" spans="2:13" outlineLevel="1" x14ac:dyDescent="0.2">
      <c r="B209" s="40"/>
    </row>
    <row r="210" spans="2:13" outlineLevel="1" x14ac:dyDescent="0.2">
      <c r="B210" s="93" t="s">
        <v>220</v>
      </c>
    </row>
    <row r="211" spans="2:13" outlineLevel="1" x14ac:dyDescent="0.2">
      <c r="B211" s="72" t="s">
        <v>178</v>
      </c>
      <c r="D211" s="2" t="s">
        <v>88</v>
      </c>
      <c r="H211" s="77">
        <f t="shared" ref="H211:M211" si="227">H114</f>
        <v>3.0397870388270364E-2</v>
      </c>
      <c r="I211" s="77">
        <f t="shared" si="227"/>
        <v>2.9386151510920899E-2</v>
      </c>
      <c r="J211" s="77">
        <f t="shared" si="227"/>
        <v>2.8551864736341109E-2</v>
      </c>
      <c r="K211" s="77">
        <f t="shared" si="227"/>
        <v>2.8021942927890012E-2</v>
      </c>
      <c r="L211" s="77">
        <f t="shared" si="227"/>
        <v>2.7781910677085672E-2</v>
      </c>
      <c r="M211" s="77">
        <f t="shared" si="227"/>
        <v>2.7717715633745206E-2</v>
      </c>
    </row>
    <row r="212" spans="2:13" outlineLevel="1" x14ac:dyDescent="0.2">
      <c r="B212" s="41" t="s">
        <v>364</v>
      </c>
      <c r="D212" s="2" t="s">
        <v>88</v>
      </c>
      <c r="H212" s="44">
        <f>'2. Input uit WACC modellen'!S48</f>
        <v>3.0397870388270364E-2</v>
      </c>
      <c r="I212" s="44">
        <f>'2. Input uit WACC modellen'!T48</f>
        <v>2.9386151510920899E-2</v>
      </c>
      <c r="J212" s="44">
        <f>'2. Input uit WACC modellen'!U48</f>
        <v>2.8551864736341109E-2</v>
      </c>
      <c r="K212" s="44">
        <f>'2. Input uit WACC modellen'!V48</f>
        <v>2.8021942927890012E-2</v>
      </c>
      <c r="L212" s="44">
        <f>'2. Input uit WACC modellen'!W48</f>
        <v>2.7781910677085672E-2</v>
      </c>
      <c r="M212" s="44">
        <f>'2. Input uit WACC modellen'!X48</f>
        <v>2.7717715633745206E-2</v>
      </c>
    </row>
    <row r="213" spans="2:13" outlineLevel="1" x14ac:dyDescent="0.2">
      <c r="B213" s="72" t="s">
        <v>179</v>
      </c>
      <c r="D213" s="2" t="s">
        <v>88</v>
      </c>
      <c r="H213" s="77">
        <f t="shared" ref="H213:M213" si="228">H117</f>
        <v>2.1874578234134967E-2</v>
      </c>
      <c r="I213" s="77">
        <f t="shared" si="228"/>
        <v>2.0365265658361054E-2</v>
      </c>
      <c r="J213" s="77">
        <f>J117</f>
        <v>1.9538290042719009E-2</v>
      </c>
      <c r="K213" s="77">
        <f t="shared" si="228"/>
        <v>1.9013012132126583E-2</v>
      </c>
      <c r="L213" s="77">
        <f t="shared" si="228"/>
        <v>1.8775083371380008E-2</v>
      </c>
      <c r="M213" s="77">
        <f t="shared" si="228"/>
        <v>1.8711450892590742E-2</v>
      </c>
    </row>
    <row r="214" spans="2:13" outlineLevel="1" x14ac:dyDescent="0.2">
      <c r="B214" s="41" t="s">
        <v>365</v>
      </c>
      <c r="D214" s="2" t="s">
        <v>88</v>
      </c>
      <c r="H214" s="44">
        <f>'2. Input uit WACC modellen'!S49</f>
        <v>2.1874578234134967E-2</v>
      </c>
      <c r="I214" s="44">
        <f>'2. Input uit WACC modellen'!T49</f>
        <v>2.0365265658361054E-2</v>
      </c>
      <c r="J214" s="44">
        <f>'2. Input uit WACC modellen'!U49</f>
        <v>1.9538290042719009E-2</v>
      </c>
      <c r="K214" s="44">
        <f>'2. Input uit WACC modellen'!V49</f>
        <v>1.9013012132126583E-2</v>
      </c>
      <c r="L214" s="44">
        <f>'2. Input uit WACC modellen'!W49</f>
        <v>1.8775083371380008E-2</v>
      </c>
      <c r="M214" s="44">
        <f>'2. Input uit WACC modellen'!X49</f>
        <v>1.8711450892590742E-2</v>
      </c>
    </row>
    <row r="215" spans="2:13" outlineLevel="1" x14ac:dyDescent="0.2">
      <c r="B215" s="72" t="s">
        <v>180</v>
      </c>
      <c r="D215" s="2" t="s">
        <v>88</v>
      </c>
      <c r="H215" s="77">
        <f t="shared" ref="H215:M215" si="229">H120</f>
        <v>1.3491135977689694E-2</v>
      </c>
      <c r="I215" s="77">
        <f t="shared" si="229"/>
        <v>1.1501112914566791E-2</v>
      </c>
      <c r="J215" s="77">
        <f t="shared" si="229"/>
        <v>1.0681321430352053E-2</v>
      </c>
      <c r="K215" s="77">
        <f t="shared" si="229"/>
        <v>1.0160606732355415E-2</v>
      </c>
      <c r="L215" s="77">
        <f t="shared" si="229"/>
        <v>9.9247449146422362E-3</v>
      </c>
      <c r="M215" s="77">
        <f t="shared" si="229"/>
        <v>9.8616652261431792E-3</v>
      </c>
    </row>
    <row r="216" spans="2:13" outlineLevel="1" x14ac:dyDescent="0.2">
      <c r="B216" s="41" t="s">
        <v>366</v>
      </c>
      <c r="D216" s="2" t="s">
        <v>88</v>
      </c>
      <c r="H216" s="44">
        <f>'2. Input uit WACC modellen'!S50</f>
        <v>1.3491135977689694E-2</v>
      </c>
      <c r="I216" s="44">
        <f>'2. Input uit WACC modellen'!T50</f>
        <v>1.1501112914566791E-2</v>
      </c>
      <c r="J216" s="44">
        <f>'2. Input uit WACC modellen'!U50</f>
        <v>1.0681321430352053E-2</v>
      </c>
      <c r="K216" s="44">
        <f>'2. Input uit WACC modellen'!V50</f>
        <v>1.0160606732355415E-2</v>
      </c>
      <c r="L216" s="44">
        <f>'2. Input uit WACC modellen'!W50</f>
        <v>9.9247449146422362E-3</v>
      </c>
      <c r="M216" s="44">
        <f>'2. Input uit WACC modellen'!X50</f>
        <v>9.8616652261431792E-3</v>
      </c>
    </row>
    <row r="217" spans="2:13" outlineLevel="1" x14ac:dyDescent="0.2">
      <c r="B217" s="40" t="s">
        <v>104</v>
      </c>
      <c r="D217" s="2" t="s">
        <v>103</v>
      </c>
      <c r="H217" s="84" t="b">
        <f>AND(H211=H212,H213=H214,H215=H216)</f>
        <v>1</v>
      </c>
      <c r="I217" s="84" t="b">
        <f t="shared" ref="I217:M217" si="230">AND(I211=I212,I213=I214,I215=I216)</f>
        <v>1</v>
      </c>
      <c r="J217" s="84" t="b">
        <f t="shared" si="230"/>
        <v>1</v>
      </c>
      <c r="K217" s="84" t="b">
        <f t="shared" si="230"/>
        <v>1</v>
      </c>
      <c r="L217" s="84" t="b">
        <f t="shared" si="230"/>
        <v>1</v>
      </c>
      <c r="M217" s="84" t="b">
        <f t="shared" si="230"/>
        <v>1</v>
      </c>
    </row>
    <row r="218" spans="2:13" outlineLevel="1" x14ac:dyDescent="0.2">
      <c r="B218" s="40"/>
    </row>
    <row r="219" spans="2:13" outlineLevel="1" x14ac:dyDescent="0.2">
      <c r="B219" s="93" t="s">
        <v>196</v>
      </c>
    </row>
    <row r="220" spans="2:13" outlineLevel="1" x14ac:dyDescent="0.2">
      <c r="B220" s="72" t="s">
        <v>178</v>
      </c>
      <c r="D220" s="2" t="s">
        <v>88</v>
      </c>
      <c r="H220" s="32"/>
      <c r="I220" s="77">
        <f>I172</f>
        <v>3.3418076474097322E-2</v>
      </c>
      <c r="J220" s="77">
        <f t="shared" ref="J220:M220" si="231">J172</f>
        <v>3.3418076474097322E-2</v>
      </c>
      <c r="K220" s="77">
        <f t="shared" si="231"/>
        <v>3.3418076474097322E-2</v>
      </c>
      <c r="L220" s="77">
        <f t="shared" si="231"/>
        <v>3.3418076474097322E-2</v>
      </c>
      <c r="M220" s="77">
        <f t="shared" si="231"/>
        <v>3.3289686387416396E-2</v>
      </c>
    </row>
    <row r="221" spans="2:13" outlineLevel="1" x14ac:dyDescent="0.2">
      <c r="B221" s="41" t="s">
        <v>364</v>
      </c>
      <c r="D221" s="2" t="s">
        <v>88</v>
      </c>
      <c r="H221" s="32"/>
      <c r="I221" s="44">
        <f>'2. Input uit WACC modellen'!T70</f>
        <v>3.3418076474097322E-2</v>
      </c>
      <c r="J221" s="44">
        <f>'2. Input uit WACC modellen'!U70</f>
        <v>3.3418076474097308E-2</v>
      </c>
      <c r="K221" s="44">
        <f>'2. Input uit WACC modellen'!V70</f>
        <v>3.3418076474097308E-2</v>
      </c>
      <c r="L221" s="44">
        <f>'2. Input uit WACC modellen'!W70</f>
        <v>3.3418076474097308E-2</v>
      </c>
      <c r="M221" s="44">
        <f>'2. Input uit WACC modellen'!X70</f>
        <v>3.3289686387416383E-2</v>
      </c>
    </row>
    <row r="222" spans="2:13" outlineLevel="1" x14ac:dyDescent="0.2">
      <c r="B222" s="72" t="s">
        <v>179</v>
      </c>
      <c r="D222" s="2" t="s">
        <v>88</v>
      </c>
      <c r="H222" s="32"/>
      <c r="I222" s="77">
        <f>I175</f>
        <v>2.4361857394249009E-2</v>
      </c>
      <c r="J222" s="77">
        <f t="shared" ref="J222:M222" si="232">J175</f>
        <v>2.4361857394249009E-2</v>
      </c>
      <c r="K222" s="77">
        <f t="shared" si="232"/>
        <v>2.4361857394249009E-2</v>
      </c>
      <c r="L222" s="77">
        <f t="shared" si="232"/>
        <v>2.4361857394249009E-2</v>
      </c>
      <c r="M222" s="77">
        <f t="shared" si="232"/>
        <v>2.4234592436670477E-2</v>
      </c>
    </row>
    <row r="223" spans="2:13" outlineLevel="1" x14ac:dyDescent="0.2">
      <c r="B223" s="41" t="s">
        <v>365</v>
      </c>
      <c r="D223" s="2" t="s">
        <v>88</v>
      </c>
      <c r="H223" s="32"/>
      <c r="I223" s="44">
        <f>'2. Input uit WACC modellen'!T71</f>
        <v>2.4361857394249009E-2</v>
      </c>
      <c r="J223" s="44">
        <f>'2. Input uit WACC modellen'!U71</f>
        <v>2.4361857394249009E-2</v>
      </c>
      <c r="K223" s="44">
        <f>'2. Input uit WACC modellen'!V71</f>
        <v>2.4361857394249009E-2</v>
      </c>
      <c r="L223" s="44">
        <f>'2. Input uit WACC modellen'!W71</f>
        <v>2.4361857394249009E-2</v>
      </c>
      <c r="M223" s="44">
        <f>'2. Input uit WACC modellen'!X71</f>
        <v>2.4234592436670477E-2</v>
      </c>
    </row>
    <row r="224" spans="2:13" outlineLevel="1" x14ac:dyDescent="0.2">
      <c r="B224" s="40" t="s">
        <v>104</v>
      </c>
      <c r="D224" s="2" t="s">
        <v>103</v>
      </c>
      <c r="H224" s="32"/>
      <c r="I224" s="84" t="b">
        <f>AND(I220=I221,I222=I223)</f>
        <v>1</v>
      </c>
      <c r="J224" s="84" t="b">
        <f t="shared" ref="J224:M224" si="233">AND(J220=J221,J222=J223)</f>
        <v>1</v>
      </c>
      <c r="K224" s="84" t="b">
        <f t="shared" si="233"/>
        <v>1</v>
      </c>
      <c r="L224" s="84" t="b">
        <f t="shared" si="233"/>
        <v>1</v>
      </c>
      <c r="M224" s="84" t="b">
        <f t="shared" si="233"/>
        <v>1</v>
      </c>
    </row>
    <row r="225" spans="2:2" x14ac:dyDescent="0.2">
      <c r="B225" s="40"/>
    </row>
    <row r="226" spans="2:2" x14ac:dyDescent="0.2">
      <c r="B226" s="40"/>
    </row>
    <row r="227" spans="2:2" x14ac:dyDescent="0.2">
      <c r="B227" s="40"/>
    </row>
    <row r="228" spans="2:2" x14ac:dyDescent="0.2">
      <c r="B228" s="40"/>
    </row>
    <row r="229" spans="2:2" x14ac:dyDescent="0.2">
      <c r="B229" s="22" t="s">
        <v>64</v>
      </c>
    </row>
  </sheetData>
  <pageMargins left="0.7" right="0.7" top="0.75" bottom="0.75" header="0.3" footer="0.3"/>
  <pageSetup paperSize="9" orientation="portrait" r:id="rId1"/>
  <ignoredErrors>
    <ignoredError sqref="I35 I149 P98 H93:I93"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84F51-C586-41EA-AA2B-5837FD2F18F9}">
  <sheetPr>
    <tabColor rgb="FFFFFFCC"/>
  </sheetPr>
  <dimension ref="B2:W227"/>
  <sheetViews>
    <sheetView showGridLines="0" zoomScale="90" zoomScaleNormal="90" workbookViewId="0">
      <pane xSplit="4" ySplit="18" topLeftCell="E19" activePane="bottomRight" state="frozen"/>
      <selection pane="topRight" activeCell="E1" sqref="E1"/>
      <selection pane="bottomLeft" activeCell="A13" sqref="A13"/>
      <selection pane="bottomRight"/>
    </sheetView>
  </sheetViews>
  <sheetFormatPr defaultColWidth="9.140625" defaultRowHeight="12.75" outlineLevelRow="1" x14ac:dyDescent="0.2"/>
  <cols>
    <col min="1" max="1" width="2.7109375" style="2" customWidth="1"/>
    <col min="2" max="2" width="60.7109375" style="2" customWidth="1"/>
    <col min="3" max="3" width="2.7109375" style="2" customWidth="1"/>
    <col min="4" max="4" width="10.7109375" style="2" customWidth="1"/>
    <col min="5" max="5" width="2.7109375" style="2" customWidth="1"/>
    <col min="6" max="6" width="10.7109375" style="2" customWidth="1"/>
    <col min="7" max="7" width="2.5703125" style="2" customWidth="1"/>
    <col min="8" max="13" width="10.7109375" style="2" customWidth="1"/>
    <col min="14" max="15" width="3.7109375" style="2" customWidth="1"/>
    <col min="16" max="21" width="10.7109375" style="2" customWidth="1"/>
    <col min="22" max="22" width="2.5703125" style="2" customWidth="1"/>
    <col min="23" max="23" width="12.5703125" style="2" customWidth="1"/>
    <col min="24" max="24" width="13.7109375" style="2" customWidth="1"/>
    <col min="25" max="16384" width="9.140625" style="2"/>
  </cols>
  <sheetData>
    <row r="2" spans="2:16" s="13" customFormat="1" ht="18" x14ac:dyDescent="0.2">
      <c r="B2" s="13" t="s">
        <v>136</v>
      </c>
    </row>
    <row r="4" spans="2:16" x14ac:dyDescent="0.2">
      <c r="B4" s="21" t="s">
        <v>47</v>
      </c>
    </row>
    <row r="5" spans="2:16" x14ac:dyDescent="0.2">
      <c r="B5" s="2" t="s">
        <v>303</v>
      </c>
      <c r="F5" s="14"/>
    </row>
    <row r="6" spans="2:16" x14ac:dyDescent="0.2">
      <c r="B6" s="2" t="s">
        <v>299</v>
      </c>
      <c r="F6" s="14"/>
    </row>
    <row r="7" spans="2:16" x14ac:dyDescent="0.2">
      <c r="B7" s="2" t="s">
        <v>300</v>
      </c>
      <c r="F7" s="14"/>
    </row>
    <row r="8" spans="2:16" x14ac:dyDescent="0.2">
      <c r="F8" s="14"/>
    </row>
    <row r="9" spans="2:16" x14ac:dyDescent="0.2">
      <c r="B9" s="22" t="s">
        <v>24</v>
      </c>
      <c r="F9" s="14"/>
    </row>
    <row r="10" spans="2:16" x14ac:dyDescent="0.2">
      <c r="B10" s="95" t="s">
        <v>362</v>
      </c>
      <c r="F10" s="14"/>
    </row>
    <row r="11" spans="2:16" x14ac:dyDescent="0.2">
      <c r="B11" s="95" t="s">
        <v>363</v>
      </c>
      <c r="F11" s="14"/>
    </row>
    <row r="12" spans="2:16" x14ac:dyDescent="0.2">
      <c r="B12" s="95" t="s">
        <v>301</v>
      </c>
      <c r="F12" s="14"/>
    </row>
    <row r="13" spans="2:16" x14ac:dyDescent="0.2">
      <c r="B13" s="95" t="s">
        <v>302</v>
      </c>
      <c r="F13" s="14"/>
    </row>
    <row r="14" spans="2:16" x14ac:dyDescent="0.2">
      <c r="B14" s="2" t="s">
        <v>374</v>
      </c>
      <c r="F14" s="14"/>
    </row>
    <row r="15" spans="2:16" x14ac:dyDescent="0.2">
      <c r="B15" s="4"/>
    </row>
    <row r="16" spans="2:16" s="90" customFormat="1" x14ac:dyDescent="0.2">
      <c r="H16" s="90" t="s">
        <v>175</v>
      </c>
      <c r="P16" s="90" t="s">
        <v>174</v>
      </c>
    </row>
    <row r="17" spans="2:23" s="88" customFormat="1" x14ac:dyDescent="0.2">
      <c r="B17" s="88" t="s">
        <v>39</v>
      </c>
      <c r="D17" s="88" t="s">
        <v>21</v>
      </c>
      <c r="F17" s="88" t="s">
        <v>22</v>
      </c>
      <c r="H17" s="89">
        <v>2021</v>
      </c>
      <c r="I17" s="89">
        <v>2022</v>
      </c>
      <c r="J17" s="89">
        <v>2023</v>
      </c>
      <c r="K17" s="89">
        <v>2024</v>
      </c>
      <c r="L17" s="89">
        <v>2025</v>
      </c>
      <c r="M17" s="89">
        <v>2026</v>
      </c>
      <c r="P17" s="89">
        <v>2021</v>
      </c>
      <c r="Q17" s="89">
        <v>2022</v>
      </c>
      <c r="R17" s="89">
        <v>2023</v>
      </c>
      <c r="S17" s="89">
        <v>2024</v>
      </c>
      <c r="T17" s="89">
        <v>2025</v>
      </c>
      <c r="U17" s="89">
        <v>2026</v>
      </c>
      <c r="W17" s="88" t="s">
        <v>41</v>
      </c>
    </row>
    <row r="20" spans="2:23" s="8" customFormat="1" x14ac:dyDescent="0.2">
      <c r="B20" s="8" t="s">
        <v>159</v>
      </c>
    </row>
    <row r="22" spans="2:23" x14ac:dyDescent="0.2">
      <c r="B22" s="1" t="s">
        <v>154</v>
      </c>
    </row>
    <row r="23" spans="2:23" x14ac:dyDescent="0.2">
      <c r="B23" s="41" t="s">
        <v>78</v>
      </c>
      <c r="D23" s="2" t="s">
        <v>88</v>
      </c>
      <c r="F23" s="75">
        <f>'2. Input uit WACC modellen'!F13</f>
        <v>0.5</v>
      </c>
    </row>
    <row r="24" spans="2:23" x14ac:dyDescent="0.2">
      <c r="B24" s="38" t="s">
        <v>93</v>
      </c>
      <c r="D24" s="2" t="s">
        <v>88</v>
      </c>
      <c r="H24" s="75">
        <f>'2. Input uit WACC modellen'!S12</f>
        <v>1.6681679602724035E-2</v>
      </c>
      <c r="I24" s="75">
        <f>'2. Input uit WACC modellen'!T12</f>
        <v>1.7681679602724036E-2</v>
      </c>
      <c r="J24" s="75">
        <f>'2. Input uit WACC modellen'!U12</f>
        <v>1.7681679602724036E-2</v>
      </c>
      <c r="K24" s="75">
        <f>'2. Input uit WACC modellen'!V12</f>
        <v>1.7681679602724001E-2</v>
      </c>
      <c r="L24" s="75">
        <f>'2. Input uit WACC modellen'!W12</f>
        <v>1.7681679602724001E-2</v>
      </c>
      <c r="M24" s="75">
        <f>'2. Input uit WACC modellen'!X12</f>
        <v>1.7681679602724001E-2</v>
      </c>
    </row>
    <row r="25" spans="2:23" x14ac:dyDescent="0.2">
      <c r="B25" s="41"/>
    </row>
    <row r="26" spans="2:23" x14ac:dyDescent="0.2">
      <c r="B26" s="76" t="s">
        <v>296</v>
      </c>
    </row>
    <row r="27" spans="2:23" x14ac:dyDescent="0.2">
      <c r="B27" s="2" t="s">
        <v>297</v>
      </c>
      <c r="D27" s="2" t="s">
        <v>88</v>
      </c>
      <c r="H27" s="45">
        <f>$F$23*H24</f>
        <v>8.3408398013620176E-3</v>
      </c>
      <c r="I27" s="45">
        <f t="shared" ref="I27:K27" si="0">$F$23*I24</f>
        <v>8.8408398013620181E-3</v>
      </c>
      <c r="J27" s="45">
        <f t="shared" si="0"/>
        <v>8.8408398013620181E-3</v>
      </c>
      <c r="K27" s="45">
        <f t="shared" si="0"/>
        <v>8.8408398013620007E-3</v>
      </c>
      <c r="L27" s="45">
        <f>$F$23*L24</f>
        <v>8.8408398013620007E-3</v>
      </c>
      <c r="M27" s="45">
        <f>$F$23*M24</f>
        <v>8.8408398013620007E-3</v>
      </c>
    </row>
    <row r="28" spans="2:23" x14ac:dyDescent="0.2">
      <c r="P28" s="14"/>
    </row>
    <row r="29" spans="2:23" s="8" customFormat="1" x14ac:dyDescent="0.2">
      <c r="B29" s="8" t="s">
        <v>185</v>
      </c>
      <c r="H29" s="36"/>
      <c r="I29" s="36"/>
      <c r="J29" s="36"/>
      <c r="K29" s="36"/>
      <c r="L29" s="36"/>
      <c r="M29" s="36"/>
    </row>
    <row r="30" spans="2:23" outlineLevel="1" x14ac:dyDescent="0.2">
      <c r="B30" s="40"/>
    </row>
    <row r="31" spans="2:23" outlineLevel="1" x14ac:dyDescent="0.2">
      <c r="B31" s="1" t="s">
        <v>154</v>
      </c>
    </row>
    <row r="32" spans="2:23" outlineLevel="1" x14ac:dyDescent="0.2">
      <c r="B32" s="2" t="s">
        <v>74</v>
      </c>
      <c r="D32" s="2" t="s">
        <v>88</v>
      </c>
      <c r="F32" s="44">
        <f>'2. Input uit WACC modellen'!F19</f>
        <v>0.44618924529835263</v>
      </c>
      <c r="H32" s="32"/>
      <c r="I32" s="77">
        <f t="shared" ref="I32:M33" si="1">$F32</f>
        <v>0.44618924529835263</v>
      </c>
      <c r="J32" s="77">
        <f t="shared" si="1"/>
        <v>0.44618924529835263</v>
      </c>
      <c r="K32" s="77">
        <f t="shared" si="1"/>
        <v>0.44618924529835263</v>
      </c>
      <c r="L32" s="77">
        <f t="shared" si="1"/>
        <v>0.44618924529835263</v>
      </c>
      <c r="M32" s="77">
        <f t="shared" si="1"/>
        <v>0.44618924529835263</v>
      </c>
      <c r="P32" s="32"/>
      <c r="Q32" s="77">
        <f t="shared" ref="Q32:U33" si="2">$F32</f>
        <v>0.44618924529835263</v>
      </c>
      <c r="R32" s="77">
        <f t="shared" si="2"/>
        <v>0.44618924529835263</v>
      </c>
      <c r="S32" s="77">
        <f t="shared" si="2"/>
        <v>0.44618924529835263</v>
      </c>
      <c r="T32" s="77">
        <f t="shared" si="2"/>
        <v>0.44618924529835263</v>
      </c>
      <c r="U32" s="77">
        <f t="shared" si="2"/>
        <v>0.44618924529835263</v>
      </c>
    </row>
    <row r="33" spans="2:23" outlineLevel="1" x14ac:dyDescent="0.2">
      <c r="B33" s="2" t="s">
        <v>167</v>
      </c>
      <c r="D33" s="2" t="s">
        <v>88</v>
      </c>
      <c r="F33" s="44">
        <f>'2. Input uit WACC modellen'!F20</f>
        <v>0.25</v>
      </c>
      <c r="H33" s="32"/>
      <c r="I33" s="77">
        <f t="shared" si="1"/>
        <v>0.25</v>
      </c>
      <c r="J33" s="77">
        <f t="shared" si="1"/>
        <v>0.25</v>
      </c>
      <c r="K33" s="77">
        <f t="shared" si="1"/>
        <v>0.25</v>
      </c>
      <c r="L33" s="77">
        <f t="shared" si="1"/>
        <v>0.25</v>
      </c>
      <c r="M33" s="77">
        <f t="shared" si="1"/>
        <v>0.25</v>
      </c>
      <c r="P33" s="32"/>
      <c r="Q33" s="77">
        <f t="shared" si="2"/>
        <v>0.25</v>
      </c>
      <c r="R33" s="77">
        <f t="shared" si="2"/>
        <v>0.25</v>
      </c>
      <c r="S33" s="77">
        <f t="shared" si="2"/>
        <v>0.25</v>
      </c>
      <c r="T33" s="77">
        <f t="shared" si="2"/>
        <v>0.25</v>
      </c>
      <c r="U33" s="77">
        <f t="shared" si="2"/>
        <v>0.25</v>
      </c>
    </row>
    <row r="34" spans="2:23" outlineLevel="1" x14ac:dyDescent="0.2">
      <c r="B34" s="2" t="s">
        <v>292</v>
      </c>
      <c r="D34" s="2" t="s">
        <v>88</v>
      </c>
      <c r="F34" s="44">
        <f>'2. Input uit WACC modellen'!F21</f>
        <v>1.59921895006402E-3</v>
      </c>
      <c r="H34" s="32"/>
      <c r="I34" s="77">
        <f>$F34</f>
        <v>1.59921895006402E-3</v>
      </c>
      <c r="J34" s="77">
        <f t="shared" ref="J34:M34" si="3">$F34</f>
        <v>1.59921895006402E-3</v>
      </c>
      <c r="K34" s="77">
        <f t="shared" si="3"/>
        <v>1.59921895006402E-3</v>
      </c>
      <c r="L34" s="77">
        <f t="shared" si="3"/>
        <v>1.59921895006402E-3</v>
      </c>
      <c r="M34" s="77">
        <f t="shared" si="3"/>
        <v>1.59921895006402E-3</v>
      </c>
      <c r="P34" s="32"/>
      <c r="Q34" s="44">
        <f>'4. Risicovrije rente'!T34</f>
        <v>5.0000000000000001E-3</v>
      </c>
      <c r="R34" s="44">
        <f>'4. Risicovrije rente'!U34</f>
        <v>5.0000000000000001E-3</v>
      </c>
      <c r="S34" s="44">
        <f>'4. Risicovrije rente'!V34</f>
        <v>1.222761508951407E-2</v>
      </c>
      <c r="T34" s="44">
        <f>'4. Risicovrije rente'!W34</f>
        <v>1.222761508951407E-2</v>
      </c>
      <c r="U34" s="44">
        <f>'4. Risicovrije rente'!X34</f>
        <v>1.222761508951407E-2</v>
      </c>
    </row>
    <row r="35" spans="2:23" outlineLevel="1" x14ac:dyDescent="0.2">
      <c r="B35" s="2" t="s">
        <v>293</v>
      </c>
      <c r="D35" s="2" t="s">
        <v>88</v>
      </c>
      <c r="H35" s="32"/>
      <c r="I35" s="44">
        <f>'4. Risicovrije rente'!T37</f>
        <v>1.3280961538461537E-2</v>
      </c>
      <c r="J35" s="32"/>
      <c r="K35" s="32"/>
      <c r="L35" s="32"/>
      <c r="M35" s="32"/>
      <c r="P35" s="32"/>
      <c r="Q35" s="44">
        <f>'4. Risicovrije rente'!T39</f>
        <v>1.4405192307692312E-2</v>
      </c>
      <c r="R35" s="69"/>
      <c r="S35" s="69"/>
      <c r="T35" s="69"/>
      <c r="U35" s="69"/>
      <c r="W35" s="2" t="s">
        <v>227</v>
      </c>
    </row>
    <row r="36" spans="2:23" outlineLevel="1" x14ac:dyDescent="0.2">
      <c r="B36" s="2" t="s">
        <v>77</v>
      </c>
      <c r="D36" s="2" t="s">
        <v>88</v>
      </c>
      <c r="F36" s="44">
        <f>'2. Input uit WACC modellen'!F22</f>
        <v>0.05</v>
      </c>
      <c r="H36" s="32"/>
      <c r="I36" s="77">
        <f t="shared" ref="I36:M37" si="4">$F36</f>
        <v>0.05</v>
      </c>
      <c r="J36" s="77">
        <f t="shared" si="4"/>
        <v>0.05</v>
      </c>
      <c r="K36" s="77">
        <f t="shared" si="4"/>
        <v>0.05</v>
      </c>
      <c r="L36" s="77">
        <f t="shared" si="4"/>
        <v>0.05</v>
      </c>
      <c r="M36" s="77">
        <f t="shared" si="4"/>
        <v>0.05</v>
      </c>
      <c r="P36" s="32"/>
      <c r="Q36" s="77">
        <f t="shared" ref="Q36:U37" si="5">$F36</f>
        <v>0.05</v>
      </c>
      <c r="R36" s="77">
        <f t="shared" si="5"/>
        <v>0.05</v>
      </c>
      <c r="S36" s="77">
        <f t="shared" si="5"/>
        <v>0.05</v>
      </c>
      <c r="T36" s="77">
        <f t="shared" si="5"/>
        <v>0.05</v>
      </c>
      <c r="U36" s="77">
        <f t="shared" si="5"/>
        <v>0.05</v>
      </c>
    </row>
    <row r="37" spans="2:23" outlineLevel="1" x14ac:dyDescent="0.2">
      <c r="B37" s="2" t="s">
        <v>168</v>
      </c>
      <c r="F37" s="78">
        <f>'2. Input uit WACC modellen'!F23</f>
        <v>0.39485740969546723</v>
      </c>
      <c r="H37" s="32"/>
      <c r="I37" s="79">
        <f>$F37</f>
        <v>0.39485740969546723</v>
      </c>
      <c r="J37" s="79">
        <f t="shared" si="4"/>
        <v>0.39485740969546723</v>
      </c>
      <c r="K37" s="79">
        <f t="shared" si="4"/>
        <v>0.39485740969546723</v>
      </c>
      <c r="L37" s="79">
        <f t="shared" si="4"/>
        <v>0.39485740969546723</v>
      </c>
      <c r="M37" s="79">
        <f t="shared" si="4"/>
        <v>0.39485740969546723</v>
      </c>
      <c r="P37" s="32"/>
      <c r="Q37" s="79">
        <f t="shared" si="5"/>
        <v>0.39485740969546723</v>
      </c>
      <c r="R37" s="79">
        <f t="shared" si="5"/>
        <v>0.39485740969546723</v>
      </c>
      <c r="S37" s="79">
        <f t="shared" si="5"/>
        <v>0.39485740969546723</v>
      </c>
      <c r="T37" s="79">
        <f t="shared" si="5"/>
        <v>0.39485740969546723</v>
      </c>
      <c r="U37" s="79">
        <f t="shared" si="5"/>
        <v>0.39485740969546723</v>
      </c>
    </row>
    <row r="38" spans="2:23" outlineLevel="1" x14ac:dyDescent="0.2">
      <c r="B38" s="2" t="s">
        <v>294</v>
      </c>
      <c r="D38" s="2" t="s">
        <v>88</v>
      </c>
      <c r="F38" s="44">
        <f>'2. Input uit WACC modellen'!F25</f>
        <v>1.0100313881520773E-2</v>
      </c>
      <c r="H38" s="32"/>
      <c r="I38" s="77">
        <f>$F38</f>
        <v>1.0100313881520773E-2</v>
      </c>
      <c r="J38" s="77">
        <f>$F38</f>
        <v>1.0100313881520773E-2</v>
      </c>
      <c r="K38" s="77">
        <f>$F38</f>
        <v>1.0100313881520773E-2</v>
      </c>
      <c r="L38" s="77">
        <f>$F38</f>
        <v>1.0100313881520773E-2</v>
      </c>
      <c r="M38" s="77">
        <f>$F38</f>
        <v>1.0100313881520773E-2</v>
      </c>
      <c r="P38" s="32"/>
      <c r="Q38" s="77">
        <f>I38</f>
        <v>1.0100313881520773E-2</v>
      </c>
      <c r="R38" s="77">
        <f t="shared" ref="R38:U38" si="6">J38</f>
        <v>1.0100313881520773E-2</v>
      </c>
      <c r="S38" s="77">
        <f t="shared" si="6"/>
        <v>1.0100313881520773E-2</v>
      </c>
      <c r="T38" s="77">
        <f t="shared" si="6"/>
        <v>1.0100313881520773E-2</v>
      </c>
      <c r="U38" s="77">
        <f t="shared" si="6"/>
        <v>1.0100313881520773E-2</v>
      </c>
    </row>
    <row r="39" spans="2:23" outlineLevel="1" x14ac:dyDescent="0.2">
      <c r="B39" s="2" t="s">
        <v>295</v>
      </c>
      <c r="D39" s="2" t="s">
        <v>88</v>
      </c>
      <c r="H39" s="32"/>
      <c r="I39" s="44">
        <f>'3. Input rente'!T39</f>
        <v>2.5222007722007712E-2</v>
      </c>
      <c r="J39" s="32"/>
      <c r="K39" s="32"/>
      <c r="L39" s="32"/>
      <c r="M39" s="32"/>
      <c r="P39" s="32"/>
      <c r="Q39" s="44">
        <f>'3. Input rente'!T39</f>
        <v>2.5222007722007712E-2</v>
      </c>
      <c r="R39" s="69"/>
      <c r="S39" s="69"/>
      <c r="T39" s="69"/>
      <c r="U39" s="69"/>
      <c r="W39" s="2" t="s">
        <v>172</v>
      </c>
    </row>
    <row r="40" spans="2:23" outlineLevel="1" x14ac:dyDescent="0.2">
      <c r="B40" s="2" t="s">
        <v>94</v>
      </c>
      <c r="D40" s="2" t="s">
        <v>88</v>
      </c>
      <c r="F40" s="44">
        <f>'2. Input uit WACC modellen'!F26</f>
        <v>1.5E-3</v>
      </c>
      <c r="H40" s="32"/>
      <c r="I40" s="77">
        <f t="shared" ref="I40:M40" si="7">$F40</f>
        <v>1.5E-3</v>
      </c>
      <c r="J40" s="77">
        <f t="shared" si="7"/>
        <v>1.5E-3</v>
      </c>
      <c r="K40" s="77">
        <f t="shared" si="7"/>
        <v>1.5E-3</v>
      </c>
      <c r="L40" s="77">
        <f t="shared" si="7"/>
        <v>1.5E-3</v>
      </c>
      <c r="M40" s="77">
        <f t="shared" si="7"/>
        <v>1.5E-3</v>
      </c>
      <c r="P40" s="32"/>
      <c r="Q40" s="77">
        <f t="shared" ref="Q40:U40" si="8">$F40</f>
        <v>1.5E-3</v>
      </c>
      <c r="R40" s="77">
        <f t="shared" si="8"/>
        <v>1.5E-3</v>
      </c>
      <c r="S40" s="77">
        <f t="shared" si="8"/>
        <v>1.5E-3</v>
      </c>
      <c r="T40" s="77">
        <f t="shared" si="8"/>
        <v>1.5E-3</v>
      </c>
      <c r="U40" s="77">
        <f t="shared" si="8"/>
        <v>1.5E-3</v>
      </c>
    </row>
    <row r="41" spans="2:23" outlineLevel="1" x14ac:dyDescent="0.2">
      <c r="B41" s="2" t="s">
        <v>274</v>
      </c>
      <c r="D41" s="2" t="s">
        <v>88</v>
      </c>
      <c r="H41" s="32"/>
      <c r="I41" s="32"/>
      <c r="J41" s="32"/>
      <c r="K41" s="32"/>
      <c r="L41" s="32"/>
      <c r="M41" s="32"/>
      <c r="P41" s="32"/>
      <c r="Q41" s="32"/>
      <c r="R41" s="32"/>
      <c r="S41" s="32"/>
      <c r="T41" s="32"/>
      <c r="U41" s="32"/>
    </row>
    <row r="42" spans="2:23" outlineLevel="1" x14ac:dyDescent="0.2">
      <c r="B42" s="2" t="s">
        <v>275</v>
      </c>
      <c r="D42" s="2" t="s">
        <v>88</v>
      </c>
      <c r="H42" s="32"/>
      <c r="I42" s="32"/>
      <c r="J42" s="32"/>
      <c r="K42" s="32"/>
      <c r="L42" s="32"/>
      <c r="M42" s="32"/>
      <c r="P42" s="32"/>
      <c r="Q42" s="32"/>
      <c r="R42" s="32"/>
      <c r="S42" s="32"/>
      <c r="T42" s="32"/>
      <c r="U42" s="32"/>
    </row>
    <row r="43" spans="2:23" outlineLevel="1" x14ac:dyDescent="0.2"/>
    <row r="44" spans="2:23" outlineLevel="1" x14ac:dyDescent="0.2">
      <c r="B44" s="1" t="s">
        <v>170</v>
      </c>
      <c r="H44" s="1" t="s">
        <v>204</v>
      </c>
      <c r="P44" s="1" t="s">
        <v>205</v>
      </c>
    </row>
    <row r="45" spans="2:23" outlineLevel="1" x14ac:dyDescent="0.2">
      <c r="B45" s="2" t="s">
        <v>74</v>
      </c>
      <c r="D45" s="2" t="s">
        <v>88</v>
      </c>
      <c r="H45" s="32"/>
      <c r="I45" s="77">
        <f>I32</f>
        <v>0.44618924529835263</v>
      </c>
      <c r="J45" s="77">
        <f t="shared" ref="J45:M47" si="9">J32</f>
        <v>0.44618924529835263</v>
      </c>
      <c r="K45" s="77">
        <f t="shared" si="9"/>
        <v>0.44618924529835263</v>
      </c>
      <c r="L45" s="77">
        <f t="shared" si="9"/>
        <v>0.44618924529835263</v>
      </c>
      <c r="M45" s="77">
        <f t="shared" si="9"/>
        <v>0.44618924529835263</v>
      </c>
      <c r="P45" s="32"/>
      <c r="Q45" s="77">
        <f t="shared" ref="Q45:U47" si="10">Q32</f>
        <v>0.44618924529835263</v>
      </c>
      <c r="R45" s="77">
        <f t="shared" si="10"/>
        <v>0.44618924529835263</v>
      </c>
      <c r="S45" s="77">
        <f t="shared" si="10"/>
        <v>0.44618924529835263</v>
      </c>
      <c r="T45" s="77">
        <f t="shared" si="10"/>
        <v>0.44618924529835263</v>
      </c>
      <c r="U45" s="77">
        <f t="shared" si="10"/>
        <v>0.44618924529835263</v>
      </c>
    </row>
    <row r="46" spans="2:23" outlineLevel="1" x14ac:dyDescent="0.2">
      <c r="B46" s="2" t="s">
        <v>75</v>
      </c>
      <c r="D46" s="2" t="s">
        <v>88</v>
      </c>
      <c r="H46" s="32"/>
      <c r="I46" s="77">
        <f>I33</f>
        <v>0.25</v>
      </c>
      <c r="J46" s="77">
        <f t="shared" si="9"/>
        <v>0.25</v>
      </c>
      <c r="K46" s="77">
        <f t="shared" si="9"/>
        <v>0.25</v>
      </c>
      <c r="L46" s="77">
        <f t="shared" si="9"/>
        <v>0.25</v>
      </c>
      <c r="M46" s="77">
        <f t="shared" si="9"/>
        <v>0.25</v>
      </c>
      <c r="P46" s="32"/>
      <c r="Q46" s="77">
        <f t="shared" si="10"/>
        <v>0.25</v>
      </c>
      <c r="R46" s="77">
        <f t="shared" si="10"/>
        <v>0.25</v>
      </c>
      <c r="S46" s="77">
        <f t="shared" si="10"/>
        <v>0.25</v>
      </c>
      <c r="T46" s="77">
        <f t="shared" si="10"/>
        <v>0.25</v>
      </c>
      <c r="U46" s="77">
        <f t="shared" si="10"/>
        <v>0.25</v>
      </c>
    </row>
    <row r="47" spans="2:23" outlineLevel="1" x14ac:dyDescent="0.2">
      <c r="B47" s="2" t="s">
        <v>76</v>
      </c>
      <c r="D47" s="2" t="s">
        <v>88</v>
      </c>
      <c r="H47" s="32"/>
      <c r="I47" s="77">
        <f>I34</f>
        <v>1.59921895006402E-3</v>
      </c>
      <c r="J47" s="77">
        <f t="shared" si="9"/>
        <v>1.59921895006402E-3</v>
      </c>
      <c r="K47" s="77">
        <f t="shared" si="9"/>
        <v>1.59921895006402E-3</v>
      </c>
      <c r="L47" s="77">
        <f t="shared" si="9"/>
        <v>1.59921895006402E-3</v>
      </c>
      <c r="M47" s="77">
        <f t="shared" si="9"/>
        <v>1.59921895006402E-3</v>
      </c>
      <c r="P47" s="32"/>
      <c r="Q47" s="77">
        <f t="shared" si="10"/>
        <v>5.0000000000000001E-3</v>
      </c>
      <c r="R47" s="77">
        <f t="shared" si="10"/>
        <v>5.0000000000000001E-3</v>
      </c>
      <c r="S47" s="77">
        <f t="shared" si="10"/>
        <v>1.222761508951407E-2</v>
      </c>
      <c r="T47" s="77">
        <f t="shared" si="10"/>
        <v>1.222761508951407E-2</v>
      </c>
      <c r="U47" s="77">
        <f t="shared" si="10"/>
        <v>1.222761508951407E-2</v>
      </c>
    </row>
    <row r="48" spans="2:23" outlineLevel="1" x14ac:dyDescent="0.2">
      <c r="B48" s="2" t="s">
        <v>77</v>
      </c>
      <c r="D48" s="2" t="s">
        <v>88</v>
      </c>
      <c r="H48" s="32"/>
      <c r="I48" s="77">
        <f t="shared" ref="I48:M49" si="11">I36</f>
        <v>0.05</v>
      </c>
      <c r="J48" s="77">
        <f t="shared" si="11"/>
        <v>0.05</v>
      </c>
      <c r="K48" s="77">
        <f t="shared" si="11"/>
        <v>0.05</v>
      </c>
      <c r="L48" s="77">
        <f t="shared" si="11"/>
        <v>0.05</v>
      </c>
      <c r="M48" s="77">
        <f t="shared" si="11"/>
        <v>0.05</v>
      </c>
      <c r="P48" s="32"/>
      <c r="Q48" s="77">
        <f t="shared" ref="Q48:U49" si="12">Q36</f>
        <v>0.05</v>
      </c>
      <c r="R48" s="77">
        <f t="shared" si="12"/>
        <v>0.05</v>
      </c>
      <c r="S48" s="77">
        <f t="shared" si="12"/>
        <v>0.05</v>
      </c>
      <c r="T48" s="77">
        <f t="shared" si="12"/>
        <v>0.05</v>
      </c>
      <c r="U48" s="77">
        <f t="shared" si="12"/>
        <v>0.05</v>
      </c>
    </row>
    <row r="49" spans="2:21" outlineLevel="1" x14ac:dyDescent="0.2">
      <c r="B49" s="2" t="s">
        <v>168</v>
      </c>
      <c r="H49" s="32"/>
      <c r="I49" s="79">
        <f t="shared" si="11"/>
        <v>0.39485740969546723</v>
      </c>
      <c r="J49" s="79">
        <f t="shared" si="11"/>
        <v>0.39485740969546723</v>
      </c>
      <c r="K49" s="79">
        <f t="shared" si="11"/>
        <v>0.39485740969546723</v>
      </c>
      <c r="L49" s="79">
        <f t="shared" si="11"/>
        <v>0.39485740969546723</v>
      </c>
      <c r="M49" s="79">
        <f t="shared" si="11"/>
        <v>0.39485740969546723</v>
      </c>
      <c r="P49" s="32"/>
      <c r="Q49" s="79">
        <f t="shared" si="12"/>
        <v>0.39485740969546723</v>
      </c>
      <c r="R49" s="79">
        <f t="shared" si="12"/>
        <v>0.39485740969546723</v>
      </c>
      <c r="S49" s="79">
        <f t="shared" si="12"/>
        <v>0.39485740969546723</v>
      </c>
      <c r="T49" s="79">
        <f t="shared" si="12"/>
        <v>0.39485740969546723</v>
      </c>
      <c r="U49" s="79">
        <f t="shared" si="12"/>
        <v>0.39485740969546723</v>
      </c>
    </row>
    <row r="50" spans="2:21" outlineLevel="1" x14ac:dyDescent="0.2">
      <c r="B50" s="2" t="s">
        <v>97</v>
      </c>
      <c r="H50" s="32"/>
      <c r="I50" s="80">
        <f>((1-I45)+I45*(1-I46))/(1-I45)*I49</f>
        <v>0.63345127249530997</v>
      </c>
      <c r="J50" s="80">
        <f t="shared" ref="J50:M50" si="13">((1-J45)+J45*(1-J46))/(1-J45)*J49</f>
        <v>0.63345127249530997</v>
      </c>
      <c r="K50" s="80">
        <f t="shared" si="13"/>
        <v>0.63345127249530997</v>
      </c>
      <c r="L50" s="80">
        <f t="shared" si="13"/>
        <v>0.63345127249530997</v>
      </c>
      <c r="M50" s="80">
        <f t="shared" si="13"/>
        <v>0.63345127249530997</v>
      </c>
      <c r="P50" s="32"/>
      <c r="Q50" s="80">
        <f t="shared" ref="Q50:U50" si="14">((1-Q45)+Q45*(1-Q46))/(1-Q45)*Q49</f>
        <v>0.63345127249530997</v>
      </c>
      <c r="R50" s="80">
        <f t="shared" si="14"/>
        <v>0.63345127249530997</v>
      </c>
      <c r="S50" s="80">
        <f t="shared" si="14"/>
        <v>0.63345127249530997</v>
      </c>
      <c r="T50" s="80">
        <f t="shared" si="14"/>
        <v>0.63345127249530997</v>
      </c>
      <c r="U50" s="80">
        <f t="shared" si="14"/>
        <v>0.63345127249530997</v>
      </c>
    </row>
    <row r="51" spans="2:21" outlineLevel="1" x14ac:dyDescent="0.2">
      <c r="B51" s="2" t="s">
        <v>161</v>
      </c>
      <c r="D51" s="2" t="s">
        <v>88</v>
      </c>
      <c r="H51" s="32"/>
      <c r="I51" s="81">
        <f>I47+I50*I48</f>
        <v>3.3271782574829517E-2</v>
      </c>
      <c r="J51" s="81">
        <f t="shared" ref="J51:M51" si="15">J47+J50*J48</f>
        <v>3.3271782574829517E-2</v>
      </c>
      <c r="K51" s="81">
        <f t="shared" si="15"/>
        <v>3.3271782574829517E-2</v>
      </c>
      <c r="L51" s="81">
        <f t="shared" si="15"/>
        <v>3.3271782574829517E-2</v>
      </c>
      <c r="M51" s="81">
        <f t="shared" si="15"/>
        <v>3.3271782574829517E-2</v>
      </c>
      <c r="P51" s="32"/>
      <c r="Q51" s="81">
        <f>Q47+Q50*Q48</f>
        <v>3.6672563624765495E-2</v>
      </c>
      <c r="R51" s="81">
        <f>R47+R50*R48</f>
        <v>3.6672563624765495E-2</v>
      </c>
      <c r="S51" s="81">
        <f>S47+S50*S48</f>
        <v>4.3900178714279564E-2</v>
      </c>
      <c r="T51" s="81">
        <f t="shared" ref="T51:U51" si="16">T47+T50*T48</f>
        <v>4.3900178714279564E-2</v>
      </c>
      <c r="U51" s="81">
        <f t="shared" si="16"/>
        <v>4.3900178714279564E-2</v>
      </c>
    </row>
    <row r="52" spans="2:21" outlineLevel="1" x14ac:dyDescent="0.2">
      <c r="B52" s="2" t="s">
        <v>162</v>
      </c>
      <c r="D52" s="2" t="s">
        <v>88</v>
      </c>
      <c r="H52" s="32"/>
      <c r="I52" s="81">
        <f>I51*1/(1-I46)</f>
        <v>4.4362376766439358E-2</v>
      </c>
      <c r="J52" s="81">
        <f t="shared" ref="J52:M52" si="17">J51*1/(1-J46)</f>
        <v>4.4362376766439358E-2</v>
      </c>
      <c r="K52" s="81">
        <f t="shared" si="17"/>
        <v>4.4362376766439358E-2</v>
      </c>
      <c r="L52" s="81">
        <f t="shared" si="17"/>
        <v>4.4362376766439358E-2</v>
      </c>
      <c r="M52" s="81">
        <f t="shared" si="17"/>
        <v>4.4362376766439358E-2</v>
      </c>
      <c r="P52" s="32"/>
      <c r="Q52" s="81">
        <f t="shared" ref="Q52:R52" si="18">Q51*1/(1-Q46)</f>
        <v>4.8896751499687328E-2</v>
      </c>
      <c r="R52" s="81">
        <f t="shared" si="18"/>
        <v>4.8896751499687328E-2</v>
      </c>
      <c r="S52" s="81">
        <f>S51*1/(1-S46)</f>
        <v>5.8533571619039416E-2</v>
      </c>
      <c r="T52" s="81">
        <f>T51*1/(1-T46)</f>
        <v>5.8533571619039416E-2</v>
      </c>
      <c r="U52" s="81">
        <f>U51*1/(1-U46)</f>
        <v>5.8533571619039416E-2</v>
      </c>
    </row>
    <row r="53" spans="2:21" outlineLevel="1" x14ac:dyDescent="0.2">
      <c r="B53" s="2" t="s">
        <v>163</v>
      </c>
      <c r="D53" s="2" t="s">
        <v>88</v>
      </c>
      <c r="H53" s="32"/>
      <c r="I53" s="77">
        <f>I38</f>
        <v>1.0100313881520773E-2</v>
      </c>
      <c r="J53" s="77">
        <f>J38</f>
        <v>1.0100313881520773E-2</v>
      </c>
      <c r="K53" s="77">
        <f>K38</f>
        <v>1.0100313881520773E-2</v>
      </c>
      <c r="L53" s="77">
        <f>L38</f>
        <v>1.0100313881520773E-2</v>
      </c>
      <c r="M53" s="77">
        <f>M38</f>
        <v>1.0100313881520773E-2</v>
      </c>
      <c r="P53" s="32"/>
      <c r="Q53" s="77">
        <f>Q38</f>
        <v>1.0100313881520773E-2</v>
      </c>
      <c r="R53" s="77">
        <f>R38</f>
        <v>1.0100313881520773E-2</v>
      </c>
      <c r="S53" s="77">
        <f>S38</f>
        <v>1.0100313881520773E-2</v>
      </c>
      <c r="T53" s="77">
        <f>T38</f>
        <v>1.0100313881520773E-2</v>
      </c>
      <c r="U53" s="77">
        <f>U38</f>
        <v>1.0100313881520773E-2</v>
      </c>
    </row>
    <row r="54" spans="2:21" outlineLevel="1" x14ac:dyDescent="0.2">
      <c r="B54" s="2" t="s">
        <v>94</v>
      </c>
      <c r="D54" s="2" t="s">
        <v>88</v>
      </c>
      <c r="H54" s="32"/>
      <c r="I54" s="77">
        <f>I40</f>
        <v>1.5E-3</v>
      </c>
      <c r="J54" s="77">
        <f>J40</f>
        <v>1.5E-3</v>
      </c>
      <c r="K54" s="77">
        <f>K40</f>
        <v>1.5E-3</v>
      </c>
      <c r="L54" s="77">
        <f>L40</f>
        <v>1.5E-3</v>
      </c>
      <c r="M54" s="77">
        <f>M40</f>
        <v>1.5E-3</v>
      </c>
      <c r="P54" s="32"/>
      <c r="Q54" s="77">
        <f>Q40</f>
        <v>1.5E-3</v>
      </c>
      <c r="R54" s="77">
        <f>R40</f>
        <v>1.5E-3</v>
      </c>
      <c r="S54" s="77">
        <f>S40</f>
        <v>1.5E-3</v>
      </c>
      <c r="T54" s="77">
        <f>T40</f>
        <v>1.5E-3</v>
      </c>
      <c r="U54" s="77">
        <f>U40</f>
        <v>1.5E-3</v>
      </c>
    </row>
    <row r="55" spans="2:21" outlineLevel="1" x14ac:dyDescent="0.2">
      <c r="B55" s="2" t="s">
        <v>160</v>
      </c>
      <c r="D55" s="2" t="s">
        <v>88</v>
      </c>
      <c r="H55" s="32"/>
      <c r="I55" s="81">
        <f>I53+I54</f>
        <v>1.1600313881520772E-2</v>
      </c>
      <c r="J55" s="81">
        <f t="shared" ref="J55:M55" si="19">J53+J54</f>
        <v>1.1600313881520772E-2</v>
      </c>
      <c r="K55" s="81">
        <f t="shared" si="19"/>
        <v>1.1600313881520772E-2</v>
      </c>
      <c r="L55" s="81">
        <f t="shared" si="19"/>
        <v>1.1600313881520772E-2</v>
      </c>
      <c r="M55" s="81">
        <f t="shared" si="19"/>
        <v>1.1600313881520772E-2</v>
      </c>
      <c r="P55" s="32"/>
      <c r="Q55" s="81">
        <f t="shared" ref="Q55:U55" si="20">Q53+Q54</f>
        <v>1.1600313881520772E-2</v>
      </c>
      <c r="R55" s="81">
        <f t="shared" si="20"/>
        <v>1.1600313881520772E-2</v>
      </c>
      <c r="S55" s="81">
        <f t="shared" si="20"/>
        <v>1.1600313881520772E-2</v>
      </c>
      <c r="T55" s="81">
        <f t="shared" si="20"/>
        <v>1.1600313881520772E-2</v>
      </c>
      <c r="U55" s="81">
        <f t="shared" si="20"/>
        <v>1.1600313881520772E-2</v>
      </c>
    </row>
    <row r="56" spans="2:21" outlineLevel="1" x14ac:dyDescent="0.2">
      <c r="B56" s="2" t="s">
        <v>164</v>
      </c>
      <c r="D56" s="2" t="s">
        <v>88</v>
      </c>
      <c r="H56" s="32"/>
      <c r="I56" s="81">
        <f>(1-I45)*I52+I45*I55</f>
        <v>2.9744296653400362E-2</v>
      </c>
      <c r="J56" s="81">
        <f t="shared" ref="J56:M56" si="21">(1-J45)*J52+J45*J55</f>
        <v>2.9744296653400362E-2</v>
      </c>
      <c r="K56" s="81">
        <f t="shared" si="21"/>
        <v>2.9744296653400362E-2</v>
      </c>
      <c r="L56" s="81">
        <f t="shared" si="21"/>
        <v>2.9744296653400362E-2</v>
      </c>
      <c r="M56" s="81">
        <f t="shared" si="21"/>
        <v>2.9744296653400362E-2</v>
      </c>
      <c r="P56" s="32"/>
      <c r="Q56" s="81">
        <f t="shared" ref="Q56:U56" si="22">(1-Q45)*Q52+Q45*Q55</f>
        <v>3.2255482146520506E-2</v>
      </c>
      <c r="R56" s="81">
        <f t="shared" si="22"/>
        <v>3.2255482146520506E-2</v>
      </c>
      <c r="S56" s="81">
        <f t="shared" si="22"/>
        <v>3.7592456769742898E-2</v>
      </c>
      <c r="T56" s="81">
        <f t="shared" si="22"/>
        <v>3.7592456769742898E-2</v>
      </c>
      <c r="U56" s="81">
        <f t="shared" si="22"/>
        <v>3.7592456769742898E-2</v>
      </c>
    </row>
    <row r="57" spans="2:21" outlineLevel="1" x14ac:dyDescent="0.2">
      <c r="B57" s="2" t="s">
        <v>165</v>
      </c>
      <c r="D57" s="2" t="s">
        <v>88</v>
      </c>
      <c r="H57" s="32"/>
      <c r="I57" s="33">
        <f>ROUND(I56,3)</f>
        <v>0.03</v>
      </c>
      <c r="J57" s="33">
        <f t="shared" ref="J57:M57" si="23">ROUND(J56,3)</f>
        <v>0.03</v>
      </c>
      <c r="K57" s="33">
        <f t="shared" si="23"/>
        <v>0.03</v>
      </c>
      <c r="L57" s="33">
        <f t="shared" si="23"/>
        <v>0.03</v>
      </c>
      <c r="M57" s="33">
        <f t="shared" si="23"/>
        <v>0.03</v>
      </c>
      <c r="P57" s="32"/>
      <c r="Q57" s="33">
        <f t="shared" ref="Q57:U57" si="24">ROUND(Q56,3)</f>
        <v>3.2000000000000001E-2</v>
      </c>
      <c r="R57" s="33">
        <f t="shared" si="24"/>
        <v>3.2000000000000001E-2</v>
      </c>
      <c r="S57" s="33">
        <f t="shared" si="24"/>
        <v>3.7999999999999999E-2</v>
      </c>
      <c r="T57" s="33">
        <f t="shared" si="24"/>
        <v>3.7999999999999999E-2</v>
      </c>
      <c r="U57" s="33">
        <f t="shared" si="24"/>
        <v>3.7999999999999999E-2</v>
      </c>
    </row>
    <row r="58" spans="2:21" outlineLevel="1" x14ac:dyDescent="0.2">
      <c r="B58" s="94" t="s">
        <v>274</v>
      </c>
      <c r="D58" s="2" t="s">
        <v>88</v>
      </c>
      <c r="H58" s="32"/>
      <c r="I58" s="32"/>
      <c r="J58" s="32"/>
      <c r="K58" s="32"/>
      <c r="L58" s="32"/>
      <c r="M58" s="32"/>
      <c r="P58" s="32"/>
      <c r="Q58" s="32"/>
      <c r="R58" s="32"/>
      <c r="S58" s="32"/>
      <c r="T58" s="32"/>
      <c r="U58" s="32"/>
    </row>
    <row r="59" spans="2:21" outlineLevel="1" x14ac:dyDescent="0.2">
      <c r="B59" s="94" t="s">
        <v>177</v>
      </c>
      <c r="D59" s="2" t="s">
        <v>88</v>
      </c>
      <c r="H59" s="32"/>
      <c r="I59" s="32"/>
      <c r="J59" s="32"/>
      <c r="K59" s="32"/>
      <c r="L59" s="32"/>
      <c r="M59" s="32"/>
      <c r="P59" s="32"/>
      <c r="Q59" s="32"/>
      <c r="R59" s="32"/>
      <c r="S59" s="32"/>
      <c r="T59" s="32"/>
      <c r="U59" s="32"/>
    </row>
    <row r="60" spans="2:21" outlineLevel="1" x14ac:dyDescent="0.2">
      <c r="B60" s="94" t="s">
        <v>189</v>
      </c>
      <c r="D60" s="2" t="s">
        <v>88</v>
      </c>
      <c r="H60" s="32"/>
      <c r="I60" s="32"/>
      <c r="J60" s="32"/>
      <c r="K60" s="32"/>
      <c r="L60" s="32"/>
      <c r="M60" s="32"/>
      <c r="P60" s="32"/>
      <c r="Q60" s="32"/>
      <c r="R60" s="32"/>
      <c r="S60" s="32"/>
      <c r="T60" s="32"/>
      <c r="U60" s="32"/>
    </row>
    <row r="61" spans="2:21" outlineLevel="1" x14ac:dyDescent="0.2">
      <c r="B61" s="94" t="s">
        <v>275</v>
      </c>
      <c r="D61" s="2" t="s">
        <v>88</v>
      </c>
      <c r="H61" s="32"/>
      <c r="I61" s="32"/>
      <c r="J61" s="32"/>
      <c r="K61" s="32"/>
      <c r="L61" s="32"/>
      <c r="M61" s="32"/>
      <c r="P61" s="32"/>
      <c r="Q61" s="32"/>
      <c r="R61" s="32"/>
      <c r="S61" s="32"/>
      <c r="T61" s="32"/>
      <c r="U61" s="32"/>
    </row>
    <row r="62" spans="2:21" outlineLevel="1" x14ac:dyDescent="0.2">
      <c r="B62" s="94" t="s">
        <v>176</v>
      </c>
      <c r="D62" s="2" t="s">
        <v>88</v>
      </c>
      <c r="H62" s="32"/>
      <c r="I62" s="32"/>
      <c r="J62" s="32"/>
      <c r="K62" s="32"/>
      <c r="L62" s="32"/>
      <c r="M62" s="32"/>
      <c r="P62" s="32"/>
      <c r="Q62" s="32"/>
      <c r="R62" s="32"/>
      <c r="S62" s="32"/>
      <c r="T62" s="32"/>
      <c r="U62" s="32"/>
    </row>
    <row r="63" spans="2:21" outlineLevel="1" x14ac:dyDescent="0.2">
      <c r="B63" s="94" t="s">
        <v>188</v>
      </c>
      <c r="D63" s="2" t="s">
        <v>88</v>
      </c>
      <c r="H63" s="32"/>
      <c r="I63" s="32"/>
      <c r="J63" s="32"/>
      <c r="K63" s="32"/>
      <c r="L63" s="32"/>
      <c r="M63" s="32"/>
      <c r="P63" s="32"/>
      <c r="Q63" s="32"/>
      <c r="R63" s="32"/>
      <c r="S63" s="32"/>
      <c r="T63" s="32"/>
      <c r="U63" s="32"/>
    </row>
    <row r="64" spans="2:21" outlineLevel="1" x14ac:dyDescent="0.2"/>
    <row r="65" spans="2:23" outlineLevel="1" x14ac:dyDescent="0.2">
      <c r="B65" s="1" t="s">
        <v>171</v>
      </c>
      <c r="H65" s="1" t="s">
        <v>206</v>
      </c>
      <c r="P65" s="1" t="s">
        <v>207</v>
      </c>
      <c r="W65" s="2" t="s">
        <v>173</v>
      </c>
    </row>
    <row r="66" spans="2:23" outlineLevel="1" x14ac:dyDescent="0.2">
      <c r="B66" s="2" t="s">
        <v>74</v>
      </c>
      <c r="D66" s="2" t="s">
        <v>88</v>
      </c>
      <c r="H66" s="32"/>
      <c r="I66" s="77">
        <f>I32</f>
        <v>0.44618924529835263</v>
      </c>
      <c r="J66" s="32"/>
      <c r="K66" s="32"/>
      <c r="L66" s="32"/>
      <c r="M66" s="32"/>
      <c r="P66" s="32"/>
      <c r="Q66" s="77">
        <f>Q32</f>
        <v>0.44618924529835263</v>
      </c>
      <c r="R66" s="69"/>
      <c r="S66" s="69"/>
      <c r="T66" s="69"/>
      <c r="U66" s="69"/>
    </row>
    <row r="67" spans="2:23" outlineLevel="1" x14ac:dyDescent="0.2">
      <c r="B67" s="2" t="s">
        <v>75</v>
      </c>
      <c r="D67" s="2" t="s">
        <v>88</v>
      </c>
      <c r="H67" s="32"/>
      <c r="I67" s="77">
        <f>I33</f>
        <v>0.25</v>
      </c>
      <c r="J67" s="32"/>
      <c r="K67" s="32"/>
      <c r="L67" s="32"/>
      <c r="M67" s="32"/>
      <c r="P67" s="32"/>
      <c r="Q67" s="77">
        <f>Q33</f>
        <v>0.25</v>
      </c>
      <c r="R67" s="69"/>
      <c r="S67" s="69"/>
      <c r="T67" s="69"/>
      <c r="U67" s="69"/>
    </row>
    <row r="68" spans="2:23" outlineLevel="1" x14ac:dyDescent="0.2">
      <c r="B68" s="2" t="s">
        <v>76</v>
      </c>
      <c r="D68" s="2" t="s">
        <v>88</v>
      </c>
      <c r="H68" s="32"/>
      <c r="I68" s="77">
        <f>I35</f>
        <v>1.3280961538461537E-2</v>
      </c>
      <c r="J68" s="32"/>
      <c r="K68" s="32"/>
      <c r="L68" s="32"/>
      <c r="M68" s="32"/>
      <c r="P68" s="32"/>
      <c r="Q68" s="77">
        <f>Q35</f>
        <v>1.4405192307692312E-2</v>
      </c>
      <c r="R68" s="69"/>
      <c r="S68" s="69"/>
      <c r="T68" s="69"/>
      <c r="U68" s="69"/>
    </row>
    <row r="69" spans="2:23" outlineLevel="1" x14ac:dyDescent="0.2">
      <c r="B69" s="2" t="s">
        <v>77</v>
      </c>
      <c r="D69" s="2" t="s">
        <v>88</v>
      </c>
      <c r="H69" s="32"/>
      <c r="I69" s="77">
        <f>I36</f>
        <v>0.05</v>
      </c>
      <c r="J69" s="32"/>
      <c r="K69" s="32"/>
      <c r="L69" s="32"/>
      <c r="M69" s="32"/>
      <c r="P69" s="32"/>
      <c r="Q69" s="77">
        <f>Q36</f>
        <v>0.05</v>
      </c>
      <c r="R69" s="69"/>
      <c r="S69" s="69"/>
      <c r="T69" s="69"/>
      <c r="U69" s="69"/>
    </row>
    <row r="70" spans="2:23" outlineLevel="1" x14ac:dyDescent="0.2">
      <c r="B70" s="2" t="s">
        <v>168</v>
      </c>
      <c r="H70" s="32"/>
      <c r="I70" s="79">
        <f>I37</f>
        <v>0.39485740969546723</v>
      </c>
      <c r="J70" s="32"/>
      <c r="K70" s="32"/>
      <c r="L70" s="32"/>
      <c r="M70" s="32"/>
      <c r="P70" s="32"/>
      <c r="Q70" s="79">
        <f>Q37</f>
        <v>0.39485740969546723</v>
      </c>
      <c r="R70" s="82"/>
      <c r="S70" s="82"/>
      <c r="T70" s="82"/>
      <c r="U70" s="82"/>
    </row>
    <row r="71" spans="2:23" outlineLevel="1" x14ac:dyDescent="0.2">
      <c r="B71" s="2" t="s">
        <v>97</v>
      </c>
      <c r="H71" s="32"/>
      <c r="I71" s="80">
        <f>((1-I66)+I66*(1-I67))/(1-I66)*I70</f>
        <v>0.63345127249530997</v>
      </c>
      <c r="J71" s="32"/>
      <c r="K71" s="32"/>
      <c r="L71" s="32"/>
      <c r="M71" s="32"/>
      <c r="P71" s="32"/>
      <c r="Q71" s="80">
        <f>((1-Q66)+Q66*(1-Q67))/(1-Q66)*Q70</f>
        <v>0.63345127249530997</v>
      </c>
      <c r="R71" s="82"/>
      <c r="S71" s="82"/>
      <c r="T71" s="82"/>
      <c r="U71" s="82"/>
    </row>
    <row r="72" spans="2:23" outlineLevel="1" x14ac:dyDescent="0.2">
      <c r="B72" s="2" t="s">
        <v>161</v>
      </c>
      <c r="D72" s="2" t="s">
        <v>88</v>
      </c>
      <c r="H72" s="32"/>
      <c r="I72" s="81">
        <f>I68+I71*I69</f>
        <v>4.4953525163227037E-2</v>
      </c>
      <c r="J72" s="32"/>
      <c r="K72" s="32"/>
      <c r="L72" s="32"/>
      <c r="M72" s="32"/>
      <c r="P72" s="32"/>
      <c r="Q72" s="81">
        <f>Q68+Q71*Q69</f>
        <v>4.607775593245781E-2</v>
      </c>
      <c r="R72" s="83"/>
      <c r="S72" s="83"/>
      <c r="T72" s="83"/>
      <c r="U72" s="83"/>
    </row>
    <row r="73" spans="2:23" outlineLevel="1" x14ac:dyDescent="0.2">
      <c r="B73" s="2" t="s">
        <v>162</v>
      </c>
      <c r="D73" s="2" t="s">
        <v>88</v>
      </c>
      <c r="H73" s="32"/>
      <c r="I73" s="81">
        <f>I72*1/(1-I67)</f>
        <v>5.9938033550969383E-2</v>
      </c>
      <c r="J73" s="32"/>
      <c r="K73" s="32"/>
      <c r="L73" s="32"/>
      <c r="M73" s="32"/>
      <c r="P73" s="32"/>
      <c r="Q73" s="81">
        <f>Q72*1/(1-Q67)</f>
        <v>6.1437007909943747E-2</v>
      </c>
      <c r="R73" s="83"/>
      <c r="S73" s="83"/>
      <c r="T73" s="83"/>
      <c r="U73" s="83"/>
    </row>
    <row r="74" spans="2:23" outlineLevel="1" x14ac:dyDescent="0.2">
      <c r="B74" s="2" t="s">
        <v>163</v>
      </c>
      <c r="D74" s="2" t="s">
        <v>88</v>
      </c>
      <c r="H74" s="32"/>
      <c r="I74" s="77">
        <f>I39</f>
        <v>2.5222007722007712E-2</v>
      </c>
      <c r="J74" s="32"/>
      <c r="K74" s="32"/>
      <c r="L74" s="32"/>
      <c r="M74" s="32"/>
      <c r="P74" s="32"/>
      <c r="Q74" s="77">
        <f>Q39</f>
        <v>2.5222007722007712E-2</v>
      </c>
      <c r="R74" s="69"/>
      <c r="S74" s="69"/>
      <c r="T74" s="69"/>
      <c r="U74" s="69"/>
    </row>
    <row r="75" spans="2:23" outlineLevel="1" x14ac:dyDescent="0.2">
      <c r="B75" s="2" t="s">
        <v>94</v>
      </c>
      <c r="D75" s="2" t="s">
        <v>88</v>
      </c>
      <c r="H75" s="32"/>
      <c r="I75" s="77">
        <f>I40</f>
        <v>1.5E-3</v>
      </c>
      <c r="J75" s="32"/>
      <c r="K75" s="32"/>
      <c r="L75" s="32"/>
      <c r="M75" s="32"/>
      <c r="P75" s="32"/>
      <c r="Q75" s="77">
        <f>Q40</f>
        <v>1.5E-3</v>
      </c>
      <c r="R75" s="69"/>
      <c r="S75" s="69"/>
      <c r="T75" s="69"/>
      <c r="U75" s="69"/>
    </row>
    <row r="76" spans="2:23" outlineLevel="1" x14ac:dyDescent="0.2">
      <c r="B76" s="2" t="s">
        <v>160</v>
      </c>
      <c r="D76" s="2" t="s">
        <v>88</v>
      </c>
      <c r="H76" s="32"/>
      <c r="I76" s="81">
        <f>I74+I75</f>
        <v>2.6722007722007713E-2</v>
      </c>
      <c r="J76" s="32"/>
      <c r="K76" s="32"/>
      <c r="L76" s="32"/>
      <c r="M76" s="32"/>
      <c r="P76" s="32"/>
      <c r="Q76" s="81">
        <f>Q74+Q75</f>
        <v>2.6722007722007713E-2</v>
      </c>
      <c r="R76" s="83"/>
      <c r="S76" s="83"/>
      <c r="T76" s="83"/>
      <c r="U76" s="83"/>
    </row>
    <row r="77" spans="2:23" outlineLevel="1" x14ac:dyDescent="0.2">
      <c r="B77" s="2" t="s">
        <v>164</v>
      </c>
      <c r="D77" s="2" t="s">
        <v>88</v>
      </c>
      <c r="H77" s="32"/>
      <c r="I77" s="81">
        <f>(1-I66)*I73+I66*I76</f>
        <v>4.5117400054534386E-2</v>
      </c>
      <c r="J77" s="32"/>
      <c r="K77" s="32"/>
      <c r="L77" s="32"/>
      <c r="M77" s="32"/>
      <c r="P77" s="32"/>
      <c r="Q77" s="81">
        <f>(1-Q66)*Q73+Q66*Q76</f>
        <v>4.5947548175556394E-2</v>
      </c>
      <c r="R77" s="83"/>
      <c r="S77" s="83"/>
      <c r="T77" s="83"/>
      <c r="U77" s="83"/>
    </row>
    <row r="78" spans="2:23" outlineLevel="1" x14ac:dyDescent="0.2">
      <c r="B78" s="2" t="s">
        <v>273</v>
      </c>
      <c r="D78" s="2" t="s">
        <v>88</v>
      </c>
      <c r="H78" s="32"/>
      <c r="I78" s="33">
        <f>ROUND(I77,3)</f>
        <v>4.4999999999999998E-2</v>
      </c>
      <c r="J78" s="32"/>
      <c r="K78" s="32"/>
      <c r="L78" s="32"/>
      <c r="M78" s="32"/>
      <c r="P78" s="32"/>
      <c r="Q78" s="33">
        <f>ROUND(Q77,3)</f>
        <v>4.5999999999999999E-2</v>
      </c>
      <c r="R78" s="69"/>
      <c r="S78" s="69"/>
      <c r="T78" s="69"/>
      <c r="U78" s="69"/>
    </row>
    <row r="79" spans="2:23" outlineLevel="1" x14ac:dyDescent="0.2">
      <c r="B79" s="94" t="s">
        <v>274</v>
      </c>
      <c r="D79" s="2" t="s">
        <v>88</v>
      </c>
      <c r="H79" s="32"/>
      <c r="I79" s="32"/>
      <c r="J79" s="32"/>
      <c r="K79" s="32"/>
      <c r="L79" s="32"/>
      <c r="M79" s="32"/>
      <c r="P79" s="32"/>
      <c r="Q79" s="32"/>
      <c r="R79" s="32"/>
      <c r="S79" s="32"/>
      <c r="T79" s="32"/>
      <c r="U79" s="32"/>
    </row>
    <row r="80" spans="2:23" outlineLevel="1" x14ac:dyDescent="0.2">
      <c r="B80" s="94" t="s">
        <v>177</v>
      </c>
      <c r="D80" s="2" t="s">
        <v>88</v>
      </c>
      <c r="H80" s="32"/>
      <c r="I80" s="32"/>
      <c r="J80" s="32"/>
      <c r="K80" s="32"/>
      <c r="L80" s="32"/>
      <c r="M80" s="32"/>
      <c r="P80" s="32"/>
      <c r="Q80" s="32"/>
      <c r="R80" s="32"/>
      <c r="S80" s="32"/>
      <c r="T80" s="32"/>
      <c r="U80" s="32"/>
    </row>
    <row r="81" spans="2:23" outlineLevel="1" x14ac:dyDescent="0.2">
      <c r="B81" s="94" t="s">
        <v>189</v>
      </c>
      <c r="D81" s="2" t="s">
        <v>88</v>
      </c>
      <c r="H81" s="32"/>
      <c r="I81" s="32"/>
      <c r="J81" s="32"/>
      <c r="K81" s="32"/>
      <c r="L81" s="32"/>
      <c r="M81" s="32"/>
      <c r="P81" s="32"/>
      <c r="Q81" s="32"/>
      <c r="R81" s="32"/>
      <c r="S81" s="32"/>
      <c r="T81" s="32"/>
      <c r="U81" s="32"/>
    </row>
    <row r="82" spans="2:23" outlineLevel="1" x14ac:dyDescent="0.2">
      <c r="B82" s="94" t="s">
        <v>275</v>
      </c>
      <c r="D82" s="2" t="s">
        <v>88</v>
      </c>
      <c r="H82" s="32"/>
      <c r="I82" s="32"/>
      <c r="J82" s="32"/>
      <c r="K82" s="32"/>
      <c r="L82" s="32"/>
      <c r="M82" s="32"/>
      <c r="P82" s="32"/>
      <c r="Q82" s="32"/>
      <c r="R82" s="32"/>
      <c r="S82" s="32"/>
      <c r="T82" s="32"/>
      <c r="U82" s="32"/>
    </row>
    <row r="83" spans="2:23" outlineLevel="1" x14ac:dyDescent="0.2">
      <c r="B83" s="94" t="s">
        <v>176</v>
      </c>
      <c r="D83" s="2" t="s">
        <v>88</v>
      </c>
      <c r="H83" s="32"/>
      <c r="I83" s="32"/>
      <c r="J83" s="32"/>
      <c r="K83" s="32"/>
      <c r="L83" s="32"/>
      <c r="M83" s="32"/>
      <c r="P83" s="32"/>
      <c r="Q83" s="32"/>
      <c r="R83" s="32"/>
      <c r="S83" s="32"/>
      <c r="T83" s="32"/>
      <c r="U83" s="32"/>
    </row>
    <row r="84" spans="2:23" outlineLevel="1" x14ac:dyDescent="0.2">
      <c r="B84" s="94" t="s">
        <v>188</v>
      </c>
      <c r="D84" s="2" t="s">
        <v>88</v>
      </c>
      <c r="H84" s="32"/>
      <c r="I84" s="32"/>
      <c r="J84" s="32"/>
      <c r="K84" s="32"/>
      <c r="L84" s="32"/>
      <c r="M84" s="32"/>
      <c r="P84" s="32"/>
      <c r="Q84" s="32"/>
      <c r="R84" s="32"/>
      <c r="S84" s="32"/>
      <c r="T84" s="32"/>
      <c r="U84" s="32"/>
    </row>
    <row r="85" spans="2:23" outlineLevel="1" x14ac:dyDescent="0.2">
      <c r="I85" s="46"/>
      <c r="J85" s="46"/>
      <c r="K85" s="46"/>
      <c r="L85" s="46"/>
      <c r="M85" s="46"/>
    </row>
    <row r="86" spans="2:23" x14ac:dyDescent="0.2">
      <c r="I86" s="46"/>
    </row>
    <row r="87" spans="2:23" s="8" customFormat="1" x14ac:dyDescent="0.2">
      <c r="B87" s="8" t="s">
        <v>186</v>
      </c>
      <c r="H87" s="36"/>
      <c r="I87" s="36"/>
      <c r="J87" s="36"/>
      <c r="K87" s="36"/>
      <c r="L87" s="36"/>
      <c r="M87" s="36"/>
    </row>
    <row r="88" spans="2:23" outlineLevel="1" x14ac:dyDescent="0.2">
      <c r="B88" s="40"/>
    </row>
    <row r="89" spans="2:23" outlineLevel="1" x14ac:dyDescent="0.2">
      <c r="B89" s="1" t="s">
        <v>154</v>
      </c>
    </row>
    <row r="90" spans="2:23" outlineLevel="1" x14ac:dyDescent="0.2">
      <c r="B90" s="2" t="s">
        <v>74</v>
      </c>
      <c r="D90" s="2" t="s">
        <v>88</v>
      </c>
      <c r="F90" s="44">
        <f>'2. Input uit WACC modellen'!F38</f>
        <v>0.4524648639265762</v>
      </c>
      <c r="H90" s="32"/>
      <c r="I90" s="77">
        <f>$F90</f>
        <v>0.4524648639265762</v>
      </c>
      <c r="J90" s="77">
        <f t="shared" ref="I90:M91" si="25">$F90</f>
        <v>0.4524648639265762</v>
      </c>
      <c r="K90" s="77">
        <f t="shared" si="25"/>
        <v>0.4524648639265762</v>
      </c>
      <c r="L90" s="77">
        <f t="shared" si="25"/>
        <v>0.4524648639265762</v>
      </c>
      <c r="M90" s="77">
        <f t="shared" si="25"/>
        <v>0.4524648639265762</v>
      </c>
      <c r="P90" s="32"/>
      <c r="Q90" s="77">
        <f t="shared" ref="Q90:U91" si="26">$F90</f>
        <v>0.4524648639265762</v>
      </c>
      <c r="R90" s="77">
        <f t="shared" si="26"/>
        <v>0.4524648639265762</v>
      </c>
      <c r="S90" s="77">
        <f t="shared" si="26"/>
        <v>0.4524648639265762</v>
      </c>
      <c r="T90" s="77">
        <f t="shared" si="26"/>
        <v>0.4524648639265762</v>
      </c>
      <c r="U90" s="77">
        <f t="shared" si="26"/>
        <v>0.4524648639265762</v>
      </c>
    </row>
    <row r="91" spans="2:23" outlineLevel="1" x14ac:dyDescent="0.2">
      <c r="B91" s="2" t="s">
        <v>167</v>
      </c>
      <c r="D91" s="2" t="s">
        <v>88</v>
      </c>
      <c r="F91" s="44">
        <f>'2. Input uit WACC modellen'!F39</f>
        <v>0.25</v>
      </c>
      <c r="H91" s="32"/>
      <c r="I91" s="77">
        <f t="shared" si="25"/>
        <v>0.25</v>
      </c>
      <c r="J91" s="77">
        <f t="shared" si="25"/>
        <v>0.25</v>
      </c>
      <c r="K91" s="77">
        <f t="shared" si="25"/>
        <v>0.25</v>
      </c>
      <c r="L91" s="77">
        <f t="shared" si="25"/>
        <v>0.25</v>
      </c>
      <c r="M91" s="77">
        <f t="shared" si="25"/>
        <v>0.25</v>
      </c>
      <c r="P91" s="32"/>
      <c r="Q91" s="77">
        <f t="shared" si="26"/>
        <v>0.25</v>
      </c>
      <c r="R91" s="77">
        <f t="shared" si="26"/>
        <v>0.25</v>
      </c>
      <c r="S91" s="77">
        <f t="shared" si="26"/>
        <v>0.25</v>
      </c>
      <c r="T91" s="77">
        <f t="shared" si="26"/>
        <v>0.25</v>
      </c>
      <c r="U91" s="77">
        <f t="shared" si="26"/>
        <v>0.25</v>
      </c>
    </row>
    <row r="92" spans="2:23" outlineLevel="1" x14ac:dyDescent="0.2">
      <c r="B92" s="2" t="s">
        <v>292</v>
      </c>
      <c r="D92" s="2" t="s">
        <v>88</v>
      </c>
      <c r="F92" s="44">
        <f>'2. Input uit WACC modellen'!F40</f>
        <v>-9.240740740740726E-5</v>
      </c>
      <c r="H92" s="32"/>
      <c r="I92" s="77">
        <f>$F92</f>
        <v>-9.240740740740726E-5</v>
      </c>
      <c r="J92" s="77">
        <f t="shared" ref="J92:M92" si="27">$F92</f>
        <v>-9.240740740740726E-5</v>
      </c>
      <c r="K92" s="77">
        <f t="shared" si="27"/>
        <v>-9.240740740740726E-5</v>
      </c>
      <c r="L92" s="77">
        <f t="shared" si="27"/>
        <v>-9.240740740740726E-5</v>
      </c>
      <c r="M92" s="77">
        <f t="shared" si="27"/>
        <v>-9.240740740740726E-5</v>
      </c>
      <c r="P92" s="32"/>
      <c r="Q92" s="44">
        <f>'4. Risicovrije rente'!T34</f>
        <v>5.0000000000000001E-3</v>
      </c>
      <c r="R92" s="44">
        <f>'4. Risicovrije rente'!U34</f>
        <v>5.0000000000000001E-3</v>
      </c>
      <c r="S92" s="44">
        <f>'4. Risicovrije rente'!V34</f>
        <v>1.222761508951407E-2</v>
      </c>
      <c r="T92" s="44">
        <f>'4. Risicovrije rente'!W34</f>
        <v>1.222761508951407E-2</v>
      </c>
      <c r="U92" s="44">
        <f>'4. Risicovrije rente'!X34</f>
        <v>1.222761508951407E-2</v>
      </c>
    </row>
    <row r="93" spans="2:23" outlineLevel="1" x14ac:dyDescent="0.2">
      <c r="B93" s="2" t="s">
        <v>293</v>
      </c>
      <c r="D93" s="2" t="s">
        <v>88</v>
      </c>
      <c r="H93" s="32"/>
      <c r="I93" s="44">
        <f>'4. Risicovrije rente'!T37</f>
        <v>1.3280961538461537E-2</v>
      </c>
      <c r="J93" s="32"/>
      <c r="K93" s="32"/>
      <c r="L93" s="32"/>
      <c r="M93" s="32"/>
      <c r="P93" s="32"/>
      <c r="Q93" s="44">
        <f>'4. Risicovrije rente'!T39</f>
        <v>1.4405192307692312E-2</v>
      </c>
      <c r="R93" s="69"/>
      <c r="S93" s="69"/>
      <c r="T93" s="69"/>
      <c r="U93" s="69"/>
      <c r="W93" s="2" t="s">
        <v>172</v>
      </c>
    </row>
    <row r="94" spans="2:23" outlineLevel="1" x14ac:dyDescent="0.2">
      <c r="B94" s="2" t="s">
        <v>77</v>
      </c>
      <c r="D94" s="2" t="s">
        <v>88</v>
      </c>
      <c r="F94" s="44">
        <f>'2. Input uit WACC modellen'!F41</f>
        <v>0.05</v>
      </c>
      <c r="H94" s="32"/>
      <c r="I94" s="77">
        <f t="shared" ref="I94:M96" si="28">$F94</f>
        <v>0.05</v>
      </c>
      <c r="J94" s="77">
        <f t="shared" si="28"/>
        <v>0.05</v>
      </c>
      <c r="K94" s="77">
        <f t="shared" si="28"/>
        <v>0.05</v>
      </c>
      <c r="L94" s="77">
        <f t="shared" si="28"/>
        <v>0.05</v>
      </c>
      <c r="M94" s="77">
        <f t="shared" si="28"/>
        <v>0.05</v>
      </c>
      <c r="P94" s="32"/>
      <c r="Q94" s="77">
        <f t="shared" ref="Q94:U95" si="29">$F94</f>
        <v>0.05</v>
      </c>
      <c r="R94" s="77">
        <f t="shared" si="29"/>
        <v>0.05</v>
      </c>
      <c r="S94" s="77">
        <f t="shared" si="29"/>
        <v>0.05</v>
      </c>
      <c r="T94" s="77">
        <f t="shared" si="29"/>
        <v>0.05</v>
      </c>
      <c r="U94" s="77">
        <f t="shared" si="29"/>
        <v>0.05</v>
      </c>
    </row>
    <row r="95" spans="2:23" outlineLevel="1" x14ac:dyDescent="0.2">
      <c r="B95" s="2" t="s">
        <v>168</v>
      </c>
      <c r="F95" s="78">
        <f>'2. Input uit WACC modellen'!F42</f>
        <v>0.39052874739697352</v>
      </c>
      <c r="H95" s="32"/>
      <c r="I95" s="79">
        <f>$F95</f>
        <v>0.39052874739697352</v>
      </c>
      <c r="J95" s="79">
        <f t="shared" si="28"/>
        <v>0.39052874739697352</v>
      </c>
      <c r="K95" s="79">
        <f t="shared" si="28"/>
        <v>0.39052874739697352</v>
      </c>
      <c r="L95" s="79">
        <f t="shared" si="28"/>
        <v>0.39052874739697352</v>
      </c>
      <c r="M95" s="79">
        <f>$F95</f>
        <v>0.39052874739697352</v>
      </c>
      <c r="P95" s="32"/>
      <c r="Q95" s="79">
        <f t="shared" si="29"/>
        <v>0.39052874739697352</v>
      </c>
      <c r="R95" s="79">
        <f t="shared" si="29"/>
        <v>0.39052874739697352</v>
      </c>
      <c r="S95" s="79">
        <f t="shared" si="29"/>
        <v>0.39052874739697352</v>
      </c>
      <c r="T95" s="79">
        <f t="shared" si="29"/>
        <v>0.39052874739697352</v>
      </c>
      <c r="U95" s="79">
        <f t="shared" si="29"/>
        <v>0.39052874739697352</v>
      </c>
    </row>
    <row r="96" spans="2:23" outlineLevel="1" x14ac:dyDescent="0.2">
      <c r="B96" s="2" t="s">
        <v>294</v>
      </c>
      <c r="D96" s="2" t="s">
        <v>88</v>
      </c>
      <c r="F96" s="44">
        <f>'2. Input uit WACC modellen'!F44</f>
        <v>8.538686106480264E-3</v>
      </c>
      <c r="H96" s="32"/>
      <c r="I96" s="77">
        <f t="shared" ref="I96" si="30">$F96</f>
        <v>8.538686106480264E-3</v>
      </c>
      <c r="J96" s="77">
        <f t="shared" si="28"/>
        <v>8.538686106480264E-3</v>
      </c>
      <c r="K96" s="77">
        <f t="shared" si="28"/>
        <v>8.538686106480264E-3</v>
      </c>
      <c r="L96" s="77">
        <f t="shared" si="28"/>
        <v>8.538686106480264E-3</v>
      </c>
      <c r="M96" s="77">
        <f t="shared" si="28"/>
        <v>8.538686106480264E-3</v>
      </c>
      <c r="P96" s="32"/>
      <c r="Q96" s="77">
        <f>I96</f>
        <v>8.538686106480264E-3</v>
      </c>
      <c r="R96" s="77">
        <f t="shared" ref="R96:U96" si="31">J96</f>
        <v>8.538686106480264E-3</v>
      </c>
      <c r="S96" s="77">
        <f t="shared" si="31"/>
        <v>8.538686106480264E-3</v>
      </c>
      <c r="T96" s="77">
        <f t="shared" si="31"/>
        <v>8.538686106480264E-3</v>
      </c>
      <c r="U96" s="77">
        <f t="shared" si="31"/>
        <v>8.538686106480264E-3</v>
      </c>
    </row>
    <row r="97" spans="2:23" outlineLevel="1" x14ac:dyDescent="0.2">
      <c r="B97" s="2" t="s">
        <v>295</v>
      </c>
      <c r="D97" s="2" t="s">
        <v>88</v>
      </c>
      <c r="H97" s="32"/>
      <c r="I97" s="44">
        <f>'3. Input rente'!T39</f>
        <v>2.5222007722007712E-2</v>
      </c>
      <c r="J97" s="32"/>
      <c r="K97" s="32"/>
      <c r="L97" s="32"/>
      <c r="M97" s="32"/>
      <c r="P97" s="32"/>
      <c r="Q97" s="44">
        <f>'3. Input rente'!T39</f>
        <v>2.5222007722007712E-2</v>
      </c>
      <c r="R97" s="69"/>
      <c r="S97" s="69"/>
      <c r="T97" s="69"/>
      <c r="U97" s="69"/>
      <c r="W97" s="2" t="s">
        <v>172</v>
      </c>
    </row>
    <row r="98" spans="2:23" outlineLevel="1" x14ac:dyDescent="0.2">
      <c r="B98" s="2" t="s">
        <v>94</v>
      </c>
      <c r="D98" s="2" t="s">
        <v>88</v>
      </c>
      <c r="F98" s="44">
        <f>'2. Input uit WACC modellen'!F45</f>
        <v>1.5E-3</v>
      </c>
      <c r="H98" s="32"/>
      <c r="I98" s="77">
        <f t="shared" ref="I98:M98" si="32">$F98</f>
        <v>1.5E-3</v>
      </c>
      <c r="J98" s="77">
        <f t="shared" si="32"/>
        <v>1.5E-3</v>
      </c>
      <c r="K98" s="77">
        <f t="shared" si="32"/>
        <v>1.5E-3</v>
      </c>
      <c r="L98" s="77">
        <f t="shared" si="32"/>
        <v>1.5E-3</v>
      </c>
      <c r="M98" s="77">
        <f t="shared" si="32"/>
        <v>1.5E-3</v>
      </c>
      <c r="P98" s="32"/>
      <c r="Q98" s="77">
        <f t="shared" ref="Q98:U98" si="33">$F98</f>
        <v>1.5E-3</v>
      </c>
      <c r="R98" s="77">
        <f t="shared" si="33"/>
        <v>1.5E-3</v>
      </c>
      <c r="S98" s="77">
        <f t="shared" si="33"/>
        <v>1.5E-3</v>
      </c>
      <c r="T98" s="77">
        <f t="shared" si="33"/>
        <v>1.5E-3</v>
      </c>
      <c r="U98" s="77">
        <f t="shared" si="33"/>
        <v>1.5E-3</v>
      </c>
    </row>
    <row r="99" spans="2:23" outlineLevel="1" x14ac:dyDescent="0.2">
      <c r="B99" s="2" t="s">
        <v>274</v>
      </c>
      <c r="D99" s="2" t="s">
        <v>88</v>
      </c>
      <c r="H99" s="32"/>
      <c r="I99" s="77">
        <f t="shared" ref="I99:M99" si="34">I27</f>
        <v>8.8408398013620181E-3</v>
      </c>
      <c r="J99" s="77">
        <f t="shared" si="34"/>
        <v>8.8408398013620181E-3</v>
      </c>
      <c r="K99" s="77">
        <f t="shared" si="34"/>
        <v>8.8408398013620007E-3</v>
      </c>
      <c r="L99" s="77">
        <f t="shared" si="34"/>
        <v>8.8408398013620007E-3</v>
      </c>
      <c r="M99" s="77">
        <f t="shared" si="34"/>
        <v>8.8408398013620007E-3</v>
      </c>
      <c r="P99" s="32"/>
      <c r="Q99" s="77">
        <f t="shared" ref="Q99:U99" si="35">I99</f>
        <v>8.8408398013620181E-3</v>
      </c>
      <c r="R99" s="77">
        <f t="shared" si="35"/>
        <v>8.8408398013620181E-3</v>
      </c>
      <c r="S99" s="77">
        <f t="shared" si="35"/>
        <v>8.8408398013620007E-3</v>
      </c>
      <c r="T99" s="77">
        <f t="shared" si="35"/>
        <v>8.8408398013620007E-3</v>
      </c>
      <c r="U99" s="77">
        <f t="shared" si="35"/>
        <v>8.8408398013620007E-3</v>
      </c>
    </row>
    <row r="100" spans="2:23" outlineLevel="1" x14ac:dyDescent="0.2">
      <c r="B100" s="2" t="s">
        <v>275</v>
      </c>
      <c r="D100" s="2" t="s">
        <v>88</v>
      </c>
      <c r="H100" s="32"/>
      <c r="I100" s="32"/>
      <c r="J100" s="32"/>
      <c r="K100" s="32"/>
      <c r="L100" s="32"/>
      <c r="M100" s="32"/>
      <c r="P100" s="32"/>
      <c r="Q100" s="32"/>
      <c r="R100" s="32"/>
      <c r="S100" s="32"/>
      <c r="T100" s="32"/>
      <c r="U100" s="32"/>
    </row>
    <row r="101" spans="2:23" outlineLevel="1" x14ac:dyDescent="0.2"/>
    <row r="102" spans="2:23" outlineLevel="1" x14ac:dyDescent="0.2">
      <c r="B102" s="1" t="s">
        <v>170</v>
      </c>
      <c r="H102" s="1" t="s">
        <v>204</v>
      </c>
      <c r="P102" s="1" t="s">
        <v>205</v>
      </c>
    </row>
    <row r="103" spans="2:23" outlineLevel="1" x14ac:dyDescent="0.2">
      <c r="B103" s="2" t="s">
        <v>74</v>
      </c>
      <c r="D103" s="2" t="s">
        <v>88</v>
      </c>
      <c r="H103" s="91"/>
      <c r="I103" s="77">
        <f>I90</f>
        <v>0.4524648639265762</v>
      </c>
      <c r="J103" s="77">
        <f t="shared" ref="I103:M105" si="36">J90</f>
        <v>0.4524648639265762</v>
      </c>
      <c r="K103" s="77">
        <f t="shared" si="36"/>
        <v>0.4524648639265762</v>
      </c>
      <c r="L103" s="77">
        <f t="shared" si="36"/>
        <v>0.4524648639265762</v>
      </c>
      <c r="M103" s="77">
        <f t="shared" si="36"/>
        <v>0.4524648639265762</v>
      </c>
      <c r="P103" s="91"/>
      <c r="Q103" s="77">
        <f t="shared" ref="Q103:U105" si="37">Q90</f>
        <v>0.4524648639265762</v>
      </c>
      <c r="R103" s="77">
        <f t="shared" si="37"/>
        <v>0.4524648639265762</v>
      </c>
      <c r="S103" s="77">
        <f t="shared" si="37"/>
        <v>0.4524648639265762</v>
      </c>
      <c r="T103" s="77">
        <f t="shared" si="37"/>
        <v>0.4524648639265762</v>
      </c>
      <c r="U103" s="77">
        <f t="shared" si="37"/>
        <v>0.4524648639265762</v>
      </c>
    </row>
    <row r="104" spans="2:23" outlineLevel="1" x14ac:dyDescent="0.2">
      <c r="B104" s="2" t="s">
        <v>75</v>
      </c>
      <c r="D104" s="2" t="s">
        <v>88</v>
      </c>
      <c r="H104" s="91"/>
      <c r="I104" s="77">
        <f t="shared" si="36"/>
        <v>0.25</v>
      </c>
      <c r="J104" s="77">
        <f t="shared" si="36"/>
        <v>0.25</v>
      </c>
      <c r="K104" s="77">
        <f t="shared" si="36"/>
        <v>0.25</v>
      </c>
      <c r="L104" s="77">
        <f t="shared" si="36"/>
        <v>0.25</v>
      </c>
      <c r="M104" s="77">
        <f t="shared" si="36"/>
        <v>0.25</v>
      </c>
      <c r="P104" s="91"/>
      <c r="Q104" s="77">
        <f t="shared" si="37"/>
        <v>0.25</v>
      </c>
      <c r="R104" s="77">
        <f t="shared" si="37"/>
        <v>0.25</v>
      </c>
      <c r="S104" s="77">
        <f t="shared" si="37"/>
        <v>0.25</v>
      </c>
      <c r="T104" s="77">
        <f t="shared" si="37"/>
        <v>0.25</v>
      </c>
      <c r="U104" s="77">
        <f t="shared" si="37"/>
        <v>0.25</v>
      </c>
    </row>
    <row r="105" spans="2:23" outlineLevel="1" x14ac:dyDescent="0.2">
      <c r="B105" s="2" t="s">
        <v>76</v>
      </c>
      <c r="D105" s="2" t="s">
        <v>88</v>
      </c>
      <c r="H105" s="91"/>
      <c r="I105" s="77">
        <f t="shared" si="36"/>
        <v>-9.240740740740726E-5</v>
      </c>
      <c r="J105" s="77">
        <f t="shared" si="36"/>
        <v>-9.240740740740726E-5</v>
      </c>
      <c r="K105" s="77">
        <f t="shared" si="36"/>
        <v>-9.240740740740726E-5</v>
      </c>
      <c r="L105" s="77">
        <f t="shared" si="36"/>
        <v>-9.240740740740726E-5</v>
      </c>
      <c r="M105" s="77">
        <f t="shared" si="36"/>
        <v>-9.240740740740726E-5</v>
      </c>
      <c r="P105" s="91"/>
      <c r="Q105" s="77">
        <f t="shared" si="37"/>
        <v>5.0000000000000001E-3</v>
      </c>
      <c r="R105" s="77">
        <f t="shared" si="37"/>
        <v>5.0000000000000001E-3</v>
      </c>
      <c r="S105" s="77">
        <f t="shared" si="37"/>
        <v>1.222761508951407E-2</v>
      </c>
      <c r="T105" s="77">
        <f t="shared" si="37"/>
        <v>1.222761508951407E-2</v>
      </c>
      <c r="U105" s="77">
        <f t="shared" si="37"/>
        <v>1.222761508951407E-2</v>
      </c>
    </row>
    <row r="106" spans="2:23" outlineLevel="1" x14ac:dyDescent="0.2">
      <c r="B106" s="2" t="s">
        <v>77</v>
      </c>
      <c r="D106" s="2" t="s">
        <v>88</v>
      </c>
      <c r="H106" s="91"/>
      <c r="I106" s="77">
        <f t="shared" ref="I106:M107" si="38">I94</f>
        <v>0.05</v>
      </c>
      <c r="J106" s="77">
        <f t="shared" si="38"/>
        <v>0.05</v>
      </c>
      <c r="K106" s="77">
        <f t="shared" si="38"/>
        <v>0.05</v>
      </c>
      <c r="L106" s="77">
        <f t="shared" si="38"/>
        <v>0.05</v>
      </c>
      <c r="M106" s="77">
        <f t="shared" si="38"/>
        <v>0.05</v>
      </c>
      <c r="P106" s="91"/>
      <c r="Q106" s="77">
        <f t="shared" ref="Q106:U107" si="39">Q94</f>
        <v>0.05</v>
      </c>
      <c r="R106" s="77">
        <f t="shared" si="39"/>
        <v>0.05</v>
      </c>
      <c r="S106" s="77">
        <f t="shared" si="39"/>
        <v>0.05</v>
      </c>
      <c r="T106" s="77">
        <f t="shared" si="39"/>
        <v>0.05</v>
      </c>
      <c r="U106" s="77">
        <f t="shared" si="39"/>
        <v>0.05</v>
      </c>
    </row>
    <row r="107" spans="2:23" outlineLevel="1" x14ac:dyDescent="0.2">
      <c r="B107" s="2" t="s">
        <v>168</v>
      </c>
      <c r="H107" s="91"/>
      <c r="I107" s="79">
        <f t="shared" ref="I107" si="40">I95</f>
        <v>0.39052874739697352</v>
      </c>
      <c r="J107" s="79">
        <f t="shared" si="38"/>
        <v>0.39052874739697352</v>
      </c>
      <c r="K107" s="79">
        <f t="shared" si="38"/>
        <v>0.39052874739697352</v>
      </c>
      <c r="L107" s="79">
        <f t="shared" si="38"/>
        <v>0.39052874739697352</v>
      </c>
      <c r="M107" s="79">
        <f t="shared" si="38"/>
        <v>0.39052874739697352</v>
      </c>
      <c r="P107" s="91"/>
      <c r="Q107" s="79">
        <f t="shared" si="39"/>
        <v>0.39052874739697352</v>
      </c>
      <c r="R107" s="79">
        <f t="shared" si="39"/>
        <v>0.39052874739697352</v>
      </c>
      <c r="S107" s="79">
        <f t="shared" si="39"/>
        <v>0.39052874739697352</v>
      </c>
      <c r="T107" s="79">
        <f t="shared" si="39"/>
        <v>0.39052874739697352</v>
      </c>
      <c r="U107" s="79">
        <f t="shared" si="39"/>
        <v>0.39052874739697352</v>
      </c>
    </row>
    <row r="108" spans="2:23" outlineLevel="1" x14ac:dyDescent="0.2">
      <c r="B108" s="2" t="s">
        <v>97</v>
      </c>
      <c r="H108" s="91"/>
      <c r="I108" s="80">
        <f t="shared" ref="I108" si="41">((1-I103)+I103*(1-I104))/(1-I103)*I107</f>
        <v>0.63256874388592832</v>
      </c>
      <c r="J108" s="80">
        <f t="shared" ref="J108:M108" si="42">((1-J103)+J103*(1-J104))/(1-J103)*J107</f>
        <v>0.63256874388592832</v>
      </c>
      <c r="K108" s="80">
        <f t="shared" si="42"/>
        <v>0.63256874388592832</v>
      </c>
      <c r="L108" s="80">
        <f t="shared" si="42"/>
        <v>0.63256874388592832</v>
      </c>
      <c r="M108" s="80">
        <f t="shared" si="42"/>
        <v>0.63256874388592832</v>
      </c>
      <c r="P108" s="91"/>
      <c r="Q108" s="80">
        <f t="shared" ref="Q108:U108" si="43">((1-Q103)+Q103*(1-Q104))/(1-Q103)*Q107</f>
        <v>0.63256874388592832</v>
      </c>
      <c r="R108" s="80">
        <f t="shared" si="43"/>
        <v>0.63256874388592832</v>
      </c>
      <c r="S108" s="80">
        <f t="shared" si="43"/>
        <v>0.63256874388592832</v>
      </c>
      <c r="T108" s="80">
        <f t="shared" si="43"/>
        <v>0.63256874388592832</v>
      </c>
      <c r="U108" s="80">
        <f t="shared" si="43"/>
        <v>0.63256874388592832</v>
      </c>
    </row>
    <row r="109" spans="2:23" outlineLevel="1" x14ac:dyDescent="0.2">
      <c r="B109" s="2" t="s">
        <v>161</v>
      </c>
      <c r="D109" s="2" t="s">
        <v>88</v>
      </c>
      <c r="H109" s="91"/>
      <c r="I109" s="81">
        <f>I105+I108*I106</f>
        <v>3.1536029786889005E-2</v>
      </c>
      <c r="J109" s="81">
        <f t="shared" ref="J109:M109" si="44">J105+J108*J106</f>
        <v>3.1536029786889005E-2</v>
      </c>
      <c r="K109" s="81">
        <f t="shared" si="44"/>
        <v>3.1536029786889005E-2</v>
      </c>
      <c r="L109" s="81">
        <f t="shared" si="44"/>
        <v>3.1536029786889005E-2</v>
      </c>
      <c r="M109" s="81">
        <f t="shared" si="44"/>
        <v>3.1536029786889005E-2</v>
      </c>
      <c r="P109" s="91"/>
      <c r="Q109" s="81">
        <f t="shared" ref="Q109:U109" si="45">Q105+Q108*Q106</f>
        <v>3.6628437194296412E-2</v>
      </c>
      <c r="R109" s="81">
        <f t="shared" si="45"/>
        <v>3.6628437194296412E-2</v>
      </c>
      <c r="S109" s="81">
        <f t="shared" si="45"/>
        <v>4.3856052283810482E-2</v>
      </c>
      <c r="T109" s="81">
        <f t="shared" si="45"/>
        <v>4.3856052283810482E-2</v>
      </c>
      <c r="U109" s="81">
        <f t="shared" si="45"/>
        <v>4.3856052283810482E-2</v>
      </c>
    </row>
    <row r="110" spans="2:23" outlineLevel="1" x14ac:dyDescent="0.2">
      <c r="B110" s="2" t="s">
        <v>162</v>
      </c>
      <c r="D110" s="2" t="s">
        <v>88</v>
      </c>
      <c r="H110" s="91"/>
      <c r="I110" s="81">
        <f>I109*1/(1-I104)</f>
        <v>4.2048039715852005E-2</v>
      </c>
      <c r="J110" s="81">
        <f t="shared" ref="J110:M110" si="46">J109*1/(1-J104)</f>
        <v>4.2048039715852005E-2</v>
      </c>
      <c r="K110" s="81">
        <f t="shared" si="46"/>
        <v>4.2048039715852005E-2</v>
      </c>
      <c r="L110" s="81">
        <f t="shared" si="46"/>
        <v>4.2048039715852005E-2</v>
      </c>
      <c r="M110" s="81">
        <f t="shared" si="46"/>
        <v>4.2048039715852005E-2</v>
      </c>
      <c r="P110" s="91"/>
      <c r="Q110" s="85">
        <f t="shared" ref="Q110:U110" si="47">Q109*1/(1-Q104)</f>
        <v>4.8837916259061885E-2</v>
      </c>
      <c r="R110" s="81">
        <f t="shared" si="47"/>
        <v>4.8837916259061885E-2</v>
      </c>
      <c r="S110" s="81">
        <f t="shared" si="47"/>
        <v>5.8474736378413973E-2</v>
      </c>
      <c r="T110" s="81">
        <f t="shared" si="47"/>
        <v>5.8474736378413973E-2</v>
      </c>
      <c r="U110" s="81">
        <f t="shared" si="47"/>
        <v>5.8474736378413973E-2</v>
      </c>
    </row>
    <row r="111" spans="2:23" outlineLevel="1" x14ac:dyDescent="0.2">
      <c r="B111" s="2" t="s">
        <v>163</v>
      </c>
      <c r="D111" s="2" t="s">
        <v>88</v>
      </c>
      <c r="H111" s="91"/>
      <c r="I111" s="77">
        <f>I96</f>
        <v>8.538686106480264E-3</v>
      </c>
      <c r="J111" s="77">
        <f t="shared" ref="J111:M111" si="48">J96</f>
        <v>8.538686106480264E-3</v>
      </c>
      <c r="K111" s="77">
        <f t="shared" si="48"/>
        <v>8.538686106480264E-3</v>
      </c>
      <c r="L111" s="77">
        <f t="shared" si="48"/>
        <v>8.538686106480264E-3</v>
      </c>
      <c r="M111" s="77">
        <f t="shared" si="48"/>
        <v>8.538686106480264E-3</v>
      </c>
      <c r="P111" s="91"/>
      <c r="Q111" s="77">
        <f>Q96</f>
        <v>8.538686106480264E-3</v>
      </c>
      <c r="R111" s="77">
        <f>R96</f>
        <v>8.538686106480264E-3</v>
      </c>
      <c r="S111" s="77">
        <f>S96</f>
        <v>8.538686106480264E-3</v>
      </c>
      <c r="T111" s="77">
        <f>T96</f>
        <v>8.538686106480264E-3</v>
      </c>
      <c r="U111" s="77">
        <f>U96</f>
        <v>8.538686106480264E-3</v>
      </c>
    </row>
    <row r="112" spans="2:23" outlineLevel="1" x14ac:dyDescent="0.2">
      <c r="B112" s="2" t="s">
        <v>94</v>
      </c>
      <c r="D112" s="2" t="s">
        <v>88</v>
      </c>
      <c r="H112" s="91"/>
      <c r="I112" s="77">
        <f>I98</f>
        <v>1.5E-3</v>
      </c>
      <c r="J112" s="77">
        <f>J98</f>
        <v>1.5E-3</v>
      </c>
      <c r="K112" s="77">
        <f>K98</f>
        <v>1.5E-3</v>
      </c>
      <c r="L112" s="77">
        <f>L98</f>
        <v>1.5E-3</v>
      </c>
      <c r="M112" s="77">
        <f>M98</f>
        <v>1.5E-3</v>
      </c>
      <c r="P112" s="91"/>
      <c r="Q112" s="77">
        <f>Q98</f>
        <v>1.5E-3</v>
      </c>
      <c r="R112" s="77">
        <f>R98</f>
        <v>1.5E-3</v>
      </c>
      <c r="S112" s="77">
        <f>S98</f>
        <v>1.5E-3</v>
      </c>
      <c r="T112" s="77">
        <f>T98</f>
        <v>1.5E-3</v>
      </c>
      <c r="U112" s="77">
        <f>U98</f>
        <v>1.5E-3</v>
      </c>
    </row>
    <row r="113" spans="2:23" outlineLevel="1" x14ac:dyDescent="0.2">
      <c r="B113" s="2" t="s">
        <v>160</v>
      </c>
      <c r="D113" s="2" t="s">
        <v>88</v>
      </c>
      <c r="H113" s="91"/>
      <c r="I113" s="81">
        <f>I111+I112</f>
        <v>1.0038686106480264E-2</v>
      </c>
      <c r="J113" s="81">
        <f t="shared" ref="J113:M113" si="49">J111+J112</f>
        <v>1.0038686106480264E-2</v>
      </c>
      <c r="K113" s="81">
        <f t="shared" si="49"/>
        <v>1.0038686106480264E-2</v>
      </c>
      <c r="L113" s="81">
        <f t="shared" si="49"/>
        <v>1.0038686106480264E-2</v>
      </c>
      <c r="M113" s="81">
        <f t="shared" si="49"/>
        <v>1.0038686106480264E-2</v>
      </c>
      <c r="P113" s="91"/>
      <c r="Q113" s="81">
        <f t="shared" ref="Q113:U113" si="50">Q111+Q112</f>
        <v>1.0038686106480264E-2</v>
      </c>
      <c r="R113" s="81">
        <f t="shared" si="50"/>
        <v>1.0038686106480264E-2</v>
      </c>
      <c r="S113" s="81">
        <f t="shared" si="50"/>
        <v>1.0038686106480264E-2</v>
      </c>
      <c r="T113" s="81">
        <f t="shared" si="50"/>
        <v>1.0038686106480264E-2</v>
      </c>
      <c r="U113" s="81">
        <f t="shared" si="50"/>
        <v>1.0038686106480264E-2</v>
      </c>
    </row>
    <row r="114" spans="2:23" outlineLevel="1" x14ac:dyDescent="0.2">
      <c r="B114" s="2" t="s">
        <v>164</v>
      </c>
      <c r="D114" s="2" t="s">
        <v>88</v>
      </c>
      <c r="H114" s="91"/>
      <c r="I114" s="81">
        <f>(1-I103)*I110+I103*I113</f>
        <v>2.7564931890609958E-2</v>
      </c>
      <c r="J114" s="81">
        <f t="shared" ref="J114:M114" si="51">(1-J103)*J110+J103*J113</f>
        <v>2.7564931890609958E-2</v>
      </c>
      <c r="K114" s="81">
        <f t="shared" si="51"/>
        <v>2.7564931890609958E-2</v>
      </c>
      <c r="L114" s="81">
        <f t="shared" si="51"/>
        <v>2.7564931890609958E-2</v>
      </c>
      <c r="M114" s="81">
        <f t="shared" si="51"/>
        <v>2.7564931890609958E-2</v>
      </c>
      <c r="P114" s="91"/>
      <c r="Q114" s="81">
        <f t="shared" ref="Q114:U114" si="52">(1-Q103)*Q110+Q103*Q113</f>
        <v>3.1282627867618124E-2</v>
      </c>
      <c r="R114" s="81">
        <f t="shared" si="52"/>
        <v>3.1282627867618124E-2</v>
      </c>
      <c r="S114" s="81">
        <f t="shared" si="52"/>
        <v>3.655912548298268E-2</v>
      </c>
      <c r="T114" s="81">
        <f t="shared" si="52"/>
        <v>3.655912548298268E-2</v>
      </c>
      <c r="U114" s="81">
        <f t="shared" si="52"/>
        <v>3.655912548298268E-2</v>
      </c>
    </row>
    <row r="115" spans="2:23" outlineLevel="1" x14ac:dyDescent="0.2">
      <c r="B115" s="2" t="s">
        <v>273</v>
      </c>
      <c r="D115" s="2" t="s">
        <v>88</v>
      </c>
      <c r="H115" s="91"/>
      <c r="I115" s="33">
        <f>ROUND(I114,3)</f>
        <v>2.8000000000000001E-2</v>
      </c>
      <c r="J115" s="33">
        <f t="shared" ref="J115:M115" si="53">ROUND(J114,3)</f>
        <v>2.8000000000000001E-2</v>
      </c>
      <c r="K115" s="33">
        <f t="shared" si="53"/>
        <v>2.8000000000000001E-2</v>
      </c>
      <c r="L115" s="33">
        <f t="shared" si="53"/>
        <v>2.8000000000000001E-2</v>
      </c>
      <c r="M115" s="33">
        <f t="shared" si="53"/>
        <v>2.8000000000000001E-2</v>
      </c>
      <c r="P115" s="91"/>
      <c r="Q115" s="33">
        <f t="shared" ref="Q115:U115" si="54">ROUND(Q114,3)</f>
        <v>3.1E-2</v>
      </c>
      <c r="R115" s="33">
        <f t="shared" si="54"/>
        <v>3.1E-2</v>
      </c>
      <c r="S115" s="33">
        <f t="shared" si="54"/>
        <v>3.6999999999999998E-2</v>
      </c>
      <c r="T115" s="33">
        <f t="shared" si="54"/>
        <v>3.6999999999999998E-2</v>
      </c>
      <c r="U115" s="33">
        <f t="shared" si="54"/>
        <v>3.6999999999999998E-2</v>
      </c>
    </row>
    <row r="116" spans="2:23" outlineLevel="1" x14ac:dyDescent="0.2">
      <c r="B116" s="2" t="s">
        <v>274</v>
      </c>
      <c r="D116" s="2" t="s">
        <v>88</v>
      </c>
      <c r="H116" s="91"/>
      <c r="I116" s="77">
        <f t="shared" ref="I116:M116" si="55">I99</f>
        <v>8.8408398013620181E-3</v>
      </c>
      <c r="J116" s="77">
        <f t="shared" si="55"/>
        <v>8.8408398013620181E-3</v>
      </c>
      <c r="K116" s="77">
        <f t="shared" si="55"/>
        <v>8.8408398013620007E-3</v>
      </c>
      <c r="L116" s="77">
        <f t="shared" si="55"/>
        <v>8.8408398013620007E-3</v>
      </c>
      <c r="M116" s="77">
        <f t="shared" si="55"/>
        <v>8.8408398013620007E-3</v>
      </c>
      <c r="P116" s="91"/>
      <c r="Q116" s="77">
        <f t="shared" ref="Q116:U116" si="56">Q99</f>
        <v>8.8408398013620181E-3</v>
      </c>
      <c r="R116" s="77">
        <f t="shared" si="56"/>
        <v>8.8408398013620181E-3</v>
      </c>
      <c r="S116" s="77">
        <f t="shared" si="56"/>
        <v>8.8408398013620007E-3</v>
      </c>
      <c r="T116" s="77">
        <f t="shared" si="56"/>
        <v>8.8408398013620007E-3</v>
      </c>
      <c r="U116" s="77">
        <f t="shared" si="56"/>
        <v>8.8408398013620007E-3</v>
      </c>
    </row>
    <row r="117" spans="2:23" outlineLevel="1" x14ac:dyDescent="0.2">
      <c r="B117" s="2" t="s">
        <v>177</v>
      </c>
      <c r="D117" s="2" t="s">
        <v>88</v>
      </c>
      <c r="H117" s="91"/>
      <c r="I117" s="81">
        <f>(1+I114)/(1+I116)-1</f>
        <v>1.8560006049056055E-2</v>
      </c>
      <c r="J117" s="81">
        <f t="shared" ref="J117:M117" si="57">(1+J114)/(1+J116)-1</f>
        <v>1.8560006049056055E-2</v>
      </c>
      <c r="K117" s="81">
        <f>(1+K114)/(1+K116)-1</f>
        <v>1.8560006049056055E-2</v>
      </c>
      <c r="L117" s="81">
        <f t="shared" si="57"/>
        <v>1.8560006049056055E-2</v>
      </c>
      <c r="M117" s="81">
        <f t="shared" si="57"/>
        <v>1.8560006049056055E-2</v>
      </c>
      <c r="P117" s="91"/>
      <c r="Q117" s="81">
        <f t="shared" ref="Q117:U117" si="58">(1+Q114)/(1+Q116)-1</f>
        <v>2.2245122501855619E-2</v>
      </c>
      <c r="R117" s="81">
        <f t="shared" si="58"/>
        <v>2.2245122501855619E-2</v>
      </c>
      <c r="S117" s="81">
        <f t="shared" si="58"/>
        <v>2.7475380246380965E-2</v>
      </c>
      <c r="T117" s="81">
        <f t="shared" si="58"/>
        <v>2.7475380246380965E-2</v>
      </c>
      <c r="U117" s="81">
        <f t="shared" si="58"/>
        <v>2.7475380246380965E-2</v>
      </c>
    </row>
    <row r="118" spans="2:23" outlineLevel="1" x14ac:dyDescent="0.2">
      <c r="B118" s="2" t="s">
        <v>189</v>
      </c>
      <c r="D118" s="2" t="s">
        <v>88</v>
      </c>
      <c r="H118" s="91"/>
      <c r="I118" s="33">
        <f>ROUND(I117,3)</f>
        <v>1.9E-2</v>
      </c>
      <c r="J118" s="33">
        <f t="shared" ref="J118:M118" si="59">ROUND(J117,3)</f>
        <v>1.9E-2</v>
      </c>
      <c r="K118" s="33">
        <f>ROUND(K117,3)</f>
        <v>1.9E-2</v>
      </c>
      <c r="L118" s="33">
        <f t="shared" si="59"/>
        <v>1.9E-2</v>
      </c>
      <c r="M118" s="33">
        <f t="shared" si="59"/>
        <v>1.9E-2</v>
      </c>
      <c r="P118" s="91"/>
      <c r="Q118" s="33">
        <f t="shared" ref="Q118:U118" si="60">ROUND(Q117,3)</f>
        <v>2.1999999999999999E-2</v>
      </c>
      <c r="R118" s="33">
        <f t="shared" si="60"/>
        <v>2.1999999999999999E-2</v>
      </c>
      <c r="S118" s="33">
        <f t="shared" si="60"/>
        <v>2.7E-2</v>
      </c>
      <c r="T118" s="33">
        <f t="shared" si="60"/>
        <v>2.7E-2</v>
      </c>
      <c r="U118" s="33">
        <f t="shared" si="60"/>
        <v>2.7E-2</v>
      </c>
    </row>
    <row r="119" spans="2:23" outlineLevel="1" x14ac:dyDescent="0.2">
      <c r="B119" s="91" t="s">
        <v>275</v>
      </c>
      <c r="D119" s="2" t="s">
        <v>88</v>
      </c>
      <c r="H119" s="91"/>
      <c r="I119" s="91"/>
      <c r="J119" s="91"/>
      <c r="K119" s="91"/>
      <c r="L119" s="91"/>
      <c r="M119" s="91"/>
      <c r="P119" s="91"/>
      <c r="Q119" s="91"/>
      <c r="R119" s="91"/>
      <c r="S119" s="91"/>
      <c r="T119" s="91"/>
      <c r="U119" s="91"/>
    </row>
    <row r="120" spans="2:23" outlineLevel="1" x14ac:dyDescent="0.2">
      <c r="B120" s="91" t="s">
        <v>176</v>
      </c>
      <c r="D120" s="2" t="s">
        <v>88</v>
      </c>
      <c r="H120" s="91"/>
      <c r="I120" s="91"/>
      <c r="J120" s="91"/>
      <c r="K120" s="91"/>
      <c r="L120" s="91"/>
      <c r="M120" s="91"/>
      <c r="P120" s="91"/>
      <c r="Q120" s="91"/>
      <c r="R120" s="91"/>
      <c r="S120" s="91"/>
      <c r="T120" s="91"/>
      <c r="U120" s="91"/>
    </row>
    <row r="121" spans="2:23" outlineLevel="1" x14ac:dyDescent="0.2">
      <c r="B121" s="91" t="s">
        <v>188</v>
      </c>
      <c r="D121" s="2" t="s">
        <v>88</v>
      </c>
      <c r="H121" s="91"/>
      <c r="I121" s="91"/>
      <c r="J121" s="91"/>
      <c r="K121" s="91"/>
      <c r="L121" s="91"/>
      <c r="M121" s="91"/>
      <c r="P121" s="91"/>
      <c r="Q121" s="91"/>
      <c r="R121" s="91"/>
      <c r="S121" s="91"/>
      <c r="T121" s="91"/>
      <c r="U121" s="91"/>
    </row>
    <row r="122" spans="2:23" outlineLevel="1" x14ac:dyDescent="0.2"/>
    <row r="123" spans="2:23" outlineLevel="1" x14ac:dyDescent="0.2">
      <c r="B123" s="1" t="s">
        <v>171</v>
      </c>
      <c r="H123" s="1" t="s">
        <v>206</v>
      </c>
      <c r="P123" s="1" t="s">
        <v>207</v>
      </c>
      <c r="W123" s="2" t="s">
        <v>173</v>
      </c>
    </row>
    <row r="124" spans="2:23" outlineLevel="1" x14ac:dyDescent="0.2">
      <c r="B124" s="2" t="s">
        <v>74</v>
      </c>
      <c r="D124" s="2" t="s">
        <v>88</v>
      </c>
      <c r="H124" s="91"/>
      <c r="I124" s="77">
        <f>I90</f>
        <v>0.4524648639265762</v>
      </c>
      <c r="J124" s="32"/>
      <c r="K124" s="32"/>
      <c r="L124" s="32"/>
      <c r="M124" s="32"/>
      <c r="P124" s="91"/>
      <c r="Q124" s="77">
        <f>Q90</f>
        <v>0.4524648639265762</v>
      </c>
      <c r="R124" s="69"/>
      <c r="S124" s="69"/>
      <c r="T124" s="69"/>
      <c r="U124" s="69"/>
    </row>
    <row r="125" spans="2:23" outlineLevel="1" x14ac:dyDescent="0.2">
      <c r="B125" s="2" t="s">
        <v>75</v>
      </c>
      <c r="D125" s="2" t="s">
        <v>88</v>
      </c>
      <c r="H125" s="91"/>
      <c r="I125" s="77">
        <f>I91</f>
        <v>0.25</v>
      </c>
      <c r="J125" s="32"/>
      <c r="K125" s="32"/>
      <c r="L125" s="32"/>
      <c r="M125" s="32"/>
      <c r="P125" s="91"/>
      <c r="Q125" s="77">
        <f>Q91</f>
        <v>0.25</v>
      </c>
      <c r="R125" s="69"/>
      <c r="S125" s="69"/>
      <c r="T125" s="69"/>
      <c r="U125" s="69"/>
    </row>
    <row r="126" spans="2:23" outlineLevel="1" x14ac:dyDescent="0.2">
      <c r="B126" s="2" t="s">
        <v>76</v>
      </c>
      <c r="D126" s="2" t="s">
        <v>88</v>
      </c>
      <c r="H126" s="91"/>
      <c r="I126" s="77">
        <f>I93</f>
        <v>1.3280961538461537E-2</v>
      </c>
      <c r="J126" s="32"/>
      <c r="K126" s="32"/>
      <c r="L126" s="32"/>
      <c r="M126" s="32"/>
      <c r="P126" s="91"/>
      <c r="Q126" s="77">
        <f>Q93</f>
        <v>1.4405192307692312E-2</v>
      </c>
      <c r="R126" s="69"/>
      <c r="S126" s="69"/>
      <c r="T126" s="69"/>
      <c r="U126" s="69"/>
    </row>
    <row r="127" spans="2:23" outlineLevel="1" x14ac:dyDescent="0.2">
      <c r="B127" s="2" t="s">
        <v>77</v>
      </c>
      <c r="D127" s="2" t="s">
        <v>88</v>
      </c>
      <c r="H127" s="91"/>
      <c r="I127" s="77">
        <f>I94</f>
        <v>0.05</v>
      </c>
      <c r="J127" s="32"/>
      <c r="K127" s="32"/>
      <c r="L127" s="32"/>
      <c r="M127" s="32"/>
      <c r="P127" s="91"/>
      <c r="Q127" s="77">
        <f>Q94</f>
        <v>0.05</v>
      </c>
      <c r="R127" s="69"/>
      <c r="S127" s="69"/>
      <c r="T127" s="69"/>
      <c r="U127" s="69"/>
    </row>
    <row r="128" spans="2:23" outlineLevel="1" x14ac:dyDescent="0.2">
      <c r="B128" s="2" t="s">
        <v>168</v>
      </c>
      <c r="H128" s="91"/>
      <c r="I128" s="79">
        <f>I95</f>
        <v>0.39052874739697352</v>
      </c>
      <c r="J128" s="32"/>
      <c r="K128" s="32"/>
      <c r="L128" s="32"/>
      <c r="M128" s="32"/>
      <c r="P128" s="91"/>
      <c r="Q128" s="79">
        <f>Q95</f>
        <v>0.39052874739697352</v>
      </c>
      <c r="R128" s="82"/>
      <c r="S128" s="82"/>
      <c r="T128" s="82"/>
      <c r="U128" s="82"/>
    </row>
    <row r="129" spans="2:21" outlineLevel="1" x14ac:dyDescent="0.2">
      <c r="B129" s="2" t="s">
        <v>97</v>
      </c>
      <c r="H129" s="91"/>
      <c r="I129" s="80">
        <f>((1-I124)+I124*(1-I125))/(1-I124)*I128</f>
        <v>0.63256874388592832</v>
      </c>
      <c r="J129" s="32"/>
      <c r="K129" s="32"/>
      <c r="L129" s="32"/>
      <c r="M129" s="32"/>
      <c r="P129" s="91"/>
      <c r="Q129" s="80">
        <f>((1-Q124)+Q124*(1-Q125))/(1-Q124)*Q128</f>
        <v>0.63256874388592832</v>
      </c>
      <c r="R129" s="82"/>
      <c r="S129" s="82"/>
      <c r="T129" s="82"/>
      <c r="U129" s="82"/>
    </row>
    <row r="130" spans="2:21" outlineLevel="1" x14ac:dyDescent="0.2">
      <c r="B130" s="2" t="s">
        <v>161</v>
      </c>
      <c r="D130" s="2" t="s">
        <v>88</v>
      </c>
      <c r="H130" s="91"/>
      <c r="I130" s="81">
        <f>I126+I129*I127</f>
        <v>4.4909398732757955E-2</v>
      </c>
      <c r="J130" s="32"/>
      <c r="K130" s="32"/>
      <c r="L130" s="32"/>
      <c r="M130" s="32"/>
      <c r="P130" s="91"/>
      <c r="Q130" s="81">
        <f>Q126+Q129*Q127</f>
        <v>4.6033629501988728E-2</v>
      </c>
      <c r="R130" s="83"/>
      <c r="S130" s="83"/>
      <c r="T130" s="83"/>
      <c r="U130" s="83"/>
    </row>
    <row r="131" spans="2:21" outlineLevel="1" x14ac:dyDescent="0.2">
      <c r="B131" s="2" t="s">
        <v>162</v>
      </c>
      <c r="D131" s="2" t="s">
        <v>88</v>
      </c>
      <c r="H131" s="91"/>
      <c r="I131" s="81">
        <f>I130*1/(1-I125)</f>
        <v>5.987919831034394E-2</v>
      </c>
      <c r="J131" s="32"/>
      <c r="K131" s="32"/>
      <c r="L131" s="32"/>
      <c r="M131" s="32"/>
      <c r="P131" s="91"/>
      <c r="Q131" s="81">
        <f>Q130*1/(1-Q125)</f>
        <v>6.1378172669318304E-2</v>
      </c>
      <c r="R131" s="83"/>
      <c r="S131" s="83"/>
      <c r="T131" s="83"/>
      <c r="U131" s="83"/>
    </row>
    <row r="132" spans="2:21" outlineLevel="1" x14ac:dyDescent="0.2">
      <c r="B132" s="2" t="s">
        <v>163</v>
      </c>
      <c r="D132" s="2" t="s">
        <v>88</v>
      </c>
      <c r="H132" s="91"/>
      <c r="I132" s="77">
        <f>I97</f>
        <v>2.5222007722007712E-2</v>
      </c>
      <c r="J132" s="32"/>
      <c r="K132" s="32"/>
      <c r="L132" s="32"/>
      <c r="M132" s="32"/>
      <c r="P132" s="91"/>
      <c r="Q132" s="77">
        <f>Q97</f>
        <v>2.5222007722007712E-2</v>
      </c>
      <c r="R132" s="69"/>
      <c r="S132" s="69"/>
      <c r="T132" s="69"/>
      <c r="U132" s="69"/>
    </row>
    <row r="133" spans="2:21" outlineLevel="1" x14ac:dyDescent="0.2">
      <c r="B133" s="2" t="s">
        <v>94</v>
      </c>
      <c r="D133" s="2" t="s">
        <v>88</v>
      </c>
      <c r="H133" s="91"/>
      <c r="I133" s="77">
        <f>I98</f>
        <v>1.5E-3</v>
      </c>
      <c r="J133" s="32"/>
      <c r="K133" s="32"/>
      <c r="L133" s="32"/>
      <c r="M133" s="32"/>
      <c r="P133" s="91"/>
      <c r="Q133" s="77">
        <f>Q98</f>
        <v>1.5E-3</v>
      </c>
      <c r="R133" s="69"/>
      <c r="S133" s="69"/>
      <c r="T133" s="69"/>
      <c r="U133" s="69"/>
    </row>
    <row r="134" spans="2:21" outlineLevel="1" x14ac:dyDescent="0.2">
      <c r="B134" s="2" t="s">
        <v>160</v>
      </c>
      <c r="D134" s="2" t="s">
        <v>88</v>
      </c>
      <c r="H134" s="91"/>
      <c r="I134" s="81">
        <f>I132+I133</f>
        <v>2.6722007722007713E-2</v>
      </c>
      <c r="J134" s="32"/>
      <c r="K134" s="32"/>
      <c r="L134" s="32"/>
      <c r="M134" s="32"/>
      <c r="P134" s="91"/>
      <c r="Q134" s="81">
        <f>Q132+Q133</f>
        <v>2.6722007722007713E-2</v>
      </c>
      <c r="R134" s="83"/>
      <c r="S134" s="83"/>
      <c r="T134" s="83"/>
      <c r="U134" s="83"/>
    </row>
    <row r="135" spans="2:21" outlineLevel="1" x14ac:dyDescent="0.2">
      <c r="B135" s="2" t="s">
        <v>164</v>
      </c>
      <c r="D135" s="2" t="s">
        <v>88</v>
      </c>
      <c r="H135" s="91"/>
      <c r="I135" s="81">
        <f>(1-I124)*I131+I124*I134</f>
        <v>4.4876734582604827E-2</v>
      </c>
      <c r="J135" s="32"/>
      <c r="K135" s="32"/>
      <c r="L135" s="32"/>
      <c r="M135" s="32"/>
      <c r="P135" s="91"/>
      <c r="Q135" s="81">
        <f>(1-Q124)*Q131+Q124*Q134</f>
        <v>4.5697475712216433E-2</v>
      </c>
      <c r="R135" s="83"/>
      <c r="S135" s="83"/>
      <c r="T135" s="83"/>
      <c r="U135" s="83"/>
    </row>
    <row r="136" spans="2:21" outlineLevel="1" x14ac:dyDescent="0.2">
      <c r="B136" s="2" t="s">
        <v>273</v>
      </c>
      <c r="D136" s="2" t="s">
        <v>88</v>
      </c>
      <c r="H136" s="91"/>
      <c r="I136" s="33">
        <f>ROUND(I135,3)</f>
        <v>4.4999999999999998E-2</v>
      </c>
      <c r="J136" s="32"/>
      <c r="K136" s="32"/>
      <c r="L136" s="32"/>
      <c r="M136" s="32"/>
      <c r="P136" s="91"/>
      <c r="Q136" s="33">
        <f>ROUND(Q135,3)</f>
        <v>4.5999999999999999E-2</v>
      </c>
      <c r="R136" s="69"/>
      <c r="S136" s="69"/>
      <c r="T136" s="69"/>
      <c r="U136" s="69"/>
    </row>
    <row r="137" spans="2:21" outlineLevel="1" x14ac:dyDescent="0.2">
      <c r="B137" s="2" t="s">
        <v>274</v>
      </c>
      <c r="D137" s="2" t="s">
        <v>88</v>
      </c>
      <c r="H137" s="91"/>
      <c r="I137" s="77">
        <f>I99</f>
        <v>8.8408398013620181E-3</v>
      </c>
      <c r="J137" s="32"/>
      <c r="K137" s="32"/>
      <c r="L137" s="32"/>
      <c r="M137" s="32"/>
      <c r="P137" s="91"/>
      <c r="Q137" s="77">
        <f>Q99</f>
        <v>8.8408398013620181E-3</v>
      </c>
      <c r="R137" s="69"/>
      <c r="S137" s="69"/>
      <c r="T137" s="69"/>
      <c r="U137" s="69"/>
    </row>
    <row r="138" spans="2:21" outlineLevel="1" x14ac:dyDescent="0.2">
      <c r="B138" s="2" t="s">
        <v>177</v>
      </c>
      <c r="D138" s="2" t="s">
        <v>88</v>
      </c>
      <c r="H138" s="91"/>
      <c r="I138" s="81">
        <f>(1+I135)/(1+I137)-1</f>
        <v>3.5720099107346082E-2</v>
      </c>
      <c r="J138" s="32"/>
      <c r="K138" s="32"/>
      <c r="L138" s="32"/>
      <c r="M138" s="32"/>
      <c r="P138" s="91"/>
      <c r="Q138" s="81">
        <f>(1+Q135)/(1+Q137)-1</f>
        <v>3.6533647783441703E-2</v>
      </c>
      <c r="R138" s="83"/>
      <c r="S138" s="83"/>
      <c r="T138" s="83"/>
      <c r="U138" s="83"/>
    </row>
    <row r="139" spans="2:21" outlineLevel="1" x14ac:dyDescent="0.2">
      <c r="B139" s="2" t="s">
        <v>189</v>
      </c>
      <c r="D139" s="2" t="s">
        <v>88</v>
      </c>
      <c r="H139" s="91"/>
      <c r="I139" s="33">
        <f>ROUND(I138,3)</f>
        <v>3.5999999999999997E-2</v>
      </c>
      <c r="J139" s="32"/>
      <c r="K139" s="32"/>
      <c r="L139" s="32"/>
      <c r="M139" s="32"/>
      <c r="P139" s="91"/>
      <c r="Q139" s="33">
        <f>ROUND(Q138,3)</f>
        <v>3.6999999999999998E-2</v>
      </c>
      <c r="R139" s="69"/>
      <c r="S139" s="69"/>
      <c r="T139" s="69"/>
      <c r="U139" s="69"/>
    </row>
    <row r="140" spans="2:21" outlineLevel="1" x14ac:dyDescent="0.2">
      <c r="B140" s="91" t="s">
        <v>275</v>
      </c>
      <c r="D140" s="2" t="s">
        <v>88</v>
      </c>
      <c r="H140" s="91"/>
      <c r="I140" s="91"/>
      <c r="J140" s="91"/>
      <c r="K140" s="91"/>
      <c r="L140" s="91"/>
      <c r="M140" s="91"/>
      <c r="P140" s="91"/>
      <c r="Q140" s="91"/>
      <c r="R140" s="91"/>
      <c r="S140" s="91"/>
      <c r="T140" s="91"/>
      <c r="U140" s="91"/>
    </row>
    <row r="141" spans="2:21" outlineLevel="1" x14ac:dyDescent="0.2">
      <c r="B141" s="91" t="s">
        <v>176</v>
      </c>
      <c r="D141" s="2" t="s">
        <v>88</v>
      </c>
      <c r="H141" s="91"/>
      <c r="I141" s="91"/>
      <c r="J141" s="91"/>
      <c r="K141" s="91"/>
      <c r="L141" s="91"/>
      <c r="M141" s="91"/>
      <c r="P141" s="91"/>
      <c r="Q141" s="91"/>
      <c r="R141" s="91"/>
      <c r="S141" s="91"/>
      <c r="T141" s="91"/>
      <c r="U141" s="91"/>
    </row>
    <row r="142" spans="2:21" outlineLevel="1" x14ac:dyDescent="0.2">
      <c r="B142" s="91" t="s">
        <v>188</v>
      </c>
      <c r="D142" s="2" t="s">
        <v>88</v>
      </c>
      <c r="H142" s="91"/>
      <c r="I142" s="91"/>
      <c r="J142" s="91"/>
      <c r="K142" s="91"/>
      <c r="L142" s="91"/>
      <c r="M142" s="91"/>
      <c r="P142" s="91"/>
      <c r="Q142" s="91"/>
      <c r="R142" s="91"/>
      <c r="S142" s="91"/>
      <c r="T142" s="91"/>
      <c r="U142" s="91"/>
    </row>
    <row r="143" spans="2:21" outlineLevel="1" x14ac:dyDescent="0.2"/>
    <row r="144" spans="2:21" x14ac:dyDescent="0.2">
      <c r="B144" s="40"/>
    </row>
    <row r="145" spans="2:23" s="8" customFormat="1" collapsed="1" x14ac:dyDescent="0.2">
      <c r="B145" s="8" t="s">
        <v>187</v>
      </c>
      <c r="H145" s="36"/>
      <c r="I145" s="36"/>
      <c r="J145" s="36"/>
      <c r="K145" s="36"/>
      <c r="L145" s="36"/>
      <c r="M145" s="36"/>
    </row>
    <row r="146" spans="2:23" outlineLevel="1" x14ac:dyDescent="0.2">
      <c r="B146" s="40"/>
    </row>
    <row r="147" spans="2:23" outlineLevel="1" x14ac:dyDescent="0.2">
      <c r="B147" s="1" t="s">
        <v>154</v>
      </c>
    </row>
    <row r="148" spans="2:23" outlineLevel="1" x14ac:dyDescent="0.2">
      <c r="B148" s="2" t="s">
        <v>292</v>
      </c>
      <c r="D148" s="2" t="s">
        <v>88</v>
      </c>
      <c r="F148" s="44">
        <f>'2. Input uit WACC modellen'!F62</f>
        <v>-9.240740740740726E-5</v>
      </c>
      <c r="H148" s="91"/>
      <c r="I148" s="77">
        <f>$F148</f>
        <v>-9.240740740740726E-5</v>
      </c>
      <c r="J148" s="77">
        <f t="shared" ref="J148:M148" si="61">$F148</f>
        <v>-9.240740740740726E-5</v>
      </c>
      <c r="K148" s="77">
        <f t="shared" si="61"/>
        <v>-9.240740740740726E-5</v>
      </c>
      <c r="L148" s="77">
        <f t="shared" si="61"/>
        <v>-9.240740740740726E-5</v>
      </c>
      <c r="M148" s="77">
        <f t="shared" si="61"/>
        <v>-9.240740740740726E-5</v>
      </c>
      <c r="P148" s="91"/>
      <c r="Q148" s="44">
        <f>'4. Risicovrije rente'!T34</f>
        <v>5.0000000000000001E-3</v>
      </c>
      <c r="R148" s="44">
        <f>'4. Risicovrije rente'!U34</f>
        <v>5.0000000000000001E-3</v>
      </c>
      <c r="S148" s="44">
        <f>'4. Risicovrije rente'!V34</f>
        <v>1.222761508951407E-2</v>
      </c>
      <c r="T148" s="44">
        <f>'4. Risicovrije rente'!W34</f>
        <v>1.222761508951407E-2</v>
      </c>
      <c r="U148" s="44">
        <f>'4. Risicovrije rente'!X34</f>
        <v>1.222761508951407E-2</v>
      </c>
    </row>
    <row r="149" spans="2:23" outlineLevel="1" x14ac:dyDescent="0.2">
      <c r="B149" s="2" t="s">
        <v>293</v>
      </c>
      <c r="D149" s="2" t="s">
        <v>88</v>
      </c>
      <c r="H149" s="91"/>
      <c r="I149" s="44">
        <f>'4. Risicovrije rente'!T37</f>
        <v>1.3280961538461537E-2</v>
      </c>
      <c r="J149" s="91"/>
      <c r="K149" s="91"/>
      <c r="L149" s="91"/>
      <c r="M149" s="91"/>
      <c r="P149" s="91"/>
      <c r="Q149" s="44">
        <f>'4. Risicovrije rente'!T39</f>
        <v>1.4405192307692312E-2</v>
      </c>
      <c r="R149" s="69"/>
      <c r="S149" s="69"/>
      <c r="T149" s="69"/>
      <c r="U149" s="69"/>
      <c r="W149" s="2" t="s">
        <v>172</v>
      </c>
    </row>
    <row r="150" spans="2:23" outlineLevel="1" x14ac:dyDescent="0.2">
      <c r="B150" s="2" t="s">
        <v>77</v>
      </c>
      <c r="D150" s="2" t="s">
        <v>88</v>
      </c>
      <c r="F150" s="44">
        <f>'2. Input uit WACC modellen'!F63</f>
        <v>0.05</v>
      </c>
      <c r="H150" s="91"/>
      <c r="I150" s="77">
        <f t="shared" ref="I150:M152" si="62">$F150</f>
        <v>0.05</v>
      </c>
      <c r="J150" s="77">
        <f t="shared" si="62"/>
        <v>0.05</v>
      </c>
      <c r="K150" s="77">
        <f t="shared" si="62"/>
        <v>0.05</v>
      </c>
      <c r="L150" s="77">
        <f t="shared" si="62"/>
        <v>0.05</v>
      </c>
      <c r="M150" s="77">
        <f t="shared" si="62"/>
        <v>0.05</v>
      </c>
      <c r="P150" s="91"/>
      <c r="Q150" s="77">
        <f t="shared" ref="Q150:U151" si="63">$F150</f>
        <v>0.05</v>
      </c>
      <c r="R150" s="77">
        <f t="shared" si="63"/>
        <v>0.05</v>
      </c>
      <c r="S150" s="77">
        <f t="shared" si="63"/>
        <v>0.05</v>
      </c>
      <c r="T150" s="77">
        <f t="shared" si="63"/>
        <v>0.05</v>
      </c>
      <c r="U150" s="77">
        <f t="shared" si="63"/>
        <v>0.05</v>
      </c>
    </row>
    <row r="151" spans="2:23" outlineLevel="1" x14ac:dyDescent="0.2">
      <c r="B151" s="2" t="s">
        <v>168</v>
      </c>
      <c r="F151" s="78">
        <f>'2. Input uit WACC modellen'!F64</f>
        <v>0.48218427952287901</v>
      </c>
      <c r="H151" s="91"/>
      <c r="I151" s="79">
        <f>$F151</f>
        <v>0.48218427952287901</v>
      </c>
      <c r="J151" s="79">
        <f t="shared" si="62"/>
        <v>0.48218427952287901</v>
      </c>
      <c r="K151" s="79">
        <f t="shared" si="62"/>
        <v>0.48218427952287901</v>
      </c>
      <c r="L151" s="79">
        <f t="shared" si="62"/>
        <v>0.48218427952287901</v>
      </c>
      <c r="M151" s="79">
        <f t="shared" si="62"/>
        <v>0.48218427952287901</v>
      </c>
      <c r="P151" s="91"/>
      <c r="Q151" s="79">
        <f t="shared" si="63"/>
        <v>0.48218427952287901</v>
      </c>
      <c r="R151" s="79">
        <f t="shared" si="63"/>
        <v>0.48218427952287901</v>
      </c>
      <c r="S151" s="79">
        <f t="shared" si="63"/>
        <v>0.48218427952287901</v>
      </c>
      <c r="T151" s="79">
        <f t="shared" si="63"/>
        <v>0.48218427952287901</v>
      </c>
      <c r="U151" s="79">
        <f t="shared" si="63"/>
        <v>0.48218427952287901</v>
      </c>
    </row>
    <row r="152" spans="2:23" outlineLevel="1" x14ac:dyDescent="0.2">
      <c r="B152" s="2" t="s">
        <v>294</v>
      </c>
      <c r="D152" s="2" t="s">
        <v>88</v>
      </c>
      <c r="F152" s="44">
        <f>'2. Input uit WACC modellen'!F66</f>
        <v>8.538686106480264E-3</v>
      </c>
      <c r="H152" s="91"/>
      <c r="I152" s="77">
        <f>$F152</f>
        <v>8.538686106480264E-3</v>
      </c>
      <c r="J152" s="77">
        <f t="shared" si="62"/>
        <v>8.538686106480264E-3</v>
      </c>
      <c r="K152" s="77">
        <f t="shared" si="62"/>
        <v>8.538686106480264E-3</v>
      </c>
      <c r="L152" s="77">
        <f t="shared" si="62"/>
        <v>8.538686106480264E-3</v>
      </c>
      <c r="M152" s="77">
        <f t="shared" si="62"/>
        <v>8.538686106480264E-3</v>
      </c>
      <c r="P152" s="91"/>
      <c r="Q152" s="77">
        <f>I152</f>
        <v>8.538686106480264E-3</v>
      </c>
      <c r="R152" s="77">
        <f t="shared" ref="R152:U152" si="64">J152</f>
        <v>8.538686106480264E-3</v>
      </c>
      <c r="S152" s="77">
        <f t="shared" si="64"/>
        <v>8.538686106480264E-3</v>
      </c>
      <c r="T152" s="77">
        <f t="shared" si="64"/>
        <v>8.538686106480264E-3</v>
      </c>
      <c r="U152" s="77">
        <f t="shared" si="64"/>
        <v>8.538686106480264E-3</v>
      </c>
    </row>
    <row r="153" spans="2:23" outlineLevel="1" x14ac:dyDescent="0.2">
      <c r="B153" s="2" t="s">
        <v>295</v>
      </c>
      <c r="D153" s="2" t="s">
        <v>88</v>
      </c>
      <c r="H153" s="91"/>
      <c r="I153" s="44">
        <f>'3. Input rente'!T39</f>
        <v>2.5222007722007712E-2</v>
      </c>
      <c r="J153" s="91"/>
      <c r="K153" s="91"/>
      <c r="L153" s="91"/>
      <c r="M153" s="91"/>
      <c r="P153" s="91"/>
      <c r="Q153" s="44">
        <f>'3. Input rente'!T39</f>
        <v>2.5222007722007712E-2</v>
      </c>
      <c r="R153" s="69"/>
      <c r="S153" s="69"/>
      <c r="T153" s="69"/>
      <c r="U153" s="69"/>
      <c r="W153" s="2" t="s">
        <v>172</v>
      </c>
    </row>
    <row r="154" spans="2:23" outlineLevel="1" x14ac:dyDescent="0.2">
      <c r="B154" s="2" t="s">
        <v>94</v>
      </c>
      <c r="D154" s="2" t="s">
        <v>88</v>
      </c>
      <c r="F154" s="44">
        <f>'2. Input uit WACC modellen'!F67</f>
        <v>1.5E-3</v>
      </c>
      <c r="H154" s="91"/>
      <c r="I154" s="77">
        <f t="shared" ref="I154:M156" si="65">$F154</f>
        <v>1.5E-3</v>
      </c>
      <c r="J154" s="77">
        <f t="shared" si="65"/>
        <v>1.5E-3</v>
      </c>
      <c r="K154" s="77">
        <f t="shared" si="65"/>
        <v>1.5E-3</v>
      </c>
      <c r="L154" s="77">
        <f t="shared" si="65"/>
        <v>1.5E-3</v>
      </c>
      <c r="M154" s="77">
        <f t="shared" si="65"/>
        <v>1.5E-3</v>
      </c>
      <c r="P154" s="91"/>
      <c r="Q154" s="77">
        <f t="shared" ref="Q154:U156" si="66">$F154</f>
        <v>1.5E-3</v>
      </c>
      <c r="R154" s="77">
        <f t="shared" si="66"/>
        <v>1.5E-3</v>
      </c>
      <c r="S154" s="77">
        <f t="shared" si="66"/>
        <v>1.5E-3</v>
      </c>
      <c r="T154" s="77">
        <f t="shared" si="66"/>
        <v>1.5E-3</v>
      </c>
      <c r="U154" s="77">
        <f t="shared" si="66"/>
        <v>1.5E-3</v>
      </c>
    </row>
    <row r="155" spans="2:23" outlineLevel="1" x14ac:dyDescent="0.2">
      <c r="B155" s="2" t="s">
        <v>74</v>
      </c>
      <c r="D155" s="2" t="s">
        <v>88</v>
      </c>
      <c r="F155" s="44">
        <f>'2. Input uit WACC modellen'!F60</f>
        <v>0.4524648639265762</v>
      </c>
      <c r="H155" s="91"/>
      <c r="I155" s="77">
        <f t="shared" si="65"/>
        <v>0.4524648639265762</v>
      </c>
      <c r="J155" s="77">
        <f t="shared" si="65"/>
        <v>0.4524648639265762</v>
      </c>
      <c r="K155" s="77">
        <f t="shared" si="65"/>
        <v>0.4524648639265762</v>
      </c>
      <c r="L155" s="77">
        <f t="shared" si="65"/>
        <v>0.4524648639265762</v>
      </c>
      <c r="M155" s="77">
        <f t="shared" si="65"/>
        <v>0.4524648639265762</v>
      </c>
      <c r="P155" s="91"/>
      <c r="Q155" s="77">
        <f t="shared" si="66"/>
        <v>0.4524648639265762</v>
      </c>
      <c r="R155" s="77">
        <f t="shared" si="66"/>
        <v>0.4524648639265762</v>
      </c>
      <c r="S155" s="77">
        <f t="shared" si="66"/>
        <v>0.4524648639265762</v>
      </c>
      <c r="T155" s="77">
        <f t="shared" si="66"/>
        <v>0.4524648639265762</v>
      </c>
      <c r="U155" s="77">
        <f t="shared" si="66"/>
        <v>0.4524648639265762</v>
      </c>
    </row>
    <row r="156" spans="2:23" outlineLevel="1" x14ac:dyDescent="0.2">
      <c r="B156" s="2" t="s">
        <v>75</v>
      </c>
      <c r="D156" s="2" t="s">
        <v>88</v>
      </c>
      <c r="F156" s="44">
        <f>'2. Input uit WACC modellen'!F61</f>
        <v>0.25</v>
      </c>
      <c r="H156" s="91"/>
      <c r="I156" s="77">
        <f t="shared" si="65"/>
        <v>0.25</v>
      </c>
      <c r="J156" s="77">
        <f t="shared" si="65"/>
        <v>0.25</v>
      </c>
      <c r="K156" s="77">
        <f t="shared" si="65"/>
        <v>0.25</v>
      </c>
      <c r="L156" s="77">
        <f t="shared" si="65"/>
        <v>0.25</v>
      </c>
      <c r="M156" s="77">
        <f t="shared" si="65"/>
        <v>0.25</v>
      </c>
      <c r="P156" s="91"/>
      <c r="Q156" s="77">
        <f t="shared" si="66"/>
        <v>0.25</v>
      </c>
      <c r="R156" s="77">
        <f t="shared" si="66"/>
        <v>0.25</v>
      </c>
      <c r="S156" s="77">
        <f t="shared" si="66"/>
        <v>0.25</v>
      </c>
      <c r="T156" s="77">
        <f t="shared" si="66"/>
        <v>0.25</v>
      </c>
      <c r="U156" s="77">
        <f t="shared" si="66"/>
        <v>0.25</v>
      </c>
    </row>
    <row r="157" spans="2:23" outlineLevel="1" x14ac:dyDescent="0.2">
      <c r="B157" s="2" t="s">
        <v>274</v>
      </c>
      <c r="D157" s="2" t="s">
        <v>88</v>
      </c>
      <c r="H157" s="91"/>
      <c r="I157" s="77">
        <f>I27</f>
        <v>8.8408398013620181E-3</v>
      </c>
      <c r="J157" s="77">
        <f>J27</f>
        <v>8.8408398013620181E-3</v>
      </c>
      <c r="K157" s="77">
        <f>K27</f>
        <v>8.8408398013620007E-3</v>
      </c>
      <c r="L157" s="77">
        <f>L27</f>
        <v>8.8408398013620007E-3</v>
      </c>
      <c r="M157" s="77">
        <f>M27</f>
        <v>8.8408398013620007E-3</v>
      </c>
      <c r="P157" s="91"/>
      <c r="Q157" s="77">
        <f>I157</f>
        <v>8.8408398013620181E-3</v>
      </c>
      <c r="R157" s="77">
        <f t="shared" ref="R157:U158" si="67">J157</f>
        <v>8.8408398013620181E-3</v>
      </c>
      <c r="S157" s="77">
        <f t="shared" si="67"/>
        <v>8.8408398013620007E-3</v>
      </c>
      <c r="T157" s="77">
        <f t="shared" si="67"/>
        <v>8.8408398013620007E-3</v>
      </c>
      <c r="U157" s="77">
        <f t="shared" si="67"/>
        <v>8.8408398013620007E-3</v>
      </c>
    </row>
    <row r="158" spans="2:23" outlineLevel="1" x14ac:dyDescent="0.2">
      <c r="B158" s="2" t="s">
        <v>275</v>
      </c>
      <c r="D158" s="2" t="s">
        <v>88</v>
      </c>
      <c r="H158" s="91"/>
      <c r="I158" s="77">
        <f>I24</f>
        <v>1.7681679602724036E-2</v>
      </c>
      <c r="J158" s="77">
        <f>J24</f>
        <v>1.7681679602724036E-2</v>
      </c>
      <c r="K158" s="77">
        <f>K24</f>
        <v>1.7681679602724001E-2</v>
      </c>
      <c r="L158" s="77">
        <f>L24</f>
        <v>1.7681679602724001E-2</v>
      </c>
      <c r="M158" s="77">
        <f>M24</f>
        <v>1.7681679602724001E-2</v>
      </c>
      <c r="P158" s="91"/>
      <c r="Q158" s="77">
        <f>I158</f>
        <v>1.7681679602724036E-2</v>
      </c>
      <c r="R158" s="77">
        <f t="shared" si="67"/>
        <v>1.7681679602724036E-2</v>
      </c>
      <c r="S158" s="77">
        <f t="shared" si="67"/>
        <v>1.7681679602724001E-2</v>
      </c>
      <c r="T158" s="77">
        <f t="shared" si="67"/>
        <v>1.7681679602724001E-2</v>
      </c>
      <c r="U158" s="77">
        <f t="shared" si="67"/>
        <v>1.7681679602724001E-2</v>
      </c>
    </row>
    <row r="159" spans="2:23" outlineLevel="1" x14ac:dyDescent="0.2"/>
    <row r="160" spans="2:23" outlineLevel="1" x14ac:dyDescent="0.2">
      <c r="B160" s="1" t="s">
        <v>170</v>
      </c>
      <c r="H160" s="1" t="s">
        <v>204</v>
      </c>
      <c r="P160" s="1" t="s">
        <v>205</v>
      </c>
    </row>
    <row r="161" spans="2:21" outlineLevel="1" x14ac:dyDescent="0.2">
      <c r="B161" s="2" t="s">
        <v>74</v>
      </c>
      <c r="D161" s="2" t="s">
        <v>88</v>
      </c>
      <c r="H161" s="91"/>
      <c r="I161" s="77">
        <f>I155</f>
        <v>0.4524648639265762</v>
      </c>
      <c r="J161" s="77">
        <f t="shared" ref="J161:M162" si="68">J155</f>
        <v>0.4524648639265762</v>
      </c>
      <c r="K161" s="77">
        <f t="shared" si="68"/>
        <v>0.4524648639265762</v>
      </c>
      <c r="L161" s="77">
        <f t="shared" si="68"/>
        <v>0.4524648639265762</v>
      </c>
      <c r="M161" s="77">
        <f t="shared" si="68"/>
        <v>0.4524648639265762</v>
      </c>
      <c r="P161" s="91"/>
      <c r="Q161" s="77">
        <f t="shared" ref="Q161:U162" si="69">Q155</f>
        <v>0.4524648639265762</v>
      </c>
      <c r="R161" s="77">
        <f t="shared" si="69"/>
        <v>0.4524648639265762</v>
      </c>
      <c r="S161" s="77">
        <f t="shared" si="69"/>
        <v>0.4524648639265762</v>
      </c>
      <c r="T161" s="77">
        <f t="shared" si="69"/>
        <v>0.4524648639265762</v>
      </c>
      <c r="U161" s="77">
        <f t="shared" si="69"/>
        <v>0.4524648639265762</v>
      </c>
    </row>
    <row r="162" spans="2:21" outlineLevel="1" x14ac:dyDescent="0.2">
      <c r="B162" s="2" t="s">
        <v>75</v>
      </c>
      <c r="D162" s="2" t="s">
        <v>88</v>
      </c>
      <c r="H162" s="91"/>
      <c r="I162" s="77">
        <f>I156</f>
        <v>0.25</v>
      </c>
      <c r="J162" s="77">
        <f t="shared" si="68"/>
        <v>0.25</v>
      </c>
      <c r="K162" s="77">
        <f t="shared" si="68"/>
        <v>0.25</v>
      </c>
      <c r="L162" s="77">
        <f t="shared" si="68"/>
        <v>0.25</v>
      </c>
      <c r="M162" s="77">
        <f t="shared" si="68"/>
        <v>0.25</v>
      </c>
      <c r="P162" s="91"/>
      <c r="Q162" s="77">
        <f t="shared" si="69"/>
        <v>0.25</v>
      </c>
      <c r="R162" s="77">
        <f t="shared" si="69"/>
        <v>0.25</v>
      </c>
      <c r="S162" s="77">
        <f t="shared" si="69"/>
        <v>0.25</v>
      </c>
      <c r="T162" s="77">
        <f t="shared" si="69"/>
        <v>0.25</v>
      </c>
      <c r="U162" s="77">
        <f t="shared" si="69"/>
        <v>0.25</v>
      </c>
    </row>
    <row r="163" spans="2:21" outlineLevel="1" x14ac:dyDescent="0.2">
      <c r="B163" s="2" t="s">
        <v>76</v>
      </c>
      <c r="D163" s="2" t="s">
        <v>88</v>
      </c>
      <c r="H163" s="91"/>
      <c r="I163" s="77">
        <f>I148</f>
        <v>-9.240740740740726E-5</v>
      </c>
      <c r="J163" s="77">
        <f t="shared" ref="J163:M163" si="70">J148</f>
        <v>-9.240740740740726E-5</v>
      </c>
      <c r="K163" s="77">
        <f t="shared" si="70"/>
        <v>-9.240740740740726E-5</v>
      </c>
      <c r="L163" s="77">
        <f t="shared" si="70"/>
        <v>-9.240740740740726E-5</v>
      </c>
      <c r="M163" s="77">
        <f t="shared" si="70"/>
        <v>-9.240740740740726E-5</v>
      </c>
      <c r="P163" s="91"/>
      <c r="Q163" s="77">
        <f t="shared" ref="Q163:U163" si="71">Q148</f>
        <v>5.0000000000000001E-3</v>
      </c>
      <c r="R163" s="77">
        <f t="shared" si="71"/>
        <v>5.0000000000000001E-3</v>
      </c>
      <c r="S163" s="77">
        <f t="shared" si="71"/>
        <v>1.222761508951407E-2</v>
      </c>
      <c r="T163" s="77">
        <f t="shared" si="71"/>
        <v>1.222761508951407E-2</v>
      </c>
      <c r="U163" s="77">
        <f t="shared" si="71"/>
        <v>1.222761508951407E-2</v>
      </c>
    </row>
    <row r="164" spans="2:21" outlineLevel="1" x14ac:dyDescent="0.2">
      <c r="B164" s="2" t="s">
        <v>77</v>
      </c>
      <c r="D164" s="2" t="s">
        <v>88</v>
      </c>
      <c r="H164" s="91"/>
      <c r="I164" s="77">
        <f>I150</f>
        <v>0.05</v>
      </c>
      <c r="J164" s="77">
        <f t="shared" ref="J164:M165" si="72">J150</f>
        <v>0.05</v>
      </c>
      <c r="K164" s="77">
        <f t="shared" si="72"/>
        <v>0.05</v>
      </c>
      <c r="L164" s="77">
        <f t="shared" si="72"/>
        <v>0.05</v>
      </c>
      <c r="M164" s="77">
        <f t="shared" si="72"/>
        <v>0.05</v>
      </c>
      <c r="P164" s="91"/>
      <c r="Q164" s="77">
        <f t="shared" ref="Q164:U165" si="73">Q150</f>
        <v>0.05</v>
      </c>
      <c r="R164" s="77">
        <f t="shared" si="73"/>
        <v>0.05</v>
      </c>
      <c r="S164" s="77">
        <f t="shared" si="73"/>
        <v>0.05</v>
      </c>
      <c r="T164" s="77">
        <f t="shared" si="73"/>
        <v>0.05</v>
      </c>
      <c r="U164" s="77">
        <f t="shared" si="73"/>
        <v>0.05</v>
      </c>
    </row>
    <row r="165" spans="2:21" outlineLevel="1" x14ac:dyDescent="0.2">
      <c r="B165" s="2" t="s">
        <v>168</v>
      </c>
      <c r="H165" s="91"/>
      <c r="I165" s="79">
        <f>I151</f>
        <v>0.48218427952287901</v>
      </c>
      <c r="J165" s="79">
        <f t="shared" si="72"/>
        <v>0.48218427952287901</v>
      </c>
      <c r="K165" s="79">
        <f t="shared" si="72"/>
        <v>0.48218427952287901</v>
      </c>
      <c r="L165" s="79">
        <f t="shared" si="72"/>
        <v>0.48218427952287901</v>
      </c>
      <c r="M165" s="79">
        <f t="shared" si="72"/>
        <v>0.48218427952287901</v>
      </c>
      <c r="P165" s="91"/>
      <c r="Q165" s="79">
        <f t="shared" si="73"/>
        <v>0.48218427952287901</v>
      </c>
      <c r="R165" s="79">
        <f t="shared" si="73"/>
        <v>0.48218427952287901</v>
      </c>
      <c r="S165" s="79">
        <f t="shared" si="73"/>
        <v>0.48218427952287901</v>
      </c>
      <c r="T165" s="79">
        <f t="shared" si="73"/>
        <v>0.48218427952287901</v>
      </c>
      <c r="U165" s="79">
        <f t="shared" si="73"/>
        <v>0.48218427952287901</v>
      </c>
    </row>
    <row r="166" spans="2:21" outlineLevel="1" x14ac:dyDescent="0.2">
      <c r="B166" s="2" t="s">
        <v>97</v>
      </c>
      <c r="H166" s="91"/>
      <c r="I166" s="80">
        <f>((1-I161)+I161*(1-I162))/(1-I161)*I165</f>
        <v>0.78103009330906092</v>
      </c>
      <c r="J166" s="80">
        <f>((1-J161)+J161*(1-J162))/(1-J161)*J165</f>
        <v>0.78103009330906092</v>
      </c>
      <c r="K166" s="80">
        <f>((1-K161)+K161*(1-K162))/(1-K161)*K165</f>
        <v>0.78103009330906092</v>
      </c>
      <c r="L166" s="80">
        <f>((1-L161)+L161*(1-L162))/(1-L161)*L165</f>
        <v>0.78103009330906092</v>
      </c>
      <c r="M166" s="80">
        <f>((1-M161)+M161*(1-M162))/(1-M161)*M165</f>
        <v>0.78103009330906092</v>
      </c>
      <c r="P166" s="91"/>
      <c r="Q166" s="80">
        <f>((1-Q161)+Q161*(1-Q162))/(1-Q161)*Q165</f>
        <v>0.78103009330906092</v>
      </c>
      <c r="R166" s="80">
        <f>((1-R161)+R161*(1-R162))/(1-R161)*R165</f>
        <v>0.78103009330906092</v>
      </c>
      <c r="S166" s="80">
        <f t="shared" ref="S166:U166" si="74">((1-S161)+S161*(1-S162))/(1-S161)*S165</f>
        <v>0.78103009330906092</v>
      </c>
      <c r="T166" s="80">
        <f t="shared" si="74"/>
        <v>0.78103009330906092</v>
      </c>
      <c r="U166" s="80">
        <f t="shared" si="74"/>
        <v>0.78103009330906092</v>
      </c>
    </row>
    <row r="167" spans="2:21" outlineLevel="1" x14ac:dyDescent="0.2">
      <c r="B167" s="2" t="s">
        <v>161</v>
      </c>
      <c r="D167" s="2" t="s">
        <v>88</v>
      </c>
      <c r="H167" s="91"/>
      <c r="I167" s="81">
        <f>I163+I166*I164</f>
        <v>3.8959097258045639E-2</v>
      </c>
      <c r="J167" s="81">
        <f t="shared" ref="J167:M167" si="75">J163+J166*J164</f>
        <v>3.8959097258045639E-2</v>
      </c>
      <c r="K167" s="81">
        <f t="shared" si="75"/>
        <v>3.8959097258045639E-2</v>
      </c>
      <c r="L167" s="81">
        <f t="shared" si="75"/>
        <v>3.8959097258045639E-2</v>
      </c>
      <c r="M167" s="81">
        <f t="shared" si="75"/>
        <v>3.8959097258045639E-2</v>
      </c>
      <c r="P167" s="91"/>
      <c r="Q167" s="81">
        <f>Q163+Q166*Q164</f>
        <v>4.4051504665453045E-2</v>
      </c>
      <c r="R167" s="81">
        <f t="shared" ref="R167:U167" si="76">R163+R166*R164</f>
        <v>4.4051504665453045E-2</v>
      </c>
      <c r="S167" s="81">
        <f t="shared" si="76"/>
        <v>5.1279119754967115E-2</v>
      </c>
      <c r="T167" s="81">
        <f>T163+T166*T164</f>
        <v>5.1279119754967115E-2</v>
      </c>
      <c r="U167" s="81">
        <f t="shared" si="76"/>
        <v>5.1279119754967115E-2</v>
      </c>
    </row>
    <row r="168" spans="2:21" outlineLevel="1" x14ac:dyDescent="0.2">
      <c r="B168" s="2" t="s">
        <v>162</v>
      </c>
      <c r="D168" s="2" t="s">
        <v>88</v>
      </c>
      <c r="H168" s="91"/>
      <c r="I168" s="81">
        <f>I167*1/(1-I162)</f>
        <v>5.194546301072752E-2</v>
      </c>
      <c r="J168" s="81">
        <f t="shared" ref="J168:M168" si="77">J167*1/(1-J162)</f>
        <v>5.194546301072752E-2</v>
      </c>
      <c r="K168" s="81">
        <f t="shared" si="77"/>
        <v>5.194546301072752E-2</v>
      </c>
      <c r="L168" s="81">
        <f t="shared" si="77"/>
        <v>5.194546301072752E-2</v>
      </c>
      <c r="M168" s="81">
        <f t="shared" si="77"/>
        <v>5.194546301072752E-2</v>
      </c>
      <c r="P168" s="91"/>
      <c r="Q168" s="81">
        <f t="shared" ref="Q168:U168" si="78">Q167*1/(1-Q162)</f>
        <v>5.8735339553937393E-2</v>
      </c>
      <c r="R168" s="81">
        <f t="shared" si="78"/>
        <v>5.8735339553937393E-2</v>
      </c>
      <c r="S168" s="81">
        <f t="shared" si="78"/>
        <v>6.8372159673289482E-2</v>
      </c>
      <c r="T168" s="81">
        <f t="shared" si="78"/>
        <v>6.8372159673289482E-2</v>
      </c>
      <c r="U168" s="81">
        <f t="shared" si="78"/>
        <v>6.8372159673289482E-2</v>
      </c>
    </row>
    <row r="169" spans="2:21" outlineLevel="1" x14ac:dyDescent="0.2">
      <c r="B169" s="2" t="s">
        <v>163</v>
      </c>
      <c r="D169" s="2" t="s">
        <v>88</v>
      </c>
      <c r="H169" s="91"/>
      <c r="I169" s="77">
        <f>I152</f>
        <v>8.538686106480264E-3</v>
      </c>
      <c r="J169" s="77">
        <f t="shared" ref="J169:L169" si="79">J152</f>
        <v>8.538686106480264E-3</v>
      </c>
      <c r="K169" s="77">
        <f t="shared" si="79"/>
        <v>8.538686106480264E-3</v>
      </c>
      <c r="L169" s="77">
        <f t="shared" si="79"/>
        <v>8.538686106480264E-3</v>
      </c>
      <c r="M169" s="77">
        <f>M152</f>
        <v>8.538686106480264E-3</v>
      </c>
      <c r="P169" s="91"/>
      <c r="Q169" s="77">
        <f t="shared" ref="Q169:U169" si="80">Q152</f>
        <v>8.538686106480264E-3</v>
      </c>
      <c r="R169" s="77">
        <f t="shared" si="80"/>
        <v>8.538686106480264E-3</v>
      </c>
      <c r="S169" s="77">
        <f t="shared" si="80"/>
        <v>8.538686106480264E-3</v>
      </c>
      <c r="T169" s="77">
        <f t="shared" si="80"/>
        <v>8.538686106480264E-3</v>
      </c>
      <c r="U169" s="77">
        <f t="shared" si="80"/>
        <v>8.538686106480264E-3</v>
      </c>
    </row>
    <row r="170" spans="2:21" outlineLevel="1" x14ac:dyDescent="0.2">
      <c r="B170" s="2" t="s">
        <v>94</v>
      </c>
      <c r="D170" s="2" t="s">
        <v>88</v>
      </c>
      <c r="H170" s="91"/>
      <c r="I170" s="77">
        <f>I154</f>
        <v>1.5E-3</v>
      </c>
      <c r="J170" s="77">
        <f t="shared" ref="J170:L170" si="81">J154</f>
        <v>1.5E-3</v>
      </c>
      <c r="K170" s="77">
        <f t="shared" si="81"/>
        <v>1.5E-3</v>
      </c>
      <c r="L170" s="77">
        <f t="shared" si="81"/>
        <v>1.5E-3</v>
      </c>
      <c r="M170" s="77">
        <f>M154</f>
        <v>1.5E-3</v>
      </c>
      <c r="P170" s="91"/>
      <c r="Q170" s="77">
        <f t="shared" ref="Q170:U170" si="82">Q154</f>
        <v>1.5E-3</v>
      </c>
      <c r="R170" s="77">
        <f t="shared" si="82"/>
        <v>1.5E-3</v>
      </c>
      <c r="S170" s="77">
        <f t="shared" si="82"/>
        <v>1.5E-3</v>
      </c>
      <c r="T170" s="77">
        <f t="shared" si="82"/>
        <v>1.5E-3</v>
      </c>
      <c r="U170" s="77">
        <f t="shared" si="82"/>
        <v>1.5E-3</v>
      </c>
    </row>
    <row r="171" spans="2:21" outlineLevel="1" x14ac:dyDescent="0.2">
      <c r="B171" s="2" t="s">
        <v>160</v>
      </c>
      <c r="D171" s="2" t="s">
        <v>88</v>
      </c>
      <c r="H171" s="91"/>
      <c r="I171" s="81">
        <f>I169+I170</f>
        <v>1.0038686106480264E-2</v>
      </c>
      <c r="J171" s="81">
        <f t="shared" ref="J171:M171" si="83">J169+J170</f>
        <v>1.0038686106480264E-2</v>
      </c>
      <c r="K171" s="81">
        <f t="shared" si="83"/>
        <v>1.0038686106480264E-2</v>
      </c>
      <c r="L171" s="81">
        <f t="shared" si="83"/>
        <v>1.0038686106480264E-2</v>
      </c>
      <c r="M171" s="81">
        <f t="shared" si="83"/>
        <v>1.0038686106480264E-2</v>
      </c>
      <c r="P171" s="91"/>
      <c r="Q171" s="81">
        <f>Q169+Q170</f>
        <v>1.0038686106480264E-2</v>
      </c>
      <c r="R171" s="81">
        <f t="shared" ref="R171:U171" si="84">R169+R170</f>
        <v>1.0038686106480264E-2</v>
      </c>
      <c r="S171" s="81">
        <f t="shared" si="84"/>
        <v>1.0038686106480264E-2</v>
      </c>
      <c r="T171" s="81">
        <f t="shared" si="84"/>
        <v>1.0038686106480264E-2</v>
      </c>
      <c r="U171" s="81">
        <f t="shared" si="84"/>
        <v>1.0038686106480264E-2</v>
      </c>
    </row>
    <row r="172" spans="2:21" outlineLevel="1" x14ac:dyDescent="0.2">
      <c r="B172" s="2" t="s">
        <v>164</v>
      </c>
      <c r="D172" s="2" t="s">
        <v>88</v>
      </c>
      <c r="H172" s="91"/>
      <c r="I172" s="81">
        <f>(1-I161)*I168+I161*I171</f>
        <v>3.2984118901145901E-2</v>
      </c>
      <c r="J172" s="81">
        <f>(1-J161)*J168+J161*J171</f>
        <v>3.2984118901145901E-2</v>
      </c>
      <c r="K172" s="81">
        <f t="shared" ref="K172:L172" si="85">(1-K161)*K168+K161*K171</f>
        <v>3.2984118901145901E-2</v>
      </c>
      <c r="L172" s="81">
        <f t="shared" si="85"/>
        <v>3.2984118901145901E-2</v>
      </c>
      <c r="M172" s="81">
        <f>(1-M161)*M168+M161*M171</f>
        <v>3.2984118901145901E-2</v>
      </c>
      <c r="P172" s="91"/>
      <c r="Q172" s="81">
        <f t="shared" ref="Q172:U172" si="86">(1-Q161)*Q168+Q161*Q171</f>
        <v>3.6701814878154063E-2</v>
      </c>
      <c r="R172" s="81">
        <f t="shared" si="86"/>
        <v>3.6701814878154063E-2</v>
      </c>
      <c r="S172" s="81">
        <f>(1-S161)*S168+S161*S171</f>
        <v>4.1978312493518619E-2</v>
      </c>
      <c r="T172" s="81">
        <f t="shared" si="86"/>
        <v>4.1978312493518619E-2</v>
      </c>
      <c r="U172" s="81">
        <f t="shared" si="86"/>
        <v>4.1978312493518619E-2</v>
      </c>
    </row>
    <row r="173" spans="2:21" outlineLevel="1" x14ac:dyDescent="0.2">
      <c r="B173" s="2" t="s">
        <v>273</v>
      </c>
      <c r="D173" s="2" t="s">
        <v>88</v>
      </c>
      <c r="H173" s="91"/>
      <c r="I173" s="33">
        <f>ROUND(I172,3)</f>
        <v>3.3000000000000002E-2</v>
      </c>
      <c r="J173" s="33">
        <f t="shared" ref="J173:M173" si="87">ROUND(J172,3)</f>
        <v>3.3000000000000002E-2</v>
      </c>
      <c r="K173" s="33">
        <f t="shared" si="87"/>
        <v>3.3000000000000002E-2</v>
      </c>
      <c r="L173" s="33">
        <f t="shared" si="87"/>
        <v>3.3000000000000002E-2</v>
      </c>
      <c r="M173" s="33">
        <f t="shared" si="87"/>
        <v>3.3000000000000002E-2</v>
      </c>
      <c r="P173" s="91"/>
      <c r="Q173" s="33">
        <f t="shared" ref="Q173:U173" si="88">ROUND(Q172,3)</f>
        <v>3.6999999999999998E-2</v>
      </c>
      <c r="R173" s="33">
        <f t="shared" si="88"/>
        <v>3.6999999999999998E-2</v>
      </c>
      <c r="S173" s="33">
        <f t="shared" si="88"/>
        <v>4.2000000000000003E-2</v>
      </c>
      <c r="T173" s="33">
        <f t="shared" si="88"/>
        <v>4.2000000000000003E-2</v>
      </c>
      <c r="U173" s="33">
        <f t="shared" si="88"/>
        <v>4.2000000000000003E-2</v>
      </c>
    </row>
    <row r="174" spans="2:21" outlineLevel="1" x14ac:dyDescent="0.2">
      <c r="B174" s="2" t="s">
        <v>274</v>
      </c>
      <c r="D174" s="2" t="s">
        <v>88</v>
      </c>
      <c r="H174" s="91"/>
      <c r="I174" s="77">
        <f t="shared" ref="I174:M174" si="89">I157</f>
        <v>8.8408398013620181E-3</v>
      </c>
      <c r="J174" s="77">
        <f t="shared" si="89"/>
        <v>8.8408398013620181E-3</v>
      </c>
      <c r="K174" s="77">
        <f t="shared" si="89"/>
        <v>8.8408398013620007E-3</v>
      </c>
      <c r="L174" s="77">
        <f t="shared" si="89"/>
        <v>8.8408398013620007E-3</v>
      </c>
      <c r="M174" s="77">
        <f t="shared" si="89"/>
        <v>8.8408398013620007E-3</v>
      </c>
      <c r="P174" s="91"/>
      <c r="Q174" s="77">
        <f t="shared" ref="Q174:U174" si="90">Q157</f>
        <v>8.8408398013620181E-3</v>
      </c>
      <c r="R174" s="77">
        <f t="shared" si="90"/>
        <v>8.8408398013620181E-3</v>
      </c>
      <c r="S174" s="77">
        <f t="shared" si="90"/>
        <v>8.8408398013620007E-3</v>
      </c>
      <c r="T174" s="77">
        <f t="shared" si="90"/>
        <v>8.8408398013620007E-3</v>
      </c>
      <c r="U174" s="77">
        <f t="shared" si="90"/>
        <v>8.8408398013620007E-3</v>
      </c>
    </row>
    <row r="175" spans="2:21" outlineLevel="1" x14ac:dyDescent="0.2">
      <c r="B175" s="2" t="s">
        <v>177</v>
      </c>
      <c r="D175" s="2" t="s">
        <v>88</v>
      </c>
      <c r="H175" s="91"/>
      <c r="I175" s="81">
        <f t="shared" ref="I175:L175" si="91">(1+I172)/(1+I174)-1</f>
        <v>2.3931702749600881E-2</v>
      </c>
      <c r="J175" s="81">
        <f>(1+J172)/(1+J174)-1</f>
        <v>2.3931702749600881E-2</v>
      </c>
      <c r="K175" s="81">
        <f t="shared" si="91"/>
        <v>2.3931702749600881E-2</v>
      </c>
      <c r="L175" s="81">
        <f t="shared" si="91"/>
        <v>2.3931702749600881E-2</v>
      </c>
      <c r="M175" s="81">
        <f>(1+M172)/(1+M174)-1</f>
        <v>2.3931702749600881E-2</v>
      </c>
      <c r="P175" s="91"/>
      <c r="Q175" s="81">
        <f t="shared" ref="Q175:U175" si="92">(1+Q172)/(1+Q174)-1</f>
        <v>2.7616819202400666E-2</v>
      </c>
      <c r="R175" s="81">
        <f>(1+R172)/(1+R174)-1</f>
        <v>2.7616819202400666E-2</v>
      </c>
      <c r="S175" s="81">
        <f t="shared" si="92"/>
        <v>3.2847076946926013E-2</v>
      </c>
      <c r="T175" s="81">
        <f t="shared" si="92"/>
        <v>3.2847076946926013E-2</v>
      </c>
      <c r="U175" s="81">
        <f t="shared" si="92"/>
        <v>3.2847076946926013E-2</v>
      </c>
    </row>
    <row r="176" spans="2:21" outlineLevel="1" x14ac:dyDescent="0.2">
      <c r="B176" s="2" t="s">
        <v>189</v>
      </c>
      <c r="D176" s="2" t="s">
        <v>88</v>
      </c>
      <c r="H176" s="91"/>
      <c r="I176" s="33">
        <f t="shared" ref="I176:M176" si="93">ROUND(I175,3)</f>
        <v>2.4E-2</v>
      </c>
      <c r="J176" s="33">
        <f t="shared" si="93"/>
        <v>2.4E-2</v>
      </c>
      <c r="K176" s="33">
        <f t="shared" si="93"/>
        <v>2.4E-2</v>
      </c>
      <c r="L176" s="33">
        <f t="shared" si="93"/>
        <v>2.4E-2</v>
      </c>
      <c r="M176" s="33">
        <f t="shared" si="93"/>
        <v>2.4E-2</v>
      </c>
      <c r="P176" s="91"/>
      <c r="Q176" s="33">
        <f t="shared" ref="Q176:U176" si="94">ROUND(Q175,3)</f>
        <v>2.8000000000000001E-2</v>
      </c>
      <c r="R176" s="33">
        <f t="shared" si="94"/>
        <v>2.8000000000000001E-2</v>
      </c>
      <c r="S176" s="33">
        <f t="shared" si="94"/>
        <v>3.3000000000000002E-2</v>
      </c>
      <c r="T176" s="33">
        <f t="shared" si="94"/>
        <v>3.3000000000000002E-2</v>
      </c>
      <c r="U176" s="33">
        <f t="shared" si="94"/>
        <v>3.3000000000000002E-2</v>
      </c>
    </row>
    <row r="177" spans="2:23" outlineLevel="1" x14ac:dyDescent="0.2">
      <c r="B177" s="94" t="s">
        <v>275</v>
      </c>
      <c r="D177" s="2" t="s">
        <v>88</v>
      </c>
      <c r="H177" s="91"/>
      <c r="I177" s="91"/>
      <c r="J177" s="91"/>
      <c r="K177" s="91"/>
      <c r="L177" s="91"/>
      <c r="M177" s="91"/>
      <c r="P177" s="91"/>
      <c r="Q177" s="91"/>
      <c r="R177" s="91"/>
      <c r="S177" s="91"/>
      <c r="T177" s="91"/>
      <c r="U177" s="91"/>
    </row>
    <row r="178" spans="2:23" outlineLevel="1" x14ac:dyDescent="0.2">
      <c r="B178" s="94" t="s">
        <v>176</v>
      </c>
      <c r="D178" s="2" t="s">
        <v>88</v>
      </c>
      <c r="H178" s="91"/>
      <c r="I178" s="91"/>
      <c r="J178" s="91"/>
      <c r="K178" s="91"/>
      <c r="L178" s="91"/>
      <c r="M178" s="91"/>
      <c r="P178" s="91"/>
      <c r="Q178" s="91"/>
      <c r="R178" s="91"/>
      <c r="S178" s="91"/>
      <c r="T178" s="91"/>
      <c r="U178" s="91"/>
    </row>
    <row r="179" spans="2:23" outlineLevel="1" x14ac:dyDescent="0.2">
      <c r="B179" s="94" t="s">
        <v>188</v>
      </c>
      <c r="D179" s="2" t="s">
        <v>88</v>
      </c>
      <c r="H179" s="91"/>
      <c r="I179" s="91"/>
      <c r="J179" s="91"/>
      <c r="K179" s="91"/>
      <c r="L179" s="91"/>
      <c r="M179" s="91"/>
      <c r="P179" s="91"/>
      <c r="Q179" s="91"/>
      <c r="R179" s="91"/>
      <c r="S179" s="91"/>
      <c r="T179" s="91"/>
      <c r="U179" s="91"/>
    </row>
    <row r="180" spans="2:23" outlineLevel="1" x14ac:dyDescent="0.2"/>
    <row r="181" spans="2:23" outlineLevel="1" x14ac:dyDescent="0.2">
      <c r="B181" s="1" t="s">
        <v>171</v>
      </c>
      <c r="H181" s="1" t="s">
        <v>206</v>
      </c>
      <c r="P181" s="1" t="s">
        <v>207</v>
      </c>
      <c r="W181" s="2" t="s">
        <v>173</v>
      </c>
    </row>
    <row r="182" spans="2:23" outlineLevel="1" x14ac:dyDescent="0.2">
      <c r="B182" s="2" t="s">
        <v>74</v>
      </c>
      <c r="D182" s="2" t="s">
        <v>88</v>
      </c>
      <c r="H182" s="91"/>
      <c r="I182" s="77">
        <f>I155</f>
        <v>0.4524648639265762</v>
      </c>
      <c r="J182" s="32"/>
      <c r="K182" s="32"/>
      <c r="L182" s="32"/>
      <c r="M182" s="32"/>
      <c r="P182" s="91"/>
      <c r="Q182" s="77">
        <f>Q155</f>
        <v>0.4524648639265762</v>
      </c>
      <c r="R182" s="69"/>
      <c r="S182" s="69"/>
      <c r="T182" s="69"/>
      <c r="U182" s="69"/>
    </row>
    <row r="183" spans="2:23" outlineLevel="1" x14ac:dyDescent="0.2">
      <c r="B183" s="2" t="s">
        <v>75</v>
      </c>
      <c r="D183" s="2" t="s">
        <v>88</v>
      </c>
      <c r="H183" s="91"/>
      <c r="I183" s="77">
        <f>I156</f>
        <v>0.25</v>
      </c>
      <c r="J183" s="32"/>
      <c r="K183" s="32"/>
      <c r="L183" s="32"/>
      <c r="M183" s="32"/>
      <c r="P183" s="91"/>
      <c r="Q183" s="77">
        <f>Q156</f>
        <v>0.25</v>
      </c>
      <c r="R183" s="69"/>
      <c r="S183" s="69"/>
      <c r="T183" s="69"/>
      <c r="U183" s="69"/>
    </row>
    <row r="184" spans="2:23" outlineLevel="1" x14ac:dyDescent="0.2">
      <c r="B184" s="2" t="s">
        <v>76</v>
      </c>
      <c r="D184" s="2" t="s">
        <v>88</v>
      </c>
      <c r="H184" s="91"/>
      <c r="I184" s="77">
        <f>I149</f>
        <v>1.3280961538461537E-2</v>
      </c>
      <c r="J184" s="32"/>
      <c r="K184" s="32"/>
      <c r="L184" s="32"/>
      <c r="M184" s="32"/>
      <c r="P184" s="91"/>
      <c r="Q184" s="77">
        <f>Q149</f>
        <v>1.4405192307692312E-2</v>
      </c>
      <c r="R184" s="69"/>
      <c r="S184" s="69"/>
      <c r="T184" s="69"/>
      <c r="U184" s="69"/>
    </row>
    <row r="185" spans="2:23" outlineLevel="1" x14ac:dyDescent="0.2">
      <c r="B185" s="2" t="s">
        <v>77</v>
      </c>
      <c r="D185" s="2" t="s">
        <v>88</v>
      </c>
      <c r="H185" s="91"/>
      <c r="I185" s="77">
        <f>I150</f>
        <v>0.05</v>
      </c>
      <c r="J185" s="32"/>
      <c r="K185" s="32"/>
      <c r="L185" s="32"/>
      <c r="M185" s="32"/>
      <c r="P185" s="91"/>
      <c r="Q185" s="77">
        <f>Q150</f>
        <v>0.05</v>
      </c>
      <c r="R185" s="69"/>
      <c r="S185" s="69"/>
      <c r="T185" s="69"/>
      <c r="U185" s="69"/>
    </row>
    <row r="186" spans="2:23" outlineLevel="1" x14ac:dyDescent="0.2">
      <c r="B186" s="2" t="s">
        <v>168</v>
      </c>
      <c r="H186" s="91"/>
      <c r="I186" s="79">
        <f>I151</f>
        <v>0.48218427952287901</v>
      </c>
      <c r="J186" s="32"/>
      <c r="K186" s="32"/>
      <c r="L186" s="32"/>
      <c r="M186" s="32"/>
      <c r="P186" s="91"/>
      <c r="Q186" s="79">
        <f>Q151</f>
        <v>0.48218427952287901</v>
      </c>
      <c r="R186" s="82"/>
      <c r="S186" s="82"/>
      <c r="T186" s="82"/>
      <c r="U186" s="82"/>
    </row>
    <row r="187" spans="2:23" outlineLevel="1" x14ac:dyDescent="0.2">
      <c r="B187" s="2" t="s">
        <v>97</v>
      </c>
      <c r="H187" s="91"/>
      <c r="I187" s="80">
        <f>((1-I182)+I182*(1-I183))/(1-I182)*I186</f>
        <v>0.78103009330906092</v>
      </c>
      <c r="J187" s="32"/>
      <c r="K187" s="32"/>
      <c r="L187" s="32"/>
      <c r="M187" s="32"/>
      <c r="P187" s="91"/>
      <c r="Q187" s="80">
        <f>((1-Q182)+Q182*(1-Q183))/(1-Q182)*Q186</f>
        <v>0.78103009330906092</v>
      </c>
      <c r="R187" s="82"/>
      <c r="S187" s="82"/>
      <c r="T187" s="82"/>
      <c r="U187" s="82"/>
    </row>
    <row r="188" spans="2:23" outlineLevel="1" x14ac:dyDescent="0.2">
      <c r="B188" s="2" t="s">
        <v>161</v>
      </c>
      <c r="D188" s="2" t="s">
        <v>88</v>
      </c>
      <c r="H188" s="91"/>
      <c r="I188" s="81">
        <f>I184+I187*I185</f>
        <v>5.2332466203914588E-2</v>
      </c>
      <c r="J188" s="32"/>
      <c r="K188" s="32"/>
      <c r="L188" s="32"/>
      <c r="M188" s="32"/>
      <c r="P188" s="91"/>
      <c r="Q188" s="81">
        <f>Q184+Q187*Q185</f>
        <v>5.3456696973145361E-2</v>
      </c>
      <c r="R188" s="83"/>
      <c r="S188" s="83"/>
      <c r="T188" s="83"/>
      <c r="U188" s="83"/>
    </row>
    <row r="189" spans="2:23" outlineLevel="1" x14ac:dyDescent="0.2">
      <c r="B189" s="2" t="s">
        <v>162</v>
      </c>
      <c r="D189" s="2" t="s">
        <v>88</v>
      </c>
      <c r="H189" s="91"/>
      <c r="I189" s="81">
        <f>I188*1/(1-I183)</f>
        <v>6.9776621605219455E-2</v>
      </c>
      <c r="J189" s="32"/>
      <c r="K189" s="32"/>
      <c r="L189" s="32"/>
      <c r="M189" s="32"/>
      <c r="P189" s="91"/>
      <c r="Q189" s="81">
        <f>Q188*1/(1-Q183)</f>
        <v>7.1275595964193819E-2</v>
      </c>
      <c r="R189" s="83"/>
      <c r="S189" s="83"/>
      <c r="T189" s="83"/>
      <c r="U189" s="83"/>
    </row>
    <row r="190" spans="2:23" outlineLevel="1" x14ac:dyDescent="0.2">
      <c r="B190" s="2" t="s">
        <v>163</v>
      </c>
      <c r="D190" s="2" t="s">
        <v>88</v>
      </c>
      <c r="H190" s="91"/>
      <c r="I190" s="77">
        <f>I153</f>
        <v>2.5222007722007712E-2</v>
      </c>
      <c r="J190" s="32"/>
      <c r="K190" s="32"/>
      <c r="L190" s="32"/>
      <c r="M190" s="32"/>
      <c r="P190" s="91"/>
      <c r="Q190" s="77">
        <f>Q153</f>
        <v>2.5222007722007712E-2</v>
      </c>
      <c r="R190" s="69"/>
      <c r="S190" s="69"/>
      <c r="T190" s="69"/>
      <c r="U190" s="69"/>
    </row>
    <row r="191" spans="2:23" outlineLevel="1" x14ac:dyDescent="0.2">
      <c r="B191" s="2" t="s">
        <v>94</v>
      </c>
      <c r="D191" s="2" t="s">
        <v>88</v>
      </c>
      <c r="H191" s="91"/>
      <c r="I191" s="77">
        <f>I154</f>
        <v>1.5E-3</v>
      </c>
      <c r="J191" s="32"/>
      <c r="K191" s="32"/>
      <c r="L191" s="32"/>
      <c r="M191" s="32"/>
      <c r="P191" s="91"/>
      <c r="Q191" s="77">
        <f>Q154</f>
        <v>1.5E-3</v>
      </c>
      <c r="R191" s="69"/>
      <c r="S191" s="69"/>
      <c r="T191" s="69"/>
      <c r="U191" s="69"/>
    </row>
    <row r="192" spans="2:23" outlineLevel="1" x14ac:dyDescent="0.2">
      <c r="B192" s="2" t="s">
        <v>160</v>
      </c>
      <c r="D192" s="2" t="s">
        <v>88</v>
      </c>
      <c r="H192" s="91"/>
      <c r="I192" s="81">
        <f>I190+I191</f>
        <v>2.6722007722007713E-2</v>
      </c>
      <c r="J192" s="32"/>
      <c r="K192" s="32"/>
      <c r="L192" s="32"/>
      <c r="M192" s="32"/>
      <c r="P192" s="91"/>
      <c r="Q192" s="81">
        <f>Q190+Q191</f>
        <v>2.6722007722007713E-2</v>
      </c>
      <c r="R192" s="83"/>
      <c r="S192" s="83"/>
      <c r="T192" s="83"/>
      <c r="U192" s="83"/>
    </row>
    <row r="193" spans="2:21" outlineLevel="1" x14ac:dyDescent="0.2">
      <c r="B193" s="2" t="s">
        <v>164</v>
      </c>
      <c r="D193" s="2" t="s">
        <v>88</v>
      </c>
      <c r="H193" s="91"/>
      <c r="I193" s="81">
        <f>(1-I182)*I189+I182*I192</f>
        <v>5.0295921593140766E-2</v>
      </c>
      <c r="J193" s="32"/>
      <c r="K193" s="32"/>
      <c r="L193" s="32"/>
      <c r="M193" s="32"/>
      <c r="P193" s="91"/>
      <c r="Q193" s="81">
        <f>(1-Q182)*Q189+Q182*Q192</f>
        <v>5.1116662722752372E-2</v>
      </c>
      <c r="R193" s="83"/>
      <c r="S193" s="83"/>
      <c r="T193" s="83"/>
      <c r="U193" s="83"/>
    </row>
    <row r="194" spans="2:21" outlineLevel="1" x14ac:dyDescent="0.2">
      <c r="B194" s="2" t="s">
        <v>273</v>
      </c>
      <c r="D194" s="2" t="s">
        <v>88</v>
      </c>
      <c r="H194" s="91"/>
      <c r="I194" s="33">
        <f>ROUND(I193,3)</f>
        <v>0.05</v>
      </c>
      <c r="J194" s="32"/>
      <c r="K194" s="32"/>
      <c r="L194" s="32"/>
      <c r="M194" s="32"/>
      <c r="P194" s="91"/>
      <c r="Q194" s="33">
        <f>ROUND(Q193,3)</f>
        <v>5.0999999999999997E-2</v>
      </c>
      <c r="R194" s="69"/>
      <c r="S194" s="69"/>
      <c r="T194" s="69"/>
      <c r="U194" s="69"/>
    </row>
    <row r="195" spans="2:21" outlineLevel="1" x14ac:dyDescent="0.2">
      <c r="B195" s="2" t="s">
        <v>274</v>
      </c>
      <c r="D195" s="2" t="s">
        <v>88</v>
      </c>
      <c r="H195" s="91"/>
      <c r="I195" s="77">
        <f>I157</f>
        <v>8.8408398013620181E-3</v>
      </c>
      <c r="J195" s="32"/>
      <c r="K195" s="32"/>
      <c r="L195" s="32"/>
      <c r="M195" s="32"/>
      <c r="P195" s="91"/>
      <c r="Q195" s="77">
        <f>Q157</f>
        <v>8.8408398013620181E-3</v>
      </c>
      <c r="R195" s="69"/>
      <c r="S195" s="69"/>
      <c r="T195" s="69"/>
      <c r="U195" s="69"/>
    </row>
    <row r="196" spans="2:21" outlineLevel="1" x14ac:dyDescent="0.2">
      <c r="B196" s="2" t="s">
        <v>177</v>
      </c>
      <c r="D196" s="2" t="s">
        <v>88</v>
      </c>
      <c r="H196" s="91"/>
      <c r="I196" s="81">
        <f>(1+I193)/(1+I195)-1</f>
        <v>4.1091795807890907E-2</v>
      </c>
      <c r="J196" s="32"/>
      <c r="K196" s="32"/>
      <c r="L196" s="32"/>
      <c r="M196" s="32"/>
      <c r="P196" s="91"/>
      <c r="Q196" s="81">
        <f>(1+Q193)/(1+Q195)-1</f>
        <v>4.1905344483986529E-2</v>
      </c>
      <c r="R196" s="83"/>
      <c r="S196" s="83"/>
      <c r="T196" s="83"/>
      <c r="U196" s="83"/>
    </row>
    <row r="197" spans="2:21" outlineLevel="1" x14ac:dyDescent="0.2">
      <c r="B197" s="2" t="s">
        <v>189</v>
      </c>
      <c r="D197" s="2" t="s">
        <v>88</v>
      </c>
      <c r="H197" s="91"/>
      <c r="I197" s="33">
        <f>ROUND(I196,3)</f>
        <v>4.1000000000000002E-2</v>
      </c>
      <c r="J197" s="32"/>
      <c r="K197" s="32"/>
      <c r="L197" s="32"/>
      <c r="M197" s="32"/>
      <c r="P197" s="91"/>
      <c r="Q197" s="33">
        <f>ROUND(Q196,3)</f>
        <v>4.2000000000000003E-2</v>
      </c>
      <c r="R197" s="69"/>
      <c r="S197" s="69"/>
      <c r="T197" s="69"/>
      <c r="U197" s="69"/>
    </row>
    <row r="198" spans="2:21" outlineLevel="1" x14ac:dyDescent="0.2">
      <c r="B198" s="94" t="s">
        <v>275</v>
      </c>
      <c r="D198" s="2" t="s">
        <v>88</v>
      </c>
      <c r="H198" s="91"/>
      <c r="I198" s="91"/>
      <c r="J198" s="91"/>
      <c r="K198" s="91"/>
      <c r="L198" s="32"/>
      <c r="M198" s="32"/>
      <c r="P198" s="91"/>
      <c r="Q198" s="91"/>
      <c r="R198" s="91"/>
      <c r="S198" s="91"/>
      <c r="T198" s="32"/>
      <c r="U198" s="32"/>
    </row>
    <row r="199" spans="2:21" outlineLevel="1" x14ac:dyDescent="0.2">
      <c r="B199" s="94" t="s">
        <v>176</v>
      </c>
      <c r="D199" s="2" t="s">
        <v>88</v>
      </c>
      <c r="H199" s="91"/>
      <c r="I199" s="91"/>
      <c r="J199" s="91"/>
      <c r="K199" s="91"/>
      <c r="L199" s="32"/>
      <c r="M199" s="32"/>
      <c r="P199" s="91"/>
      <c r="Q199" s="91"/>
      <c r="R199" s="91"/>
      <c r="S199" s="91"/>
      <c r="T199" s="32"/>
      <c r="U199" s="32"/>
    </row>
    <row r="200" spans="2:21" outlineLevel="1" x14ac:dyDescent="0.2">
      <c r="B200" s="94" t="s">
        <v>188</v>
      </c>
      <c r="D200" s="2" t="s">
        <v>88</v>
      </c>
      <c r="H200" s="91"/>
      <c r="I200" s="91"/>
      <c r="J200" s="91"/>
      <c r="K200" s="91"/>
      <c r="L200" s="32"/>
      <c r="M200" s="32"/>
      <c r="P200" s="91"/>
      <c r="Q200" s="91"/>
      <c r="R200" s="91"/>
      <c r="S200" s="91"/>
      <c r="T200" s="32"/>
      <c r="U200" s="32"/>
    </row>
    <row r="201" spans="2:21" outlineLevel="1" x14ac:dyDescent="0.2"/>
    <row r="202" spans="2:21" x14ac:dyDescent="0.2">
      <c r="B202" s="40"/>
    </row>
    <row r="203" spans="2:21" s="8" customFormat="1" collapsed="1" x14ac:dyDescent="0.2">
      <c r="B203" s="8" t="s">
        <v>181</v>
      </c>
      <c r="H203" s="36">
        <v>2021</v>
      </c>
      <c r="I203" s="36">
        <v>2022</v>
      </c>
      <c r="J203" s="36">
        <v>2023</v>
      </c>
      <c r="K203" s="36">
        <v>2024</v>
      </c>
      <c r="L203" s="36">
        <v>2025</v>
      </c>
      <c r="M203" s="36">
        <v>2026</v>
      </c>
    </row>
    <row r="204" spans="2:21" outlineLevel="1" x14ac:dyDescent="0.2">
      <c r="B204" s="40"/>
    </row>
    <row r="205" spans="2:21" outlineLevel="1" x14ac:dyDescent="0.2">
      <c r="B205" s="47" t="s">
        <v>72</v>
      </c>
    </row>
    <row r="206" spans="2:21" outlineLevel="1" x14ac:dyDescent="0.2">
      <c r="B206" s="72" t="s">
        <v>276</v>
      </c>
      <c r="D206" s="2" t="s">
        <v>88</v>
      </c>
      <c r="H206" s="91"/>
      <c r="I206" s="77">
        <f>I56</f>
        <v>2.9744296653400362E-2</v>
      </c>
      <c r="J206" s="77">
        <f>J56</f>
        <v>2.9744296653400362E-2</v>
      </c>
      <c r="K206" s="77">
        <f>K56</f>
        <v>2.9744296653400362E-2</v>
      </c>
      <c r="L206" s="77">
        <f>L56</f>
        <v>2.9744296653400362E-2</v>
      </c>
      <c r="M206" s="77">
        <f>M56</f>
        <v>2.9744296653400362E-2</v>
      </c>
    </row>
    <row r="207" spans="2:21" outlineLevel="1" x14ac:dyDescent="0.2">
      <c r="B207" s="41" t="s">
        <v>364</v>
      </c>
      <c r="D207" s="2" t="s">
        <v>88</v>
      </c>
      <c r="H207" s="91"/>
      <c r="I207" s="44">
        <f>'2. Input uit WACC modellen'!T32</f>
        <v>2.9744296653400362E-2</v>
      </c>
      <c r="J207" s="44">
        <f>'2. Input uit WACC modellen'!U32</f>
        <v>2.9744296653400362E-2</v>
      </c>
      <c r="K207" s="44">
        <f>'2. Input uit WACC modellen'!V32</f>
        <v>2.9744296653400362E-2</v>
      </c>
      <c r="L207" s="44">
        <f>'2. Input uit WACC modellen'!W32</f>
        <v>2.9744296653400362E-2</v>
      </c>
      <c r="M207" s="44">
        <f>'2. Input uit WACC modellen'!X32</f>
        <v>2.9744296653400362E-2</v>
      </c>
    </row>
    <row r="208" spans="2:21" outlineLevel="1" x14ac:dyDescent="0.2">
      <c r="B208" s="40" t="s">
        <v>104</v>
      </c>
      <c r="D208" s="2" t="s">
        <v>103</v>
      </c>
      <c r="H208" s="91"/>
      <c r="I208" s="84" t="b">
        <f>I206=I207</f>
        <v>1</v>
      </c>
      <c r="J208" s="84" t="b">
        <f t="shared" ref="J208:M208" si="95">J206=J207</f>
        <v>1</v>
      </c>
      <c r="K208" s="84" t="b">
        <f t="shared" si="95"/>
        <v>1</v>
      </c>
      <c r="L208" s="84" t="b">
        <f t="shared" si="95"/>
        <v>1</v>
      </c>
      <c r="M208" s="84" t="b">
        <f t="shared" si="95"/>
        <v>1</v>
      </c>
    </row>
    <row r="209" spans="2:13" outlineLevel="1" x14ac:dyDescent="0.2">
      <c r="B209" s="40"/>
    </row>
    <row r="210" spans="2:13" outlineLevel="1" x14ac:dyDescent="0.2">
      <c r="B210" s="47" t="s">
        <v>220</v>
      </c>
    </row>
    <row r="211" spans="2:13" outlineLevel="1" x14ac:dyDescent="0.2">
      <c r="B211" s="72" t="s">
        <v>276</v>
      </c>
      <c r="D211" s="2" t="s">
        <v>88</v>
      </c>
      <c r="H211" s="91"/>
      <c r="I211" s="77">
        <f t="shared" ref="I211:M211" si="96">I114</f>
        <v>2.7564931890609958E-2</v>
      </c>
      <c r="J211" s="77">
        <f t="shared" si="96"/>
        <v>2.7564931890609958E-2</v>
      </c>
      <c r="K211" s="77">
        <f t="shared" si="96"/>
        <v>2.7564931890609958E-2</v>
      </c>
      <c r="L211" s="77">
        <f t="shared" si="96"/>
        <v>2.7564931890609958E-2</v>
      </c>
      <c r="M211" s="77">
        <f t="shared" si="96"/>
        <v>2.7564931890609958E-2</v>
      </c>
    </row>
    <row r="212" spans="2:13" outlineLevel="1" x14ac:dyDescent="0.2">
      <c r="B212" s="41" t="s">
        <v>364</v>
      </c>
      <c r="D212" s="2" t="s">
        <v>88</v>
      </c>
      <c r="H212" s="91"/>
      <c r="I212" s="44">
        <f>'2. Input uit WACC modellen'!T53</f>
        <v>2.7564931890609958E-2</v>
      </c>
      <c r="J212" s="44">
        <f>'2. Input uit WACC modellen'!U53</f>
        <v>2.7564931890609958E-2</v>
      </c>
      <c r="K212" s="44">
        <f>'2. Input uit WACC modellen'!V53</f>
        <v>2.7564931890609958E-2</v>
      </c>
      <c r="L212" s="44">
        <f>'2. Input uit WACC modellen'!W53</f>
        <v>2.7564931890609958E-2</v>
      </c>
      <c r="M212" s="44">
        <f>'2. Input uit WACC modellen'!X53</f>
        <v>2.7564931890609958E-2</v>
      </c>
    </row>
    <row r="213" spans="2:13" outlineLevel="1" x14ac:dyDescent="0.2">
      <c r="B213" s="72" t="s">
        <v>277</v>
      </c>
      <c r="D213" s="2" t="s">
        <v>88</v>
      </c>
      <c r="H213" s="91"/>
      <c r="I213" s="77">
        <f t="shared" ref="I213:M213" si="97">I117</f>
        <v>1.8560006049056055E-2</v>
      </c>
      <c r="J213" s="77">
        <f t="shared" si="97"/>
        <v>1.8560006049056055E-2</v>
      </c>
      <c r="K213" s="77">
        <f t="shared" si="97"/>
        <v>1.8560006049056055E-2</v>
      </c>
      <c r="L213" s="77">
        <f t="shared" si="97"/>
        <v>1.8560006049056055E-2</v>
      </c>
      <c r="M213" s="77">
        <f t="shared" si="97"/>
        <v>1.8560006049056055E-2</v>
      </c>
    </row>
    <row r="214" spans="2:13" outlineLevel="1" x14ac:dyDescent="0.2">
      <c r="B214" s="41" t="s">
        <v>365</v>
      </c>
      <c r="D214" s="2" t="s">
        <v>88</v>
      </c>
      <c r="H214" s="91"/>
      <c r="I214" s="44">
        <f>'2. Input uit WACC modellen'!T54</f>
        <v>1.8560006049056055E-2</v>
      </c>
      <c r="J214" s="44">
        <f>'2. Input uit WACC modellen'!U54</f>
        <v>1.8560006049056055E-2</v>
      </c>
      <c r="K214" s="44">
        <f>'2. Input uit WACC modellen'!V54</f>
        <v>1.8560006049056055E-2</v>
      </c>
      <c r="L214" s="44">
        <f>'2. Input uit WACC modellen'!W54</f>
        <v>1.8560006049056055E-2</v>
      </c>
      <c r="M214" s="44">
        <f>'2. Input uit WACC modellen'!X54</f>
        <v>1.8560006049056055E-2</v>
      </c>
    </row>
    <row r="215" spans="2:13" outlineLevel="1" x14ac:dyDescent="0.2">
      <c r="B215" s="40" t="s">
        <v>104</v>
      </c>
      <c r="D215" s="2" t="s">
        <v>103</v>
      </c>
      <c r="H215" s="91"/>
      <c r="I215" s="84" t="b">
        <f>AND(I211=I212,I213=I214)</f>
        <v>1</v>
      </c>
      <c r="J215" s="84" t="b">
        <f t="shared" ref="J215:M215" si="98">AND(J211=J212,J213=J214)</f>
        <v>1</v>
      </c>
      <c r="K215" s="84" t="b">
        <f t="shared" si="98"/>
        <v>1</v>
      </c>
      <c r="L215" s="84" t="b">
        <f t="shared" si="98"/>
        <v>1</v>
      </c>
      <c r="M215" s="84" t="b">
        <f t="shared" si="98"/>
        <v>1</v>
      </c>
    </row>
    <row r="216" spans="2:13" outlineLevel="1" x14ac:dyDescent="0.2">
      <c r="B216" s="40"/>
    </row>
    <row r="217" spans="2:13" outlineLevel="1" x14ac:dyDescent="0.2">
      <c r="B217" s="47" t="s">
        <v>196</v>
      </c>
    </row>
    <row r="218" spans="2:13" outlineLevel="1" x14ac:dyDescent="0.2">
      <c r="B218" s="72" t="s">
        <v>276</v>
      </c>
      <c r="D218" s="2" t="s">
        <v>88</v>
      </c>
      <c r="H218" s="91"/>
      <c r="I218" s="77">
        <f>I172</f>
        <v>3.2984118901145901E-2</v>
      </c>
      <c r="J218" s="77">
        <f>J172</f>
        <v>3.2984118901145901E-2</v>
      </c>
      <c r="K218" s="77">
        <f>K172</f>
        <v>3.2984118901145901E-2</v>
      </c>
      <c r="L218" s="77">
        <f>L172</f>
        <v>3.2984118901145901E-2</v>
      </c>
      <c r="M218" s="77">
        <f>M172</f>
        <v>3.2984118901145901E-2</v>
      </c>
    </row>
    <row r="219" spans="2:13" outlineLevel="1" x14ac:dyDescent="0.2">
      <c r="B219" s="41" t="s">
        <v>364</v>
      </c>
      <c r="D219" s="2" t="s">
        <v>88</v>
      </c>
      <c r="H219" s="91"/>
      <c r="I219" s="44">
        <f>'2. Input uit WACC modellen'!T74</f>
        <v>3.2984118901145887E-2</v>
      </c>
      <c r="J219" s="44">
        <f>'2. Input uit WACC modellen'!U74</f>
        <v>3.2984118901145887E-2</v>
      </c>
      <c r="K219" s="44">
        <f>'2. Input uit WACC modellen'!V74</f>
        <v>3.2984118901145887E-2</v>
      </c>
      <c r="L219" s="44">
        <f>'2. Input uit WACC modellen'!W74</f>
        <v>3.2984118901145887E-2</v>
      </c>
      <c r="M219" s="44">
        <f>'2. Input uit WACC modellen'!X74</f>
        <v>3.2984118901145887E-2</v>
      </c>
    </row>
    <row r="220" spans="2:13" outlineLevel="1" x14ac:dyDescent="0.2">
      <c r="B220" s="72" t="s">
        <v>277</v>
      </c>
      <c r="D220" s="2" t="s">
        <v>88</v>
      </c>
      <c r="H220" s="91"/>
      <c r="I220" s="77">
        <f>I175</f>
        <v>2.3931702749600881E-2</v>
      </c>
      <c r="J220" s="77">
        <f>J175</f>
        <v>2.3931702749600881E-2</v>
      </c>
      <c r="K220" s="77">
        <f>K175</f>
        <v>2.3931702749600881E-2</v>
      </c>
      <c r="L220" s="77">
        <f>L175</f>
        <v>2.3931702749600881E-2</v>
      </c>
      <c r="M220" s="77">
        <f>M175</f>
        <v>2.3931702749600881E-2</v>
      </c>
    </row>
    <row r="221" spans="2:13" outlineLevel="1" x14ac:dyDescent="0.2">
      <c r="B221" s="41" t="s">
        <v>365</v>
      </c>
      <c r="D221" s="2" t="s">
        <v>88</v>
      </c>
      <c r="H221" s="91"/>
      <c r="I221" s="44">
        <f>'2. Input uit WACC modellen'!T75</f>
        <v>2.3931702749600881E-2</v>
      </c>
      <c r="J221" s="44">
        <f>'2. Input uit WACC modellen'!U75</f>
        <v>2.3931702749600881E-2</v>
      </c>
      <c r="K221" s="44">
        <f>'2. Input uit WACC modellen'!V75</f>
        <v>2.3931702749600881E-2</v>
      </c>
      <c r="L221" s="44">
        <f>'2. Input uit WACC modellen'!W75</f>
        <v>2.3931702749600881E-2</v>
      </c>
      <c r="M221" s="44">
        <f>'2. Input uit WACC modellen'!X75</f>
        <v>2.3931702749600881E-2</v>
      </c>
    </row>
    <row r="222" spans="2:13" outlineLevel="1" x14ac:dyDescent="0.2">
      <c r="B222" s="40" t="s">
        <v>104</v>
      </c>
      <c r="D222" s="2" t="s">
        <v>103</v>
      </c>
      <c r="H222" s="91"/>
      <c r="I222" s="84" t="b">
        <f>AND(I218=I219,I220=I221)</f>
        <v>1</v>
      </c>
      <c r="J222" s="84" t="b">
        <f t="shared" ref="J222:M222" si="99">AND(J218=J219,J220=J221)</f>
        <v>1</v>
      </c>
      <c r="K222" s="84" t="b">
        <f t="shared" si="99"/>
        <v>1</v>
      </c>
      <c r="L222" s="84" t="b">
        <f t="shared" si="99"/>
        <v>1</v>
      </c>
      <c r="M222" s="84" t="b">
        <f t="shared" si="99"/>
        <v>1</v>
      </c>
    </row>
    <row r="223" spans="2:13" x14ac:dyDescent="0.2">
      <c r="B223" s="40"/>
    </row>
    <row r="224" spans="2:13" x14ac:dyDescent="0.2">
      <c r="B224" s="40"/>
    </row>
    <row r="225" spans="2:2" x14ac:dyDescent="0.2">
      <c r="B225" s="40"/>
    </row>
    <row r="226" spans="2:2" x14ac:dyDescent="0.2">
      <c r="B226" s="40"/>
    </row>
    <row r="227" spans="2:2" x14ac:dyDescent="0.2">
      <c r="B227" s="22" t="s">
        <v>64</v>
      </c>
    </row>
  </sheetData>
  <pageMargins left="0.7" right="0.7" top="0.75" bottom="0.75" header="0.3" footer="0.3"/>
  <pageSetup paperSize="9" orientation="portrait" r:id="rId1"/>
  <ignoredErrors>
    <ignoredError sqref="I35 I39 I93 I97 Q98 I149 I153" 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878EC-F56E-4800-A9F7-8E88BEBB5173}">
  <sheetPr>
    <tabColor rgb="FFCCC8D9"/>
    <pageSetUpPr fitToPage="1"/>
  </sheetPr>
  <dimension ref="A2:Z69"/>
  <sheetViews>
    <sheetView showGridLines="0" zoomScale="90" zoomScaleNormal="90" workbookViewId="0">
      <pane ySplit="3" topLeftCell="A4" activePane="bottomLeft" state="frozen"/>
      <selection activeCell="C40" sqref="C40"/>
      <selection pane="bottomLeft"/>
    </sheetView>
  </sheetViews>
  <sheetFormatPr defaultColWidth="9.140625" defaultRowHeight="12.75" x14ac:dyDescent="0.2"/>
  <cols>
    <col min="1" max="1" width="2.7109375" style="2" customWidth="1"/>
    <col min="2" max="2" width="19.140625" style="2" customWidth="1"/>
    <col min="3" max="3" width="2.7109375" style="2" customWidth="1"/>
    <col min="4" max="4" width="35.7109375" style="2" customWidth="1"/>
    <col min="5" max="5" width="2.7109375" style="2" customWidth="1"/>
    <col min="6" max="6" width="18.5703125" style="2" customWidth="1"/>
    <col min="7" max="7" width="2.7109375" style="2" customWidth="1"/>
    <col min="8" max="8" width="34.28515625" style="2" customWidth="1"/>
    <col min="9" max="9" width="2.7109375" style="2" customWidth="1"/>
    <col min="10" max="10" width="10.7109375" style="2" customWidth="1"/>
    <col min="11" max="11" width="2.7109375" style="2" customWidth="1"/>
    <col min="12" max="12" width="25.7109375" style="2" customWidth="1"/>
    <col min="13" max="13" width="2.7109375" style="2" customWidth="1"/>
    <col min="14" max="14" width="10.7109375" style="2" customWidth="1"/>
    <col min="15" max="15" width="2.7109375" style="2" customWidth="1"/>
    <col min="16" max="16" width="25.7109375" style="2" customWidth="1"/>
    <col min="17" max="17" width="2.7109375" style="2" customWidth="1"/>
    <col min="18" max="18" width="10.7109375" style="2" customWidth="1"/>
    <col min="19" max="19" width="2.7109375" style="2" customWidth="1"/>
    <col min="20" max="20" width="25.7109375" style="2" customWidth="1"/>
    <col min="21" max="21" width="2.7109375" style="2" customWidth="1"/>
    <col min="22" max="22" width="10.7109375" style="2" customWidth="1"/>
    <col min="23" max="23" width="2.7109375" style="2" customWidth="1"/>
    <col min="24" max="24" width="25.7109375" style="2" customWidth="1"/>
    <col min="25" max="25" width="2.7109375" style="2" customWidth="1"/>
    <col min="26" max="16384" width="9.140625" style="2"/>
  </cols>
  <sheetData>
    <row r="2" spans="1:2" s="7" customFormat="1" ht="18" x14ac:dyDescent="0.2">
      <c r="B2" s="7" t="s">
        <v>44</v>
      </c>
    </row>
    <row r="4" spans="1:2" s="8" customFormat="1" x14ac:dyDescent="0.2">
      <c r="B4" s="8" t="s">
        <v>13</v>
      </c>
    </row>
    <row r="6" spans="1:2" x14ac:dyDescent="0.2">
      <c r="B6" s="2" t="s">
        <v>381</v>
      </c>
    </row>
    <row r="7" spans="1:2" x14ac:dyDescent="0.2">
      <c r="B7" s="2" t="s">
        <v>382</v>
      </c>
    </row>
    <row r="8" spans="1:2" x14ac:dyDescent="0.2">
      <c r="B8" s="96" t="s">
        <v>369</v>
      </c>
    </row>
    <row r="9" spans="1:2" x14ac:dyDescent="0.2">
      <c r="B9" s="96" t="s">
        <v>370</v>
      </c>
    </row>
    <row r="10" spans="1:2" x14ac:dyDescent="0.2">
      <c r="B10" s="96" t="s">
        <v>371</v>
      </c>
    </row>
    <row r="11" spans="1:2" x14ac:dyDescent="0.2">
      <c r="B11" s="96" t="s">
        <v>310</v>
      </c>
    </row>
    <row r="12" spans="1:2" x14ac:dyDescent="0.2">
      <c r="B12" s="96" t="s">
        <v>383</v>
      </c>
    </row>
    <row r="14" spans="1:2" s="8" customFormat="1" x14ac:dyDescent="0.2">
      <c r="B14" s="8" t="s">
        <v>50</v>
      </c>
    </row>
    <row r="16" spans="1:2" s="49" customFormat="1" x14ac:dyDescent="0.2">
      <c r="A16" s="2"/>
      <c r="B16" s="49" t="s">
        <v>120</v>
      </c>
    </row>
    <row r="17" spans="1:26" s="49" customFormat="1" x14ac:dyDescent="0.2">
      <c r="A17" s="2"/>
    </row>
    <row r="18" spans="1:26" s="49" customFormat="1" x14ac:dyDescent="0.2">
      <c r="A18" s="2"/>
      <c r="B18" s="50"/>
      <c r="C18" s="50"/>
      <c r="D18" s="51" t="s">
        <v>121</v>
      </c>
      <c r="E18" s="50"/>
      <c r="F18" s="50"/>
      <c r="G18" s="50"/>
      <c r="H18" s="51" t="s">
        <v>122</v>
      </c>
      <c r="I18" s="50"/>
      <c r="J18" s="50"/>
      <c r="K18" s="50"/>
      <c r="L18" s="50"/>
      <c r="M18" s="50"/>
      <c r="N18" s="50"/>
      <c r="O18" s="50"/>
      <c r="P18" s="51" t="s">
        <v>123</v>
      </c>
      <c r="Q18" s="50"/>
      <c r="R18" s="50"/>
      <c r="S18" s="50"/>
      <c r="T18" s="51"/>
      <c r="U18" s="50"/>
      <c r="V18" s="50"/>
      <c r="W18" s="50"/>
      <c r="Y18" s="50"/>
      <c r="Z18" s="50"/>
    </row>
    <row r="19" spans="1:26" s="49" customFormat="1" ht="14.25" x14ac:dyDescent="0.2">
      <c r="A19" s="2"/>
      <c r="B19" s="52"/>
      <c r="C19" s="52"/>
      <c r="D19" s="52"/>
      <c r="E19" s="52"/>
      <c r="F19" s="52"/>
      <c r="S19" s="52"/>
      <c r="W19" s="52"/>
    </row>
    <row r="20" spans="1:26" s="49" customFormat="1" ht="14.25" x14ac:dyDescent="0.2">
      <c r="A20" s="2"/>
      <c r="B20" s="52"/>
      <c r="F20" s="56"/>
      <c r="S20" s="52"/>
      <c r="W20" s="52"/>
    </row>
    <row r="21" spans="1:26" s="49" customFormat="1" ht="14.25" x14ac:dyDescent="0.2">
      <c r="A21" s="2"/>
      <c r="B21" s="52"/>
      <c r="F21" s="56"/>
      <c r="G21" s="56"/>
      <c r="H21" s="56"/>
      <c r="S21" s="52"/>
      <c r="W21" s="52"/>
    </row>
    <row r="22" spans="1:26" s="49" customFormat="1" ht="14.25" x14ac:dyDescent="0.2">
      <c r="A22" s="2"/>
      <c r="B22" s="52"/>
      <c r="C22" s="53"/>
      <c r="D22" s="54"/>
      <c r="E22" s="55"/>
      <c r="F22" s="56"/>
      <c r="G22" s="53"/>
      <c r="H22" s="54"/>
      <c r="I22" s="55"/>
      <c r="J22" s="52"/>
      <c r="K22" s="53"/>
      <c r="L22" s="54"/>
      <c r="M22" s="55"/>
      <c r="S22" s="52"/>
      <c r="W22" s="52"/>
    </row>
    <row r="23" spans="1:26" s="49" customFormat="1" ht="14.25" x14ac:dyDescent="0.2">
      <c r="A23" s="2"/>
      <c r="B23" s="52"/>
      <c r="C23" s="57"/>
      <c r="D23" s="58"/>
      <c r="E23" s="59"/>
      <c r="F23" s="56"/>
      <c r="G23" s="57"/>
      <c r="H23" s="63" t="s">
        <v>126</v>
      </c>
      <c r="I23" s="59"/>
      <c r="J23" s="52"/>
      <c r="K23" s="57"/>
      <c r="L23" s="63"/>
      <c r="M23" s="59"/>
      <c r="S23" s="52"/>
      <c r="W23" s="52"/>
    </row>
    <row r="24" spans="1:26" s="49" customFormat="1" ht="14.25" x14ac:dyDescent="0.2">
      <c r="A24" s="2"/>
      <c r="B24" s="52"/>
      <c r="C24" s="57"/>
      <c r="D24" s="58"/>
      <c r="E24" s="59"/>
      <c r="F24" s="56"/>
      <c r="G24" s="60"/>
      <c r="H24" s="61"/>
      <c r="I24" s="62"/>
      <c r="J24" s="56"/>
      <c r="K24" s="57"/>
      <c r="L24" s="63"/>
      <c r="M24" s="59"/>
      <c r="S24" s="52"/>
      <c r="W24" s="52"/>
    </row>
    <row r="25" spans="1:26" s="49" customFormat="1" ht="14.25" x14ac:dyDescent="0.2">
      <c r="A25" s="2"/>
      <c r="B25" s="52"/>
      <c r="C25" s="57"/>
      <c r="D25" s="58" t="s">
        <v>124</v>
      </c>
      <c r="E25" s="59"/>
      <c r="F25" s="56"/>
      <c r="G25" s="56"/>
      <c r="H25" s="56"/>
      <c r="I25" s="56"/>
      <c r="J25" s="56"/>
      <c r="K25" s="57"/>
      <c r="L25" s="63" t="s">
        <v>127</v>
      </c>
      <c r="M25" s="59"/>
      <c r="O25" s="56"/>
      <c r="P25" s="56"/>
      <c r="Q25" s="56"/>
      <c r="S25" s="52"/>
      <c r="W25" s="52"/>
    </row>
    <row r="26" spans="1:26" s="49" customFormat="1" ht="14.25" x14ac:dyDescent="0.2">
      <c r="A26" s="2"/>
      <c r="B26" s="52"/>
      <c r="C26" s="57"/>
      <c r="D26" s="58"/>
      <c r="E26" s="59"/>
      <c r="F26" s="56"/>
      <c r="G26" s="56"/>
      <c r="H26" s="56"/>
      <c r="I26" s="56"/>
      <c r="J26" s="56"/>
      <c r="K26" s="57"/>
      <c r="L26" s="63"/>
      <c r="M26" s="59"/>
      <c r="O26" s="53"/>
      <c r="P26" s="54"/>
      <c r="Q26" s="55"/>
      <c r="S26" s="52"/>
      <c r="W26" s="52"/>
    </row>
    <row r="27" spans="1:26" s="49" customFormat="1" ht="14.25" x14ac:dyDescent="0.2">
      <c r="A27" s="2"/>
      <c r="B27" s="52"/>
      <c r="C27" s="60"/>
      <c r="D27" s="61"/>
      <c r="E27" s="62"/>
      <c r="I27" s="56"/>
      <c r="J27" s="56"/>
      <c r="K27" s="60"/>
      <c r="L27" s="64"/>
      <c r="M27" s="62"/>
      <c r="O27" s="57"/>
      <c r="P27" s="65"/>
      <c r="Q27" s="59"/>
      <c r="S27" s="52"/>
      <c r="W27" s="52"/>
    </row>
    <row r="28" spans="1:26" s="49" customFormat="1" ht="14.25" x14ac:dyDescent="0.2">
      <c r="A28" s="2"/>
      <c r="B28" s="52"/>
      <c r="C28" s="56"/>
      <c r="D28" s="56"/>
      <c r="E28" s="56"/>
      <c r="I28" s="56"/>
      <c r="J28" s="56"/>
      <c r="O28" s="57"/>
      <c r="P28" s="65" t="s">
        <v>129</v>
      </c>
      <c r="Q28" s="59"/>
      <c r="S28" s="52"/>
      <c r="W28" s="52"/>
    </row>
    <row r="29" spans="1:26" s="49" customFormat="1" ht="14.25" x14ac:dyDescent="0.2">
      <c r="A29" s="2"/>
      <c r="B29" s="52"/>
      <c r="C29" s="53"/>
      <c r="D29" s="54"/>
      <c r="E29" s="59"/>
      <c r="I29" s="56"/>
      <c r="J29" s="56"/>
      <c r="K29" s="53"/>
      <c r="L29" s="54"/>
      <c r="M29" s="55"/>
      <c r="O29" s="57"/>
      <c r="P29" s="65"/>
      <c r="Q29" s="59"/>
      <c r="S29" s="52"/>
      <c r="W29" s="52"/>
    </row>
    <row r="30" spans="1:26" s="49" customFormat="1" ht="14.25" x14ac:dyDescent="0.2">
      <c r="A30" s="2"/>
      <c r="B30" s="52"/>
      <c r="C30" s="57"/>
      <c r="D30" s="58"/>
      <c r="E30" s="59"/>
      <c r="I30" s="56"/>
      <c r="J30" s="56"/>
      <c r="K30" s="57"/>
      <c r="L30" s="63"/>
      <c r="M30" s="59"/>
      <c r="O30" s="60"/>
      <c r="P30" s="61"/>
      <c r="Q30" s="62"/>
      <c r="S30" s="52"/>
      <c r="W30" s="52"/>
    </row>
    <row r="31" spans="1:26" s="49" customFormat="1" ht="14.25" x14ac:dyDescent="0.2">
      <c r="A31" s="2"/>
      <c r="B31" s="52"/>
      <c r="C31" s="57"/>
      <c r="D31" s="58" t="s">
        <v>125</v>
      </c>
      <c r="E31" s="59"/>
      <c r="F31" s="56"/>
      <c r="J31" s="56"/>
      <c r="K31" s="57"/>
      <c r="L31" s="63" t="s">
        <v>128</v>
      </c>
      <c r="M31" s="59"/>
      <c r="S31" s="52"/>
      <c r="W31" s="52"/>
    </row>
    <row r="32" spans="1:26" s="49" customFormat="1" ht="14.25" x14ac:dyDescent="0.2">
      <c r="A32" s="2"/>
      <c r="B32" s="52"/>
      <c r="C32" s="57"/>
      <c r="D32" s="58"/>
      <c r="E32" s="59"/>
      <c r="F32" s="56"/>
      <c r="G32" s="53"/>
      <c r="H32" s="54"/>
      <c r="I32" s="55"/>
      <c r="J32" s="56"/>
      <c r="K32" s="57"/>
      <c r="L32" s="63"/>
      <c r="M32" s="59"/>
      <c r="O32" s="52"/>
      <c r="S32" s="52"/>
      <c r="W32" s="52"/>
    </row>
    <row r="33" spans="1:25" s="49" customFormat="1" ht="14.25" x14ac:dyDescent="0.2">
      <c r="A33" s="2"/>
      <c r="B33" s="52"/>
      <c r="C33" s="57"/>
      <c r="D33" s="58"/>
      <c r="E33" s="59"/>
      <c r="F33" s="56"/>
      <c r="G33" s="57"/>
      <c r="H33" s="63" t="s">
        <v>137</v>
      </c>
      <c r="I33" s="59"/>
      <c r="J33" s="56"/>
      <c r="K33" s="57"/>
      <c r="L33" s="63"/>
      <c r="M33" s="59"/>
      <c r="S33" s="52"/>
      <c r="W33" s="52"/>
    </row>
    <row r="34" spans="1:25" s="49" customFormat="1" ht="14.25" x14ac:dyDescent="0.2">
      <c r="A34" s="2"/>
      <c r="B34" s="52"/>
      <c r="C34" s="60"/>
      <c r="D34" s="61"/>
      <c r="E34" s="62"/>
      <c r="F34" s="56"/>
      <c r="G34" s="60"/>
      <c r="H34" s="61"/>
      <c r="I34" s="62"/>
      <c r="J34" s="56"/>
      <c r="K34" s="60"/>
      <c r="L34" s="61"/>
      <c r="M34" s="62"/>
      <c r="O34" s="52"/>
      <c r="S34" s="52"/>
      <c r="W34" s="52"/>
    </row>
    <row r="35" spans="1:25" s="49" customFormat="1" ht="14.25" x14ac:dyDescent="0.2">
      <c r="A35" s="2"/>
      <c r="F35" s="56"/>
      <c r="J35" s="56"/>
      <c r="S35" s="52"/>
      <c r="W35" s="52"/>
    </row>
    <row r="36" spans="1:25" s="49" customFormat="1" ht="14.25" x14ac:dyDescent="0.2">
      <c r="A36" s="2"/>
      <c r="F36" s="56"/>
      <c r="J36" s="56"/>
      <c r="S36" s="52"/>
      <c r="W36" s="52"/>
    </row>
    <row r="37" spans="1:25" s="49" customFormat="1" ht="14.25" x14ac:dyDescent="0.2">
      <c r="F37" s="56"/>
      <c r="J37" s="56"/>
      <c r="S37" s="52"/>
      <c r="W37" s="52"/>
    </row>
    <row r="38" spans="1:25" s="49" customFormat="1" x14ac:dyDescent="0.2">
      <c r="S38" s="66"/>
      <c r="T38" s="66"/>
      <c r="U38" s="66"/>
      <c r="W38" s="66"/>
      <c r="X38" s="66"/>
      <c r="Y38" s="66"/>
    </row>
    <row r="39" spans="1:25" s="8" customFormat="1" x14ac:dyDescent="0.2">
      <c r="B39" s="8" t="s">
        <v>14</v>
      </c>
    </row>
    <row r="41" spans="1:25" x14ac:dyDescent="0.2">
      <c r="B41" s="21" t="s">
        <v>33</v>
      </c>
      <c r="D41" s="21" t="s">
        <v>15</v>
      </c>
      <c r="F41" s="5"/>
    </row>
    <row r="43" spans="1:25" x14ac:dyDescent="0.2">
      <c r="B43" s="26">
        <v>123</v>
      </c>
      <c r="D43" s="2" t="s">
        <v>56</v>
      </c>
    </row>
    <row r="44" spans="1:25" x14ac:dyDescent="0.2">
      <c r="B44" s="28">
        <f>B43</f>
        <v>123</v>
      </c>
      <c r="D44" s="2" t="s">
        <v>182</v>
      </c>
    </row>
    <row r="45" spans="1:25" x14ac:dyDescent="0.2">
      <c r="B45" s="86">
        <v>123</v>
      </c>
      <c r="D45" s="2" t="s">
        <v>183</v>
      </c>
    </row>
    <row r="46" spans="1:25" x14ac:dyDescent="0.2">
      <c r="B46" s="29">
        <f>B44+B43</f>
        <v>246</v>
      </c>
      <c r="D46" s="2" t="s">
        <v>16</v>
      </c>
    </row>
    <row r="47" spans="1:25" x14ac:dyDescent="0.2">
      <c r="B47" s="23">
        <f>B44+B46</f>
        <v>369</v>
      </c>
      <c r="D47" s="2" t="s">
        <v>57</v>
      </c>
      <c r="E47" s="5"/>
      <c r="F47" s="5"/>
    </row>
    <row r="48" spans="1:25" x14ac:dyDescent="0.2">
      <c r="B48" s="32"/>
      <c r="D48" s="2" t="s">
        <v>232</v>
      </c>
      <c r="E48" s="5"/>
    </row>
    <row r="50" spans="2:5" x14ac:dyDescent="0.2">
      <c r="B50" s="22" t="s">
        <v>17</v>
      </c>
      <c r="E50" s="20"/>
    </row>
    <row r="51" spans="2:5" x14ac:dyDescent="0.2">
      <c r="B51" s="24">
        <f>B47+16</f>
        <v>385</v>
      </c>
      <c r="D51" s="2" t="s">
        <v>70</v>
      </c>
    </row>
    <row r="52" spans="2:5" x14ac:dyDescent="0.2">
      <c r="B52" s="70"/>
      <c r="C52" s="11"/>
      <c r="D52" s="2" t="s">
        <v>184</v>
      </c>
    </row>
    <row r="55" spans="2:5" x14ac:dyDescent="0.2">
      <c r="B55" s="21" t="s">
        <v>28</v>
      </c>
    </row>
    <row r="56" spans="2:5" x14ac:dyDescent="0.2">
      <c r="B56" s="1"/>
    </row>
    <row r="57" spans="2:5" x14ac:dyDescent="0.2">
      <c r="B57" s="22" t="s">
        <v>34</v>
      </c>
    </row>
    <row r="58" spans="2:5" x14ac:dyDescent="0.2">
      <c r="B58" s="23" t="s">
        <v>27</v>
      </c>
      <c r="D58" s="3" t="s">
        <v>37</v>
      </c>
    </row>
    <row r="59" spans="2:5" x14ac:dyDescent="0.2">
      <c r="B59" s="26" t="s">
        <v>25</v>
      </c>
      <c r="D59" s="3" t="s">
        <v>29</v>
      </c>
    </row>
    <row r="60" spans="2:5" x14ac:dyDescent="0.2">
      <c r="B60" s="29" t="s">
        <v>26</v>
      </c>
      <c r="D60" s="3" t="s">
        <v>30</v>
      </c>
    </row>
    <row r="61" spans="2:5" x14ac:dyDescent="0.2">
      <c r="B61" s="25" t="s">
        <v>26</v>
      </c>
      <c r="D61" s="3" t="s">
        <v>32</v>
      </c>
    </row>
    <row r="62" spans="2:5" x14ac:dyDescent="0.2">
      <c r="D62" s="3"/>
    </row>
    <row r="63" spans="2:5" x14ac:dyDescent="0.2">
      <c r="B63" s="22" t="s">
        <v>36</v>
      </c>
      <c r="D63" s="3"/>
    </row>
    <row r="64" spans="2:5" x14ac:dyDescent="0.2">
      <c r="B64" s="16" t="s">
        <v>31</v>
      </c>
      <c r="D64" s="3" t="s">
        <v>38</v>
      </c>
    </row>
    <row r="65" spans="2:4" x14ac:dyDescent="0.2">
      <c r="B65" s="17" t="s">
        <v>35</v>
      </c>
      <c r="D65" s="2" t="s">
        <v>58</v>
      </c>
    </row>
    <row r="68" spans="2:4" x14ac:dyDescent="0.2">
      <c r="B68" s="22" t="s">
        <v>64</v>
      </c>
    </row>
    <row r="69" spans="2:4" x14ac:dyDescent="0.2">
      <c r="B69" s="67"/>
    </row>
  </sheetData>
  <pageMargins left="0.75" right="0.75" top="1" bottom="1" header="0.5" footer="0.5"/>
  <pageSetup paperSize="9" scale="2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C8D9"/>
  </sheetPr>
  <dimension ref="B2:I29"/>
  <sheetViews>
    <sheetView showGridLines="0" zoomScale="90" zoomScaleNormal="90" workbookViewId="0">
      <pane ySplit="3" topLeftCell="A4" activePane="bottomLeft" state="frozen"/>
      <selection activeCell="B6" sqref="B6"/>
      <selection pane="bottomLeft"/>
    </sheetView>
  </sheetViews>
  <sheetFormatPr defaultColWidth="9.140625" defaultRowHeight="12.75" x14ac:dyDescent="0.2"/>
  <cols>
    <col min="1" max="1" width="2.85546875" style="2" customWidth="1"/>
    <col min="2" max="2" width="7.5703125" style="2" customWidth="1"/>
    <col min="3" max="3" width="35.85546875" style="2" customWidth="1"/>
    <col min="4" max="4" width="78.7109375" style="2" customWidth="1"/>
    <col min="5" max="5" width="34.7109375" style="2" customWidth="1"/>
    <col min="6" max="6" width="40.7109375" style="2" customWidth="1"/>
    <col min="7" max="7" width="58.42578125" style="2" customWidth="1"/>
    <col min="8" max="8" width="5.7109375" style="2" customWidth="1"/>
    <col min="9" max="16384" width="9.140625" style="2"/>
  </cols>
  <sheetData>
    <row r="2" spans="2:9" s="7" customFormat="1" ht="18" x14ac:dyDescent="0.2">
      <c r="B2" s="7" t="s">
        <v>18</v>
      </c>
    </row>
    <row r="5" spans="2:9" s="8" customFormat="1" x14ac:dyDescent="0.2">
      <c r="B5" s="8" t="s">
        <v>19</v>
      </c>
    </row>
    <row r="7" spans="2:9" x14ac:dyDescent="0.2">
      <c r="B7" s="95" t="s">
        <v>53</v>
      </c>
    </row>
    <row r="8" spans="2:9" x14ac:dyDescent="0.2">
      <c r="B8" s="95" t="s">
        <v>54</v>
      </c>
    </row>
    <row r="10" spans="2:9" x14ac:dyDescent="0.2">
      <c r="B10" s="15" t="s">
        <v>45</v>
      </c>
      <c r="C10" s="15" t="s">
        <v>46</v>
      </c>
      <c r="D10" s="15" t="s">
        <v>65</v>
      </c>
      <c r="E10" s="15" t="s">
        <v>52</v>
      </c>
      <c r="F10" s="15" t="s">
        <v>66</v>
      </c>
      <c r="G10" s="15" t="s">
        <v>0</v>
      </c>
      <c r="I10" s="20"/>
    </row>
    <row r="11" spans="2:9" x14ac:dyDescent="0.2">
      <c r="B11" s="12"/>
      <c r="C11" s="18" t="s">
        <v>51</v>
      </c>
      <c r="D11" s="18" t="s">
        <v>20</v>
      </c>
      <c r="E11" s="18" t="s">
        <v>55</v>
      </c>
      <c r="F11" s="18" t="s">
        <v>67</v>
      </c>
      <c r="G11" s="18"/>
    </row>
    <row r="12" spans="2:9" x14ac:dyDescent="0.2">
      <c r="B12" s="6">
        <v>1</v>
      </c>
      <c r="C12" s="6" t="s">
        <v>109</v>
      </c>
      <c r="D12" s="6" t="s">
        <v>193</v>
      </c>
      <c r="E12" s="6" t="s">
        <v>110</v>
      </c>
      <c r="F12" s="6" t="s">
        <v>111</v>
      </c>
      <c r="G12" s="6" t="s">
        <v>192</v>
      </c>
    </row>
    <row r="13" spans="2:9" x14ac:dyDescent="0.2">
      <c r="B13" s="6">
        <v>2</v>
      </c>
      <c r="C13" s="6" t="s">
        <v>112</v>
      </c>
      <c r="D13" s="6" t="s">
        <v>194</v>
      </c>
      <c r="E13" s="6" t="s">
        <v>345</v>
      </c>
      <c r="F13" s="6" t="s">
        <v>113</v>
      </c>
      <c r="G13" s="6" t="s">
        <v>192</v>
      </c>
    </row>
    <row r="14" spans="2:9" x14ac:dyDescent="0.2">
      <c r="B14" s="6">
        <v>3</v>
      </c>
      <c r="C14" s="6" t="s">
        <v>114</v>
      </c>
      <c r="D14" s="6" t="s">
        <v>115</v>
      </c>
      <c r="E14" s="6" t="s">
        <v>116</v>
      </c>
      <c r="F14" s="6"/>
      <c r="G14" s="6" t="s">
        <v>282</v>
      </c>
    </row>
    <row r="15" spans="2:9" x14ac:dyDescent="0.2">
      <c r="B15" s="6">
        <v>4</v>
      </c>
      <c r="C15" s="6" t="s">
        <v>117</v>
      </c>
      <c r="D15" s="6" t="s">
        <v>118</v>
      </c>
      <c r="E15" s="6" t="s">
        <v>119</v>
      </c>
      <c r="F15" s="6"/>
      <c r="G15" s="6" t="s">
        <v>282</v>
      </c>
    </row>
    <row r="16" spans="2:9" x14ac:dyDescent="0.2">
      <c r="B16" s="6">
        <v>5</v>
      </c>
      <c r="C16" s="6" t="s">
        <v>346</v>
      </c>
      <c r="D16" s="6" t="s">
        <v>349</v>
      </c>
      <c r="E16" s="6" t="s">
        <v>231</v>
      </c>
      <c r="F16" s="6" t="s">
        <v>285</v>
      </c>
      <c r="G16" s="6" t="s">
        <v>355</v>
      </c>
    </row>
    <row r="17" spans="2:7" x14ac:dyDescent="0.2">
      <c r="B17" s="6">
        <v>6</v>
      </c>
      <c r="C17" s="6" t="s">
        <v>347</v>
      </c>
      <c r="D17" s="6" t="s">
        <v>348</v>
      </c>
      <c r="E17" s="6" t="s">
        <v>339</v>
      </c>
      <c r="F17" s="6" t="s">
        <v>340</v>
      </c>
      <c r="G17" s="6" t="s">
        <v>355</v>
      </c>
    </row>
    <row r="18" spans="2:7" ht="76.5" x14ac:dyDescent="0.2">
      <c r="B18" s="6">
        <v>7</v>
      </c>
      <c r="C18" s="6" t="s">
        <v>271</v>
      </c>
      <c r="D18" s="92" t="s">
        <v>384</v>
      </c>
      <c r="E18" s="6" t="s">
        <v>272</v>
      </c>
      <c r="F18" s="6"/>
      <c r="G18" s="6" t="s">
        <v>286</v>
      </c>
    </row>
    <row r="21" spans="2:7" s="8" customFormat="1" x14ac:dyDescent="0.2">
      <c r="B21" s="8" t="s">
        <v>43</v>
      </c>
    </row>
    <row r="23" spans="2:7" ht="26.25" customHeight="1" x14ac:dyDescent="0.2">
      <c r="B23" s="101" t="s">
        <v>350</v>
      </c>
      <c r="C23" s="101"/>
      <c r="D23" s="101"/>
      <c r="E23" s="101"/>
      <c r="F23" s="101"/>
      <c r="G23" s="101"/>
    </row>
    <row r="25" spans="2:7" x14ac:dyDescent="0.2">
      <c r="B25" s="2" t="s">
        <v>361</v>
      </c>
    </row>
    <row r="29" spans="2:7" x14ac:dyDescent="0.2">
      <c r="B29" s="22" t="s">
        <v>64</v>
      </c>
    </row>
  </sheetData>
  <mergeCells count="1">
    <mergeCell ref="B23:G23"/>
  </mergeCell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FF"/>
  </sheetPr>
  <dimension ref="B2:Q104"/>
  <sheetViews>
    <sheetView showGridLines="0" zoomScale="90" zoomScaleNormal="90" workbookViewId="0">
      <pane xSplit="4" ySplit="16" topLeftCell="E17" activePane="bottomRight" state="frozen"/>
      <selection activeCell="B6" sqref="B6"/>
      <selection pane="topRight" activeCell="B6" sqref="B6"/>
      <selection pane="bottomLeft" activeCell="B6" sqref="B6"/>
      <selection pane="bottomRight"/>
    </sheetView>
  </sheetViews>
  <sheetFormatPr defaultColWidth="9.140625" defaultRowHeight="12.75" outlineLevelRow="1" x14ac:dyDescent="0.2"/>
  <cols>
    <col min="1" max="1" width="2.7109375" style="2" customWidth="1"/>
    <col min="2" max="2" width="66.5703125" style="2" customWidth="1"/>
    <col min="3" max="3" width="5.7109375" style="2" customWidth="1"/>
    <col min="4" max="4" width="10.7109375" style="2" customWidth="1"/>
    <col min="5" max="9" width="2.7109375" style="2" customWidth="1"/>
    <col min="10" max="15" width="10.7109375" style="2" customWidth="1"/>
    <col min="16" max="16" width="3.7109375" style="2" customWidth="1"/>
    <col min="17" max="19" width="12.5703125" style="2" customWidth="1"/>
    <col min="20" max="22" width="2.7109375" style="2" customWidth="1"/>
    <col min="23" max="23" width="30.85546875" style="2" customWidth="1"/>
    <col min="24" max="37" width="13.7109375" style="2" customWidth="1"/>
    <col min="38" max="16384" width="9.140625" style="2"/>
  </cols>
  <sheetData>
    <row r="2" spans="2:17" s="13" customFormat="1" ht="18" x14ac:dyDescent="0.2">
      <c r="B2" s="13" t="s">
        <v>138</v>
      </c>
    </row>
    <row r="4" spans="2:17" x14ac:dyDescent="0.2">
      <c r="B4" s="21" t="s">
        <v>48</v>
      </c>
      <c r="C4" s="1"/>
    </row>
    <row r="5" spans="2:17" ht="12.75" customHeight="1" x14ac:dyDescent="0.2">
      <c r="B5" s="2" t="s">
        <v>291</v>
      </c>
      <c r="C5" s="3"/>
      <c r="F5" s="14"/>
    </row>
    <row r="6" spans="2:17" ht="12.75" customHeight="1" x14ac:dyDescent="0.2">
      <c r="B6" s="34" t="s">
        <v>289</v>
      </c>
      <c r="C6" s="3"/>
      <c r="F6" s="14"/>
    </row>
    <row r="7" spans="2:17" ht="12.75" customHeight="1" x14ac:dyDescent="0.2">
      <c r="B7" s="34" t="s">
        <v>288</v>
      </c>
      <c r="C7" s="3"/>
      <c r="F7" s="14"/>
    </row>
    <row r="8" spans="2:17" ht="12.75" customHeight="1" x14ac:dyDescent="0.2">
      <c r="B8" s="34" t="s">
        <v>287</v>
      </c>
      <c r="C8" s="3"/>
      <c r="F8" s="14"/>
    </row>
    <row r="9" spans="2:17" ht="12.75" customHeight="1" x14ac:dyDescent="0.2">
      <c r="B9" s="2" t="s">
        <v>290</v>
      </c>
      <c r="C9" s="3"/>
      <c r="F9" s="14"/>
    </row>
    <row r="10" spans="2:17" x14ac:dyDescent="0.2">
      <c r="C10" s="3"/>
      <c r="F10" s="14"/>
      <c r="H10" s="5"/>
    </row>
    <row r="11" spans="2:17" x14ac:dyDescent="0.2">
      <c r="B11" s="22" t="s">
        <v>24</v>
      </c>
      <c r="C11" s="3"/>
      <c r="F11" s="14"/>
    </row>
    <row r="12" spans="2:17" x14ac:dyDescent="0.2">
      <c r="B12" s="34" t="s">
        <v>230</v>
      </c>
      <c r="C12" s="3"/>
      <c r="F12" s="14"/>
    </row>
    <row r="13" spans="2:17" x14ac:dyDescent="0.2">
      <c r="B13" s="2" t="s">
        <v>374</v>
      </c>
      <c r="C13" s="3"/>
      <c r="F13" s="14"/>
    </row>
    <row r="14" spans="2:17" x14ac:dyDescent="0.2">
      <c r="C14" s="3"/>
      <c r="F14" s="14"/>
    </row>
    <row r="15" spans="2:17" s="8" customFormat="1" x14ac:dyDescent="0.2">
      <c r="B15" s="8" t="s">
        <v>39</v>
      </c>
      <c r="D15" s="8" t="s">
        <v>21</v>
      </c>
      <c r="J15" s="36">
        <v>2021</v>
      </c>
      <c r="K15" s="36">
        <v>2022</v>
      </c>
      <c r="L15" s="36">
        <v>2023</v>
      </c>
      <c r="M15" s="36">
        <v>2024</v>
      </c>
      <c r="N15" s="36">
        <v>2025</v>
      </c>
      <c r="O15" s="36">
        <v>2026</v>
      </c>
      <c r="Q15" s="8" t="s">
        <v>41</v>
      </c>
    </row>
    <row r="18" spans="2:17" s="8" customFormat="1" x14ac:dyDescent="0.2">
      <c r="B18" s="8" t="s">
        <v>391</v>
      </c>
    </row>
    <row r="19" spans="2:17" outlineLevel="1" x14ac:dyDescent="0.2"/>
    <row r="20" spans="2:17" outlineLevel="1" x14ac:dyDescent="0.2">
      <c r="B20" s="1" t="s">
        <v>76</v>
      </c>
    </row>
    <row r="21" spans="2:17" outlineLevel="1" x14ac:dyDescent="0.2">
      <c r="B21" s="2" t="s">
        <v>385</v>
      </c>
      <c r="D21" s="2" t="s">
        <v>88</v>
      </c>
      <c r="J21" s="74"/>
      <c r="K21" s="33">
        <f>'2. Input uit WACC modellen'!$F$21</f>
        <v>1.59921895006402E-3</v>
      </c>
      <c r="L21" s="33">
        <f>'2. Input uit WACC modellen'!$F$21</f>
        <v>1.59921895006402E-3</v>
      </c>
      <c r="M21" s="33">
        <f>'2. Input uit WACC modellen'!$F$21</f>
        <v>1.59921895006402E-3</v>
      </c>
      <c r="N21" s="33">
        <f>'2. Input uit WACC modellen'!$F$21</f>
        <v>1.59921895006402E-3</v>
      </c>
      <c r="O21" s="33">
        <f>'2. Input uit WACC modellen'!$F$21</f>
        <v>1.59921895006402E-3</v>
      </c>
      <c r="Q21" s="2" t="s">
        <v>354</v>
      </c>
    </row>
    <row r="22" spans="2:17" outlineLevel="1" x14ac:dyDescent="0.2">
      <c r="B22" s="2" t="s">
        <v>386</v>
      </c>
      <c r="D22" s="2" t="s">
        <v>88</v>
      </c>
      <c r="J22" s="74"/>
      <c r="K22" s="33">
        <f>'4. Risicovrije rente'!T37</f>
        <v>1.3280961538461537E-2</v>
      </c>
      <c r="L22" s="74"/>
      <c r="M22" s="74"/>
      <c r="N22" s="74"/>
      <c r="O22" s="74"/>
      <c r="Q22" s="2" t="s">
        <v>353</v>
      </c>
    </row>
    <row r="23" spans="2:17" outlineLevel="1" x14ac:dyDescent="0.2">
      <c r="B23" s="2" t="s">
        <v>387</v>
      </c>
      <c r="D23" s="2" t="s">
        <v>88</v>
      </c>
      <c r="J23" s="33">
        <f>'2. Input uit WACC modellen'!$F$40</f>
        <v>-9.240740740740726E-5</v>
      </c>
      <c r="K23" s="33">
        <f>'2. Input uit WACC modellen'!$F$40</f>
        <v>-9.240740740740726E-5</v>
      </c>
      <c r="L23" s="33">
        <f>'2. Input uit WACC modellen'!$F$40</f>
        <v>-9.240740740740726E-5</v>
      </c>
      <c r="M23" s="33">
        <f>'2. Input uit WACC modellen'!$F$40</f>
        <v>-9.240740740740726E-5</v>
      </c>
      <c r="N23" s="33">
        <f>'2. Input uit WACC modellen'!$F$40</f>
        <v>-9.240740740740726E-5</v>
      </c>
      <c r="O23" s="33">
        <f>'2. Input uit WACC modellen'!$F$40</f>
        <v>-9.240740740740726E-5</v>
      </c>
      <c r="Q23" s="2" t="s">
        <v>354</v>
      </c>
    </row>
    <row r="24" spans="2:17" outlineLevel="1" x14ac:dyDescent="0.2">
      <c r="B24" s="2" t="s">
        <v>388</v>
      </c>
      <c r="D24" s="2" t="s">
        <v>88</v>
      </c>
      <c r="J24" s="33">
        <f>'4. Risicovrije rente'!S37</f>
        <v>-2.4786015325670495E-3</v>
      </c>
      <c r="K24" s="33">
        <f>'4. Risicovrije rente'!T37</f>
        <v>1.3280961538461537E-2</v>
      </c>
      <c r="L24" s="74"/>
      <c r="M24" s="74"/>
      <c r="N24" s="74"/>
      <c r="O24" s="74"/>
      <c r="Q24" s="2" t="s">
        <v>353</v>
      </c>
    </row>
    <row r="25" spans="2:17" outlineLevel="1" x14ac:dyDescent="0.2">
      <c r="B25" s="2" t="s">
        <v>389</v>
      </c>
      <c r="D25" s="2" t="s">
        <v>88</v>
      </c>
      <c r="J25" s="33">
        <f>'4. Risicovrije rente'!S34</f>
        <v>5.0000000000000001E-3</v>
      </c>
      <c r="K25" s="33">
        <f>'4. Risicovrije rente'!T34</f>
        <v>5.0000000000000001E-3</v>
      </c>
      <c r="L25" s="33">
        <f>'4. Risicovrije rente'!U34</f>
        <v>5.0000000000000001E-3</v>
      </c>
      <c r="M25" s="33">
        <f>'4. Risicovrije rente'!V34</f>
        <v>1.222761508951407E-2</v>
      </c>
      <c r="N25" s="33">
        <f>'4. Risicovrije rente'!W34</f>
        <v>1.222761508951407E-2</v>
      </c>
      <c r="O25" s="33">
        <f>'4. Risicovrije rente'!X34</f>
        <v>1.222761508951407E-2</v>
      </c>
      <c r="Q25" s="2" t="s">
        <v>145</v>
      </c>
    </row>
    <row r="26" spans="2:17" outlineLevel="1" x14ac:dyDescent="0.2">
      <c r="B26" s="2" t="s">
        <v>390</v>
      </c>
      <c r="D26" s="2" t="s">
        <v>88</v>
      </c>
      <c r="J26" s="33">
        <f>'4. Risicovrije rente'!S39</f>
        <v>5.0000000000000001E-3</v>
      </c>
      <c r="K26" s="33">
        <f>'4. Risicovrije rente'!T39</f>
        <v>1.4405192307692312E-2</v>
      </c>
      <c r="L26" s="69"/>
      <c r="M26" s="69"/>
      <c r="N26" s="69"/>
      <c r="O26" s="69"/>
      <c r="Q26" s="2" t="s">
        <v>145</v>
      </c>
    </row>
    <row r="27" spans="2:17" outlineLevel="1" x14ac:dyDescent="0.2"/>
    <row r="29" spans="2:17" s="8" customFormat="1" x14ac:dyDescent="0.2">
      <c r="B29" s="8" t="s">
        <v>392</v>
      </c>
    </row>
    <row r="30" spans="2:17" outlineLevel="1" x14ac:dyDescent="0.2"/>
    <row r="31" spans="2:17" outlineLevel="1" x14ac:dyDescent="0.2">
      <c r="B31" s="21" t="s">
        <v>105</v>
      </c>
    </row>
    <row r="32" spans="2:17" outlineLevel="1" x14ac:dyDescent="0.2">
      <c r="B32" s="2" t="s">
        <v>208</v>
      </c>
      <c r="D32" s="2" t="s">
        <v>88</v>
      </c>
      <c r="J32" s="74"/>
      <c r="K32" s="33">
        <f>'6. WACC BV '!I57</f>
        <v>3.1E-2</v>
      </c>
      <c r="L32" s="33">
        <f>'6. WACC BV '!J57</f>
        <v>0.03</v>
      </c>
      <c r="M32" s="33">
        <f>'6. WACC BV '!K57</f>
        <v>0.03</v>
      </c>
      <c r="N32" s="33">
        <f>'6. WACC BV '!L57</f>
        <v>0.03</v>
      </c>
      <c r="O32" s="33">
        <f>'6. WACC BV '!M57</f>
        <v>0.03</v>
      </c>
      <c r="Q32" s="2" t="s">
        <v>146</v>
      </c>
    </row>
    <row r="33" spans="2:17" outlineLevel="1" x14ac:dyDescent="0.2">
      <c r="B33" s="2" t="s">
        <v>209</v>
      </c>
      <c r="D33" s="2" t="s">
        <v>88</v>
      </c>
      <c r="J33" s="74"/>
      <c r="K33" s="33">
        <f>'6. WACC BV '!I78</f>
        <v>0.04</v>
      </c>
      <c r="L33" s="74"/>
      <c r="M33" s="74"/>
      <c r="N33" s="74"/>
      <c r="O33" s="74"/>
      <c r="Q33" s="2" t="s">
        <v>145</v>
      </c>
    </row>
    <row r="34" spans="2:17" outlineLevel="1" x14ac:dyDescent="0.2">
      <c r="B34" s="2" t="s">
        <v>210</v>
      </c>
      <c r="D34" s="2" t="s">
        <v>88</v>
      </c>
      <c r="J34" s="74"/>
      <c r="K34" s="33">
        <f>'6. WACC BV '!Q57</f>
        <v>3.4000000000000002E-2</v>
      </c>
      <c r="L34" s="33">
        <f>'6. WACC BV '!R57</f>
        <v>3.3000000000000002E-2</v>
      </c>
      <c r="M34" s="33">
        <f>'6. WACC BV '!S57</f>
        <v>3.7999999999999999E-2</v>
      </c>
      <c r="N34" s="33">
        <f>'6. WACC BV '!T57</f>
        <v>3.7999999999999999E-2</v>
      </c>
      <c r="O34" s="33">
        <f>'6. WACC BV '!U57</f>
        <v>3.7999999999999999E-2</v>
      </c>
      <c r="Q34" s="2" t="s">
        <v>147</v>
      </c>
    </row>
    <row r="35" spans="2:17" outlineLevel="1" x14ac:dyDescent="0.2">
      <c r="B35" s="2" t="s">
        <v>211</v>
      </c>
      <c r="D35" s="2" t="s">
        <v>88</v>
      </c>
      <c r="J35" s="74"/>
      <c r="K35" s="33">
        <f>'6. WACC BV '!Q78</f>
        <v>4.1000000000000002E-2</v>
      </c>
      <c r="L35" s="69"/>
      <c r="M35" s="69"/>
      <c r="N35" s="69"/>
      <c r="O35" s="69"/>
      <c r="Q35" s="2" t="s">
        <v>229</v>
      </c>
    </row>
    <row r="36" spans="2:17" outlineLevel="1" x14ac:dyDescent="0.2"/>
    <row r="37" spans="2:17" outlineLevel="1" x14ac:dyDescent="0.2">
      <c r="B37" s="21" t="s">
        <v>106</v>
      </c>
    </row>
    <row r="38" spans="2:17" outlineLevel="1" x14ac:dyDescent="0.2">
      <c r="B38" s="2" t="s">
        <v>208</v>
      </c>
      <c r="D38" s="2" t="s">
        <v>88</v>
      </c>
      <c r="J38" s="74"/>
      <c r="K38" s="33">
        <f>'7. WACC NV'!I57</f>
        <v>0.03</v>
      </c>
      <c r="L38" s="33">
        <f>'7. WACC NV'!J57</f>
        <v>0.03</v>
      </c>
      <c r="M38" s="33">
        <f>'7. WACC NV'!K57</f>
        <v>0.03</v>
      </c>
      <c r="N38" s="33">
        <f>'7. WACC NV'!L57</f>
        <v>0.03</v>
      </c>
      <c r="O38" s="33">
        <f>'7. WACC NV'!M57</f>
        <v>0.03</v>
      </c>
      <c r="Q38" s="2" t="s">
        <v>146</v>
      </c>
    </row>
    <row r="39" spans="2:17" outlineLevel="1" x14ac:dyDescent="0.2">
      <c r="B39" s="2" t="s">
        <v>209</v>
      </c>
      <c r="D39" s="2" t="s">
        <v>88</v>
      </c>
      <c r="J39" s="74"/>
      <c r="K39" s="33">
        <f>'7. WACC NV'!I78</f>
        <v>4.4999999999999998E-2</v>
      </c>
      <c r="L39" s="74"/>
      <c r="M39" s="74"/>
      <c r="N39" s="74"/>
      <c r="O39" s="74"/>
      <c r="Q39" s="2" t="s">
        <v>145</v>
      </c>
    </row>
    <row r="40" spans="2:17" outlineLevel="1" x14ac:dyDescent="0.2">
      <c r="B40" s="2" t="s">
        <v>210</v>
      </c>
      <c r="D40" s="2" t="s">
        <v>88</v>
      </c>
      <c r="J40" s="74"/>
      <c r="K40" s="33">
        <f>'7. WACC NV'!Q57</f>
        <v>3.2000000000000001E-2</v>
      </c>
      <c r="L40" s="33">
        <f>'7. WACC NV'!R57</f>
        <v>3.2000000000000001E-2</v>
      </c>
      <c r="M40" s="33">
        <f>'7. WACC NV'!S57</f>
        <v>3.7999999999999999E-2</v>
      </c>
      <c r="N40" s="33">
        <f>'7. WACC NV'!T57</f>
        <v>3.7999999999999999E-2</v>
      </c>
      <c r="O40" s="33">
        <f>'7. WACC NV'!U57</f>
        <v>3.7999999999999999E-2</v>
      </c>
      <c r="Q40" s="2" t="s">
        <v>147</v>
      </c>
    </row>
    <row r="41" spans="2:17" outlineLevel="1" x14ac:dyDescent="0.2">
      <c r="B41" s="2" t="s">
        <v>211</v>
      </c>
      <c r="D41" s="2" t="s">
        <v>88</v>
      </c>
      <c r="J41" s="74"/>
      <c r="K41" s="33">
        <f>'7. WACC NV'!Q78</f>
        <v>4.5999999999999999E-2</v>
      </c>
      <c r="L41" s="69"/>
      <c r="M41" s="69"/>
      <c r="N41" s="69"/>
      <c r="O41" s="69"/>
      <c r="Q41" s="2" t="s">
        <v>229</v>
      </c>
    </row>
    <row r="42" spans="2:17" outlineLevel="1" x14ac:dyDescent="0.2"/>
    <row r="44" spans="2:17" s="8" customFormat="1" x14ac:dyDescent="0.2">
      <c r="B44" s="8" t="s">
        <v>393</v>
      </c>
    </row>
    <row r="45" spans="2:17" outlineLevel="1" x14ac:dyDescent="0.2">
      <c r="B45" s="1"/>
    </row>
    <row r="46" spans="2:17" outlineLevel="1" x14ac:dyDescent="0.2">
      <c r="B46" s="1" t="s">
        <v>105</v>
      </c>
    </row>
    <row r="47" spans="2:17" outlineLevel="1" x14ac:dyDescent="0.2">
      <c r="B47" s="2" t="s">
        <v>208</v>
      </c>
      <c r="D47" s="2" t="s">
        <v>88</v>
      </c>
      <c r="J47" s="33">
        <f>'6. WACC BV '!H115</f>
        <v>0.03</v>
      </c>
      <c r="K47" s="33">
        <f>'6. WACC BV '!I115</f>
        <v>2.9000000000000001E-2</v>
      </c>
      <c r="L47" s="33">
        <f>'6. WACC BV '!J115</f>
        <v>2.9000000000000001E-2</v>
      </c>
      <c r="M47" s="33">
        <f>'6. WACC BV '!K115</f>
        <v>2.8000000000000001E-2</v>
      </c>
      <c r="N47" s="33">
        <f>'6. WACC BV '!L115</f>
        <v>2.8000000000000001E-2</v>
      </c>
      <c r="O47" s="33">
        <f>'6. WACC BV '!M115</f>
        <v>2.8000000000000001E-2</v>
      </c>
      <c r="Q47" s="2" t="s">
        <v>146</v>
      </c>
    </row>
    <row r="48" spans="2:17" outlineLevel="1" x14ac:dyDescent="0.2">
      <c r="B48" s="2" t="s">
        <v>209</v>
      </c>
      <c r="D48" s="2" t="s">
        <v>88</v>
      </c>
      <c r="J48" s="33">
        <f>'6. WACC BV '!H136</f>
        <v>2.8000000000000001E-2</v>
      </c>
      <c r="K48" s="33">
        <f>'6. WACC BV '!I136</f>
        <v>0.04</v>
      </c>
      <c r="L48" s="74"/>
      <c r="M48" s="74"/>
      <c r="N48" s="74"/>
      <c r="O48" s="74"/>
      <c r="Q48" s="2" t="s">
        <v>145</v>
      </c>
    </row>
    <row r="49" spans="2:17" outlineLevel="1" x14ac:dyDescent="0.2">
      <c r="B49" s="2" t="s">
        <v>210</v>
      </c>
      <c r="D49" s="2" t="s">
        <v>88</v>
      </c>
      <c r="J49" s="33">
        <f>'6. WACC BV '!P115</f>
        <v>3.4000000000000002E-2</v>
      </c>
      <c r="K49" s="33">
        <f>'6. WACC BV '!Q115</f>
        <v>3.3000000000000002E-2</v>
      </c>
      <c r="L49" s="33">
        <f>'6. WACC BV '!R115</f>
        <v>3.2000000000000001E-2</v>
      </c>
      <c r="M49" s="33">
        <f>'6. WACC BV '!S115</f>
        <v>3.6999999999999998E-2</v>
      </c>
      <c r="N49" s="33">
        <f>'6. WACC BV '!T115</f>
        <v>3.6999999999999998E-2</v>
      </c>
      <c r="O49" s="33">
        <f>'6. WACC BV '!U115</f>
        <v>3.6999999999999998E-2</v>
      </c>
      <c r="Q49" s="2" t="s">
        <v>147</v>
      </c>
    </row>
    <row r="50" spans="2:17" outlineLevel="1" x14ac:dyDescent="0.2">
      <c r="B50" s="2" t="s">
        <v>211</v>
      </c>
      <c r="D50" s="2" t="s">
        <v>88</v>
      </c>
      <c r="J50" s="33">
        <f>'6. WACC BV '!P136</f>
        <v>3.4000000000000002E-2</v>
      </c>
      <c r="K50" s="33">
        <f>'6. WACC BV '!Q136</f>
        <v>4.1000000000000002E-2</v>
      </c>
      <c r="L50" s="69"/>
      <c r="M50" s="69"/>
      <c r="N50" s="69"/>
      <c r="O50" s="69"/>
      <c r="Q50" s="2" t="s">
        <v>229</v>
      </c>
    </row>
    <row r="51" spans="2:17" outlineLevel="1" x14ac:dyDescent="0.2">
      <c r="Q51" s="14"/>
    </row>
    <row r="52" spans="2:17" outlineLevel="1" x14ac:dyDescent="0.2">
      <c r="B52" s="2" t="s">
        <v>212</v>
      </c>
      <c r="D52" s="2" t="s">
        <v>88</v>
      </c>
      <c r="J52" s="33">
        <f>'6. WACC BV '!H118</f>
        <v>2.1999999999999999E-2</v>
      </c>
      <c r="K52" s="33">
        <f>'6. WACC BV '!I118</f>
        <v>0.02</v>
      </c>
      <c r="L52" s="33">
        <f>'6. WACC BV '!J118</f>
        <v>0.02</v>
      </c>
      <c r="M52" s="33">
        <f>'6. WACC BV '!K118</f>
        <v>1.9E-2</v>
      </c>
      <c r="N52" s="33">
        <f>'6. WACC BV '!L118</f>
        <v>1.9E-2</v>
      </c>
      <c r="O52" s="33">
        <f>'6. WACC BV '!M118</f>
        <v>1.9E-2</v>
      </c>
      <c r="Q52" s="2" t="s">
        <v>146</v>
      </c>
    </row>
    <row r="53" spans="2:17" outlineLevel="1" x14ac:dyDescent="0.2">
      <c r="B53" s="2" t="s">
        <v>213</v>
      </c>
      <c r="D53" s="2" t="s">
        <v>88</v>
      </c>
      <c r="J53" s="33">
        <f>'6. WACC BV '!H139</f>
        <v>0.02</v>
      </c>
      <c r="K53" s="33">
        <f>'6. WACC BV '!I139</f>
        <v>3.1E-2</v>
      </c>
      <c r="L53" s="74"/>
      <c r="M53" s="74"/>
      <c r="N53" s="74"/>
      <c r="O53" s="74"/>
      <c r="Q53" s="2" t="s">
        <v>145</v>
      </c>
    </row>
    <row r="54" spans="2:17" outlineLevel="1" x14ac:dyDescent="0.2">
      <c r="B54" s="2" t="s">
        <v>214</v>
      </c>
      <c r="D54" s="2" t="s">
        <v>88</v>
      </c>
      <c r="J54" s="33">
        <f>'6. WACC BV '!P118</f>
        <v>2.5999999999999999E-2</v>
      </c>
      <c r="K54" s="33">
        <f>'6. WACC BV '!Q118</f>
        <v>2.4E-2</v>
      </c>
      <c r="L54" s="33">
        <f>'6. WACC BV '!R118</f>
        <v>2.3E-2</v>
      </c>
      <c r="M54" s="33">
        <f>'6. WACC BV '!S118</f>
        <v>2.8000000000000001E-2</v>
      </c>
      <c r="N54" s="33">
        <f>'6. WACC BV '!T118</f>
        <v>2.8000000000000001E-2</v>
      </c>
      <c r="O54" s="33">
        <f>'6. WACC BV '!U118</f>
        <v>2.8000000000000001E-2</v>
      </c>
      <c r="Q54" s="2" t="s">
        <v>147</v>
      </c>
    </row>
    <row r="55" spans="2:17" outlineLevel="1" x14ac:dyDescent="0.2">
      <c r="B55" s="2" t="s">
        <v>215</v>
      </c>
      <c r="D55" s="2" t="s">
        <v>88</v>
      </c>
      <c r="J55" s="33">
        <f>'6. WACC BV '!P139</f>
        <v>2.5000000000000001E-2</v>
      </c>
      <c r="K55" s="33">
        <f>'6. WACC BV '!Q139</f>
        <v>3.1E-2</v>
      </c>
      <c r="L55" s="69"/>
      <c r="M55" s="69"/>
      <c r="N55" s="69"/>
      <c r="O55" s="69"/>
      <c r="Q55" s="2" t="s">
        <v>229</v>
      </c>
    </row>
    <row r="56" spans="2:17" outlineLevel="1" x14ac:dyDescent="0.2"/>
    <row r="57" spans="2:17" outlineLevel="1" x14ac:dyDescent="0.2">
      <c r="B57" s="2" t="s">
        <v>216</v>
      </c>
      <c r="D57" s="2" t="s">
        <v>88</v>
      </c>
      <c r="J57" s="33">
        <f>'6. WACC BV '!H121</f>
        <v>1.2999999999999999E-2</v>
      </c>
      <c r="K57" s="33">
        <f>'6. WACC BV '!I121</f>
        <v>1.2E-2</v>
      </c>
      <c r="L57" s="33">
        <f>'6. WACC BV '!J121</f>
        <v>1.0999999999999999E-2</v>
      </c>
      <c r="M57" s="33">
        <f>'6. WACC BV '!K121</f>
        <v>0.01</v>
      </c>
      <c r="N57" s="33">
        <f>'6. WACC BV '!L121</f>
        <v>0.01</v>
      </c>
      <c r="O57" s="33">
        <f>'6. WACC BV '!M121</f>
        <v>0.01</v>
      </c>
      <c r="Q57" s="2" t="s">
        <v>146</v>
      </c>
    </row>
    <row r="58" spans="2:17" outlineLevel="1" x14ac:dyDescent="0.2">
      <c r="B58" s="2" t="s">
        <v>217</v>
      </c>
      <c r="D58" s="2" t="s">
        <v>88</v>
      </c>
      <c r="J58" s="33">
        <f>'6. WACC BV '!H142</f>
        <v>1.2E-2</v>
      </c>
      <c r="K58" s="33">
        <f>'6. WACC BV '!I142</f>
        <v>2.1999999999999999E-2</v>
      </c>
      <c r="L58" s="74"/>
      <c r="M58" s="74"/>
      <c r="N58" s="74"/>
      <c r="O58" s="74"/>
      <c r="Q58" s="2" t="s">
        <v>145</v>
      </c>
    </row>
    <row r="59" spans="2:17" outlineLevel="1" x14ac:dyDescent="0.2">
      <c r="B59" s="2" t="s">
        <v>218</v>
      </c>
      <c r="D59" s="2" t="s">
        <v>88</v>
      </c>
      <c r="J59" s="33">
        <f>'6. WACC BV '!P121</f>
        <v>1.7000000000000001E-2</v>
      </c>
      <c r="K59" s="33">
        <f>'6. WACC BV '!Q121</f>
        <v>1.4999999999999999E-2</v>
      </c>
      <c r="L59" s="33">
        <f>'6. WACC BV '!R121</f>
        <v>1.4E-2</v>
      </c>
      <c r="M59" s="33">
        <f>'6. WACC BV '!S121</f>
        <v>1.9E-2</v>
      </c>
      <c r="N59" s="33">
        <f>'6. WACC BV '!T121</f>
        <v>1.9E-2</v>
      </c>
      <c r="O59" s="33">
        <f>'6. WACC BV '!U121</f>
        <v>1.9E-2</v>
      </c>
      <c r="Q59" s="2" t="s">
        <v>147</v>
      </c>
    </row>
    <row r="60" spans="2:17" outlineLevel="1" x14ac:dyDescent="0.2">
      <c r="B60" s="2" t="s">
        <v>219</v>
      </c>
      <c r="D60" s="2" t="s">
        <v>88</v>
      </c>
      <c r="J60" s="33">
        <f>'6. WACC BV '!P142</f>
        <v>1.7000000000000001E-2</v>
      </c>
      <c r="K60" s="33">
        <f>'6. WACC BV '!Q142</f>
        <v>2.1999999999999999E-2</v>
      </c>
      <c r="L60" s="69"/>
      <c r="M60" s="69"/>
      <c r="N60" s="69"/>
      <c r="O60" s="69"/>
      <c r="Q60" s="2" t="s">
        <v>229</v>
      </c>
    </row>
    <row r="61" spans="2:17" outlineLevel="1" x14ac:dyDescent="0.2"/>
    <row r="62" spans="2:17" outlineLevel="1" x14ac:dyDescent="0.2">
      <c r="B62" s="1" t="s">
        <v>106</v>
      </c>
    </row>
    <row r="63" spans="2:17" outlineLevel="1" x14ac:dyDescent="0.2">
      <c r="B63" s="2" t="s">
        <v>208</v>
      </c>
      <c r="D63" s="2" t="s">
        <v>88</v>
      </c>
      <c r="J63" s="74"/>
      <c r="K63" s="33">
        <f>'7. WACC NV'!I115</f>
        <v>2.8000000000000001E-2</v>
      </c>
      <c r="L63" s="33">
        <f>'7. WACC NV'!J115</f>
        <v>2.8000000000000001E-2</v>
      </c>
      <c r="M63" s="33">
        <f>'7. WACC NV'!K115</f>
        <v>2.8000000000000001E-2</v>
      </c>
      <c r="N63" s="33">
        <f>'7. WACC NV'!L115</f>
        <v>2.8000000000000001E-2</v>
      </c>
      <c r="O63" s="33">
        <f>'7. WACC NV'!M115</f>
        <v>2.8000000000000001E-2</v>
      </c>
      <c r="Q63" s="2" t="s">
        <v>146</v>
      </c>
    </row>
    <row r="64" spans="2:17" outlineLevel="1" x14ac:dyDescent="0.2">
      <c r="B64" s="2" t="s">
        <v>209</v>
      </c>
      <c r="D64" s="2" t="s">
        <v>88</v>
      </c>
      <c r="J64" s="74"/>
      <c r="K64" s="33">
        <f>'7. WACC NV'!I136</f>
        <v>4.4999999999999998E-2</v>
      </c>
      <c r="L64" s="74"/>
      <c r="M64" s="74"/>
      <c r="N64" s="74"/>
      <c r="O64" s="74"/>
      <c r="Q64" s="2" t="s">
        <v>145</v>
      </c>
    </row>
    <row r="65" spans="2:17" outlineLevel="1" x14ac:dyDescent="0.2">
      <c r="B65" s="2" t="s">
        <v>210</v>
      </c>
      <c r="D65" s="2" t="s">
        <v>88</v>
      </c>
      <c r="J65" s="74"/>
      <c r="K65" s="33">
        <f>'7. WACC NV'!Q115</f>
        <v>3.1E-2</v>
      </c>
      <c r="L65" s="33">
        <f>'7. WACC NV'!R115</f>
        <v>3.1E-2</v>
      </c>
      <c r="M65" s="33">
        <f>'7. WACC NV'!S115</f>
        <v>3.6999999999999998E-2</v>
      </c>
      <c r="N65" s="33">
        <f>'7. WACC NV'!T115</f>
        <v>3.6999999999999998E-2</v>
      </c>
      <c r="O65" s="33">
        <f>'7. WACC NV'!U115</f>
        <v>3.6999999999999998E-2</v>
      </c>
      <c r="Q65" s="2" t="s">
        <v>147</v>
      </c>
    </row>
    <row r="66" spans="2:17" outlineLevel="1" x14ac:dyDescent="0.2">
      <c r="B66" s="2" t="s">
        <v>211</v>
      </c>
      <c r="D66" s="2" t="s">
        <v>88</v>
      </c>
      <c r="J66" s="74"/>
      <c r="K66" s="33">
        <f>'7. WACC NV'!Q136</f>
        <v>4.5999999999999999E-2</v>
      </c>
      <c r="L66" s="69"/>
      <c r="M66" s="69"/>
      <c r="N66" s="69"/>
      <c r="O66" s="69"/>
      <c r="Q66" s="2" t="s">
        <v>229</v>
      </c>
    </row>
    <row r="67" spans="2:17" outlineLevel="1" x14ac:dyDescent="0.2">
      <c r="Q67" s="14"/>
    </row>
    <row r="68" spans="2:17" outlineLevel="1" x14ac:dyDescent="0.2">
      <c r="B68" s="2" t="s">
        <v>212</v>
      </c>
      <c r="D68" s="2" t="s">
        <v>88</v>
      </c>
      <c r="J68" s="74"/>
      <c r="K68" s="33">
        <f>'7. WACC NV'!I118</f>
        <v>1.9E-2</v>
      </c>
      <c r="L68" s="33">
        <f>'7. WACC NV'!J118</f>
        <v>1.9E-2</v>
      </c>
      <c r="M68" s="33">
        <f>'7. WACC NV'!K118</f>
        <v>1.9E-2</v>
      </c>
      <c r="N68" s="33">
        <f>'7. WACC NV'!L118</f>
        <v>1.9E-2</v>
      </c>
      <c r="O68" s="33">
        <f>'7. WACC NV'!M118</f>
        <v>1.9E-2</v>
      </c>
      <c r="Q68" s="2" t="s">
        <v>146</v>
      </c>
    </row>
    <row r="69" spans="2:17" outlineLevel="1" x14ac:dyDescent="0.2">
      <c r="B69" s="2" t="s">
        <v>213</v>
      </c>
      <c r="D69" s="2" t="s">
        <v>88</v>
      </c>
      <c r="J69" s="74"/>
      <c r="K69" s="33">
        <f>'7. WACC NV'!I139</f>
        <v>3.5999999999999997E-2</v>
      </c>
      <c r="L69" s="74"/>
      <c r="M69" s="74"/>
      <c r="N69" s="74"/>
      <c r="O69" s="74"/>
      <c r="Q69" s="2" t="s">
        <v>145</v>
      </c>
    </row>
    <row r="70" spans="2:17" outlineLevel="1" x14ac:dyDescent="0.2">
      <c r="B70" s="2" t="s">
        <v>214</v>
      </c>
      <c r="D70" s="2" t="s">
        <v>88</v>
      </c>
      <c r="J70" s="74"/>
      <c r="K70" s="33">
        <f>'7. WACC NV'!Q118</f>
        <v>2.1999999999999999E-2</v>
      </c>
      <c r="L70" s="33">
        <f>'7. WACC NV'!R118</f>
        <v>2.1999999999999999E-2</v>
      </c>
      <c r="M70" s="33">
        <f>'7. WACC NV'!S118</f>
        <v>2.7E-2</v>
      </c>
      <c r="N70" s="33">
        <f>'7. WACC NV'!T118</f>
        <v>2.7E-2</v>
      </c>
      <c r="O70" s="33">
        <f>'7. WACC NV'!U118</f>
        <v>2.7E-2</v>
      </c>
      <c r="Q70" s="2" t="s">
        <v>147</v>
      </c>
    </row>
    <row r="71" spans="2:17" outlineLevel="1" x14ac:dyDescent="0.2">
      <c r="B71" s="2" t="s">
        <v>215</v>
      </c>
      <c r="D71" s="2" t="s">
        <v>88</v>
      </c>
      <c r="J71" s="74"/>
      <c r="K71" s="33">
        <f>'7. WACC NV'!Q139</f>
        <v>3.6999999999999998E-2</v>
      </c>
      <c r="L71" s="69"/>
      <c r="M71" s="69"/>
      <c r="N71" s="69"/>
      <c r="O71" s="69"/>
      <c r="Q71" s="2" t="s">
        <v>229</v>
      </c>
    </row>
    <row r="72" spans="2:17" outlineLevel="1" x14ac:dyDescent="0.2"/>
    <row r="74" spans="2:17" s="8" customFormat="1" x14ac:dyDescent="0.2">
      <c r="B74" s="8" t="s">
        <v>394</v>
      </c>
    </row>
    <row r="75" spans="2:17" outlineLevel="1" x14ac:dyDescent="0.2">
      <c r="B75" s="1"/>
    </row>
    <row r="76" spans="2:17" outlineLevel="1" x14ac:dyDescent="0.2">
      <c r="B76" s="1" t="s">
        <v>105</v>
      </c>
    </row>
    <row r="77" spans="2:17" outlineLevel="1" x14ac:dyDescent="0.2">
      <c r="B77" s="2" t="s">
        <v>208</v>
      </c>
      <c r="D77" s="2" t="s">
        <v>88</v>
      </c>
      <c r="J77" s="74"/>
      <c r="K77" s="33">
        <f>'6. WACC BV '!I173</f>
        <v>3.3000000000000002E-2</v>
      </c>
      <c r="L77" s="33">
        <f>'6. WACC BV '!J173</f>
        <v>3.3000000000000002E-2</v>
      </c>
      <c r="M77" s="33">
        <f>'6. WACC BV '!K173</f>
        <v>3.3000000000000002E-2</v>
      </c>
      <c r="N77" s="33">
        <f>'6. WACC BV '!L173</f>
        <v>3.3000000000000002E-2</v>
      </c>
      <c r="O77" s="33">
        <f>'6. WACC BV '!M173</f>
        <v>3.3000000000000002E-2</v>
      </c>
      <c r="Q77" s="2" t="s">
        <v>146</v>
      </c>
    </row>
    <row r="78" spans="2:17" outlineLevel="1" x14ac:dyDescent="0.2">
      <c r="B78" s="2" t="s">
        <v>209</v>
      </c>
      <c r="D78" s="2" t="s">
        <v>88</v>
      </c>
      <c r="J78" s="74"/>
      <c r="K78" s="33">
        <f>'6. WACC BV '!I194</f>
        <v>4.2999999999999997E-2</v>
      </c>
      <c r="L78" s="74"/>
      <c r="M78" s="74"/>
      <c r="N78" s="74"/>
      <c r="O78" s="74"/>
      <c r="Q78" s="2" t="s">
        <v>145</v>
      </c>
    </row>
    <row r="79" spans="2:17" outlineLevel="1" x14ac:dyDescent="0.2">
      <c r="B79" s="2" t="s">
        <v>210</v>
      </c>
      <c r="D79" s="2" t="s">
        <v>88</v>
      </c>
      <c r="J79" s="74"/>
      <c r="K79" s="33">
        <f>'6. WACC BV '!Q173</f>
        <v>3.6999999999999998E-2</v>
      </c>
      <c r="L79" s="33">
        <f>'6. WACC BV '!R173</f>
        <v>3.6999999999999998E-2</v>
      </c>
      <c r="M79" s="33">
        <f>'6. WACC BV '!S173</f>
        <v>4.2000000000000003E-2</v>
      </c>
      <c r="N79" s="33">
        <f>'6. WACC BV '!T173</f>
        <v>4.2000000000000003E-2</v>
      </c>
      <c r="O79" s="33">
        <f>'6. WACC BV '!U173</f>
        <v>4.2000000000000003E-2</v>
      </c>
      <c r="Q79" s="2" t="s">
        <v>147</v>
      </c>
    </row>
    <row r="80" spans="2:17" outlineLevel="1" x14ac:dyDescent="0.2">
      <c r="B80" s="2" t="s">
        <v>211</v>
      </c>
      <c r="D80" s="2" t="s">
        <v>88</v>
      </c>
      <c r="J80" s="74"/>
      <c r="K80" s="33">
        <f>'6. WACC BV '!Q194</f>
        <v>4.3999999999999997E-2</v>
      </c>
      <c r="L80" s="69"/>
      <c r="M80" s="69"/>
      <c r="N80" s="69"/>
      <c r="O80" s="69"/>
      <c r="Q80" s="2" t="s">
        <v>229</v>
      </c>
    </row>
    <row r="81" spans="2:17" outlineLevel="1" x14ac:dyDescent="0.2"/>
    <row r="82" spans="2:17" outlineLevel="1" x14ac:dyDescent="0.2">
      <c r="B82" s="2" t="s">
        <v>212</v>
      </c>
      <c r="D82" s="2" t="s">
        <v>88</v>
      </c>
      <c r="J82" s="74"/>
      <c r="K82" s="33">
        <f>'6. WACC BV '!I176</f>
        <v>2.4E-2</v>
      </c>
      <c r="L82" s="33">
        <f>'6. WACC BV '!J176</f>
        <v>2.4E-2</v>
      </c>
      <c r="M82" s="33">
        <f>'6. WACC BV '!K176</f>
        <v>2.4E-2</v>
      </c>
      <c r="N82" s="33">
        <f>'6. WACC BV '!L176</f>
        <v>2.4E-2</v>
      </c>
      <c r="O82" s="33">
        <f>'6. WACC BV '!M176</f>
        <v>2.4E-2</v>
      </c>
      <c r="Q82" s="2" t="s">
        <v>146</v>
      </c>
    </row>
    <row r="83" spans="2:17" outlineLevel="1" x14ac:dyDescent="0.2">
      <c r="B83" s="2" t="s">
        <v>213</v>
      </c>
      <c r="D83" s="2" t="s">
        <v>88</v>
      </c>
      <c r="J83" s="74"/>
      <c r="K83" s="33">
        <f>'6. WACC BV '!I197</f>
        <v>3.4000000000000002E-2</v>
      </c>
      <c r="L83" s="74"/>
      <c r="M83" s="74"/>
      <c r="N83" s="74"/>
      <c r="O83" s="74"/>
      <c r="Q83" s="2" t="s">
        <v>145</v>
      </c>
    </row>
    <row r="84" spans="2:17" outlineLevel="1" x14ac:dyDescent="0.2">
      <c r="B84" s="2" t="s">
        <v>214</v>
      </c>
      <c r="D84" s="2" t="s">
        <v>88</v>
      </c>
      <c r="J84" s="74"/>
      <c r="K84" s="33">
        <f>'6. WACC BV '!Q176</f>
        <v>2.8000000000000001E-2</v>
      </c>
      <c r="L84" s="33">
        <f>'6. WACC BV '!R176</f>
        <v>2.8000000000000001E-2</v>
      </c>
      <c r="M84" s="33">
        <f>'6. WACC BV '!S176</f>
        <v>3.3000000000000002E-2</v>
      </c>
      <c r="N84" s="33">
        <f>'6. WACC BV '!T176</f>
        <v>3.3000000000000002E-2</v>
      </c>
      <c r="O84" s="33">
        <f>'6. WACC BV '!U176</f>
        <v>3.3000000000000002E-2</v>
      </c>
      <c r="Q84" s="2" t="s">
        <v>147</v>
      </c>
    </row>
    <row r="85" spans="2:17" outlineLevel="1" x14ac:dyDescent="0.2">
      <c r="B85" s="2" t="s">
        <v>215</v>
      </c>
      <c r="D85" s="2" t="s">
        <v>88</v>
      </c>
      <c r="J85" s="74"/>
      <c r="K85" s="33">
        <f>'6. WACC BV '!Q197</f>
        <v>3.5000000000000003E-2</v>
      </c>
      <c r="L85" s="69"/>
      <c r="M85" s="69"/>
      <c r="N85" s="69"/>
      <c r="O85" s="69"/>
      <c r="Q85" s="2" t="s">
        <v>229</v>
      </c>
    </row>
    <row r="86" spans="2:17" outlineLevel="1" x14ac:dyDescent="0.2"/>
    <row r="87" spans="2:17" outlineLevel="1" x14ac:dyDescent="0.2">
      <c r="B87" s="1" t="s">
        <v>106</v>
      </c>
    </row>
    <row r="88" spans="2:17" outlineLevel="1" x14ac:dyDescent="0.2">
      <c r="B88" s="2" t="s">
        <v>208</v>
      </c>
      <c r="D88" s="2" t="s">
        <v>88</v>
      </c>
      <c r="J88" s="74"/>
      <c r="K88" s="33">
        <f>'7. WACC NV'!I173</f>
        <v>3.3000000000000002E-2</v>
      </c>
      <c r="L88" s="33">
        <f>'7. WACC NV'!J173</f>
        <v>3.3000000000000002E-2</v>
      </c>
      <c r="M88" s="33">
        <f>'7. WACC NV'!K173</f>
        <v>3.3000000000000002E-2</v>
      </c>
      <c r="N88" s="33">
        <f>'7. WACC NV'!L173</f>
        <v>3.3000000000000002E-2</v>
      </c>
      <c r="O88" s="33">
        <f>'7. WACC NV'!M173</f>
        <v>3.3000000000000002E-2</v>
      </c>
      <c r="Q88" s="2" t="s">
        <v>146</v>
      </c>
    </row>
    <row r="89" spans="2:17" outlineLevel="1" x14ac:dyDescent="0.2">
      <c r="B89" s="2" t="s">
        <v>209</v>
      </c>
      <c r="D89" s="2" t="s">
        <v>88</v>
      </c>
      <c r="J89" s="74"/>
      <c r="K89" s="33">
        <f>'7. WACC NV'!I194</f>
        <v>0.05</v>
      </c>
      <c r="L89" s="74"/>
      <c r="M89" s="74"/>
      <c r="N89" s="74"/>
      <c r="O89" s="74"/>
      <c r="Q89" s="2" t="s">
        <v>145</v>
      </c>
    </row>
    <row r="90" spans="2:17" outlineLevel="1" x14ac:dyDescent="0.2">
      <c r="B90" s="2" t="s">
        <v>210</v>
      </c>
      <c r="D90" s="2" t="s">
        <v>88</v>
      </c>
      <c r="J90" s="74"/>
      <c r="K90" s="33">
        <f>'7. WACC NV'!Q173</f>
        <v>3.6999999999999998E-2</v>
      </c>
      <c r="L90" s="33">
        <f>'7. WACC NV'!R173</f>
        <v>3.6999999999999998E-2</v>
      </c>
      <c r="M90" s="33">
        <f>'7. WACC NV'!S173</f>
        <v>4.2000000000000003E-2</v>
      </c>
      <c r="N90" s="33">
        <f>'7. WACC NV'!T173</f>
        <v>4.2000000000000003E-2</v>
      </c>
      <c r="O90" s="33">
        <f>'7. WACC NV'!U173</f>
        <v>4.2000000000000003E-2</v>
      </c>
      <c r="Q90" s="2" t="s">
        <v>147</v>
      </c>
    </row>
    <row r="91" spans="2:17" outlineLevel="1" x14ac:dyDescent="0.2">
      <c r="B91" s="2" t="s">
        <v>211</v>
      </c>
      <c r="D91" s="2" t="s">
        <v>88</v>
      </c>
      <c r="J91" s="74"/>
      <c r="K91" s="33">
        <f>'7. WACC NV'!Q194</f>
        <v>5.0999999999999997E-2</v>
      </c>
      <c r="L91" s="69"/>
      <c r="M91" s="69"/>
      <c r="N91" s="69"/>
      <c r="O91" s="69"/>
      <c r="Q91" s="2" t="s">
        <v>229</v>
      </c>
    </row>
    <row r="92" spans="2:17" outlineLevel="1" x14ac:dyDescent="0.2">
      <c r="Q92" s="14"/>
    </row>
    <row r="93" spans="2:17" outlineLevel="1" x14ac:dyDescent="0.2">
      <c r="B93" s="2" t="s">
        <v>212</v>
      </c>
      <c r="D93" s="2" t="s">
        <v>88</v>
      </c>
      <c r="J93" s="74"/>
      <c r="K93" s="33">
        <f>'7. WACC NV'!I176</f>
        <v>2.4E-2</v>
      </c>
      <c r="L93" s="33">
        <f>'7. WACC NV'!J176</f>
        <v>2.4E-2</v>
      </c>
      <c r="M93" s="33">
        <f>'7. WACC NV'!K176</f>
        <v>2.4E-2</v>
      </c>
      <c r="N93" s="33">
        <f>'7. WACC NV'!L176</f>
        <v>2.4E-2</v>
      </c>
      <c r="O93" s="33">
        <f>'7. WACC NV'!M176</f>
        <v>2.4E-2</v>
      </c>
      <c r="Q93" s="2" t="s">
        <v>146</v>
      </c>
    </row>
    <row r="94" spans="2:17" outlineLevel="1" x14ac:dyDescent="0.2">
      <c r="B94" s="2" t="s">
        <v>213</v>
      </c>
      <c r="D94" s="2" t="s">
        <v>88</v>
      </c>
      <c r="J94" s="74"/>
      <c r="K94" s="33">
        <f>'7. WACC NV'!I197</f>
        <v>4.1000000000000002E-2</v>
      </c>
      <c r="L94" s="74"/>
      <c r="M94" s="74"/>
      <c r="N94" s="74"/>
      <c r="O94" s="74"/>
      <c r="Q94" s="2" t="s">
        <v>145</v>
      </c>
    </row>
    <row r="95" spans="2:17" outlineLevel="1" x14ac:dyDescent="0.2">
      <c r="B95" s="2" t="s">
        <v>214</v>
      </c>
      <c r="D95" s="2" t="s">
        <v>88</v>
      </c>
      <c r="J95" s="74"/>
      <c r="K95" s="33">
        <f>'7. WACC NV'!Q176</f>
        <v>2.8000000000000001E-2</v>
      </c>
      <c r="L95" s="33">
        <f>'7. WACC NV'!R176</f>
        <v>2.8000000000000001E-2</v>
      </c>
      <c r="M95" s="33">
        <f>'7. WACC NV'!S176</f>
        <v>3.3000000000000002E-2</v>
      </c>
      <c r="N95" s="33">
        <f>'7. WACC NV'!T176</f>
        <v>3.3000000000000002E-2</v>
      </c>
      <c r="O95" s="33">
        <f>'7. WACC NV'!U176</f>
        <v>3.3000000000000002E-2</v>
      </c>
      <c r="Q95" s="2" t="s">
        <v>147</v>
      </c>
    </row>
    <row r="96" spans="2:17" outlineLevel="1" x14ac:dyDescent="0.2">
      <c r="B96" s="2" t="s">
        <v>215</v>
      </c>
      <c r="D96" s="2" t="s">
        <v>88</v>
      </c>
      <c r="J96" s="74"/>
      <c r="K96" s="33">
        <f>'7. WACC NV'!Q197</f>
        <v>4.2000000000000003E-2</v>
      </c>
      <c r="L96" s="69"/>
      <c r="M96" s="69"/>
      <c r="N96" s="69"/>
      <c r="O96" s="69"/>
      <c r="Q96" s="2" t="s">
        <v>229</v>
      </c>
    </row>
    <row r="97" spans="2:2" outlineLevel="1" x14ac:dyDescent="0.2"/>
    <row r="104" spans="2:2" x14ac:dyDescent="0.2">
      <c r="B104" s="22" t="s">
        <v>64</v>
      </c>
    </row>
  </sheetData>
  <pageMargins left="0.7" right="0.7" top="0.75" bottom="0.75" header="0.3" footer="0.3"/>
  <pageSetup paperSize="9" orientation="portrait" r:id="rId1"/>
  <ignoredErrors>
    <ignoredError sqref="K23"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4.9989318521683403E-2"/>
  </sheetPr>
  <dimension ref="B2:B3"/>
  <sheetViews>
    <sheetView showGridLines="0" zoomScale="90" zoomScaleNormal="90" workbookViewId="0"/>
  </sheetViews>
  <sheetFormatPr defaultColWidth="9.140625" defaultRowHeight="12.75" x14ac:dyDescent="0.2"/>
  <cols>
    <col min="1" max="1" width="5.7109375" style="16" customWidth="1"/>
    <col min="2" max="16384" width="9.140625" style="16"/>
  </cols>
  <sheetData>
    <row r="2" spans="2:2" x14ac:dyDescent="0.2">
      <c r="B2" s="30" t="s">
        <v>68</v>
      </c>
    </row>
    <row r="3" spans="2:2" x14ac:dyDescent="0.2">
      <c r="B3" s="30" t="s">
        <v>69</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1FFE1"/>
  </sheetPr>
  <dimension ref="B2:AB81"/>
  <sheetViews>
    <sheetView showGridLines="0" zoomScale="90" zoomScaleNormal="90" workbookViewId="0">
      <pane xSplit="4" ySplit="8" topLeftCell="E9" activePane="bottomRight" state="frozen"/>
      <selection activeCell="B6" sqref="B6"/>
      <selection pane="topRight" activeCell="B6" sqref="B6"/>
      <selection pane="bottomLeft" activeCell="B6" sqref="B6"/>
      <selection pane="bottomRight"/>
    </sheetView>
  </sheetViews>
  <sheetFormatPr defaultColWidth="9.140625" defaultRowHeight="12.75" outlineLevelRow="1" x14ac:dyDescent="0.2"/>
  <cols>
    <col min="1" max="1" width="2.7109375" style="2" customWidth="1"/>
    <col min="2" max="2" width="74.140625" style="2" customWidth="1"/>
    <col min="3" max="3" width="2.7109375" style="2" customWidth="1"/>
    <col min="4" max="4" width="9.140625" style="2" customWidth="1"/>
    <col min="5" max="5" width="2.7109375" style="2" customWidth="1"/>
    <col min="6" max="6" width="10.7109375" style="2" customWidth="1"/>
    <col min="7" max="7" width="2.7109375" style="2" customWidth="1"/>
    <col min="8" max="8" width="3.5703125" style="2" customWidth="1"/>
    <col min="9" max="18" width="2.7109375" style="2" customWidth="1"/>
    <col min="19" max="24" width="10.7109375" style="2" customWidth="1"/>
    <col min="25" max="25" width="2.7109375" style="2" customWidth="1"/>
    <col min="26" max="26" width="58.42578125" style="2" customWidth="1"/>
    <col min="27" max="27" width="2.7109375" style="2" customWidth="1"/>
    <col min="28" max="28" width="30.7109375" style="2" customWidth="1"/>
    <col min="29" max="29" width="2.7109375" style="2" customWidth="1"/>
    <col min="30" max="44" width="13.7109375" style="2" customWidth="1"/>
    <col min="45" max="16384" width="9.140625" style="2"/>
  </cols>
  <sheetData>
    <row r="2" spans="2:28" s="13" customFormat="1" ht="18" x14ac:dyDescent="0.2">
      <c r="B2" s="13" t="s">
        <v>356</v>
      </c>
    </row>
    <row r="4" spans="2:28" x14ac:dyDescent="0.2">
      <c r="B4" s="21" t="s">
        <v>23</v>
      </c>
      <c r="T4" s="35"/>
    </row>
    <row r="5" spans="2:28" x14ac:dyDescent="0.2">
      <c r="B5" s="2" t="s">
        <v>197</v>
      </c>
      <c r="F5" s="14"/>
    </row>
    <row r="6" spans="2:28" x14ac:dyDescent="0.2">
      <c r="F6" s="14"/>
    </row>
    <row r="7" spans="2:28" s="8" customFormat="1" x14ac:dyDescent="0.2">
      <c r="B7" s="8" t="s">
        <v>39</v>
      </c>
      <c r="D7" s="8" t="s">
        <v>21</v>
      </c>
      <c r="F7" s="8" t="s">
        <v>22</v>
      </c>
      <c r="S7" s="36">
        <v>2021</v>
      </c>
      <c r="T7" s="36">
        <v>2022</v>
      </c>
      <c r="U7" s="36">
        <v>2023</v>
      </c>
      <c r="V7" s="36">
        <v>2024</v>
      </c>
      <c r="W7" s="36">
        <v>2025</v>
      </c>
      <c r="X7" s="36">
        <v>2026</v>
      </c>
      <c r="Z7" s="8" t="s">
        <v>40</v>
      </c>
      <c r="AB7" s="8" t="s">
        <v>372</v>
      </c>
    </row>
    <row r="10" spans="2:28" s="8" customFormat="1" x14ac:dyDescent="0.2">
      <c r="B10" s="8" t="s">
        <v>159</v>
      </c>
    </row>
    <row r="12" spans="2:28" x14ac:dyDescent="0.2">
      <c r="B12" s="38" t="s">
        <v>93</v>
      </c>
      <c r="D12" s="2" t="s">
        <v>88</v>
      </c>
      <c r="S12" s="39">
        <v>1.6681679602724035E-2</v>
      </c>
      <c r="T12" s="39">
        <v>1.7681679602724036E-2</v>
      </c>
      <c r="U12" s="39">
        <v>1.7681679602724036E-2</v>
      </c>
      <c r="V12" s="39">
        <v>1.7681679602724001E-2</v>
      </c>
      <c r="W12" s="39">
        <v>1.7681679602724001E-2</v>
      </c>
      <c r="X12" s="39">
        <v>1.7681679602724001E-2</v>
      </c>
      <c r="Z12" s="31" t="s">
        <v>234</v>
      </c>
      <c r="AB12" s="2" t="s">
        <v>333</v>
      </c>
    </row>
    <row r="13" spans="2:28" x14ac:dyDescent="0.2">
      <c r="B13" s="41" t="s">
        <v>78</v>
      </c>
      <c r="D13" s="2" t="s">
        <v>88</v>
      </c>
      <c r="F13" s="39">
        <v>0.5</v>
      </c>
      <c r="Z13" s="31" t="s">
        <v>235</v>
      </c>
      <c r="AB13" s="2" t="s">
        <v>278</v>
      </c>
    </row>
    <row r="14" spans="2:28" x14ac:dyDescent="0.2">
      <c r="B14" s="41"/>
      <c r="Z14" s="31"/>
    </row>
    <row r="16" spans="2:28" s="8" customFormat="1" x14ac:dyDescent="0.2">
      <c r="B16" s="8" t="s">
        <v>72</v>
      </c>
    </row>
    <row r="17" spans="2:28" outlineLevel="1" x14ac:dyDescent="0.2"/>
    <row r="18" spans="2:28" outlineLevel="1" x14ac:dyDescent="0.2">
      <c r="B18" s="37" t="s">
        <v>73</v>
      </c>
    </row>
    <row r="19" spans="2:28" outlineLevel="1" x14ac:dyDescent="0.2">
      <c r="B19" s="31" t="s">
        <v>107</v>
      </c>
      <c r="D19" s="2" t="s">
        <v>88</v>
      </c>
      <c r="F19" s="39">
        <v>0.44618924529835263</v>
      </c>
      <c r="Z19" s="31" t="s">
        <v>236</v>
      </c>
      <c r="AB19" s="2" t="s">
        <v>314</v>
      </c>
    </row>
    <row r="20" spans="2:28" outlineLevel="1" x14ac:dyDescent="0.2">
      <c r="B20" s="38" t="s">
        <v>75</v>
      </c>
      <c r="D20" s="2" t="s">
        <v>88</v>
      </c>
      <c r="F20" s="39">
        <v>0.25</v>
      </c>
      <c r="Z20" s="31" t="s">
        <v>237</v>
      </c>
      <c r="AB20" s="2" t="s">
        <v>283</v>
      </c>
    </row>
    <row r="21" spans="2:28" outlineLevel="1" x14ac:dyDescent="0.2">
      <c r="B21" s="40" t="s">
        <v>142</v>
      </c>
      <c r="D21" s="2" t="s">
        <v>88</v>
      </c>
      <c r="F21" s="39">
        <v>1.59921895006402E-3</v>
      </c>
      <c r="Z21" s="31" t="s">
        <v>238</v>
      </c>
      <c r="AB21" s="2" t="s">
        <v>315</v>
      </c>
    </row>
    <row r="22" spans="2:28" outlineLevel="1" x14ac:dyDescent="0.2">
      <c r="B22" s="40" t="s">
        <v>77</v>
      </c>
      <c r="D22" s="2" t="s">
        <v>88</v>
      </c>
      <c r="F22" s="39">
        <v>0.05</v>
      </c>
      <c r="Z22" s="31" t="s">
        <v>239</v>
      </c>
      <c r="AB22" s="2" t="s">
        <v>316</v>
      </c>
    </row>
    <row r="23" spans="2:28" outlineLevel="1" x14ac:dyDescent="0.2">
      <c r="B23" s="2" t="s">
        <v>108</v>
      </c>
      <c r="F23" s="48">
        <v>0.39485740969546723</v>
      </c>
      <c r="Z23" s="31" t="s">
        <v>240</v>
      </c>
      <c r="AB23" s="2" t="s">
        <v>313</v>
      </c>
    </row>
    <row r="24" spans="2:28" outlineLevel="1" x14ac:dyDescent="0.2">
      <c r="B24" s="87" t="s">
        <v>280</v>
      </c>
      <c r="D24" s="2" t="s">
        <v>88</v>
      </c>
      <c r="S24" s="97"/>
      <c r="T24" s="39">
        <v>1.3395272472737993E-2</v>
      </c>
      <c r="U24" s="39">
        <v>1.1707564397288534E-2</v>
      </c>
      <c r="V24" s="39">
        <v>1.0692538314176242E-2</v>
      </c>
      <c r="W24" s="39">
        <v>1.0318201886236366E-2</v>
      </c>
      <c r="X24" s="39">
        <v>1.0332486147951663E-2</v>
      </c>
      <c r="Z24" s="31" t="s">
        <v>241</v>
      </c>
      <c r="AB24" s="2" t="s">
        <v>317</v>
      </c>
    </row>
    <row r="25" spans="2:28" outlineLevel="1" x14ac:dyDescent="0.2">
      <c r="B25" s="87" t="s">
        <v>281</v>
      </c>
      <c r="D25" s="2" t="s">
        <v>88</v>
      </c>
      <c r="F25" s="39">
        <v>1.0100313881520773E-2</v>
      </c>
      <c r="Z25" s="31" t="s">
        <v>242</v>
      </c>
      <c r="AB25" s="2" t="s">
        <v>318</v>
      </c>
    </row>
    <row r="26" spans="2:28" outlineLevel="1" x14ac:dyDescent="0.2">
      <c r="B26" s="41" t="s">
        <v>279</v>
      </c>
      <c r="D26" s="2" t="s">
        <v>88</v>
      </c>
      <c r="F26" s="39">
        <v>1.5E-3</v>
      </c>
      <c r="Z26" s="31" t="s">
        <v>243</v>
      </c>
      <c r="AB26" s="2" t="s">
        <v>319</v>
      </c>
    </row>
    <row r="27" spans="2:28" outlineLevel="1" x14ac:dyDescent="0.2">
      <c r="B27" s="42"/>
      <c r="Z27" s="14"/>
    </row>
    <row r="28" spans="2:28" outlineLevel="1" x14ac:dyDescent="0.2">
      <c r="B28" s="37" t="s">
        <v>79</v>
      </c>
      <c r="Z28" s="14"/>
    </row>
    <row r="29" spans="2:28" outlineLevel="1" x14ac:dyDescent="0.2">
      <c r="B29" s="41" t="s">
        <v>98</v>
      </c>
      <c r="D29" s="2" t="s">
        <v>88</v>
      </c>
      <c r="S29" s="97"/>
      <c r="T29" s="39">
        <v>3.1214471740504894E-2</v>
      </c>
      <c r="U29" s="39">
        <v>3.0461434548036168E-2</v>
      </c>
      <c r="V29" s="39">
        <v>3.0008540826054149E-2</v>
      </c>
      <c r="W29" s="39">
        <v>2.9841515937783974E-2</v>
      </c>
      <c r="X29" s="39">
        <v>2.9847889421738369E-2</v>
      </c>
      <c r="Z29" s="31" t="s">
        <v>244</v>
      </c>
      <c r="AB29" s="2" t="s">
        <v>284</v>
      </c>
    </row>
    <row r="30" spans="2:28" outlineLevel="1" x14ac:dyDescent="0.2">
      <c r="B30" s="42"/>
      <c r="Z30" s="14"/>
    </row>
    <row r="31" spans="2:28" outlineLevel="1" x14ac:dyDescent="0.2">
      <c r="B31" s="37" t="s">
        <v>80</v>
      </c>
      <c r="Z31" s="14"/>
    </row>
    <row r="32" spans="2:28" outlineLevel="1" x14ac:dyDescent="0.2">
      <c r="B32" s="41" t="s">
        <v>99</v>
      </c>
      <c r="D32" s="2" t="s">
        <v>88</v>
      </c>
      <c r="S32" s="97"/>
      <c r="T32" s="39">
        <v>2.9744296653400362E-2</v>
      </c>
      <c r="U32" s="39">
        <v>2.9744296653400362E-2</v>
      </c>
      <c r="V32" s="39">
        <v>2.9744296653400362E-2</v>
      </c>
      <c r="W32" s="39">
        <v>2.9744296653400362E-2</v>
      </c>
      <c r="X32" s="39">
        <v>2.9744296653400362E-2</v>
      </c>
      <c r="Z32" s="31" t="s">
        <v>245</v>
      </c>
      <c r="AB32" s="2" t="s">
        <v>284</v>
      </c>
    </row>
    <row r="33" spans="2:28" outlineLevel="1" x14ac:dyDescent="0.2">
      <c r="B33" s="41"/>
      <c r="Z33" s="31"/>
    </row>
    <row r="34" spans="2:28" x14ac:dyDescent="0.2">
      <c r="Z34" s="14"/>
    </row>
    <row r="35" spans="2:28" s="8" customFormat="1" x14ac:dyDescent="0.2">
      <c r="B35" s="8" t="s">
        <v>195</v>
      </c>
    </row>
    <row r="36" spans="2:28" outlineLevel="1" x14ac:dyDescent="0.2"/>
    <row r="37" spans="2:28" outlineLevel="1" x14ac:dyDescent="0.2">
      <c r="B37" s="37" t="s">
        <v>73</v>
      </c>
    </row>
    <row r="38" spans="2:28" outlineLevel="1" x14ac:dyDescent="0.2">
      <c r="B38" s="31" t="s">
        <v>107</v>
      </c>
      <c r="D38" s="2" t="s">
        <v>88</v>
      </c>
      <c r="F38" s="39">
        <v>0.4524648639265762</v>
      </c>
      <c r="Z38" s="31" t="s">
        <v>257</v>
      </c>
      <c r="AB38" s="2" t="s">
        <v>320</v>
      </c>
    </row>
    <row r="39" spans="2:28" outlineLevel="1" x14ac:dyDescent="0.2">
      <c r="B39" s="38" t="s">
        <v>75</v>
      </c>
      <c r="D39" s="2" t="s">
        <v>88</v>
      </c>
      <c r="F39" s="39">
        <v>0.25</v>
      </c>
      <c r="Z39" s="31" t="s">
        <v>258</v>
      </c>
      <c r="AB39" s="2" t="s">
        <v>321</v>
      </c>
    </row>
    <row r="40" spans="2:28" outlineLevel="1" x14ac:dyDescent="0.2">
      <c r="B40" s="40" t="s">
        <v>142</v>
      </c>
      <c r="D40" s="2" t="s">
        <v>88</v>
      </c>
      <c r="F40" s="39">
        <v>-9.240740740740726E-5</v>
      </c>
      <c r="Z40" s="31" t="s">
        <v>246</v>
      </c>
      <c r="AB40" s="2" t="s">
        <v>324</v>
      </c>
    </row>
    <row r="41" spans="2:28" outlineLevel="1" x14ac:dyDescent="0.2">
      <c r="B41" s="40" t="s">
        <v>77</v>
      </c>
      <c r="D41" s="2" t="s">
        <v>88</v>
      </c>
      <c r="F41" s="39">
        <v>0.05</v>
      </c>
      <c r="Z41" s="31" t="s">
        <v>247</v>
      </c>
      <c r="AB41" s="2" t="s">
        <v>323</v>
      </c>
    </row>
    <row r="42" spans="2:28" outlineLevel="1" x14ac:dyDescent="0.2">
      <c r="B42" s="2" t="s">
        <v>108</v>
      </c>
      <c r="F42" s="48">
        <v>0.39052874739697352</v>
      </c>
      <c r="Z42" s="31" t="s">
        <v>248</v>
      </c>
      <c r="AB42" s="2" t="s">
        <v>322</v>
      </c>
    </row>
    <row r="43" spans="2:28" outlineLevel="1" x14ac:dyDescent="0.2">
      <c r="B43" s="87" t="s">
        <v>280</v>
      </c>
      <c r="D43" s="2" t="s">
        <v>88</v>
      </c>
      <c r="S43" s="39">
        <v>1.4799809838996474E-2</v>
      </c>
      <c r="T43" s="39">
        <v>1.2563793392173233E-2</v>
      </c>
      <c r="U43" s="39">
        <v>1.0719922539219722E-2</v>
      </c>
      <c r="V43" s="39">
        <v>9.5487336786033803E-3</v>
      </c>
      <c r="W43" s="39">
        <v>9.0182344731594543E-3</v>
      </c>
      <c r="X43" s="39">
        <v>8.876355957370699E-3</v>
      </c>
      <c r="Z43" s="31" t="s">
        <v>249</v>
      </c>
      <c r="AB43" s="2" t="s">
        <v>325</v>
      </c>
    </row>
    <row r="44" spans="2:28" outlineLevel="1" x14ac:dyDescent="0.2">
      <c r="B44" s="87" t="s">
        <v>281</v>
      </c>
      <c r="D44" s="2" t="s">
        <v>88</v>
      </c>
      <c r="F44" s="39">
        <v>8.538686106480264E-3</v>
      </c>
      <c r="Z44" s="31" t="s">
        <v>250</v>
      </c>
      <c r="AB44" s="2" t="s">
        <v>326</v>
      </c>
    </row>
    <row r="45" spans="2:28" outlineLevel="1" x14ac:dyDescent="0.2">
      <c r="B45" s="87" t="s">
        <v>279</v>
      </c>
      <c r="D45" s="2" t="s">
        <v>88</v>
      </c>
      <c r="F45" s="39">
        <v>1.5E-3</v>
      </c>
      <c r="Z45" s="31" t="s">
        <v>251</v>
      </c>
      <c r="AB45" s="2" t="s">
        <v>327</v>
      </c>
    </row>
    <row r="46" spans="2:28" outlineLevel="1" x14ac:dyDescent="0.2">
      <c r="B46" s="42"/>
      <c r="Z46" s="31"/>
    </row>
    <row r="47" spans="2:28" outlineLevel="1" x14ac:dyDescent="0.2">
      <c r="B47" s="37" t="s">
        <v>79</v>
      </c>
      <c r="Z47" s="31"/>
    </row>
    <row r="48" spans="2:28" outlineLevel="1" x14ac:dyDescent="0.2">
      <c r="B48" s="41" t="s">
        <v>98</v>
      </c>
      <c r="D48" s="2" t="s">
        <v>88</v>
      </c>
      <c r="S48" s="39">
        <v>3.0397870388270364E-2</v>
      </c>
      <c r="T48" s="39">
        <v>2.9386151510920899E-2</v>
      </c>
      <c r="U48" s="39">
        <v>2.8551864736341109E-2</v>
      </c>
      <c r="V48" s="39">
        <v>2.8021942927890012E-2</v>
      </c>
      <c r="W48" s="39">
        <v>2.7781910677085672E-2</v>
      </c>
      <c r="X48" s="39">
        <v>2.7717715633745206E-2</v>
      </c>
      <c r="Z48" s="31" t="s">
        <v>252</v>
      </c>
      <c r="AB48" s="2" t="s">
        <v>284</v>
      </c>
    </row>
    <row r="49" spans="2:28" outlineLevel="1" x14ac:dyDescent="0.2">
      <c r="B49" s="41" t="s">
        <v>100</v>
      </c>
      <c r="D49" s="2" t="s">
        <v>88</v>
      </c>
      <c r="S49" s="39">
        <v>2.1874578234134967E-2</v>
      </c>
      <c r="T49" s="39">
        <v>2.0365265658361054E-2</v>
      </c>
      <c r="U49" s="39">
        <v>1.9538290042719009E-2</v>
      </c>
      <c r="V49" s="39">
        <v>1.9013012132126583E-2</v>
      </c>
      <c r="W49" s="39">
        <v>1.8775083371380008E-2</v>
      </c>
      <c r="X49" s="39">
        <v>1.8711450892590742E-2</v>
      </c>
      <c r="Z49" s="31" t="s">
        <v>253</v>
      </c>
      <c r="AB49" s="2" t="s">
        <v>284</v>
      </c>
    </row>
    <row r="50" spans="2:28" outlineLevel="1" x14ac:dyDescent="0.2">
      <c r="B50" s="41" t="s">
        <v>101</v>
      </c>
      <c r="D50" s="2" t="s">
        <v>88</v>
      </c>
      <c r="S50" s="39">
        <v>1.3491135977689694E-2</v>
      </c>
      <c r="T50" s="39">
        <v>1.1501112914566791E-2</v>
      </c>
      <c r="U50" s="39">
        <v>1.0681321430352053E-2</v>
      </c>
      <c r="V50" s="39">
        <v>1.0160606732355415E-2</v>
      </c>
      <c r="W50" s="39">
        <v>9.9247449146422362E-3</v>
      </c>
      <c r="X50" s="39">
        <v>9.8616652261431792E-3</v>
      </c>
      <c r="Z50" s="31" t="s">
        <v>254</v>
      </c>
      <c r="AB50" s="2" t="s">
        <v>284</v>
      </c>
    </row>
    <row r="51" spans="2:28" outlineLevel="1" x14ac:dyDescent="0.2">
      <c r="B51" s="42"/>
      <c r="Z51" s="31"/>
    </row>
    <row r="52" spans="2:28" outlineLevel="1" x14ac:dyDescent="0.2">
      <c r="B52" s="37" t="s">
        <v>80</v>
      </c>
      <c r="Z52" s="31"/>
    </row>
    <row r="53" spans="2:28" outlineLevel="1" x14ac:dyDescent="0.2">
      <c r="B53" s="41" t="s">
        <v>99</v>
      </c>
      <c r="D53" s="2" t="s">
        <v>88</v>
      </c>
      <c r="S53" s="97"/>
      <c r="T53" s="39">
        <v>2.7564931890609958E-2</v>
      </c>
      <c r="U53" s="39">
        <v>2.7564931890609958E-2</v>
      </c>
      <c r="V53" s="39">
        <v>2.7564931890609958E-2</v>
      </c>
      <c r="W53" s="39">
        <v>2.7564931890609958E-2</v>
      </c>
      <c r="X53" s="39">
        <v>2.7564931890609958E-2</v>
      </c>
      <c r="Z53" s="31" t="s">
        <v>255</v>
      </c>
      <c r="AB53" s="2" t="s">
        <v>284</v>
      </c>
    </row>
    <row r="54" spans="2:28" outlineLevel="1" x14ac:dyDescent="0.2">
      <c r="B54" s="41" t="s">
        <v>102</v>
      </c>
      <c r="D54" s="2" t="s">
        <v>88</v>
      </c>
      <c r="S54" s="97"/>
      <c r="T54" s="39">
        <v>1.8560006049056055E-2</v>
      </c>
      <c r="U54" s="39">
        <v>1.8560006049056055E-2</v>
      </c>
      <c r="V54" s="39">
        <v>1.8560006049056055E-2</v>
      </c>
      <c r="W54" s="39">
        <v>1.8560006049056055E-2</v>
      </c>
      <c r="X54" s="39">
        <v>1.8560006049056055E-2</v>
      </c>
      <c r="Z54" s="31" t="s">
        <v>256</v>
      </c>
      <c r="AB54" s="2" t="s">
        <v>284</v>
      </c>
    </row>
    <row r="55" spans="2:28" outlineLevel="1" x14ac:dyDescent="0.2">
      <c r="B55" s="41"/>
      <c r="Z55" s="31"/>
    </row>
    <row r="57" spans="2:28" s="8" customFormat="1" x14ac:dyDescent="0.2">
      <c r="B57" s="8" t="s">
        <v>196</v>
      </c>
    </row>
    <row r="58" spans="2:28" outlineLevel="1" x14ac:dyDescent="0.2"/>
    <row r="59" spans="2:28" outlineLevel="1" x14ac:dyDescent="0.2">
      <c r="B59" s="37" t="s">
        <v>73</v>
      </c>
    </row>
    <row r="60" spans="2:28" outlineLevel="1" x14ac:dyDescent="0.2">
      <c r="B60" s="31" t="s">
        <v>107</v>
      </c>
      <c r="D60" s="2" t="s">
        <v>88</v>
      </c>
      <c r="F60" s="39">
        <v>0.4524648639265762</v>
      </c>
      <c r="Z60" s="31" t="s">
        <v>259</v>
      </c>
      <c r="AB60" s="2" t="s">
        <v>320</v>
      </c>
    </row>
    <row r="61" spans="2:28" outlineLevel="1" x14ac:dyDescent="0.2">
      <c r="B61" s="38" t="s">
        <v>75</v>
      </c>
      <c r="D61" s="2" t="s">
        <v>88</v>
      </c>
      <c r="F61" s="39">
        <v>0.25</v>
      </c>
      <c r="Z61" s="31" t="s">
        <v>260</v>
      </c>
      <c r="AB61" s="2" t="s">
        <v>321</v>
      </c>
    </row>
    <row r="62" spans="2:28" outlineLevel="1" x14ac:dyDescent="0.2">
      <c r="B62" s="40" t="s">
        <v>142</v>
      </c>
      <c r="D62" s="2" t="s">
        <v>88</v>
      </c>
      <c r="F62" s="39">
        <v>-9.240740740740726E-5</v>
      </c>
      <c r="Z62" s="31" t="s">
        <v>261</v>
      </c>
      <c r="AB62" s="2" t="s">
        <v>324</v>
      </c>
    </row>
    <row r="63" spans="2:28" outlineLevel="1" x14ac:dyDescent="0.2">
      <c r="B63" s="40" t="s">
        <v>77</v>
      </c>
      <c r="D63" s="2" t="s">
        <v>88</v>
      </c>
      <c r="F63" s="39">
        <v>0.05</v>
      </c>
      <c r="Z63" s="31" t="s">
        <v>262</v>
      </c>
      <c r="AB63" s="2" t="s">
        <v>323</v>
      </c>
    </row>
    <row r="64" spans="2:28" outlineLevel="1" x14ac:dyDescent="0.2">
      <c r="B64" s="2" t="s">
        <v>108</v>
      </c>
      <c r="F64" s="48">
        <v>0.48218427952287901</v>
      </c>
      <c r="Z64" s="31" t="s">
        <v>270</v>
      </c>
      <c r="AB64" s="2" t="s">
        <v>322</v>
      </c>
    </row>
    <row r="65" spans="2:28" outlineLevel="1" x14ac:dyDescent="0.2">
      <c r="B65" s="87" t="s">
        <v>280</v>
      </c>
      <c r="D65" s="2" t="s">
        <v>88</v>
      </c>
      <c r="S65" s="97"/>
      <c r="T65" s="39">
        <v>9.4977828398386446E-3</v>
      </c>
      <c r="U65" s="39">
        <v>9.4977828398386446E-3</v>
      </c>
      <c r="V65" s="39">
        <v>9.4977828398386446E-3</v>
      </c>
      <c r="W65" s="39">
        <v>9.4977828398386446E-3</v>
      </c>
      <c r="X65" s="39">
        <v>9.2140258082611358E-3</v>
      </c>
      <c r="Z65" s="31" t="s">
        <v>263</v>
      </c>
      <c r="AB65" s="2" t="s">
        <v>328</v>
      </c>
    </row>
    <row r="66" spans="2:28" outlineLevel="1" x14ac:dyDescent="0.2">
      <c r="B66" s="87" t="s">
        <v>281</v>
      </c>
      <c r="D66" s="2" t="s">
        <v>88</v>
      </c>
      <c r="F66" s="39">
        <v>8.538686106480264E-3</v>
      </c>
      <c r="Z66" s="31" t="s">
        <v>264</v>
      </c>
      <c r="AB66" s="2" t="s">
        <v>326</v>
      </c>
    </row>
    <row r="67" spans="2:28" outlineLevel="1" x14ac:dyDescent="0.2">
      <c r="B67" s="87" t="s">
        <v>279</v>
      </c>
      <c r="D67" s="2" t="s">
        <v>88</v>
      </c>
      <c r="F67" s="39">
        <v>1.5E-3</v>
      </c>
      <c r="Z67" s="31" t="s">
        <v>265</v>
      </c>
      <c r="AB67" s="2" t="s">
        <v>327</v>
      </c>
    </row>
    <row r="68" spans="2:28" outlineLevel="1" x14ac:dyDescent="0.2">
      <c r="B68" s="42"/>
    </row>
    <row r="69" spans="2:28" outlineLevel="1" x14ac:dyDescent="0.2">
      <c r="B69" s="37" t="s">
        <v>79</v>
      </c>
    </row>
    <row r="70" spans="2:28" outlineLevel="1" x14ac:dyDescent="0.2">
      <c r="B70" s="41" t="s">
        <v>98</v>
      </c>
      <c r="D70" s="2" t="s">
        <v>88</v>
      </c>
      <c r="S70" s="97"/>
      <c r="T70" s="39">
        <v>3.3418076474097322E-2</v>
      </c>
      <c r="U70" s="39">
        <v>3.3418076474097308E-2</v>
      </c>
      <c r="V70" s="39">
        <v>3.3418076474097308E-2</v>
      </c>
      <c r="W70" s="39">
        <v>3.3418076474097308E-2</v>
      </c>
      <c r="X70" s="39">
        <v>3.3289686387416383E-2</v>
      </c>
      <c r="Z70" s="31" t="s">
        <v>266</v>
      </c>
      <c r="AB70" s="2" t="s">
        <v>284</v>
      </c>
    </row>
    <row r="71" spans="2:28" outlineLevel="1" x14ac:dyDescent="0.2">
      <c r="B71" s="41" t="s">
        <v>100</v>
      </c>
      <c r="D71" s="2" t="s">
        <v>88</v>
      </c>
      <c r="S71" s="97"/>
      <c r="T71" s="39">
        <v>2.4361857394249009E-2</v>
      </c>
      <c r="U71" s="39">
        <v>2.4361857394249009E-2</v>
      </c>
      <c r="V71" s="39">
        <v>2.4361857394249009E-2</v>
      </c>
      <c r="W71" s="39">
        <v>2.4361857394249009E-2</v>
      </c>
      <c r="X71" s="39">
        <v>2.4234592436670477E-2</v>
      </c>
      <c r="Z71" s="31" t="s">
        <v>267</v>
      </c>
      <c r="AB71" s="2" t="s">
        <v>284</v>
      </c>
    </row>
    <row r="72" spans="2:28" outlineLevel="1" x14ac:dyDescent="0.2">
      <c r="B72" s="42"/>
    </row>
    <row r="73" spans="2:28" outlineLevel="1" x14ac:dyDescent="0.2">
      <c r="B73" s="37" t="s">
        <v>80</v>
      </c>
    </row>
    <row r="74" spans="2:28" outlineLevel="1" x14ac:dyDescent="0.2">
      <c r="B74" s="41" t="s">
        <v>99</v>
      </c>
      <c r="D74" s="2" t="s">
        <v>88</v>
      </c>
      <c r="S74" s="97"/>
      <c r="T74" s="39">
        <v>3.2984118901145887E-2</v>
      </c>
      <c r="U74" s="39">
        <v>3.2984118901145887E-2</v>
      </c>
      <c r="V74" s="39">
        <v>3.2984118901145887E-2</v>
      </c>
      <c r="W74" s="39">
        <v>3.2984118901145887E-2</v>
      </c>
      <c r="X74" s="39">
        <v>3.2984118901145887E-2</v>
      </c>
      <c r="Z74" s="31" t="s">
        <v>268</v>
      </c>
      <c r="AB74" s="2" t="s">
        <v>284</v>
      </c>
    </row>
    <row r="75" spans="2:28" outlineLevel="1" x14ac:dyDescent="0.2">
      <c r="B75" s="41" t="s">
        <v>102</v>
      </c>
      <c r="D75" s="2" t="s">
        <v>88</v>
      </c>
      <c r="S75" s="97"/>
      <c r="T75" s="43">
        <v>2.3931702749600881E-2</v>
      </c>
      <c r="U75" s="43">
        <v>2.3931702749600881E-2</v>
      </c>
      <c r="V75" s="43">
        <v>2.3931702749600881E-2</v>
      </c>
      <c r="W75" s="43">
        <v>2.3931702749600881E-2</v>
      </c>
      <c r="X75" s="43">
        <v>2.3931702749600881E-2</v>
      </c>
      <c r="Z75" s="31" t="s">
        <v>269</v>
      </c>
      <c r="AB75" s="2" t="s">
        <v>284</v>
      </c>
    </row>
    <row r="81" spans="2:2" x14ac:dyDescent="0.2">
      <c r="B81" s="22" t="s">
        <v>64</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96C77-1A77-4F0C-A54A-427F68BF6C2E}">
  <sheetPr>
    <tabColor rgb="FFE1FFE1"/>
  </sheetPr>
  <dimension ref="B2:AB40"/>
  <sheetViews>
    <sheetView showGridLines="0" zoomScale="90" zoomScaleNormal="90" workbookViewId="0">
      <pane xSplit="4" ySplit="15" topLeftCell="E16" activePane="bottomRight" state="frozen"/>
      <selection activeCell="B6" sqref="B6"/>
      <selection pane="topRight" activeCell="B6" sqref="B6"/>
      <selection pane="bottomLeft" activeCell="B6" sqref="B6"/>
      <selection pane="bottomRight" sqref="A1:XFD1"/>
    </sheetView>
  </sheetViews>
  <sheetFormatPr defaultColWidth="9.140625" defaultRowHeight="12.75" x14ac:dyDescent="0.2"/>
  <cols>
    <col min="1" max="1" width="2.7109375" style="2" customWidth="1"/>
    <col min="2" max="2" width="63.5703125" style="2" customWidth="1"/>
    <col min="3" max="3" width="2.7109375" style="2" customWidth="1"/>
    <col min="4" max="4" width="9.7109375" style="2" customWidth="1"/>
    <col min="5" max="5" width="2.7109375" style="2" customWidth="1"/>
    <col min="6" max="6" width="10.7109375" style="2" customWidth="1"/>
    <col min="7" max="9" width="2.7109375" style="2" customWidth="1"/>
    <col min="10" max="24" width="10.7109375" style="2" customWidth="1"/>
    <col min="25" max="25" width="2.7109375" style="2" customWidth="1"/>
    <col min="26" max="26" width="64" style="2" customWidth="1"/>
    <col min="27" max="27" width="2.7109375" style="2" customWidth="1"/>
    <col min="28" max="28" width="30.7109375" style="2" customWidth="1"/>
    <col min="29" max="29" width="2.7109375" style="2" customWidth="1"/>
    <col min="30" max="44" width="13.7109375" style="2" customWidth="1"/>
    <col min="45" max="16384" width="9.140625" style="2"/>
  </cols>
  <sheetData>
    <row r="2" spans="2:28" s="13" customFormat="1" ht="18" x14ac:dyDescent="0.2">
      <c r="B2" s="13" t="s">
        <v>139</v>
      </c>
    </row>
    <row r="4" spans="2:28" x14ac:dyDescent="0.2">
      <c r="B4" s="21" t="s">
        <v>23</v>
      </c>
      <c r="T4" s="35"/>
    </row>
    <row r="5" spans="2:28" x14ac:dyDescent="0.2">
      <c r="B5" s="2" t="s">
        <v>329</v>
      </c>
      <c r="F5" s="14"/>
    </row>
    <row r="6" spans="2:28" x14ac:dyDescent="0.2">
      <c r="B6" s="2" t="s">
        <v>332</v>
      </c>
      <c r="F6" s="14"/>
    </row>
    <row r="7" spans="2:28" x14ac:dyDescent="0.2">
      <c r="B7" s="2" t="s">
        <v>335</v>
      </c>
      <c r="F7" s="14"/>
    </row>
    <row r="8" spans="2:28" x14ac:dyDescent="0.2">
      <c r="B8" s="2" t="s">
        <v>336</v>
      </c>
      <c r="F8" s="14"/>
    </row>
    <row r="9" spans="2:28" x14ac:dyDescent="0.2">
      <c r="B9" s="2" t="s">
        <v>334</v>
      </c>
      <c r="F9" s="14"/>
    </row>
    <row r="10" spans="2:28" x14ac:dyDescent="0.2">
      <c r="B10" s="4"/>
      <c r="F10" s="14"/>
    </row>
    <row r="11" spans="2:28" x14ac:dyDescent="0.2">
      <c r="B11" s="4" t="s">
        <v>24</v>
      </c>
      <c r="F11" s="14"/>
    </row>
    <row r="12" spans="2:28" x14ac:dyDescent="0.2">
      <c r="B12" s="2" t="s">
        <v>373</v>
      </c>
      <c r="F12" s="14"/>
    </row>
    <row r="13" spans="2:28" x14ac:dyDescent="0.2">
      <c r="F13" s="14"/>
    </row>
    <row r="14" spans="2:28" s="8" customFormat="1" x14ac:dyDescent="0.2">
      <c r="B14" s="8" t="s">
        <v>39</v>
      </c>
      <c r="D14" s="71" t="s">
        <v>21</v>
      </c>
      <c r="F14" s="71" t="s">
        <v>22</v>
      </c>
      <c r="J14" s="36">
        <v>2012</v>
      </c>
      <c r="K14" s="36">
        <v>2013</v>
      </c>
      <c r="L14" s="36">
        <v>2014</v>
      </c>
      <c r="M14" s="36">
        <v>2015</v>
      </c>
      <c r="N14" s="36">
        <v>2016</v>
      </c>
      <c r="O14" s="36">
        <v>2017</v>
      </c>
      <c r="P14" s="36">
        <v>2018</v>
      </c>
      <c r="Q14" s="36">
        <v>2019</v>
      </c>
      <c r="R14" s="36">
        <v>2020</v>
      </c>
      <c r="S14" s="36">
        <v>2021</v>
      </c>
      <c r="T14" s="36">
        <v>2022</v>
      </c>
      <c r="U14" s="36">
        <v>2023</v>
      </c>
      <c r="V14" s="36">
        <v>2024</v>
      </c>
      <c r="W14" s="36">
        <v>2025</v>
      </c>
      <c r="X14" s="36">
        <v>2026</v>
      </c>
      <c r="Z14" s="8" t="s">
        <v>40</v>
      </c>
      <c r="AB14" s="8" t="s">
        <v>41</v>
      </c>
    </row>
    <row r="17" spans="2:28" s="8" customFormat="1" x14ac:dyDescent="0.2">
      <c r="B17" s="8" t="s">
        <v>81</v>
      </c>
    </row>
    <row r="19" spans="2:28" x14ac:dyDescent="0.2">
      <c r="B19" s="37" t="s">
        <v>149</v>
      </c>
    </row>
    <row r="20" spans="2:28" x14ac:dyDescent="0.2">
      <c r="B20" s="40" t="s">
        <v>82</v>
      </c>
      <c r="D20" s="2" t="s">
        <v>88</v>
      </c>
      <c r="J20" s="32"/>
      <c r="K20" s="32"/>
      <c r="L20" s="32"/>
      <c r="M20" s="32"/>
      <c r="N20" s="32"/>
      <c r="O20" s="32"/>
      <c r="P20" s="32"/>
      <c r="Q20" s="32"/>
      <c r="R20" s="32"/>
      <c r="S20" s="39">
        <v>-1.8551724137931035E-3</v>
      </c>
      <c r="T20" s="39">
        <v>1.4644384615384616E-2</v>
      </c>
      <c r="U20" s="91"/>
      <c r="V20" s="91"/>
      <c r="W20" s="91"/>
      <c r="X20" s="91"/>
      <c r="Z20" s="2" t="s">
        <v>337</v>
      </c>
      <c r="AB20" s="2" t="s">
        <v>341</v>
      </c>
    </row>
    <row r="21" spans="2:28" x14ac:dyDescent="0.2">
      <c r="B21" s="2" t="s">
        <v>83</v>
      </c>
      <c r="D21" s="2" t="s">
        <v>88</v>
      </c>
      <c r="J21" s="32"/>
      <c r="K21" s="32"/>
      <c r="L21" s="32"/>
      <c r="M21" s="32"/>
      <c r="N21" s="32"/>
      <c r="O21" s="32"/>
      <c r="P21" s="32"/>
      <c r="Q21" s="32"/>
      <c r="R21" s="32"/>
      <c r="S21" s="39">
        <v>-3.1020306513409954E-3</v>
      </c>
      <c r="T21" s="39">
        <v>1.1917538461538455E-2</v>
      </c>
      <c r="U21" s="91"/>
      <c r="V21" s="91"/>
      <c r="W21" s="91"/>
      <c r="X21" s="91"/>
      <c r="Z21" s="2" t="s">
        <v>145</v>
      </c>
      <c r="AB21" s="2" t="s">
        <v>341</v>
      </c>
    </row>
    <row r="23" spans="2:28" x14ac:dyDescent="0.2">
      <c r="B23" s="1" t="s">
        <v>148</v>
      </c>
    </row>
    <row r="24" spans="2:28" x14ac:dyDescent="0.2">
      <c r="B24" s="40" t="s">
        <v>82</v>
      </c>
      <c r="D24" s="2" t="s">
        <v>88</v>
      </c>
      <c r="J24" s="32"/>
      <c r="K24" s="32"/>
      <c r="L24" s="32"/>
      <c r="M24" s="32"/>
      <c r="N24" s="32"/>
      <c r="O24" s="32"/>
      <c r="P24" s="32"/>
      <c r="Q24" s="32"/>
      <c r="R24" s="32"/>
      <c r="S24" s="39">
        <v>7.5199233716475124E-4</v>
      </c>
      <c r="T24" s="39">
        <v>1.5884846153846159E-2</v>
      </c>
      <c r="U24" s="73"/>
      <c r="V24" s="73"/>
      <c r="W24" s="73"/>
      <c r="X24" s="73"/>
      <c r="Z24" s="2" t="s">
        <v>338</v>
      </c>
      <c r="AB24" s="2" t="s">
        <v>341</v>
      </c>
    </row>
    <row r="25" spans="2:28" x14ac:dyDescent="0.2">
      <c r="B25" s="2" t="s">
        <v>83</v>
      </c>
      <c r="D25" s="2" t="s">
        <v>88</v>
      </c>
      <c r="J25" s="32"/>
      <c r="K25" s="32"/>
      <c r="L25" s="32"/>
      <c r="M25" s="32"/>
      <c r="N25" s="32"/>
      <c r="O25" s="32"/>
      <c r="P25" s="32"/>
      <c r="Q25" s="32"/>
      <c r="R25" s="32"/>
      <c r="S25" s="39">
        <v>-8.3777777777777724E-4</v>
      </c>
      <c r="T25" s="39">
        <v>1.2925538461538464E-2</v>
      </c>
      <c r="U25" s="73"/>
      <c r="V25" s="73"/>
      <c r="W25" s="73"/>
      <c r="X25" s="73"/>
      <c r="Z25" s="2" t="s">
        <v>145</v>
      </c>
      <c r="AB25" s="2" t="s">
        <v>341</v>
      </c>
    </row>
    <row r="27" spans="2:28" x14ac:dyDescent="0.2">
      <c r="B27" s="1" t="s">
        <v>150</v>
      </c>
      <c r="AB27" s="2" t="s">
        <v>311</v>
      </c>
    </row>
    <row r="28" spans="2:28" x14ac:dyDescent="0.2">
      <c r="B28" s="40" t="s">
        <v>82</v>
      </c>
      <c r="D28" s="2" t="s">
        <v>88</v>
      </c>
      <c r="J28" s="32"/>
      <c r="K28" s="32"/>
      <c r="L28" s="32"/>
      <c r="M28" s="32"/>
      <c r="N28" s="32"/>
      <c r="O28" s="32"/>
      <c r="P28" s="32"/>
      <c r="Q28" s="32"/>
      <c r="R28" s="32"/>
      <c r="S28" s="39">
        <v>3.7295913154533821E-3</v>
      </c>
      <c r="T28" s="39">
        <v>9.3367816091954057E-4</v>
      </c>
      <c r="U28" s="39">
        <v>5.313767560664112E-3</v>
      </c>
      <c r="V28" s="39">
        <v>1.3400421994884918E-2</v>
      </c>
      <c r="W28" s="39">
        <v>1.3400421994884918E-2</v>
      </c>
      <c r="X28" s="39">
        <v>1.3400421994884918E-2</v>
      </c>
      <c r="Z28" s="2" t="s">
        <v>338</v>
      </c>
      <c r="AB28" s="2" t="s">
        <v>342</v>
      </c>
    </row>
    <row r="29" spans="2:28" x14ac:dyDescent="0.2">
      <c r="B29" s="2" t="s">
        <v>83</v>
      </c>
      <c r="D29" s="2" t="s">
        <v>88</v>
      </c>
      <c r="J29" s="32"/>
      <c r="K29" s="32"/>
      <c r="L29" s="32"/>
      <c r="M29" s="32"/>
      <c r="N29" s="32"/>
      <c r="O29" s="32"/>
      <c r="P29" s="32"/>
      <c r="Q29" s="32"/>
      <c r="R29" s="32"/>
      <c r="S29" s="39">
        <v>2.6501149425287372E-3</v>
      </c>
      <c r="T29" s="39">
        <v>-5.7648786717752075E-4</v>
      </c>
      <c r="U29" s="39">
        <v>3.2212899106002558E-3</v>
      </c>
      <c r="V29" s="39">
        <v>1.1054808184143221E-2</v>
      </c>
      <c r="W29" s="39">
        <v>1.1054808184143221E-2</v>
      </c>
      <c r="X29" s="39">
        <v>1.1054808184143221E-2</v>
      </c>
      <c r="Z29" s="2" t="s">
        <v>145</v>
      </c>
      <c r="AB29" s="2" t="s">
        <v>342</v>
      </c>
    </row>
    <row r="31" spans="2:28" x14ac:dyDescent="0.2">
      <c r="B31" s="1" t="s">
        <v>141</v>
      </c>
    </row>
    <row r="32" spans="2:28" x14ac:dyDescent="0.2">
      <c r="B32" s="2" t="s">
        <v>141</v>
      </c>
      <c r="D32" s="2" t="s">
        <v>88</v>
      </c>
      <c r="F32" s="39">
        <v>5.0000000000000001E-3</v>
      </c>
      <c r="Z32" s="2" t="s">
        <v>271</v>
      </c>
    </row>
    <row r="33" spans="2:28" x14ac:dyDescent="0.2">
      <c r="B33" s="1"/>
    </row>
    <row r="35" spans="2:28" s="8" customFormat="1" x14ac:dyDescent="0.2">
      <c r="B35" s="8" t="s">
        <v>330</v>
      </c>
    </row>
    <row r="37" spans="2:28" x14ac:dyDescent="0.2">
      <c r="B37" s="21" t="s">
        <v>331</v>
      </c>
    </row>
    <row r="38" spans="2:28" x14ac:dyDescent="0.2">
      <c r="B38" s="2" t="s">
        <v>203</v>
      </c>
      <c r="D38" s="2" t="s">
        <v>88</v>
      </c>
      <c r="J38" s="39">
        <v>3.0898850574712665E-2</v>
      </c>
      <c r="K38" s="39">
        <v>2.697739463601535E-2</v>
      </c>
      <c r="L38" s="39">
        <v>2.0250574712643684E-2</v>
      </c>
      <c r="M38" s="39">
        <v>1.3843678160919528E-2</v>
      </c>
      <c r="N38" s="39">
        <v>9.9574712643678183E-3</v>
      </c>
      <c r="O38" s="39">
        <v>1.1915384615384616E-2</v>
      </c>
      <c r="P38" s="39">
        <v>1.3557088122605372E-2</v>
      </c>
      <c r="Q38" s="39">
        <v>7.1501915708812244E-3</v>
      </c>
      <c r="R38" s="39">
        <v>4.9087786259541964E-3</v>
      </c>
      <c r="S38" s="91"/>
      <c r="T38" s="91"/>
      <c r="U38" s="91"/>
      <c r="V38" s="91"/>
      <c r="W38" s="91"/>
      <c r="X38" s="91"/>
      <c r="Z38" s="98" t="s">
        <v>312</v>
      </c>
      <c r="AB38" s="2" t="s">
        <v>341</v>
      </c>
    </row>
    <row r="39" spans="2:28" x14ac:dyDescent="0.2">
      <c r="B39" s="2" t="s">
        <v>225</v>
      </c>
      <c r="D39" s="2" t="s">
        <v>88</v>
      </c>
      <c r="J39" s="91"/>
      <c r="K39" s="91"/>
      <c r="L39" s="91"/>
      <c r="M39" s="91"/>
      <c r="N39" s="91"/>
      <c r="O39" s="91"/>
      <c r="P39" s="91"/>
      <c r="Q39" s="91"/>
      <c r="R39" s="91"/>
      <c r="S39" s="39">
        <v>3.8812260536398467E-3</v>
      </c>
      <c r="T39" s="39">
        <v>2.5222007722007712E-2</v>
      </c>
      <c r="U39" s="73"/>
      <c r="V39" s="73"/>
      <c r="W39" s="73"/>
      <c r="X39" s="73"/>
      <c r="Z39" s="2" t="s">
        <v>343</v>
      </c>
      <c r="AB39" s="2" t="s">
        <v>341</v>
      </c>
    </row>
    <row r="40" spans="2:28" x14ac:dyDescent="0.2">
      <c r="AB40" s="2" t="s">
        <v>311</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4.9989318521683403E-2"/>
  </sheetPr>
  <dimension ref="B2:B3"/>
  <sheetViews>
    <sheetView showGridLines="0" zoomScale="90" zoomScaleNormal="90" workbookViewId="0"/>
  </sheetViews>
  <sheetFormatPr defaultColWidth="9.140625" defaultRowHeight="12.75" x14ac:dyDescent="0.2"/>
  <cols>
    <col min="1" max="1" width="5.7109375" style="16" customWidth="1"/>
    <col min="2" max="16384" width="9.140625" style="16"/>
  </cols>
  <sheetData>
    <row r="2" spans="2:2" x14ac:dyDescent="0.2">
      <c r="B2" s="30" t="s">
        <v>68</v>
      </c>
    </row>
    <row r="3" spans="2:2" x14ac:dyDescent="0.2">
      <c r="B3" s="30" t="s">
        <v>69</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CC"/>
  </sheetPr>
  <dimension ref="B2:Z45"/>
  <sheetViews>
    <sheetView showGridLines="0" zoomScale="90" zoomScaleNormal="90" workbookViewId="0">
      <pane xSplit="4" ySplit="11" topLeftCell="E12" activePane="bottomRight" state="frozen"/>
      <selection activeCell="B6" sqref="B6"/>
      <selection pane="topRight" activeCell="B6" sqref="B6"/>
      <selection pane="bottomLeft" activeCell="B6" sqref="B6"/>
      <selection pane="bottomRight"/>
    </sheetView>
  </sheetViews>
  <sheetFormatPr defaultColWidth="9.140625" defaultRowHeight="12.75" x14ac:dyDescent="0.2"/>
  <cols>
    <col min="1" max="1" width="2.7109375" style="2" customWidth="1"/>
    <col min="2" max="2" width="75.42578125" style="2" customWidth="1"/>
    <col min="3" max="3" width="2.7109375" style="2" customWidth="1"/>
    <col min="4" max="4" width="10.7109375" style="2" customWidth="1"/>
    <col min="5" max="5" width="2.7109375" style="2" customWidth="1"/>
    <col min="6" max="6" width="10.7109375" style="2" customWidth="1"/>
    <col min="7" max="18" width="2.7109375" style="2" customWidth="1"/>
    <col min="19" max="24" width="10.7109375" style="2" customWidth="1"/>
    <col min="25" max="25" width="2.7109375" style="2" customWidth="1"/>
    <col min="26" max="26" width="12.5703125" style="2" customWidth="1"/>
    <col min="27" max="35" width="13.7109375" style="2" customWidth="1"/>
    <col min="36" max="16384" width="9.140625" style="2"/>
  </cols>
  <sheetData>
    <row r="2" spans="2:26" s="13" customFormat="1" ht="18" x14ac:dyDescent="0.2">
      <c r="B2" s="13" t="s">
        <v>84</v>
      </c>
    </row>
    <row r="4" spans="2:26" x14ac:dyDescent="0.2">
      <c r="B4" s="21" t="s">
        <v>47</v>
      </c>
    </row>
    <row r="5" spans="2:26" x14ac:dyDescent="0.2">
      <c r="B5" s="2" t="s">
        <v>357</v>
      </c>
      <c r="L5" s="14"/>
    </row>
    <row r="6" spans="2:26" x14ac:dyDescent="0.2">
      <c r="L6" s="14"/>
    </row>
    <row r="7" spans="2:26" x14ac:dyDescent="0.2">
      <c r="B7" s="4" t="s">
        <v>24</v>
      </c>
      <c r="L7" s="14"/>
    </row>
    <row r="8" spans="2:26" x14ac:dyDescent="0.2">
      <c r="B8" s="2" t="s">
        <v>374</v>
      </c>
      <c r="L8" s="14"/>
    </row>
    <row r="9" spans="2:26" x14ac:dyDescent="0.2">
      <c r="L9" s="14"/>
    </row>
    <row r="10" spans="2:26" s="8" customFormat="1" x14ac:dyDescent="0.2">
      <c r="B10" s="8" t="s">
        <v>39</v>
      </c>
      <c r="D10" s="8" t="s">
        <v>21</v>
      </c>
      <c r="F10" s="8" t="s">
        <v>22</v>
      </c>
      <c r="S10" s="36">
        <v>2021</v>
      </c>
      <c r="T10" s="36">
        <v>2022</v>
      </c>
      <c r="U10" s="36">
        <v>2023</v>
      </c>
      <c r="V10" s="36">
        <v>2024</v>
      </c>
      <c r="W10" s="36">
        <v>2025</v>
      </c>
      <c r="X10" s="36">
        <v>2026</v>
      </c>
      <c r="Z10" s="8" t="s">
        <v>41</v>
      </c>
    </row>
    <row r="13" spans="2:26" s="8" customFormat="1" x14ac:dyDescent="0.2">
      <c r="B13" s="8" t="s">
        <v>154</v>
      </c>
    </row>
    <row r="15" spans="2:26" x14ac:dyDescent="0.2">
      <c r="B15" s="37" t="s">
        <v>149</v>
      </c>
    </row>
    <row r="16" spans="2:26" x14ac:dyDescent="0.2">
      <c r="B16" s="2" t="s">
        <v>82</v>
      </c>
      <c r="D16" s="2" t="s">
        <v>88</v>
      </c>
      <c r="S16" s="44">
        <f>'3. Input rente'!S20</f>
        <v>-1.8551724137931035E-3</v>
      </c>
      <c r="T16" s="44">
        <f>'3. Input rente'!T20</f>
        <v>1.4644384615384616E-2</v>
      </c>
      <c r="U16" s="91"/>
      <c r="V16" s="91"/>
      <c r="W16" s="91"/>
      <c r="X16" s="91"/>
      <c r="Z16" s="2" t="s">
        <v>309</v>
      </c>
    </row>
    <row r="17" spans="2:26" x14ac:dyDescent="0.2">
      <c r="B17" s="2" t="s">
        <v>83</v>
      </c>
      <c r="D17" s="2" t="s">
        <v>88</v>
      </c>
      <c r="S17" s="44">
        <f>'3. Input rente'!S21</f>
        <v>-3.1020306513409954E-3</v>
      </c>
      <c r="T17" s="44">
        <f>'3. Input rente'!T21</f>
        <v>1.1917538461538455E-2</v>
      </c>
      <c r="U17" s="91"/>
      <c r="V17" s="91"/>
      <c r="W17" s="91"/>
      <c r="X17" s="91"/>
      <c r="Z17" s="2" t="s">
        <v>145</v>
      </c>
    </row>
    <row r="19" spans="2:26" x14ac:dyDescent="0.2">
      <c r="B19" s="37" t="s">
        <v>148</v>
      </c>
    </row>
    <row r="20" spans="2:26" x14ac:dyDescent="0.2">
      <c r="B20" s="2" t="s">
        <v>82</v>
      </c>
      <c r="D20" s="2" t="s">
        <v>88</v>
      </c>
      <c r="S20" s="44">
        <f>'3. Input rente'!S24</f>
        <v>7.5199233716475124E-4</v>
      </c>
      <c r="T20" s="44">
        <f>'3. Input rente'!T24</f>
        <v>1.5884846153846159E-2</v>
      </c>
      <c r="U20" s="69"/>
      <c r="V20" s="69"/>
      <c r="W20" s="69"/>
      <c r="X20" s="69"/>
      <c r="Z20" s="2" t="s">
        <v>309</v>
      </c>
    </row>
    <row r="21" spans="2:26" x14ac:dyDescent="0.2">
      <c r="B21" s="2" t="s">
        <v>83</v>
      </c>
      <c r="D21" s="2" t="s">
        <v>88</v>
      </c>
      <c r="S21" s="44">
        <f>'3. Input rente'!S25</f>
        <v>-8.3777777777777724E-4</v>
      </c>
      <c r="T21" s="44">
        <f>'3. Input rente'!T25</f>
        <v>1.2925538461538464E-2</v>
      </c>
      <c r="U21" s="69"/>
      <c r="V21" s="69"/>
      <c r="W21" s="69"/>
      <c r="X21" s="69"/>
      <c r="Z21" s="2" t="s">
        <v>145</v>
      </c>
    </row>
    <row r="23" spans="2:26" x14ac:dyDescent="0.2">
      <c r="B23" s="1" t="s">
        <v>150</v>
      </c>
    </row>
    <row r="24" spans="2:26" x14ac:dyDescent="0.2">
      <c r="B24" s="40" t="s">
        <v>82</v>
      </c>
      <c r="D24" s="2" t="s">
        <v>88</v>
      </c>
      <c r="S24" s="44">
        <f>'3. Input rente'!S28</f>
        <v>3.7295913154533821E-3</v>
      </c>
      <c r="T24" s="44">
        <f>'3. Input rente'!T28</f>
        <v>9.3367816091954057E-4</v>
      </c>
      <c r="U24" s="44">
        <f>'3. Input rente'!U28</f>
        <v>5.313767560664112E-3</v>
      </c>
      <c r="V24" s="44">
        <f>'3. Input rente'!V28</f>
        <v>1.3400421994884918E-2</v>
      </c>
      <c r="W24" s="44">
        <f>'3. Input rente'!W28</f>
        <v>1.3400421994884918E-2</v>
      </c>
      <c r="X24" s="44">
        <f>'3. Input rente'!X28</f>
        <v>1.3400421994884918E-2</v>
      </c>
      <c r="Z24" s="2" t="s">
        <v>226</v>
      </c>
    </row>
    <row r="25" spans="2:26" x14ac:dyDescent="0.2">
      <c r="B25" s="2" t="s">
        <v>83</v>
      </c>
      <c r="D25" s="2" t="s">
        <v>88</v>
      </c>
      <c r="S25" s="44">
        <f>'3. Input rente'!S29</f>
        <v>2.6501149425287372E-3</v>
      </c>
      <c r="T25" s="44">
        <f>'3. Input rente'!T29</f>
        <v>-5.7648786717752075E-4</v>
      </c>
      <c r="U25" s="44">
        <f>'3. Input rente'!U29</f>
        <v>3.2212899106002558E-3</v>
      </c>
      <c r="V25" s="44">
        <f>'3. Input rente'!V29</f>
        <v>1.1054808184143221E-2</v>
      </c>
      <c r="W25" s="44">
        <f>'3. Input rente'!W29</f>
        <v>1.1054808184143221E-2</v>
      </c>
      <c r="X25" s="44">
        <f>'3. Input rente'!X29</f>
        <v>1.1054808184143221E-2</v>
      </c>
      <c r="Z25" s="2" t="s">
        <v>145</v>
      </c>
    </row>
    <row r="27" spans="2:26" x14ac:dyDescent="0.2">
      <c r="B27" s="1" t="s">
        <v>155</v>
      </c>
      <c r="D27" s="2" t="s">
        <v>88</v>
      </c>
      <c r="F27" s="44">
        <f>'3. Input rente'!F32</f>
        <v>5.0000000000000001E-3</v>
      </c>
    </row>
    <row r="30" spans="2:26" s="8" customFormat="1" x14ac:dyDescent="0.2">
      <c r="B30" s="8" t="s">
        <v>156</v>
      </c>
    </row>
    <row r="32" spans="2:26" x14ac:dyDescent="0.2">
      <c r="B32" s="1" t="s">
        <v>158</v>
      </c>
    </row>
    <row r="33" spans="2:24" x14ac:dyDescent="0.2">
      <c r="B33" s="2" t="s">
        <v>151</v>
      </c>
      <c r="D33" s="2" t="s">
        <v>88</v>
      </c>
      <c r="S33" s="45">
        <f t="shared" ref="S33:X33" si="0">AVERAGE(S24:S25)</f>
        <v>3.1898531289910595E-3</v>
      </c>
      <c r="T33" s="45">
        <f t="shared" si="0"/>
        <v>1.7859514687100991E-4</v>
      </c>
      <c r="U33" s="45">
        <f t="shared" si="0"/>
        <v>4.2675287356321841E-3</v>
      </c>
      <c r="V33" s="45">
        <f t="shared" si="0"/>
        <v>1.222761508951407E-2</v>
      </c>
      <c r="W33" s="45">
        <f t="shared" si="0"/>
        <v>1.222761508951407E-2</v>
      </c>
      <c r="X33" s="45">
        <f t="shared" si="0"/>
        <v>1.222761508951407E-2</v>
      </c>
    </row>
    <row r="34" spans="2:24" x14ac:dyDescent="0.2">
      <c r="B34" s="2" t="s">
        <v>153</v>
      </c>
      <c r="D34" s="2" t="s">
        <v>88</v>
      </c>
      <c r="S34" s="33">
        <f t="shared" ref="S34:X34" si="1">MAX($F$27,S33)</f>
        <v>5.0000000000000001E-3</v>
      </c>
      <c r="T34" s="33">
        <f t="shared" si="1"/>
        <v>5.0000000000000001E-3</v>
      </c>
      <c r="U34" s="33">
        <f t="shared" si="1"/>
        <v>5.0000000000000001E-3</v>
      </c>
      <c r="V34" s="33">
        <f t="shared" si="1"/>
        <v>1.222761508951407E-2</v>
      </c>
      <c r="W34" s="33">
        <f t="shared" si="1"/>
        <v>1.222761508951407E-2</v>
      </c>
      <c r="X34" s="33">
        <f t="shared" si="1"/>
        <v>1.222761508951407E-2</v>
      </c>
    </row>
    <row r="36" spans="2:24" x14ac:dyDescent="0.2">
      <c r="B36" s="21" t="s">
        <v>157</v>
      </c>
    </row>
    <row r="37" spans="2:24" x14ac:dyDescent="0.2">
      <c r="B37" s="2" t="s">
        <v>143</v>
      </c>
      <c r="D37" s="2" t="s">
        <v>88</v>
      </c>
      <c r="S37" s="33">
        <f>AVERAGE(S16:S17)</f>
        <v>-2.4786015325670495E-3</v>
      </c>
      <c r="T37" s="33">
        <f>AVERAGE(T16:T17)</f>
        <v>1.3280961538461537E-2</v>
      </c>
      <c r="U37" s="91"/>
      <c r="V37" s="91"/>
      <c r="W37" s="91"/>
      <c r="X37" s="91"/>
    </row>
    <row r="38" spans="2:24" x14ac:dyDescent="0.2">
      <c r="B38" s="2" t="s">
        <v>144</v>
      </c>
      <c r="D38" s="2" t="s">
        <v>88</v>
      </c>
      <c r="S38" s="45">
        <f>AVERAGE(S20:S21)</f>
        <v>-4.2892720306512999E-5</v>
      </c>
      <c r="T38" s="45">
        <f>AVERAGE(T20:T21)</f>
        <v>1.4405192307692312E-2</v>
      </c>
      <c r="U38" s="69"/>
      <c r="V38" s="69"/>
      <c r="W38" s="69"/>
      <c r="X38" s="69"/>
    </row>
    <row r="39" spans="2:24" x14ac:dyDescent="0.2">
      <c r="B39" s="2" t="s">
        <v>152</v>
      </c>
      <c r="D39" s="2" t="s">
        <v>88</v>
      </c>
      <c r="S39" s="33">
        <f>MAX($F$27,S38)</f>
        <v>5.0000000000000001E-3</v>
      </c>
      <c r="T39" s="33">
        <f>MAX($F$27,T38)</f>
        <v>1.4405192307692312E-2</v>
      </c>
      <c r="U39" s="69"/>
      <c r="V39" s="69"/>
      <c r="W39" s="69"/>
      <c r="X39" s="69"/>
    </row>
    <row r="40" spans="2:24" x14ac:dyDescent="0.2">
      <c r="B40" s="1"/>
    </row>
    <row r="45" spans="2:24" x14ac:dyDescent="0.2">
      <c r="B45" s="22" t="s">
        <v>64</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_dlc_DocId xmlns="5e7bef76-b888-41a2-a261-5f525b37d47e">ECT67VDXDTCW-640230012-21</_dlc_DocId>
    <_dlc_DocIdUrl xmlns="5e7bef76-b888-41a2-a261-5f525b37d47e">
      <Url>https://intranet.acm.local/project/excellent-in-excel/_layouts/15/DocIdRedir.aspx?ID=ECT67VDXDTCW-640230012-21</Url>
      <Description>ECT67VDXDTCW-640230012-21</Description>
    </_dlc_DocIdUrl>
    <Status xmlns="94b38974-1436-4631-a0be-797faa579778">Actueel</Statu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459BCFB3BA7984093AF6B5FDACCE3FF" ma:contentTypeVersion="3" ma:contentTypeDescription="Een nieuw document maken." ma:contentTypeScope="" ma:versionID="5ca2a2452ccfef2a6add69ec11766239">
  <xsd:schema xmlns:xsd="http://www.w3.org/2001/XMLSchema" xmlns:xs="http://www.w3.org/2001/XMLSchema" xmlns:p="http://schemas.microsoft.com/office/2006/metadata/properties" xmlns:ns2="5e7bef76-b888-41a2-a261-5f525b37d47e" xmlns:ns3="94b38974-1436-4631-a0be-797faa579778" targetNamespace="http://schemas.microsoft.com/office/2006/metadata/properties" ma:root="true" ma:fieldsID="5142b64c9d09e650d70bec54211324f3" ns2:_="" ns3:_="">
    <xsd:import namespace="5e7bef76-b888-41a2-a261-5f525b37d47e"/>
    <xsd:import namespace="94b38974-1436-4631-a0be-797faa579778"/>
    <xsd:element name="properties">
      <xsd:complexType>
        <xsd:sequence>
          <xsd:element name="documentManagement">
            <xsd:complexType>
              <xsd:all>
                <xsd:element ref="ns2:_dlc_DocId" minOccurs="0"/>
                <xsd:element ref="ns2:_dlc_DocIdUrl" minOccurs="0"/>
                <xsd:element ref="ns2:_dlc_DocIdPersistId" minOccurs="0"/>
                <xsd:element ref="ns3: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7bef76-b888-41a2-a261-5f525b37d47e"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4b38974-1436-4631-a0be-797faa579778" elementFormDefault="qualified">
    <xsd:import namespace="http://schemas.microsoft.com/office/2006/documentManagement/types"/>
    <xsd:import namespace="http://schemas.microsoft.com/office/infopath/2007/PartnerControls"/>
    <xsd:element name="Status" ma:index="11" nillable="true" ma:displayName="Status" ma:default="Actueel" ma:format="RadioButtons" ma:internalName="Status">
      <xsd:simpleType>
        <xsd:restriction base="dms:Choice">
          <xsd:enumeration value="Actueel"/>
          <xsd:enumeration value="Archief"/>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7"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file>

<file path=customXml/itemProps1.xml><?xml version="1.0" encoding="utf-8"?>
<ds:datastoreItem xmlns:ds="http://schemas.openxmlformats.org/officeDocument/2006/customXml" ds:itemID="{BACF5907-5A9C-413A-AB63-8A8AE74C2D68}">
  <ds:schemaRefs>
    <ds:schemaRef ds:uri="http://schemas.microsoft.com/sharepoint/events"/>
  </ds:schemaRefs>
</ds:datastoreItem>
</file>

<file path=customXml/itemProps2.xml><?xml version="1.0" encoding="utf-8"?>
<ds:datastoreItem xmlns:ds="http://schemas.openxmlformats.org/officeDocument/2006/customXml" ds:itemID="{46DC4B28-42FD-4275-AD39-0DAE99CBE63F}">
  <ds:schemaRefs>
    <ds:schemaRef ds:uri="http://schemas.microsoft.com/office/2006/metadata/properties"/>
    <ds:schemaRef ds:uri="http://schemas.microsoft.com/office/infopath/2007/PartnerControls"/>
    <ds:schemaRef ds:uri="5e7bef76-b888-41a2-a261-5f525b37d47e"/>
    <ds:schemaRef ds:uri="94b38974-1436-4631-a0be-797faa579778"/>
  </ds:schemaRefs>
</ds:datastoreItem>
</file>

<file path=customXml/itemProps3.xml><?xml version="1.0" encoding="utf-8"?>
<ds:datastoreItem xmlns:ds="http://schemas.openxmlformats.org/officeDocument/2006/customXml" ds:itemID="{84B26A16-E41F-4D2C-9F04-7F70992E07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7bef76-b888-41a2-a261-5f525b37d47e"/>
    <ds:schemaRef ds:uri="94b38974-1436-4631-a0be-797faa5797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1CB1C9F-CCF9-4E38-862A-1CB92CDDD7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12</vt:i4>
      </vt:variant>
    </vt:vector>
  </HeadingPairs>
  <TitlesOfParts>
    <vt:vector size="12" baseType="lpstr">
      <vt:lpstr>Titelblad</vt:lpstr>
      <vt:lpstr>Toelichting</vt:lpstr>
      <vt:lpstr>Bronnen en toepassingen</vt:lpstr>
      <vt:lpstr>1. Resultaat</vt:lpstr>
      <vt:lpstr>Input --&gt;</vt:lpstr>
      <vt:lpstr>2. Input uit WACC modellen</vt:lpstr>
      <vt:lpstr>3. Input rente</vt:lpstr>
      <vt:lpstr>Berekeningen --&gt;</vt:lpstr>
      <vt:lpstr>4. Risicovrije rente</vt:lpstr>
      <vt:lpstr>5. Rente schulden</vt:lpstr>
      <vt:lpstr>6. WACC BV </vt:lpstr>
      <vt:lpstr>7. WACC NV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2021-06-08T09:19:18Z</dcterms:created>
  <dcterms:modified xsi:type="dcterms:W3CDTF">2023-12-19T11:01:57Z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0x010100F459BCFB3BA7984093AF6B5FDACCE3FF</vt:lpwstr>
  </property>
  <property fmtid="{D5CDD505-2E9C-101B-9397-08002B2CF9AE}" pid="3" name="_dlc_DocIdItemGuid">
    <vt:lpwstr>7b9a7e49-6114-4146-8cc6-356e1063ad5d</vt:lpwstr>
  </property>
</Properties>
</file>