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98445727-7779-45B4-BA0A-8ACB5871A9B4}" xr6:coauthVersionLast="47" xr6:coauthVersionMax="47" xr10:uidLastSave="{00000000-0000-0000-0000-000000000000}"/>
  <bookViews>
    <workbookView xWindow="1125" yWindow="1020" windowWidth="13380" windowHeight="13095" activeTab="3" xr2:uid="{9A64108B-6437-42A7-A8FA-7F5886E44ABF}"/>
  </bookViews>
  <sheets>
    <sheet name="Titelblad" sheetId="1" r:id="rId1"/>
    <sheet name="Toelichting" sheetId="2" r:id="rId2"/>
    <sheet name="Bronnen en toepassingen" sheetId="3" r:id="rId3"/>
    <sheet name="1. Schatting GTS kosten" sheetId="5" r:id="rId4"/>
    <sheet name="2. GTS capaciteiten en tarieven" sheetId="6" r:id="rId5"/>
  </sheet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#REF!</definedName>
    <definedName name="afd">#REF!</definedName>
    <definedName name="afdtennet">#REF!</definedName>
    <definedName name="afwijking">#REF!</definedName>
    <definedName name="AS2DocOpenMode" hidden="1">"AS2DocumentEdit"</definedName>
    <definedName name="Categorie">#REF!</definedName>
    <definedName name="CODE">#REF!</definedName>
    <definedName name="cpi">#REF!</definedName>
    <definedName name="CPI_2005">#REF!</definedName>
    <definedName name="dd">#REF!</definedName>
    <definedName name="DF_GRID_3">#REF!</definedName>
    <definedName name="ee">#REF!</definedName>
    <definedName name="eeee">#REF!</definedName>
    <definedName name="Eigenaar">#REF!</definedName>
    <definedName name="eur">#REF!</definedName>
    <definedName name="factor">#REF!</definedName>
    <definedName name="fik">#REF!</definedName>
    <definedName name="Financiering">#REF!</definedName>
    <definedName name="Jaar">#REF!</definedName>
    <definedName name="Kwartaal">#REF!</definedName>
    <definedName name="METHODE">#REF!</definedName>
    <definedName name="Naam">#REF!</definedName>
    <definedName name="NAAM_NE">#REF!</definedName>
    <definedName name="NAAM_VOL">#REF!</definedName>
    <definedName name="omzet_2000_aanpas_kolom">#REF!</definedName>
    <definedName name="omzet_2000_kolom">#REF!</definedName>
    <definedName name="omzet_2001_kolom">#REF!</definedName>
    <definedName name="PB">#REF!</definedName>
    <definedName name="PC">#REF!</definedName>
    <definedName name="PGcode">#REF!</definedName>
    <definedName name="PLAATS">#REF!</definedName>
    <definedName name="PR_ME_2000">#REF!</definedName>
    <definedName name="Projecteigenaar">#REF!</definedName>
    <definedName name="Projectleider">#REF!</definedName>
    <definedName name="Regio">#REF!</definedName>
    <definedName name="required_x">#REF!</definedName>
    <definedName name="s">#REF!</definedName>
    <definedName name="SAPBEXhrIndnt" hidden="1">"Wide"</definedName>
    <definedName name="SAPsysID" hidden="1">"708C5W7SBKP804JT78WJ0JNKI"</definedName>
    <definedName name="SAPwbID" hidden="1">"ARS"</definedName>
    <definedName name="Spanning">#REF!</definedName>
    <definedName name="Status">#REF!</definedName>
    <definedName name="tarief_factor">#REF!</definedName>
    <definedName name="test">#REF!</definedName>
    <definedName name="TEST0">#REF!</definedName>
    <definedName name="TESTHKEY">#REF!</definedName>
    <definedName name="TESTKEYS">#REF!</definedName>
    <definedName name="TESTVKEY">#REF!</definedName>
    <definedName name="TIPROJ">#REF!</definedName>
    <definedName name="TTTI">#REF!</definedName>
    <definedName name="VerbruikstarRC">#REF!</definedName>
    <definedName name="wac">#REF!</definedName>
    <definedName name="wacc">#REF!</definedName>
    <definedName name="wacc_exc_tax">#REF!</definedName>
    <definedName name="wacc_inc_tax">#REF!</definedName>
    <definedName name="WvD">#REF!</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5" l="1"/>
  <c r="J90" i="5"/>
  <c r="K90" i="5"/>
  <c r="L90" i="5"/>
  <c r="I91" i="5"/>
  <c r="J91" i="5"/>
  <c r="K91" i="5"/>
  <c r="L91" i="5"/>
  <c r="I92" i="5"/>
  <c r="J92" i="5"/>
  <c r="K92" i="5"/>
  <c r="L92" i="5"/>
  <c r="I93" i="5"/>
  <c r="J93" i="5"/>
  <c r="K93" i="5"/>
  <c r="L93" i="5"/>
  <c r="I94" i="5"/>
  <c r="J94" i="5"/>
  <c r="K94" i="5"/>
  <c r="L94" i="5"/>
  <c r="H91" i="5"/>
  <c r="H92" i="5"/>
  <c r="H93" i="5"/>
  <c r="H94" i="5"/>
  <c r="H90" i="5"/>
  <c r="N64" i="5"/>
  <c r="I51" i="5"/>
  <c r="I59" i="5" s="1"/>
  <c r="J51" i="5"/>
  <c r="J59" i="5" s="1"/>
  <c r="K51" i="5"/>
  <c r="K59" i="5" s="1"/>
  <c r="L51" i="5"/>
  <c r="L59" i="5" s="1"/>
  <c r="I53" i="5"/>
  <c r="I60" i="5" s="1"/>
  <c r="J53" i="5"/>
  <c r="J60" i="5" s="1"/>
  <c r="K53" i="5"/>
  <c r="K60" i="5" s="1"/>
  <c r="L53" i="5"/>
  <c r="L60" i="5" s="1"/>
  <c r="H53" i="5"/>
  <c r="H60" i="5" s="1"/>
  <c r="H51" i="5"/>
  <c r="H59" i="5" s="1"/>
  <c r="I31" i="5"/>
  <c r="J31" i="5"/>
  <c r="K31" i="5"/>
  <c r="L31" i="5"/>
  <c r="H31" i="5"/>
  <c r="I19" i="5"/>
  <c r="J19" i="5"/>
  <c r="K19" i="5"/>
  <c r="L19" i="5"/>
  <c r="H19" i="5"/>
  <c r="B30" i="2"/>
  <c r="B17" i="2"/>
  <c r="B18" i="2" s="1"/>
  <c r="B19" i="2" s="1"/>
  <c r="B24" i="2" s="1"/>
  <c r="K100" i="5" l="1"/>
  <c r="K99" i="5"/>
  <c r="H99" i="5"/>
  <c r="I100" i="5"/>
  <c r="I99" i="5"/>
  <c r="L100" i="5"/>
  <c r="L99" i="5"/>
  <c r="H100" i="5"/>
  <c r="J100" i="5"/>
  <c r="J99" i="5"/>
  <c r="J34" i="5"/>
  <c r="J58" i="5" s="1"/>
  <c r="J62" i="5" s="1"/>
  <c r="L34" i="5"/>
  <c r="L58" i="5" s="1"/>
  <c r="L62" i="5" s="1"/>
  <c r="H34" i="5"/>
  <c r="H58" i="5" s="1"/>
  <c r="I34" i="5"/>
  <c r="I58" i="5" s="1"/>
  <c r="K34" i="5"/>
  <c r="K58" i="5" s="1"/>
  <c r="K62" i="5" s="1"/>
  <c r="K98" i="5" l="1"/>
  <c r="K102" i="5" s="1"/>
  <c r="H62" i="5"/>
  <c r="H98" i="5"/>
  <c r="H102" i="5" s="1"/>
  <c r="L98" i="5"/>
  <c r="L102" i="5" s="1"/>
  <c r="I62" i="5"/>
  <c r="N62" i="5" s="1"/>
  <c r="I98" i="5"/>
  <c r="I102" i="5" s="1"/>
  <c r="J98" i="5"/>
  <c r="J10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4" authorId="0" shapeId="0" xr:uid="{758A4A16-5001-4FCB-837C-E974C54389E4}">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tc={52152782-ACF3-4EA2-9E33-D4EF8FD5B5BA}</author>
  </authors>
  <commentList>
    <comment ref="F24" authorId="0" shapeId="0" xr:uid="{52152782-ACF3-4EA2-9E33-D4EF8FD5B5BA}">
      <text>
        <t>[Opmerkingenthread]
U kunt deze opmerkingenthread lezen in uw versie van Excel. Eventuele wijzigingen aan de thread gaan echter verloren als het bestand wordt geopend in een nieuwere versie van Excel. Meer informatie: https://go.microsoft.com/fwlink/?linkid=870924
Opmerking:
    Lastig te schatten vanwege alle veiling premies; die zitten ook in de opbrengsten</t>
      </text>
    </comment>
  </commentList>
</comments>
</file>

<file path=xl/sharedStrings.xml><?xml version="1.0" encoding="utf-8"?>
<sst xmlns="http://schemas.openxmlformats.org/spreadsheetml/2006/main" count="295" uniqueCount="237">
  <si>
    <t>Over dit bestand</t>
  </si>
  <si>
    <t>Zaaknummer</t>
  </si>
  <si>
    <t>ACM/24/192372</t>
  </si>
  <si>
    <t>Titel</t>
  </si>
  <si>
    <t>Ondertitel</t>
  </si>
  <si>
    <t>-</t>
  </si>
  <si>
    <t>Hoort bij besluit(en):</t>
  </si>
  <si>
    <t>Hoort bij onderzoek/publicatie ACM:</t>
  </si>
  <si>
    <t>n.v.t.</t>
  </si>
  <si>
    <t>Kenmerk besluit(en)</t>
  </si>
  <si>
    <t>Samenhang met andere rekenbestanden</t>
  </si>
  <si>
    <t>Overig opmerkingen</t>
  </si>
  <si>
    <t>Over de status van dit bestand</t>
  </si>
  <si>
    <t>Definitief? (j/n)</t>
  </si>
  <si>
    <t>Ja</t>
  </si>
  <si>
    <t>Publicatie? (j/n)</t>
  </si>
  <si>
    <t>Juridisch integraal onderdeel van bovenstaande besluit(en) (j/n)?</t>
  </si>
  <si>
    <t>Bevat bedrijfsvertrouwelijke gegevens? (j/n)</t>
  </si>
  <si>
    <t>Nee</t>
  </si>
  <si>
    <t>Opmerkingen openbare versiegeschiedenis</t>
  </si>
  <si>
    <t>Contactgegevens ACM</t>
  </si>
  <si>
    <t>E-mailadres</t>
  </si>
  <si>
    <t>Telefoonnummer</t>
  </si>
  <si>
    <t>DTE-Tarievenbesluiten@acm.nl</t>
  </si>
  <si>
    <t>Toelichting bij dit bestand</t>
  </si>
  <si>
    <t>Toelichting bij de werking van dit model</t>
  </si>
  <si>
    <t>Deze rekenmodule wordt gebruikt bij het vaststellen van het Tarievenbesluit GTS 2026.</t>
  </si>
  <si>
    <t>Deze rekenmodule bevat alle gegevens die nodig zijn om de tarieven voor het landelijk gastransportnet te berekenen voor het jaar 2026.</t>
  </si>
  <si>
    <t>Schematische weergave en/of inhoudsopgave van de werking van dit model</t>
  </si>
  <si>
    <t>Legenda voor gebruik van celkleuren en tabkleuren</t>
  </si>
  <si>
    <t>Celkleur getallen</t>
  </si>
  <si>
    <t>Beschrijving</t>
  </si>
  <si>
    <t>Data en input (bron wordt vermeld). Bij een dataverzoek zijn door ACM vóóringevulde velden in een groen veld geplaatst.</t>
  </si>
  <si>
    <t>Waarde die zonder berekening wordt overgenomen uit een andere cel.</t>
  </si>
  <si>
    <t>Berekende waarde.</t>
  </si>
  <si>
    <t>Berekende waarde die wordt opgehaald op een ander tabblad, incl. (eind)resultaat van berekening.</t>
  </si>
  <si>
    <t>Waarde die uit de ACM-database wordt ingelezen in de cel.</t>
  </si>
  <si>
    <t>Cel is niet van toepassing (dus leeg, niet nul), maar er wordt door een formule wel naar verwezen, of: cel (met grijze tekst) is niet relevant voor dit tarievenbesluit maar wel voor tarievenbesluiten in latere jaren.</t>
  </si>
  <si>
    <t>Bijzonderheden:</t>
  </si>
  <si>
    <t>Waarde of berekening die speciale aandacht vraagt (zie toelichting in opmerking).</t>
  </si>
  <si>
    <t>Ingevoerde waarde of berekening die nog niet juist is (indien van toepassing).</t>
  </si>
  <si>
    <t>Eventueel te gebruiken:</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</si>
  <si>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</si>
  <si>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</si>
  <si>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Grijze cijfers geven de uitkomt van een check berekening; dit is geen resultaat waarmee verder wordt gerekend.</t>
  </si>
  <si>
    <t>Tabkleur</t>
  </si>
  <si>
    <t>Tabbladen die het model vormen</t>
  </si>
  <si>
    <t>Resultaat</t>
  </si>
  <si>
    <t>Tabblad met resultaten/output</t>
  </si>
  <si>
    <t>Data</t>
  </si>
  <si>
    <t>Tabblad met input</t>
  </si>
  <si>
    <t>Database</t>
  </si>
  <si>
    <t>Tabblad met input uit een database</t>
  </si>
  <si>
    <t>Berekening</t>
  </si>
  <si>
    <t>Tabblad met berekeningen</t>
  </si>
  <si>
    <t>Tabbladen ten behoeve van begrip</t>
  </si>
  <si>
    <t>Input --&gt;</t>
  </si>
  <si>
    <t>Leeg tabblad dat wordt gebruikt als index/markering voor een serie tabbladen (kleur: licht grijs)</t>
  </si>
  <si>
    <t>Toelichting</t>
  </si>
  <si>
    <t>Gestandaardiseerde tabbladen, omvat tenminste: 'Titelblad', 'Toelichting' en 'Bronnen en toepassingen' (kleur: ACM-lichtpaars)</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</si>
  <si>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</si>
  <si>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</si>
  <si>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</si>
  <si>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</si>
  <si>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</si>
  <si>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</si>
  <si>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</si>
  <si>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Zaaknummer en/of kenmerk ACM</t>
  </si>
  <si>
    <t>Aanvullende gegevens bestand extern</t>
  </si>
  <si>
    <t>Gewijzigd X-factorbesluit GTS 2022-2026</t>
  </si>
  <si>
    <t>ACM/23/187039</t>
  </si>
  <si>
    <t>Duiding van specifieke Excel-toepassingen en overige bijzonderheden</t>
  </si>
  <si>
    <t>N.v.t.</t>
  </si>
  <si>
    <t>Omschrijving</t>
  </si>
  <si>
    <t>Eenheid</t>
  </si>
  <si>
    <t>Opmerking</t>
  </si>
  <si>
    <t>EUR, pp jaar</t>
  </si>
  <si>
    <t>WUI</t>
  </si>
  <si>
    <t>Kosten van ombouwen G- naar H-gas</t>
  </si>
  <si>
    <t>Nacalculatie omzetregulering</t>
  </si>
  <si>
    <t>Nacalculatie overboek- en terugkoopregeling</t>
  </si>
  <si>
    <t>Nacalculatie veilinggelden</t>
  </si>
  <si>
    <t>Nacalculatie inkoopkosten energie</t>
  </si>
  <si>
    <t>Nacalculatie administratieve onbalans</t>
  </si>
  <si>
    <t>Nacalculatie bijschatten</t>
  </si>
  <si>
    <t>Nacalculatie desinvesteringen</t>
  </si>
  <si>
    <t>Nacalculatie ontmantelingskosten</t>
  </si>
  <si>
    <t>Daling operationele kosten a.g.v. desinvesteringen</t>
  </si>
  <si>
    <t>Nacalculatie WACC</t>
  </si>
  <si>
    <t>Nacalculatie WQA</t>
  </si>
  <si>
    <t>Vergoeding kapitaalkosten Pernis</t>
  </si>
  <si>
    <t>Incidentele correctie inkoopkosten energie</t>
  </si>
  <si>
    <t>Incidentele correctie assetoverdracht</t>
  </si>
  <si>
    <t>Incidentele correctie peakshaver</t>
  </si>
  <si>
    <t>Incidentele correctie Gewijzigd Methodebesluit 2022-2026</t>
  </si>
  <si>
    <t>Incidentele correctie CPI a.g.v. NC TAR-overeenkomst</t>
  </si>
  <si>
    <t>Incidentele correctie voorlopige schatting ITC</t>
  </si>
  <si>
    <t>Schatting GTS kosten over 2022 - 2026</t>
  </si>
  <si>
    <t>ACM/25/197291</t>
  </si>
  <si>
    <t>Ontwerpmethodebesluit GTS door ACM</t>
  </si>
  <si>
    <t>Rekenmodule tarieven GTS 2026</t>
  </si>
  <si>
    <t>Beschrijving gegevens</t>
  </si>
  <si>
    <t>Bronverwijzing</t>
  </si>
  <si>
    <t>Tabblad 1 - Input GTS kosten</t>
  </si>
  <si>
    <t>Kapitaalkosten doorrollen</t>
  </si>
  <si>
    <t>Kapitaalkosten doorrollen TT/BT/AT binnen scope</t>
  </si>
  <si>
    <t>Kapitaalkosten doorrollen TT/BT/AT buiten scope</t>
  </si>
  <si>
    <t>Kapitaalkosten doorrollen KC binnen scope</t>
  </si>
  <si>
    <t>Kapitaalkosten doorrollen KC buiten scope</t>
  </si>
  <si>
    <t xml:space="preserve"> Excel : berekening-x-factor-bij-x-factorbesluit-gts-2022-2026 aangepast aan CBb 4 juli 23; tabblad 6. Berekening Doorrollen; regel 34</t>
  </si>
  <si>
    <t xml:space="preserve"> Excel : berekening-x-factor-bij-x-factorbesluit-gts-2022-2026 aangepast aan CBb 4 juli 23; tabblad 6. Berekening Doorrollen; regel 35</t>
  </si>
  <si>
    <t xml:space="preserve"> Excel : berekening-x-factor-bij-x-factorbesluit-gts-2022-2026 aangepast aan CBb 4 juli 23; tabblad 6. Berekening Doorrollen; regel 45</t>
  </si>
  <si>
    <t>Totaal Kapitaalskosten (voor nacalculatie)</t>
  </si>
  <si>
    <t>Kapitaal kosten nieuwe investeringen vanaf 2020</t>
  </si>
  <si>
    <t>Kpaitaal kosten op basis van gewijzigd X-factor besluit en GAW t/m 2019</t>
  </si>
  <si>
    <t>Verwachte kapitaalkosten bijschatten TT/BT/AT binnen scope</t>
  </si>
  <si>
    <t>Verwachte kapitaalkosten bijschatten TT/BT/AT buiten scope</t>
  </si>
  <si>
    <t>Kapitaalkosten bijschatten</t>
  </si>
  <si>
    <t>Verwachte kapitaalkosten bijschatten KC binnen scope</t>
  </si>
  <si>
    <t>Verwachte kapitaalkosten bijschatten KC buiten scope</t>
  </si>
  <si>
    <t xml:space="preserve"> Excel : berekening-x-factor-bij-x-factorbesluit-gts-2022-2026 aangepast aan CBb 4 juli 23; tabblad 7. Berekening Bijschatten; regel 57</t>
  </si>
  <si>
    <t xml:space="preserve"> Excel : berekening-x-factor-bij-x-factorbesluit-gts-2022-2026 aangepast aan CBb 4 juli 23; tabblad 7. Berekening Bijschatten; regel 58</t>
  </si>
  <si>
    <t xml:space="preserve"> Excel : berekening-x-factor-bij-x-factorbesluit-gts-2022-2026 aangepast aan CBb 4 juli 23; tabblad 7. Berekening Bijschatten; regel 68</t>
  </si>
  <si>
    <t>Totaal geschatte kapitaalslasten voor Nacalculatie</t>
  </si>
  <si>
    <t>Berekening operationele kosten instandhouding net</t>
  </si>
  <si>
    <t>Algemene operationele kosten binnen scope TT/BT/AT</t>
  </si>
  <si>
    <t>Algemene operationele kosten buiten scope TT/BT/AT</t>
  </si>
  <si>
    <t>Inkoopkosten energie buiten scope TT/BT/AT</t>
  </si>
  <si>
    <t xml:space="preserve"> Excel : berekening-x-factor-bij-x-factorbesluit-gts-2022-2026 aangepast aan CBb 4 juli 23; tabblad 8. Berekening Oper. kosten; regel 96</t>
  </si>
  <si>
    <t xml:space="preserve"> Excel : berekening-x-factor-bij-x-factorbesluit-gts-2022-2026 aangepast aan CBb 4 juli 23; tabblad 8. Berekening Oper. kosten; regel 97</t>
  </si>
  <si>
    <t xml:space="preserve"> Excel : berekening-x-factor-bij-x-factorbesluit-gts-2022-2026 aangepast aan CBb 4 juli 23; tabblad 8. Berekening Oper. kosten; regel 98</t>
  </si>
  <si>
    <t>Algemene operationele kosten binnen scope KC</t>
  </si>
  <si>
    <t>Algemene operationele kosten buiten scope KC</t>
  </si>
  <si>
    <t>Inkoopkosten energie buiten scope KC</t>
  </si>
  <si>
    <t xml:space="preserve"> Excel : berekening-x-factor-bij-x-factorbesluit-gts-2022-2026 aangepast aan CBb 4 juli 23; tabblad 8. Berekening Oper. kosten; regel 127</t>
  </si>
  <si>
    <t xml:space="preserve"> Excel : berekening-x-factor-bij-x-factorbesluit-gts-2022-2026 aangepast aan CBb 4 juli 23; tabblad 8. Berekening Oper. kosten; regel 128</t>
  </si>
  <si>
    <t xml:space="preserve"> Excel : berekening-x-factor-bij-x-factorbesluit-gts-2022-2026 aangepast aan CBb 4 juli 23; tabblad 8. Berekening Oper. kosten; regel 129</t>
  </si>
  <si>
    <t>Totaal geschatte operationele kosten</t>
  </si>
  <si>
    <t>Stijging operationele kosten binnen scope TT/BT/AT</t>
  </si>
  <si>
    <t>Stijging operationele kosten buiten scope TT/BT/AT</t>
  </si>
  <si>
    <t xml:space="preserve"> Excel : berekening-x-factor-bij-x-factorbesluit-gts-2022-2026 aangepast aan CBb 4 juli 23; tabblad 8. Berekening Oper. kosten; regel 117</t>
  </si>
  <si>
    <t xml:space="preserve"> Excel : berekening-x-factor-bij-x-factorbesluit-gts-2022-2026 aangepast aan CBb 4 juli 23; tabblad 8. Berekening Oper. kosten; regel 118</t>
  </si>
  <si>
    <t>Totaal geschatte energie inkoopkosten (voor nacalculatie</t>
  </si>
  <si>
    <t>Operationele en energiekosten</t>
  </si>
  <si>
    <t>Totale geschatte kosten GTS voor nacalculatie</t>
  </si>
  <si>
    <t>Kapitaalskosten</t>
  </si>
  <si>
    <t>Energiekosten</t>
  </si>
  <si>
    <t>Totaal</t>
  </si>
  <si>
    <t>GTS inkomsten volgens het X-factorbesluit</t>
  </si>
  <si>
    <t>Dit is de volume component van de verkoop van GTS</t>
  </si>
  <si>
    <t>4: Omzet gerelateerd</t>
  </si>
  <si>
    <t>3: Energiekosten</t>
  </si>
  <si>
    <t>1: Kapitaalskosten</t>
  </si>
  <si>
    <t>O.a. vervallen van X-factor en de benchmark!</t>
  </si>
  <si>
    <t>Met name Zuidbroek!</t>
  </si>
  <si>
    <t xml:space="preserve"> Excel : bijlage1-rekenmodule-bij-tarievenbesluit-gts-2026; tabblad 25. toegestane inkomsten; regel 36</t>
  </si>
  <si>
    <t xml:space="preserve"> Excel : bijlage1-rekenmodule-bij-tarievenbesluit-gts-2026; tabblad 25. toegestane inkomsten; regel 37</t>
  </si>
  <si>
    <t xml:space="preserve"> Excel : bijlage1-rekenmodule-bij-tarievenbesluit-gts-2026; tabblad 25. toegestane inkomsten; regel 38</t>
  </si>
  <si>
    <t xml:space="preserve"> Excel : bijlage1-rekenmodule-bij-tarievenbesluit-gts-2026; tabblad 25. toegestane inkomsten; regel 39</t>
  </si>
  <si>
    <t xml:space="preserve"> Excel : bijlage1-rekenmodule-bij-tarievenbesluit-gts-2026; tabblad 25. toegestane inkomsten; regel 40</t>
  </si>
  <si>
    <t xml:space="preserve"> Excel : bijlage1-rekenmodule-bij-tarievenbesluit-gts-2026; tabblad 25. toegestane inkomsten; regel 41</t>
  </si>
  <si>
    <t xml:space="preserve"> Excel : bijlage1-rekenmodule-bij-tarievenbesluit-gts-2026; tabblad 25. toegestane inkomsten; regel 42</t>
  </si>
  <si>
    <t xml:space="preserve"> Excel : bijlage1-rekenmodule-bij-tarievenbesluit-gts-2026; tabblad 25. toegestane inkomsten; regel 43</t>
  </si>
  <si>
    <t xml:space="preserve"> Excel : bijlage1-rekenmodule-bij-tarievenbesluit-gts-2026; tabblad 25. toegestane inkomsten; regel 44</t>
  </si>
  <si>
    <t xml:space="preserve"> Excel : bijlage1-rekenmodule-bij-tarievenbesluit-gts-2026; tabblad 25. toegestane inkomsten; regel 45</t>
  </si>
  <si>
    <t xml:space="preserve"> Excel : bijlage1-rekenmodule-bij-tarievenbesluit-gts-2026; tabblad 25. toegestane inkomsten; regel 46</t>
  </si>
  <si>
    <t xml:space="preserve"> Excel : bijlage1-rekenmodule-bij-tarievenbesluit-gts-2026; tabblad 25. toegestane inkomsten; regel 47</t>
  </si>
  <si>
    <t xml:space="preserve"> Excel : bijlage1-rekenmodule-bij-tarievenbesluit-gts-2026; tabblad 25. toegestane inkomsten; regel 48</t>
  </si>
  <si>
    <t xml:space="preserve"> Excel : bijlage1-rekenmodule-bij-tarievenbesluit-gts-2026; tabblad 25. toegestane inkomsten; regel 49</t>
  </si>
  <si>
    <t xml:space="preserve"> Excel : bijlage1-rekenmodule-bij-tarievenbesluit-gts-2026; tabblad 25. toegestane inkomsten; regel 50</t>
  </si>
  <si>
    <t xml:space="preserve"> Excel : bijlage1-rekenmodule-bij-tarievenbesluit-gts-2026; tabblad 25. toegestane inkomsten; regel 51</t>
  </si>
  <si>
    <t xml:space="preserve"> Excel : bijlage1-rekenmodule-bij-tarievenbesluit-gts-2026; tabblad 25. toegestane inkomsten; regel 52</t>
  </si>
  <si>
    <t xml:space="preserve"> Excel : bijlage1-rekenmodule-bij-tarievenbesluit-gts-2026; tabblad 25. toegestane inkomsten; regel 53</t>
  </si>
  <si>
    <t xml:space="preserve"> Excel : bijlage1-rekenmodule-bij-tarievenbesluit-gts-2026; tabblad 25. toegestane inkomsten; regel 54</t>
  </si>
  <si>
    <t xml:space="preserve"> Excel : bijlage1-rekenmodule-bij-tarievenbesluit-gts-2026; tabblad 25. toegestane inkomsten; regel 55</t>
  </si>
  <si>
    <t>Totaal verwachte kosten van GTS volgens optelling per categorie</t>
  </si>
  <si>
    <t>Ondanks dalende transporten worden er toch hoger OPEX kosten verwacht!</t>
  </si>
  <si>
    <t>Stijging komt met name door CPI; je zou ivm dalende gas transporten een dalende trend verwachten (bij gelijkblijvende energieprijzen)</t>
  </si>
  <si>
    <t>In de praktijk is er dus een stijging van de kapitaalskosten, met name door Zuidbroek II</t>
  </si>
  <si>
    <t>Operationele kosten stijgen nog harde dan vewacht!, o.a. door de assetoverdracht die in theorie tot lagere kapitaalskosten zou moeten leiden</t>
  </si>
  <si>
    <t>Energieprijzen zijn sterk op en neer gegaan.</t>
  </si>
  <si>
    <t>Met name voor Kantoor en ICT overdracht</t>
  </si>
  <si>
    <t>Verwachte extra kapitaalskosten door nieuwe investeringen</t>
  </si>
  <si>
    <t>Tariefcorrecties op basis van GTS tarief voor 2026</t>
  </si>
  <si>
    <t>Tariefcorrecties zijn in principe op basis Y+2!</t>
  </si>
  <si>
    <t>5 Aparte categorien (AO, WQA, CBb besluit)</t>
  </si>
  <si>
    <t>Operationele kosten</t>
  </si>
  <si>
    <t>Totaal over 5 jaar komt goed overeen</t>
  </si>
  <si>
    <t>Entry</t>
  </si>
  <si>
    <t>Exit</t>
  </si>
  <si>
    <t>Jaar</t>
  </si>
  <si>
    <t>Afstandsafhankelijk tarief</t>
  </si>
  <si>
    <t>Uit GTS tarieven blad voor 2015; daarin staat ook T-2 volumes</t>
  </si>
  <si>
    <t>Uit GTS tarieven blad voor 2016; daarin staat ook T-2 volumes</t>
  </si>
  <si>
    <t>Uit GTS tarieven blad voor 2017; daarin staat ook T-2 volumes</t>
  </si>
  <si>
    <t>Uit GTS tarieven blad voor 2018; daarin staat ook T-2 volumes</t>
  </si>
  <si>
    <t>Uit GTS tarieven blad voor 2019; daarin staat ook T-2 volumes</t>
  </si>
  <si>
    <t>Op basis nacalculatie in GTS rekenmodule 2020, Initiele verwachte capaciteit gecorrigeerd op basis van de nacalculatie omzet voor Transport tov initiele omzet Transport</t>
  </si>
  <si>
    <t>Op basis nacalculatie in GTS rekenmodule 2021, Initiele verwachte capaciteit gecorrigeerd op basis van de nacalculatie omzet voor Transport tov initiele omzet Transport</t>
  </si>
  <si>
    <t>Op basis nacalculatie in GTS rekenmodule 2022, Initiele verwachte capaciteit gecorrigeerd op basis van de nacalculatie omzet voor Transport tov initiele omzet Transport</t>
  </si>
  <si>
    <t>Tabblad 2 - GTS capaciteiten en tarieven</t>
  </si>
  <si>
    <t>Euro/kWh/h/jaar</t>
  </si>
  <si>
    <t>FCC</t>
  </si>
  <si>
    <t>GTS Tarief Niet Storage</t>
  </si>
  <si>
    <t>FCC is de  totale geboekte capaciteit bij GTS (Entry en Exit), teruggerekend naar equivalente hoeveelheden jaarcapaciteit op basis van Euro's</t>
  </si>
  <si>
    <t>Miljoen kWh/h/jaar</t>
  </si>
  <si>
    <t>Vanaf 2027 is er een schatting gemaakt door VGN op basis van:</t>
  </si>
  <si>
    <t>- Daling L-gas export naar Frankrijk en Duitsland</t>
  </si>
  <si>
    <t>- Impact van LNG stromen en minder transit door NL</t>
  </si>
  <si>
    <t>- Tzt sluiten van Norg, Grijpskerk en EET</t>
  </si>
  <si>
    <t>- Daling gasverbruik door consumenten en industrie op basis scenarios Netbeheer NL voor IP2026</t>
  </si>
  <si>
    <t>Opmerking / Bronverwijzing</t>
  </si>
  <si>
    <t>Grafieken</t>
  </si>
  <si>
    <t>Op dit tabblad staan de relevante geegevens met betrekking tot de geboekte capaciteiten bij GTS en voor de tarieven</t>
  </si>
  <si>
    <t>Werkelijke GTS kosten (exclusief categorie 4 en 5)</t>
  </si>
  <si>
    <t>Bron FCC</t>
  </si>
  <si>
    <t>Verwachting is lagere kapitaalskosten doordat afschrijvingen hoger zijn dat investeringen en effect versnellinsfactor</t>
  </si>
  <si>
    <t>Peakshaver is grotendeel kapitaalkosten</t>
  </si>
  <si>
    <t>Energie prijzen waren hoger dan verwacht</t>
  </si>
  <si>
    <t>Dit is de prijs component van de verkoop van GTS</t>
  </si>
  <si>
    <t>GTS raakt nog steeds gas kwijt!</t>
  </si>
  <si>
    <t>Op dit tabblad worden de relevante gegevens opgenomen die komen uit het gewijzigde X-factor besluit. Dit zijn de intitiele schatting van de GTS kosten. Hieraan worden de correcties toegeovegd om de werkelijke GTS kosten te schatten</t>
  </si>
  <si>
    <t>Zienswijze ontwerp methodebesluit de Gebruikers</t>
  </si>
  <si>
    <t>Tarievenbesluit GTS 2026 ACM</t>
  </si>
  <si>
    <t xml:space="preserve"> Excel : berekening-x-factor-bij-x-factorbesluit-gts-2022-2026 aangepast aan CBb 4 juli 23; tabblad 9. Berekening x-factor; regel 59</t>
  </si>
  <si>
    <t>2: Operationele kosten</t>
  </si>
  <si>
    <t>Uit ACM besluit tarieven voor 2021 (tarieven en FCC 550)</t>
  </si>
  <si>
    <t>Uit ACM besluit tarieven voor 2022 (tarieven en FCC 485)</t>
  </si>
  <si>
    <t>Uit ACM besluit tarieven voor 2023 (tarieven) en 2025 (in GTS presentatie: realisatie FCC 432)</t>
  </si>
  <si>
    <t>Uit ACM besluit tarieven voor 2024 (tarieven) en 2026 (in GTS presentatie: realisatie FCC 397)</t>
  </si>
  <si>
    <t>Uit ACM besluit tarieven voor 2025 (tarieven en FCC)</t>
  </si>
  <si>
    <t>Uit ACM besluit tarieven voor 2026 (tarieven en FCC)</t>
  </si>
  <si>
    <t>Tarieven 2015 tab 2: cell G6:368.7 en Z6: 370.7</t>
  </si>
  <si>
    <t>Tarieven 2016 tab 2: cell H5 + W5</t>
  </si>
  <si>
    <t>Tarieven 2019 tab 2: cell K6 + AB6</t>
  </si>
  <si>
    <t>- ENTSO-G Geboekte capaciteiten</t>
  </si>
  <si>
    <t>Kapitaalkosten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</si>
</sst>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64" formatCode="_ * #,##0_ ;_ * \-#,##0_ ;_ * &quot;-&quot;??_ ;_ @_ "/>
    <numFmt numFmtId="165" formatCode="_(* #,##0_);_(* \(#,##0\);_(* &quot;-&quot;??_);_(@_)"/>
    <numFmt numFmtId="166" formatCode="_ * #,##0_ ;_ * \-#,##0_ ;_ * &quot;-&quot;??????_ ;_ @_ "/>
    <numFmt numFmtId="167" formatCode="_-* #,##0.00_-;\-* #,##0.00_-;_-* &quot;-&quot;??_-;_-@_-"/>
    <numFmt numFmtId="168" formatCode="_-* #,##0_-;\-* #,##0_-;_-* &quot;-&quot;??_-;_-@_-"/>
  </numFmts>
  <fonts count="21" x14ac:knownFonts="1">
    <font>
      <sz val="10"/>
      <color theme="1"/>
      <name val="Arial"/>
      <family val="2"/>
    </font>
    <font>
      <sz val="11"/>
      <color theme="1"/>
      <name val="Calibri"/>
      <family val="2"/>
      <scheme val="minor"/>
    </font>
    <font>
      <sz val="11"/>
      <color theme="1"/>
      <name val="Calibri"/>
      <family val="2"/>
      <scheme val="minor"/>
    </font>
    <font>
      <b/>
      <sz val="14"/>
      <color theme="0"/>
      <name val="Arial"/>
      <family val="2"/>
    </font>
    <font>
      <b/>
      <sz val="10"/>
      <name val="Arial"/>
      <family val="2"/>
    </font>
    <font>
      <sz val="10"/>
      <name val="Arial"/>
      <family val="2"/>
    </font>
    <font>
      <sz val="10"/>
      <color theme="1"/>
      <name val="Arial"/>
      <family val="2"/>
    </font>
    <font>
      <b/>
      <sz val="10"/>
      <color rgb="FFFF0000"/>
      <name val="Arial"/>
      <family val="2"/>
    </font>
    <font>
      <u/>
      <sz val="10"/>
      <color theme="10"/>
      <name val="Arial"/>
      <family val="2"/>
    </font>
    <font>
      <sz val="11"/>
      <color indexed="8"/>
      <name val="Arial"/>
      <family val="2"/>
    </font>
    <font>
      <sz val="10"/>
      <color indexed="8"/>
      <name val="Arial"/>
      <family val="2"/>
    </font>
    <font>
      <i/>
      <sz val="10"/>
      <name val="Arial"/>
      <family val="2"/>
    </font>
    <font>
      <sz val="10"/>
      <color indexed="55"/>
      <name val="Arial"/>
      <family val="2"/>
    </font>
    <font>
      <sz val="8"/>
      <color indexed="81"/>
      <name val="Tahoma"/>
      <family val="2"/>
    </font>
    <font>
      <b/>
      <sz val="10"/>
      <color theme="0"/>
      <name val="Arial"/>
      <family val="2"/>
    </font>
    <font>
      <sz val="10"/>
      <color rgb="FFFF0000"/>
      <name val="Arial"/>
      <family val="2"/>
    </font>
    <font>
      <i/>
      <sz val="10"/>
      <color theme="1"/>
      <name val="Arial"/>
      <family val="2"/>
    </font>
    <font>
      <sz val="10"/>
      <color theme="0" tint="-0.499984740745262"/>
      <name val="Arial"/>
      <family val="2"/>
    </font>
    <font>
      <sz val="11"/>
      <color theme="1"/>
      <name val="Calibri"/>
      <family val="2"/>
    </font>
    <font>
      <sz val="8"/>
      <name val="Arial"/>
      <family val="2"/>
    </font>
    <font>
      <b/>
      <sz val="11"/>
      <color theme="1"/>
      <name val="Calibri"/>
      <family val="2"/>
      <scheme val="minor"/>
    </font>
  </fonts>
  <fills count="17">
    <fill>
      <patternFill patternType="none"/>
    </fill>
    <fill>
      <patternFill patternType="gray125"/>
    </fill>
    <fill>
      <patternFill patternType="solid">
        <fgColor rgb="FF5F1F7A"/>
        <bgColor indexed="64"/>
      </patternFill>
    </fill>
    <fill>
      <patternFill patternType="solid">
        <fgColor rgb="FFCCC8D9"/>
        <bgColor indexed="64"/>
      </patternFill>
    </fill>
    <fill>
      <patternFill patternType="solid">
        <fgColor rgb="FFFF00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CCCCFF"/>
        <bgColor indexed="64"/>
      </patternFill>
    </fill>
    <fill>
      <patternFill patternType="solid">
        <fgColor rgb="FFFFCC99"/>
        <bgColor indexed="64"/>
      </patternFill>
    </fill>
    <fill>
      <patternFill patternType="solid">
        <fgColor theme="0" tint="-0.14996795556505021"/>
        <bgColor indexed="64"/>
      </patternFill>
    </fill>
    <fill>
      <patternFill patternType="solid">
        <fgColor rgb="FFFFCCFF"/>
        <bgColor indexed="64"/>
      </patternFill>
    </fill>
    <fill>
      <patternFill patternType="solid">
        <fgColor rgb="FF99FF99"/>
        <bgColor indexed="64"/>
      </patternFill>
    </fill>
    <fill>
      <patternFill patternType="solid">
        <fgColor theme="0" tint="-4.9989318521683403E-2"/>
        <bgColor indexed="64"/>
      </patternFill>
    </fill>
    <fill>
      <patternFill patternType="solid">
        <fgColor rgb="FF7030A0"/>
        <bgColor indexed="64"/>
      </patternFill>
    </fill>
    <fill>
      <patternFill patternType="solid">
        <fgColor theme="0" tint="-0.14999847407452621"/>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dashed">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1">
    <xf numFmtId="0" fontId="0" fillId="0" borderId="0">
      <alignment vertical="top"/>
    </xf>
    <xf numFmtId="43" fontId="5" fillId="7" borderId="0" applyFont="0" applyFill="0" applyBorder="0" applyAlignment="0" applyProtection="0">
      <alignment vertical="top"/>
    </xf>
    <xf numFmtId="49" fontId="8" fillId="0" borderId="0" applyFill="0" applyBorder="0" applyAlignment="0" applyProtection="0"/>
    <xf numFmtId="49" fontId="3" fillId="2" borderId="1">
      <alignment vertical="top"/>
    </xf>
    <xf numFmtId="49" fontId="4" fillId="3" borderId="1">
      <alignment vertical="top"/>
    </xf>
    <xf numFmtId="0" fontId="5" fillId="0" borderId="0">
      <alignment vertical="top"/>
    </xf>
    <xf numFmtId="43" fontId="5" fillId="4" borderId="0">
      <alignment vertical="top"/>
    </xf>
    <xf numFmtId="0" fontId="5" fillId="0" borderId="0"/>
    <xf numFmtId="49" fontId="4" fillId="0" borderId="0">
      <alignment vertical="top"/>
    </xf>
    <xf numFmtId="43" fontId="5" fillId="6" borderId="0">
      <alignment vertical="top"/>
    </xf>
    <xf numFmtId="43" fontId="5" fillId="10" borderId="0">
      <alignment vertical="top"/>
    </xf>
    <xf numFmtId="43" fontId="5" fillId="7" borderId="0">
      <alignment vertical="top"/>
    </xf>
    <xf numFmtId="43" fontId="5" fillId="8" borderId="0">
      <alignment vertical="top"/>
    </xf>
    <xf numFmtId="43" fontId="5" fillId="11" borderId="0" applyNumberFormat="0">
      <alignment vertical="top"/>
    </xf>
    <xf numFmtId="49" fontId="11" fillId="0" borderId="0">
      <alignment vertical="top"/>
    </xf>
    <xf numFmtId="43" fontId="5" fillId="12" borderId="0">
      <alignment vertical="top"/>
    </xf>
    <xf numFmtId="41" fontId="5" fillId="13" borderId="0">
      <alignment vertical="top"/>
    </xf>
    <xf numFmtId="0" fontId="2" fillId="0" borderId="0"/>
    <xf numFmtId="0" fontId="5" fillId="0" borderId="0" applyNumberFormat="0" applyFill="0" applyBorder="0" applyAlignment="0" applyProtection="0"/>
    <xf numFmtId="167" fontId="2" fillId="0" borderId="0" applyFont="0" applyFill="0" applyBorder="0" applyAlignment="0" applyProtection="0"/>
    <xf numFmtId="9" fontId="2" fillId="0" borderId="0" applyFont="0" applyFill="0" applyBorder="0" applyAlignment="0" applyProtection="0"/>
  </cellStyleXfs>
  <cellXfs count="112">
    <xf numFmtId="0" fontId="0" fillId="0" borderId="0" xfId="0">
      <alignment vertical="top"/>
    </xf>
    <xf numFmtId="49" fontId="3" fillId="2" borderId="1" xfId="3">
      <alignment vertical="top"/>
    </xf>
    <xf numFmtId="49" fontId="4" fillId="3" borderId="1" xfId="4">
      <alignment vertical="top"/>
    </xf>
    <xf numFmtId="0" fontId="5" fillId="0" borderId="2" xfId="5" applyBorder="1" applyAlignment="1">
      <alignment horizontal="left" vertical="top" wrapText="1"/>
    </xf>
    <xf numFmtId="0" fontId="5" fillId="0" borderId="0" xfId="5">
      <alignment vertical="top"/>
    </xf>
    <xf numFmtId="0" fontId="5" fillId="0" borderId="3" xfId="5" applyBorder="1" applyAlignment="1">
      <alignment horizontal="left" vertical="top" wrapText="1"/>
    </xf>
    <xf numFmtId="0" fontId="0" fillId="0" borderId="2" xfId="0" applyBorder="1">
      <alignment vertical="top"/>
    </xf>
    <xf numFmtId="0" fontId="5" fillId="0" borderId="2" xfId="6" applyNumberFormat="1" applyFill="1" applyBorder="1" applyAlignment="1">
      <alignment horizontal="left" vertical="top"/>
    </xf>
    <xf numFmtId="0" fontId="5" fillId="0" borderId="2" xfId="6" applyNumberFormat="1" applyFill="1" applyBorder="1">
      <alignment vertical="top"/>
    </xf>
    <xf numFmtId="0" fontId="7" fillId="0" borderId="0" xfId="5" applyFont="1">
      <alignment vertical="top"/>
    </xf>
    <xf numFmtId="49" fontId="8" fillId="0" borderId="0" xfId="2" applyAlignment="1">
      <alignment vertical="top"/>
    </xf>
    <xf numFmtId="9" fontId="5" fillId="0" borderId="0" xfId="5" applyNumberFormat="1">
      <alignment vertical="top"/>
    </xf>
    <xf numFmtId="0" fontId="5" fillId="0" borderId="0" xfId="7"/>
    <xf numFmtId="0" fontId="9" fillId="5" borderId="0" xfId="0" applyFont="1" applyFill="1">
      <alignment vertical="top"/>
    </xf>
    <xf numFmtId="0" fontId="10" fillId="0" borderId="0" xfId="0" applyFont="1">
      <alignment vertical="top"/>
    </xf>
    <xf numFmtId="49" fontId="4" fillId="0" borderId="0" xfId="8">
      <alignment vertical="top"/>
    </xf>
    <xf numFmtId="43" fontId="5" fillId="6" borderId="0" xfId="9">
      <alignment vertical="top"/>
    </xf>
    <xf numFmtId="43" fontId="5" fillId="10" borderId="0" xfId="10">
      <alignment vertical="top"/>
    </xf>
    <xf numFmtId="43" fontId="5" fillId="7" borderId="0" xfId="11">
      <alignment vertical="top"/>
    </xf>
    <xf numFmtId="43" fontId="5" fillId="8" borderId="0" xfId="12">
      <alignment vertical="top"/>
    </xf>
    <xf numFmtId="43" fontId="5" fillId="9" borderId="0" xfId="12" applyFill="1">
      <alignment vertical="top"/>
    </xf>
    <xf numFmtId="0" fontId="5" fillId="11" borderId="0" xfId="13" applyNumberFormat="1">
      <alignment vertical="top"/>
    </xf>
    <xf numFmtId="49" fontId="11" fillId="0" borderId="0" xfId="14">
      <alignment vertical="top"/>
    </xf>
    <xf numFmtId="43" fontId="5" fillId="12" borderId="0" xfId="15">
      <alignment vertical="top"/>
    </xf>
    <xf numFmtId="43" fontId="5" fillId="4" borderId="0" xfId="15" applyFill="1">
      <alignment vertical="top"/>
    </xf>
    <xf numFmtId="1" fontId="5" fillId="0" borderId="0" xfId="5" applyNumberFormat="1">
      <alignment vertical="top"/>
    </xf>
    <xf numFmtId="1" fontId="11" fillId="0" borderId="0" xfId="5" applyNumberFormat="1" applyFont="1">
      <alignment vertical="top"/>
    </xf>
    <xf numFmtId="41" fontId="5" fillId="13" borderId="0" xfId="16">
      <alignment vertical="top"/>
    </xf>
    <xf numFmtId="43" fontId="5" fillId="6" borderId="2" xfId="9" applyBorder="1">
      <alignment vertical="top"/>
    </xf>
    <xf numFmtId="43" fontId="12" fillId="0" borderId="0" xfId="1" applyFont="1" applyFill="1">
      <alignment vertical="top"/>
    </xf>
    <xf numFmtId="0" fontId="12" fillId="0" borderId="0" xfId="5" applyFont="1">
      <alignment vertical="top"/>
    </xf>
    <xf numFmtId="0" fontId="4" fillId="0" borderId="0" xfId="5" applyFont="1">
      <alignment vertical="top"/>
    </xf>
    <xf numFmtId="43" fontId="5" fillId="9" borderId="0" xfId="9" applyFill="1">
      <alignment vertical="top"/>
    </xf>
    <xf numFmtId="0" fontId="5" fillId="14" borderId="0" xfId="5" applyFill="1">
      <alignment vertical="top"/>
    </xf>
    <xf numFmtId="49" fontId="5" fillId="3" borderId="0" xfId="4" applyFont="1" applyBorder="1">
      <alignment vertical="top"/>
    </xf>
    <xf numFmtId="49" fontId="5" fillId="0" borderId="0" xfId="4" applyFont="1" applyFill="1" applyBorder="1">
      <alignment vertical="top"/>
    </xf>
    <xf numFmtId="0" fontId="3" fillId="2" borderId="1" xfId="3" applyNumberFormat="1">
      <alignment vertical="top"/>
    </xf>
    <xf numFmtId="0" fontId="14" fillId="15" borderId="1" xfId="5" applyFont="1" applyFill="1" applyBorder="1">
      <alignment vertical="top"/>
    </xf>
    <xf numFmtId="0" fontId="15" fillId="0" borderId="0" xfId="5" applyFont="1">
      <alignment vertical="top"/>
    </xf>
    <xf numFmtId="0" fontId="5" fillId="0" borderId="2" xfId="5" applyBorder="1">
      <alignment vertical="top"/>
    </xf>
    <xf numFmtId="49" fontId="8" fillId="0" borderId="4" xfId="2" applyBorder="1" applyAlignment="1">
      <alignment vertical="top"/>
    </xf>
    <xf numFmtId="49" fontId="5" fillId="0" borderId="2" xfId="2" applyFont="1" applyFill="1" applyBorder="1" applyAlignment="1">
      <alignment vertical="top" wrapText="1"/>
    </xf>
    <xf numFmtId="49" fontId="11" fillId="0" borderId="0" xfId="2" applyFont="1" applyBorder="1" applyAlignment="1">
      <alignment vertical="top" wrapText="1"/>
    </xf>
    <xf numFmtId="0" fontId="16" fillId="0" borderId="0" xfId="0" applyFont="1">
      <alignment vertical="top"/>
    </xf>
    <xf numFmtId="49" fontId="4" fillId="3" borderId="1" xfId="4" applyAlignment="1">
      <alignment vertical="top" wrapText="1"/>
    </xf>
    <xf numFmtId="0" fontId="4" fillId="3" borderId="1" xfId="4" applyNumberFormat="1">
      <alignment vertical="top"/>
    </xf>
    <xf numFmtId="164" fontId="17" fillId="16" borderId="0" xfId="1" applyNumberFormat="1" applyFont="1" applyFill="1">
      <alignment vertical="top"/>
    </xf>
    <xf numFmtId="49" fontId="5" fillId="0" borderId="0" xfId="8" applyFont="1">
      <alignment vertical="top"/>
    </xf>
    <xf numFmtId="0" fontId="5" fillId="16" borderId="0" xfId="5" applyFill="1">
      <alignment vertical="top"/>
    </xf>
    <xf numFmtId="3" fontId="5" fillId="0" borderId="0" xfId="5" applyNumberFormat="1">
      <alignment vertical="top"/>
    </xf>
    <xf numFmtId="164" fontId="5" fillId="0" borderId="0" xfId="1" applyNumberFormat="1" applyFill="1">
      <alignment vertical="top"/>
    </xf>
    <xf numFmtId="164" fontId="5" fillId="0" borderId="0" xfId="5" applyNumberFormat="1">
      <alignment vertical="top"/>
    </xf>
    <xf numFmtId="164" fontId="4" fillId="3" borderId="1" xfId="1" applyNumberFormat="1" applyFont="1" applyFill="1" applyBorder="1">
      <alignment vertical="top"/>
    </xf>
    <xf numFmtId="164" fontId="5" fillId="16" borderId="0" xfId="1" applyNumberFormat="1" applyFill="1">
      <alignment vertical="top"/>
    </xf>
    <xf numFmtId="0" fontId="5" fillId="5" borderId="0" xfId="5" applyFill="1">
      <alignment vertical="top"/>
    </xf>
    <xf numFmtId="0" fontId="5" fillId="0" borderId="0" xfId="5" applyAlignment="1">
      <alignment horizontal="center" vertical="top"/>
    </xf>
    <xf numFmtId="165" fontId="5" fillId="16" borderId="0" xfId="5" applyNumberFormat="1" applyFill="1">
      <alignment vertical="top"/>
    </xf>
    <xf numFmtId="0" fontId="5" fillId="0" borderId="0" xfId="5" applyAlignment="1">
      <alignment horizontal="left" vertical="top"/>
    </xf>
    <xf numFmtId="165" fontId="5" fillId="0" borderId="0" xfId="5" applyNumberFormat="1">
      <alignment vertical="top"/>
    </xf>
    <xf numFmtId="43" fontId="5" fillId="5" borderId="0" xfId="5" applyNumberFormat="1" applyFill="1">
      <alignment vertical="top"/>
    </xf>
    <xf numFmtId="166" fontId="5" fillId="0" borderId="0" xfId="5" applyNumberFormat="1">
      <alignment vertical="top"/>
    </xf>
    <xf numFmtId="164" fontId="5" fillId="0" borderId="0" xfId="1" applyNumberFormat="1" applyFill="1" applyBorder="1">
      <alignment vertical="top"/>
    </xf>
    <xf numFmtId="0" fontId="5" fillId="0" borderId="5" xfId="5" applyBorder="1">
      <alignment vertical="top"/>
    </xf>
    <xf numFmtId="0" fontId="5" fillId="0" borderId="5" xfId="5" applyBorder="1" applyAlignment="1">
      <alignment horizontal="left" vertical="top"/>
    </xf>
    <xf numFmtId="164" fontId="17" fillId="16" borderId="5" xfId="1" applyNumberFormat="1" applyFont="1" applyFill="1" applyBorder="1">
      <alignment vertical="top"/>
    </xf>
    <xf numFmtId="164" fontId="5" fillId="16" borderId="5" xfId="1" applyNumberFormat="1" applyFill="1" applyBorder="1">
      <alignment vertical="top"/>
    </xf>
    <xf numFmtId="164" fontId="5" fillId="16" borderId="5" xfId="1" applyNumberFormat="1" applyFont="1" applyFill="1" applyBorder="1">
      <alignment vertical="top"/>
    </xf>
    <xf numFmtId="164" fontId="5" fillId="0" borderId="5" xfId="1" applyNumberFormat="1" applyFill="1" applyBorder="1">
      <alignment vertical="top"/>
    </xf>
    <xf numFmtId="0" fontId="11" fillId="0" borderId="0" xfId="5" applyFont="1">
      <alignment vertical="top"/>
    </xf>
    <xf numFmtId="0" fontId="2" fillId="0" borderId="0" xfId="17"/>
    <xf numFmtId="49" fontId="4" fillId="3" borderId="1" xfId="4" applyAlignment="1">
      <alignment horizontal="center" vertical="top"/>
    </xf>
    <xf numFmtId="49" fontId="4" fillId="3" borderId="7" xfId="4" applyBorder="1" applyAlignment="1">
      <alignment horizontal="center" vertical="top"/>
    </xf>
    <xf numFmtId="49" fontId="4" fillId="3" borderId="8" xfId="4" applyBorder="1" applyAlignment="1">
      <alignment horizontal="center" vertical="top"/>
    </xf>
    <xf numFmtId="0" fontId="5" fillId="0" borderId="3" xfId="18" applyFill="1" applyBorder="1" applyAlignment="1">
      <alignment horizontal="center" vertical="center"/>
    </xf>
    <xf numFmtId="0" fontId="5" fillId="0" borderId="6" xfId="18" applyFill="1" applyBorder="1" applyAlignment="1">
      <alignment horizontal="center" vertical="center"/>
    </xf>
    <xf numFmtId="0" fontId="5" fillId="0" borderId="14" xfId="18" applyFill="1" applyBorder="1" applyAlignment="1">
      <alignment horizontal="center" vertical="center"/>
    </xf>
    <xf numFmtId="168" fontId="0" fillId="0" borderId="0" xfId="19" applyNumberFormat="1" applyFont="1"/>
    <xf numFmtId="0" fontId="5" fillId="0" borderId="12" xfId="18" applyFill="1" applyBorder="1" applyAlignment="1">
      <alignment horizontal="center" vertical="center"/>
    </xf>
    <xf numFmtId="0" fontId="5" fillId="0" borderId="13" xfId="18" applyFill="1" applyBorder="1" applyAlignment="1">
      <alignment horizontal="center" vertical="center"/>
    </xf>
    <xf numFmtId="0" fontId="5" fillId="0" borderId="4" xfId="18" applyFill="1" applyBorder="1" applyAlignment="1">
      <alignment horizontal="center" vertical="center"/>
    </xf>
    <xf numFmtId="0" fontId="5" fillId="0" borderId="10" xfId="18" applyFill="1" applyBorder="1" applyAlignment="1">
      <alignment horizontal="center" vertical="center"/>
    </xf>
    <xf numFmtId="0" fontId="2" fillId="0" borderId="11" xfId="17" applyBorder="1"/>
    <xf numFmtId="0" fontId="20" fillId="0" borderId="0" xfId="17" applyFont="1"/>
    <xf numFmtId="0" fontId="3" fillId="2" borderId="1" xfId="3" applyNumberFormat="1" applyAlignment="1">
      <alignment horizontal="center" vertical="top"/>
    </xf>
    <xf numFmtId="0" fontId="15" fillId="0" borderId="0" xfId="5" applyFont="1" applyAlignment="1">
      <alignment horizontal="center" vertical="top"/>
    </xf>
    <xf numFmtId="168" fontId="2" fillId="0" borderId="0" xfId="17" applyNumberFormat="1" applyAlignment="1">
      <alignment horizontal="center"/>
    </xf>
    <xf numFmtId="0" fontId="2" fillId="0" borderId="0" xfId="17" applyAlignment="1">
      <alignment horizontal="center"/>
    </xf>
    <xf numFmtId="1" fontId="6" fillId="6" borderId="3" xfId="19" applyNumberFormat="1" applyFont="1" applyFill="1" applyBorder="1" applyAlignment="1">
      <alignment horizontal="center"/>
    </xf>
    <xf numFmtId="1" fontId="6" fillId="6" borderId="6" xfId="19" applyNumberFormat="1" applyFont="1" applyFill="1" applyBorder="1" applyAlignment="1">
      <alignment horizontal="center"/>
    </xf>
    <xf numFmtId="0" fontId="2" fillId="0" borderId="0" xfId="17" quotePrefix="1"/>
    <xf numFmtId="1" fontId="5" fillId="12" borderId="3" xfId="5" applyNumberFormat="1" applyFill="1" applyBorder="1" applyAlignment="1">
      <alignment horizontal="center" vertical="center"/>
    </xf>
    <xf numFmtId="1" fontId="5" fillId="12" borderId="6" xfId="5" applyNumberFormat="1" applyFill="1" applyBorder="1" applyAlignment="1">
      <alignment horizontal="center" vertical="center"/>
    </xf>
    <xf numFmtId="1" fontId="5" fillId="12" borderId="14" xfId="5" applyNumberFormat="1" applyFill="1" applyBorder="1" applyAlignment="1">
      <alignment horizontal="center" vertical="center"/>
    </xf>
    <xf numFmtId="49" fontId="4" fillId="3" borderId="2" xfId="4" applyBorder="1" applyAlignment="1">
      <alignment horizontal="center" vertical="top" wrapText="1"/>
    </xf>
    <xf numFmtId="49" fontId="4" fillId="3" borderId="2" xfId="4" applyBorder="1" applyAlignment="1">
      <alignment horizontal="center" vertical="top"/>
    </xf>
    <xf numFmtId="165" fontId="5" fillId="7" borderId="0" xfId="5" applyNumberFormat="1" applyFill="1">
      <alignment vertical="top"/>
    </xf>
    <xf numFmtId="165" fontId="5" fillId="6" borderId="0" xfId="5" applyNumberFormat="1" applyFill="1">
      <alignment vertical="top"/>
    </xf>
    <xf numFmtId="1" fontId="5" fillId="6" borderId="0" xfId="5" applyNumberFormat="1" applyFill="1" applyAlignment="1">
      <alignment horizontal="center" vertical="center"/>
    </xf>
    <xf numFmtId="2" fontId="5" fillId="6" borderId="9" xfId="18" applyNumberFormat="1" applyFill="1" applyBorder="1" applyAlignment="1">
      <alignment horizontal="center" vertical="center"/>
    </xf>
    <xf numFmtId="2" fontId="5" fillId="6" borderId="12" xfId="18" applyNumberFormat="1" applyFill="1" applyBorder="1" applyAlignment="1">
      <alignment horizontal="center" vertical="center"/>
    </xf>
    <xf numFmtId="2" fontId="5" fillId="6" borderId="4" xfId="18" applyNumberFormat="1" applyFill="1" applyBorder="1" applyAlignment="1">
      <alignment horizontal="center" vertical="center"/>
    </xf>
    <xf numFmtId="0" fontId="18" fillId="0" borderId="2" xfId="0" applyFont="1" applyBorder="1">
      <alignment vertical="top"/>
    </xf>
    <xf numFmtId="0" fontId="1" fillId="0" borderId="0" xfId="17" quotePrefix="1" applyFont="1"/>
    <xf numFmtId="0" fontId="5" fillId="0" borderId="0" xfId="5" applyAlignment="1">
      <alignment horizontal="left" vertical="top" wrapText="1"/>
    </xf>
    <xf numFmtId="0" fontId="5" fillId="16" borderId="15" xfId="18" applyFill="1" applyBorder="1" applyAlignment="1">
      <alignment horizontal="center" vertical="center" wrapText="1"/>
    </xf>
    <xf numFmtId="0" fontId="5" fillId="16" borderId="0" xfId="18" applyFill="1" applyBorder="1" applyAlignment="1">
      <alignment horizontal="center" vertical="center" wrapText="1"/>
    </xf>
    <xf numFmtId="49" fontId="4" fillId="3" borderId="7" xfId="4" applyBorder="1" applyAlignment="1">
      <alignment horizontal="center" vertical="center"/>
    </xf>
    <xf numFmtId="49" fontId="4" fillId="3" borderId="8" xfId="4" applyBorder="1" applyAlignment="1">
      <alignment horizontal="center" vertical="center"/>
    </xf>
    <xf numFmtId="49" fontId="4" fillId="3" borderId="7" xfId="4" applyBorder="1" applyAlignment="1">
      <alignment horizontal="center" vertical="center" wrapText="1"/>
    </xf>
    <xf numFmtId="49" fontId="4" fillId="3" borderId="8" xfId="4" applyBorder="1" applyAlignment="1">
      <alignment horizontal="center" vertical="center" wrapText="1"/>
    </xf>
    <xf numFmtId="49" fontId="4" fillId="3" borderId="3" xfId="4" applyBorder="1" applyAlignment="1">
      <alignment horizontal="center" vertical="center"/>
    </xf>
    <xf numFmtId="49" fontId="4" fillId="3" borderId="14" xfId="4" applyBorder="1" applyAlignment="1">
      <alignment horizontal="center" vertical="center"/>
    </xf>
  </cellXfs>
  <cellStyles count="21">
    <cellStyle name="_x000d__x000a_JournalTemplate=C:\COMFO\CTALK\JOURSTD.TPL_x000d__x000a_LbStateAddress=3 3 0 251 1 89 2 311_x000d__x000a_LbStateJou_20120301_GAW model" xfId="18" xr:uid="{8CFC8ACB-F2F8-41C5-ACD1-255AD79AC886}"/>
    <cellStyle name="_kop1 Bladtitel" xfId="3" xr:uid="{D0C75127-D60F-40E9-A856-EAC6D8E315A0}"/>
    <cellStyle name="_kop2 Bloktitel" xfId="4" xr:uid="{1658B943-D02D-4C1D-A837-632095E2B9F0}"/>
    <cellStyle name="_kop3 Subkop" xfId="8" xr:uid="{9CD9BEDD-97F1-4EA8-BE60-BFA82AB7DFB0}"/>
    <cellStyle name="Cel (tussen)resultaat" xfId="12" xr:uid="{AFD54BE8-26B0-4F4F-B478-BA5D6D0098C3}"/>
    <cellStyle name="Cel Berekening" xfId="11" xr:uid="{AFD514D0-2D16-4AE8-9294-BCFA4A839D97}"/>
    <cellStyle name="Cel Bijzonderheid" xfId="15" xr:uid="{005F22C2-55E9-4011-80AD-C6AAC00B2350}"/>
    <cellStyle name="Cel Dataverzoek" xfId="16" xr:uid="{5AE34253-4C38-4092-895B-7416E17D0731}"/>
    <cellStyle name="Cel Input" xfId="9" xr:uid="{24D640D0-B70A-44F2-B98E-E3D7E6F39740}"/>
    <cellStyle name="Cel n.v.t. (leeg)" xfId="13" xr:uid="{4D686823-BEB0-44F2-BC98-CEC1AFC5FE44}"/>
    <cellStyle name="Cel PM extern" xfId="6" xr:uid="{674E0DF4-49E1-4ADD-86B4-87692B8E7E8F}"/>
    <cellStyle name="Cel Verwijzing" xfId="10" xr:uid="{0F7D3ECE-FCAA-4BF8-AB26-EC88650FA6B2}"/>
    <cellStyle name="Comma 2" xfId="19" xr:uid="{B355AAF6-3382-4AEF-9A8B-1EFA5656F7C1}"/>
    <cellStyle name="Hyperlink" xfId="2" builtinId="8"/>
    <cellStyle name="Komma" xfId="1" builtinId="3"/>
    <cellStyle name="Normal 2" xfId="17" xr:uid="{A139C066-6328-48A7-A467-10B3AF962183}"/>
    <cellStyle name="Percent 2" xfId="20" xr:uid="{1715DB63-76A4-4AF9-8C77-53FE5E651D05}"/>
    <cellStyle name="Standaard" xfId="0" builtinId="0"/>
    <cellStyle name="Standaard ACM-DE" xfId="5" xr:uid="{2247EE47-D549-4C17-891D-454AF23EBA40}"/>
    <cellStyle name="Standaard_NG-TAR(i)-10-08 Concept" xfId="7" xr:uid="{23EC7F06-BDD9-4A4E-B565-E1A8E105456E}"/>
    <cellStyle name="Toelichting" xfId="14" xr:uid="{82930DE4-B0BB-4D1F-8193-DD0A2185EAD5}"/>
  </cellStyles>
  <dxfs count="0"/>
  <tableStyles count="0" defaultTableStyle="TableStyleMedium2"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Schatting</a:t>
            </a:r>
            <a:r>
              <a:rPr lang="en-US" sz="1600" baseline="0"/>
              <a:t> GTS kosten over 2022 - 2026</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846981627296587"/>
          <c:y val="0.15422950680297928"/>
          <c:w val="0.58403084931871352"/>
          <c:h val="0.76151951928244588"/>
        </c:manualLayout>
      </c:layout>
      <c:barChart>
        <c:barDir val="col"/>
        <c:grouping val="stacked"/>
        <c:varyColors val="0"/>
        <c:ser>
          <c:idx val="3"/>
          <c:order val="0"/>
          <c:tx>
            <c:strRef>
              <c:f>'1. Schatting GTS kosten'!$B$99</c:f>
              <c:strCache>
                <c:ptCount val="1"/>
                <c:pt idx="0">
                  <c:v>Operationele kosten</c:v>
                </c:pt>
              </c:strCache>
            </c:strRef>
          </c:tx>
          <c:spPr>
            <a:solidFill>
              <a:srgbClr val="002060"/>
            </a:solidFill>
            <a:ln>
              <a:solidFill>
                <a:srgbClr val="002060"/>
              </a:solidFill>
            </a:ln>
            <a:effectLst/>
          </c:spPr>
          <c:invertIfNegative val="0"/>
          <c:cat>
            <c:numRef>
              <c:f>'1. Schatting GTS kosten'!$H$96:$L$96</c:f>
              <c:numCache>
                <c:formatCode>General</c:formatCode>
                <c:ptCount val="5"/>
                <c:pt idx="0">
                  <c:v>2022</c:v>
                </c:pt>
                <c:pt idx="1">
                  <c:v>2023</c:v>
                </c:pt>
                <c:pt idx="2">
                  <c:v>2024</c:v>
                </c:pt>
                <c:pt idx="3">
                  <c:v>2025</c:v>
                </c:pt>
                <c:pt idx="4">
                  <c:v>2026</c:v>
                </c:pt>
              </c:numCache>
            </c:numRef>
          </c:cat>
          <c:val>
            <c:numRef>
              <c:f>'1. Schatting GTS kosten'!$H$99:$L$99</c:f>
              <c:numCache>
                <c:formatCode>_(* #,##0_);_(* \(#,##0\);_(* "-"??_);_(@_)</c:formatCode>
                <c:ptCount val="5"/>
                <c:pt idx="0">
                  <c:v>216504428.33922619</c:v>
                </c:pt>
                <c:pt idx="1">
                  <c:v>212667849.67237067</c:v>
                </c:pt>
                <c:pt idx="2">
                  <c:v>236417983.49435103</c:v>
                </c:pt>
                <c:pt idx="3">
                  <c:v>255914844.71748582</c:v>
                </c:pt>
                <c:pt idx="4">
                  <c:v>270148030.56806803</c:v>
                </c:pt>
              </c:numCache>
            </c:numRef>
          </c:val>
          <c:extLst>
            <c:ext xmlns:c16="http://schemas.microsoft.com/office/drawing/2014/chart" uri="{C3380CC4-5D6E-409C-BE32-E72D297353CC}">
              <c16:uniqueId val="{00000003-86AF-42FE-BDC1-A623065C044C}"/>
            </c:ext>
          </c:extLst>
        </c:ser>
        <c:ser>
          <c:idx val="2"/>
          <c:order val="1"/>
          <c:tx>
            <c:strRef>
              <c:f>'1. Schatting GTS kosten'!$B$98</c:f>
              <c:strCache>
                <c:ptCount val="1"/>
                <c:pt idx="0">
                  <c:v>Kapitaalkosten</c:v>
                </c:pt>
              </c:strCache>
            </c:strRef>
          </c:tx>
          <c:spPr>
            <a:solidFill>
              <a:srgbClr val="C00000"/>
            </a:solidFill>
            <a:ln>
              <a:solidFill>
                <a:srgbClr val="C00000"/>
              </a:solidFill>
            </a:ln>
            <a:effectLst/>
          </c:spPr>
          <c:invertIfNegative val="0"/>
          <c:cat>
            <c:numRef>
              <c:f>'1. Schatting GTS kosten'!$H$96:$L$96</c:f>
              <c:numCache>
                <c:formatCode>General</c:formatCode>
                <c:ptCount val="5"/>
                <c:pt idx="0">
                  <c:v>2022</c:v>
                </c:pt>
                <c:pt idx="1">
                  <c:v>2023</c:v>
                </c:pt>
                <c:pt idx="2">
                  <c:v>2024</c:v>
                </c:pt>
                <c:pt idx="3">
                  <c:v>2025</c:v>
                </c:pt>
                <c:pt idx="4">
                  <c:v>2026</c:v>
                </c:pt>
              </c:numCache>
            </c:numRef>
          </c:cat>
          <c:val>
            <c:numRef>
              <c:f>'1. Schatting GTS kosten'!$H$98:$L$98</c:f>
              <c:numCache>
                <c:formatCode>_(* #,##0_);_(* \(#,##0\);_(* "-"??_);_(@_)</c:formatCode>
                <c:ptCount val="5"/>
                <c:pt idx="0">
                  <c:v>687817066.64190447</c:v>
                </c:pt>
                <c:pt idx="1">
                  <c:v>581109108.30624366</c:v>
                </c:pt>
                <c:pt idx="2">
                  <c:v>620107859.16700816</c:v>
                </c:pt>
                <c:pt idx="3">
                  <c:v>683993820.53590012</c:v>
                </c:pt>
                <c:pt idx="4">
                  <c:v>742960466.16487193</c:v>
                </c:pt>
              </c:numCache>
            </c:numRef>
          </c:val>
          <c:extLst>
            <c:ext xmlns:c16="http://schemas.microsoft.com/office/drawing/2014/chart" uri="{C3380CC4-5D6E-409C-BE32-E72D297353CC}">
              <c16:uniqueId val="{00000002-86AF-42FE-BDC1-A623065C044C}"/>
            </c:ext>
          </c:extLst>
        </c:ser>
        <c:ser>
          <c:idx val="4"/>
          <c:order val="2"/>
          <c:tx>
            <c:strRef>
              <c:f>'1. Schatting GTS kosten'!$B$100</c:f>
              <c:strCache>
                <c:ptCount val="1"/>
                <c:pt idx="0">
                  <c:v>Energiekosten</c:v>
                </c:pt>
              </c:strCache>
            </c:strRef>
          </c:tx>
          <c:spPr>
            <a:solidFill>
              <a:srgbClr val="FFC000"/>
            </a:solidFill>
            <a:ln>
              <a:solidFill>
                <a:srgbClr val="FFC000"/>
              </a:solidFill>
            </a:ln>
            <a:effectLst/>
          </c:spPr>
          <c:invertIfNegative val="0"/>
          <c:cat>
            <c:numRef>
              <c:f>'1. Schatting GTS kosten'!$H$96:$L$96</c:f>
              <c:numCache>
                <c:formatCode>General</c:formatCode>
                <c:ptCount val="5"/>
                <c:pt idx="0">
                  <c:v>2022</c:v>
                </c:pt>
                <c:pt idx="1">
                  <c:v>2023</c:v>
                </c:pt>
                <c:pt idx="2">
                  <c:v>2024</c:v>
                </c:pt>
                <c:pt idx="3">
                  <c:v>2025</c:v>
                </c:pt>
                <c:pt idx="4">
                  <c:v>2026</c:v>
                </c:pt>
              </c:numCache>
            </c:numRef>
          </c:cat>
          <c:val>
            <c:numRef>
              <c:f>'1. Schatting GTS kosten'!$H$100:$L$100</c:f>
              <c:numCache>
                <c:formatCode>_(* #,##0_);_(* \(#,##0\);_(* "-"??_);_(@_)</c:formatCode>
                <c:ptCount val="5"/>
                <c:pt idx="0">
                  <c:v>152039124.53459591</c:v>
                </c:pt>
                <c:pt idx="1">
                  <c:v>210914419.93379608</c:v>
                </c:pt>
                <c:pt idx="2">
                  <c:v>387949863.99099451</c:v>
                </c:pt>
                <c:pt idx="3">
                  <c:v>338070676.57688141</c:v>
                </c:pt>
                <c:pt idx="4">
                  <c:v>203993077.3473739</c:v>
                </c:pt>
              </c:numCache>
            </c:numRef>
          </c:val>
          <c:extLst>
            <c:ext xmlns:c16="http://schemas.microsoft.com/office/drawing/2014/chart" uri="{C3380CC4-5D6E-409C-BE32-E72D297353CC}">
              <c16:uniqueId val="{00000004-86AF-42FE-BDC1-A623065C044C}"/>
            </c:ext>
          </c:extLst>
        </c:ser>
        <c:dLbls>
          <c:showLegendKey val="0"/>
          <c:showVal val="0"/>
          <c:showCatName val="0"/>
          <c:showSerName val="0"/>
          <c:showPercent val="0"/>
          <c:showBubbleSize val="0"/>
        </c:dLbls>
        <c:gapWidth val="150"/>
        <c:overlap val="100"/>
        <c:axId val="87175680"/>
        <c:axId val="87176160"/>
      </c:barChart>
      <c:catAx>
        <c:axId val="8717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87176160"/>
        <c:crosses val="autoZero"/>
        <c:auto val="1"/>
        <c:lblAlgn val="ctr"/>
        <c:lblOffset val="100"/>
        <c:noMultiLvlLbl val="0"/>
      </c:catAx>
      <c:valAx>
        <c:axId val="87176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Geschatte kosten Euro/jaar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L"/>
            </a:p>
          </c:txPr>
        </c:title>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871756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Geboekte transport capaciteit GTS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Historisch</c:v>
          </c:tx>
          <c:spPr>
            <a:ln w="19050" cap="rnd">
              <a:solidFill>
                <a:srgbClr val="002060"/>
              </a:solidFill>
              <a:round/>
            </a:ln>
            <a:effectLst/>
          </c:spPr>
          <c:marker>
            <c:symbol val="circle"/>
            <c:size val="5"/>
            <c:spPr>
              <a:solidFill>
                <a:srgbClr val="002060"/>
              </a:solidFill>
              <a:ln w="9525">
                <a:solidFill>
                  <a:srgbClr val="002060"/>
                </a:solidFill>
              </a:ln>
              <a:effectLst/>
            </c:spPr>
          </c:marker>
          <c:trendline>
            <c:spPr>
              <a:ln w="19050" cap="rnd">
                <a:solidFill>
                  <a:schemeClr val="accent1"/>
                </a:solidFill>
                <a:prstDash val="sysDot"/>
              </a:ln>
              <a:effectLst/>
            </c:spPr>
            <c:trendlineType val="linear"/>
            <c:dispRSqr val="0"/>
            <c:dispEq val="1"/>
            <c:trendlineLbl>
              <c:layout>
                <c:manualLayout>
                  <c:x val="0.10882899457390319"/>
                  <c:y val="-0.26426755131507323"/>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baseline="0"/>
                      <a:t>2013 - 2026 </a:t>
                    </a:r>
                  </a:p>
                  <a:p>
                    <a:pPr>
                      <a:defRPr/>
                    </a:pPr>
                    <a:r>
                      <a:rPr lang="en-US" baseline="0"/>
                      <a:t>Daling van  ~ 30 GWh/h/h/jaar</a:t>
                    </a:r>
                    <a:endParaRPr lang="en-US"/>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GTS capaciteiten en tarieven'!$C$15:$C$28</c:f>
              <c:numCache>
                <c:formatCode>General</c:formatCod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numCache>
            </c:numRef>
          </c:xVal>
          <c:yVal>
            <c:numRef>
              <c:f>'2. GTS capaciteiten en tarieven'!$F$15:$F$28</c:f>
              <c:numCache>
                <c:formatCode>0</c:formatCode>
                <c:ptCount val="14"/>
                <c:pt idx="0">
                  <c:v>739</c:v>
                </c:pt>
                <c:pt idx="1">
                  <c:v>708</c:v>
                </c:pt>
                <c:pt idx="2">
                  <c:v>694</c:v>
                </c:pt>
                <c:pt idx="3">
                  <c:v>659</c:v>
                </c:pt>
                <c:pt idx="4">
                  <c:v>634</c:v>
                </c:pt>
                <c:pt idx="5">
                  <c:v>615</c:v>
                </c:pt>
                <c:pt idx="6">
                  <c:v>599</c:v>
                </c:pt>
                <c:pt idx="7">
                  <c:v>562</c:v>
                </c:pt>
                <c:pt idx="8">
                  <c:v>550</c:v>
                </c:pt>
                <c:pt idx="9">
                  <c:v>485</c:v>
                </c:pt>
                <c:pt idx="10">
                  <c:v>432</c:v>
                </c:pt>
                <c:pt idx="11">
                  <c:v>397</c:v>
                </c:pt>
                <c:pt idx="12">
                  <c:v>375</c:v>
                </c:pt>
                <c:pt idx="13">
                  <c:v>330</c:v>
                </c:pt>
              </c:numCache>
            </c:numRef>
          </c:yVal>
          <c:smooth val="1"/>
          <c:extLst>
            <c:ext xmlns:c16="http://schemas.microsoft.com/office/drawing/2014/chart" uri="{C3380CC4-5D6E-409C-BE32-E72D297353CC}">
              <c16:uniqueId val="{00000001-0EF6-47CB-AA1F-BE807967088A}"/>
            </c:ext>
          </c:extLst>
        </c:ser>
        <c:ser>
          <c:idx val="1"/>
          <c:order val="1"/>
          <c:tx>
            <c:v>Verwacht</c:v>
          </c:tx>
          <c:spPr>
            <a:ln w="19050" cap="rnd">
              <a:solidFill>
                <a:srgbClr val="C00000"/>
              </a:solidFill>
              <a:round/>
            </a:ln>
            <a:effectLst/>
          </c:spPr>
          <c:marker>
            <c:symbol val="circle"/>
            <c:size val="5"/>
            <c:spPr>
              <a:solidFill>
                <a:srgbClr val="C00000"/>
              </a:solidFill>
              <a:ln w="9525">
                <a:solidFill>
                  <a:srgbClr val="C00000"/>
                </a:solidFill>
              </a:ln>
              <a:effectLst/>
            </c:spPr>
          </c:marker>
          <c:xVal>
            <c:numRef>
              <c:f>'2. GTS capaciteiten en tarieven'!$C$29:$C$42</c:f>
              <c:numCache>
                <c:formatCode>General</c:formatCode>
                <c:ptCount val="14"/>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numCache>
            </c:numRef>
          </c:xVal>
          <c:yVal>
            <c:numRef>
              <c:f>'2. GTS capaciteiten en tarieven'!$F$29:$F$42</c:f>
              <c:numCache>
                <c:formatCode>0</c:formatCode>
                <c:ptCount val="14"/>
                <c:pt idx="0">
                  <c:v>263</c:v>
                </c:pt>
                <c:pt idx="1">
                  <c:v>235</c:v>
                </c:pt>
                <c:pt idx="2">
                  <c:v>216</c:v>
                </c:pt>
                <c:pt idx="3">
                  <c:v>210</c:v>
                </c:pt>
                <c:pt idx="4">
                  <c:v>192</c:v>
                </c:pt>
                <c:pt idx="5">
                  <c:v>186</c:v>
                </c:pt>
                <c:pt idx="6">
                  <c:v>181</c:v>
                </c:pt>
                <c:pt idx="7">
                  <c:v>171</c:v>
                </c:pt>
                <c:pt idx="8">
                  <c:v>165</c:v>
                </c:pt>
                <c:pt idx="9">
                  <c:v>156</c:v>
                </c:pt>
                <c:pt idx="10">
                  <c:v>152</c:v>
                </c:pt>
                <c:pt idx="11">
                  <c:v>147</c:v>
                </c:pt>
                <c:pt idx="12">
                  <c:v>143</c:v>
                </c:pt>
                <c:pt idx="13">
                  <c:v>139</c:v>
                </c:pt>
              </c:numCache>
            </c:numRef>
          </c:yVal>
          <c:smooth val="1"/>
          <c:extLst>
            <c:ext xmlns:c16="http://schemas.microsoft.com/office/drawing/2014/chart" uri="{C3380CC4-5D6E-409C-BE32-E72D297353CC}">
              <c16:uniqueId val="{00000002-0EF6-47CB-AA1F-BE807967088A}"/>
            </c:ext>
          </c:extLst>
        </c:ser>
        <c:dLbls>
          <c:showLegendKey val="0"/>
          <c:showVal val="0"/>
          <c:showCatName val="0"/>
          <c:showSerName val="0"/>
          <c:showPercent val="0"/>
          <c:showBubbleSize val="0"/>
        </c:dLbls>
        <c:axId val="24910623"/>
        <c:axId val="24912543"/>
      </c:scatterChart>
      <c:valAx>
        <c:axId val="24910623"/>
        <c:scaling>
          <c:orientation val="minMax"/>
          <c:max val="2040"/>
          <c:min val="201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Jaar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L"/>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24912543"/>
        <c:crosses val="autoZero"/>
        <c:crossBetween val="midCat"/>
        <c:majorUnit val="5"/>
      </c:valAx>
      <c:valAx>
        <c:axId val="249125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Geboekte capaciteit (GWh/h/h/year)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L"/>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2491062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GTS tarieven 2020 - 2026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scatterChart>
        <c:scatterStyle val="smoothMarker"/>
        <c:varyColors val="0"/>
        <c:ser>
          <c:idx val="0"/>
          <c:order val="0"/>
          <c:tx>
            <c:strRef>
              <c:f>'2. GTS capaciteiten en tarieven'!$D$13</c:f>
              <c:strCache>
                <c:ptCount val="1"/>
                <c:pt idx="0">
                  <c:v>Entry</c:v>
                </c:pt>
              </c:strCache>
            </c:strRef>
          </c:tx>
          <c:spPr>
            <a:ln w="19050" cap="rnd">
              <a:solidFill>
                <a:srgbClr val="002060"/>
              </a:solidFill>
              <a:round/>
            </a:ln>
            <a:effectLst/>
          </c:spPr>
          <c:marker>
            <c:symbol val="circle"/>
            <c:size val="5"/>
            <c:spPr>
              <a:solidFill>
                <a:srgbClr val="002060"/>
              </a:solidFill>
              <a:ln w="9525">
                <a:solidFill>
                  <a:srgbClr val="002060"/>
                </a:solidFill>
              </a:ln>
              <a:effectLst/>
            </c:spPr>
          </c:marker>
          <c:xVal>
            <c:numRef>
              <c:f>'2. GTS capaciteiten en tarieven'!$C$22:$C$28</c:f>
              <c:numCache>
                <c:formatCode>General</c:formatCode>
                <c:ptCount val="7"/>
                <c:pt idx="0">
                  <c:v>2020</c:v>
                </c:pt>
                <c:pt idx="1">
                  <c:v>2021</c:v>
                </c:pt>
                <c:pt idx="2">
                  <c:v>2022</c:v>
                </c:pt>
                <c:pt idx="3">
                  <c:v>2023</c:v>
                </c:pt>
                <c:pt idx="4">
                  <c:v>2024</c:v>
                </c:pt>
                <c:pt idx="5">
                  <c:v>2025</c:v>
                </c:pt>
                <c:pt idx="6">
                  <c:v>2026</c:v>
                </c:pt>
              </c:numCache>
            </c:numRef>
          </c:xVal>
          <c:yVal>
            <c:numRef>
              <c:f>'2. GTS capaciteiten en tarieven'!$D$22:$D$28</c:f>
              <c:numCache>
                <c:formatCode>0.00</c:formatCode>
                <c:ptCount val="7"/>
                <c:pt idx="0">
                  <c:v>1.62</c:v>
                </c:pt>
                <c:pt idx="1">
                  <c:v>1.77</c:v>
                </c:pt>
                <c:pt idx="2">
                  <c:v>2.1800000000000002</c:v>
                </c:pt>
                <c:pt idx="3">
                  <c:v>2.71</c:v>
                </c:pt>
                <c:pt idx="4">
                  <c:v>2.25</c:v>
                </c:pt>
                <c:pt idx="5">
                  <c:v>3.76</c:v>
                </c:pt>
                <c:pt idx="6">
                  <c:v>5.71</c:v>
                </c:pt>
              </c:numCache>
            </c:numRef>
          </c:yVal>
          <c:smooth val="1"/>
          <c:extLst>
            <c:ext xmlns:c16="http://schemas.microsoft.com/office/drawing/2014/chart" uri="{C3380CC4-5D6E-409C-BE32-E72D297353CC}">
              <c16:uniqueId val="{00000000-DECA-4396-ACA9-A1774B1619CA}"/>
            </c:ext>
          </c:extLst>
        </c:ser>
        <c:ser>
          <c:idx val="1"/>
          <c:order val="1"/>
          <c:tx>
            <c:strRef>
              <c:f>'2. GTS capaciteiten en tarieven'!$E$13</c:f>
              <c:strCache>
                <c:ptCount val="1"/>
                <c:pt idx="0">
                  <c:v>Exit</c:v>
                </c:pt>
              </c:strCache>
            </c:strRef>
          </c:tx>
          <c:spPr>
            <a:ln w="19050" cap="rnd">
              <a:solidFill>
                <a:srgbClr val="C00000"/>
              </a:solidFill>
              <a:round/>
            </a:ln>
            <a:effectLst/>
          </c:spPr>
          <c:marker>
            <c:symbol val="circle"/>
            <c:size val="5"/>
            <c:spPr>
              <a:solidFill>
                <a:srgbClr val="C00000"/>
              </a:solidFill>
              <a:ln w="9525">
                <a:solidFill>
                  <a:srgbClr val="C00000"/>
                </a:solidFill>
              </a:ln>
              <a:effectLst/>
            </c:spPr>
          </c:marker>
          <c:xVal>
            <c:numRef>
              <c:f>'2. GTS capaciteiten en tarieven'!$C$22:$C$28</c:f>
              <c:numCache>
                <c:formatCode>General</c:formatCode>
                <c:ptCount val="7"/>
                <c:pt idx="0">
                  <c:v>2020</c:v>
                </c:pt>
                <c:pt idx="1">
                  <c:v>2021</c:v>
                </c:pt>
                <c:pt idx="2">
                  <c:v>2022</c:v>
                </c:pt>
                <c:pt idx="3">
                  <c:v>2023</c:v>
                </c:pt>
                <c:pt idx="4">
                  <c:v>2024</c:v>
                </c:pt>
                <c:pt idx="5">
                  <c:v>2025</c:v>
                </c:pt>
                <c:pt idx="6">
                  <c:v>2026</c:v>
                </c:pt>
              </c:numCache>
            </c:numRef>
          </c:xVal>
          <c:yVal>
            <c:numRef>
              <c:f>'2. GTS capaciteiten en tarieven'!$E$22:$E$28</c:f>
              <c:numCache>
                <c:formatCode>0.00</c:formatCode>
                <c:ptCount val="7"/>
                <c:pt idx="0">
                  <c:v>2.27</c:v>
                </c:pt>
                <c:pt idx="1">
                  <c:v>2.25</c:v>
                </c:pt>
                <c:pt idx="2">
                  <c:v>2.54</c:v>
                </c:pt>
                <c:pt idx="3">
                  <c:v>2.74</c:v>
                </c:pt>
                <c:pt idx="4">
                  <c:v>2.2000000000000002</c:v>
                </c:pt>
                <c:pt idx="5">
                  <c:v>3.29</c:v>
                </c:pt>
                <c:pt idx="6">
                  <c:v>4.9000000000000004</c:v>
                </c:pt>
              </c:numCache>
            </c:numRef>
          </c:yVal>
          <c:smooth val="1"/>
          <c:extLst>
            <c:ext xmlns:c16="http://schemas.microsoft.com/office/drawing/2014/chart" uri="{C3380CC4-5D6E-409C-BE32-E72D297353CC}">
              <c16:uniqueId val="{00000001-DECA-4396-ACA9-A1774B1619CA}"/>
            </c:ext>
          </c:extLst>
        </c:ser>
        <c:dLbls>
          <c:showLegendKey val="0"/>
          <c:showVal val="0"/>
          <c:showCatName val="0"/>
          <c:showSerName val="0"/>
          <c:showPercent val="0"/>
          <c:showBubbleSize val="0"/>
        </c:dLbls>
        <c:axId val="987998288"/>
        <c:axId val="987998768"/>
      </c:scatterChart>
      <c:valAx>
        <c:axId val="987998288"/>
        <c:scaling>
          <c:orientation val="minMax"/>
          <c:max val="2026"/>
          <c:min val="202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Jaar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L"/>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987998768"/>
        <c:crosses val="autoZero"/>
        <c:crossBetween val="midCat"/>
      </c:valAx>
      <c:valAx>
        <c:axId val="987998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Tarief (Euro/kWh/h/jaar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L"/>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9879982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43577</xdr:colOff>
      <xdr:row>111</xdr:row>
      <xdr:rowOff>145551</xdr:rowOff>
    </xdr:from>
    <xdr:to>
      <xdr:col>13</xdr:col>
      <xdr:colOff>1752475</xdr:colOff>
      <xdr:row>136</xdr:row>
      <xdr:rowOff>43578</xdr:rowOff>
    </xdr:to>
    <xdr:graphicFrame macro="">
      <xdr:nvGraphicFramePr>
        <xdr:cNvPr id="2" name="Chart 1">
          <a:extLst>
            <a:ext uri="{FF2B5EF4-FFF2-40B4-BE49-F238E27FC236}">
              <a16:creationId xmlns:a16="http://schemas.microsoft.com/office/drawing/2014/main" id="{AEFC7B08-9A6C-1378-255D-ECCA3F39DF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48</xdr:row>
      <xdr:rowOff>57150</xdr:rowOff>
    </xdr:from>
    <xdr:to>
      <xdr:col>9</xdr:col>
      <xdr:colOff>57149</xdr:colOff>
      <xdr:row>68</xdr:row>
      <xdr:rowOff>138112</xdr:rowOff>
    </xdr:to>
    <xdr:graphicFrame macro="">
      <xdr:nvGraphicFramePr>
        <xdr:cNvPr id="3" name="Chart 2">
          <a:extLst>
            <a:ext uri="{FF2B5EF4-FFF2-40B4-BE49-F238E27FC236}">
              <a16:creationId xmlns:a16="http://schemas.microsoft.com/office/drawing/2014/main" id="{ABEE056C-899C-4CDF-A082-6F96E3F5DC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xdr:colOff>
      <xdr:row>70</xdr:row>
      <xdr:rowOff>33337</xdr:rowOff>
    </xdr:from>
    <xdr:to>
      <xdr:col>8</xdr:col>
      <xdr:colOff>600076</xdr:colOff>
      <xdr:row>89</xdr:row>
      <xdr:rowOff>85725</xdr:rowOff>
    </xdr:to>
    <xdr:graphicFrame macro="">
      <xdr:nvGraphicFramePr>
        <xdr:cNvPr id="4" name="Chart 3">
          <a:extLst>
            <a:ext uri="{FF2B5EF4-FFF2-40B4-BE49-F238E27FC236}">
              <a16:creationId xmlns:a16="http://schemas.microsoft.com/office/drawing/2014/main" id="{A308CB73-3513-4AEC-ADA7-EBC7BC4ED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24" dT="2025-06-25T09:42:32.67" personId="{00000000-0000-0000-0000-000000000000}" id="{52152782-ACF3-4EA2-9E33-D4EF8FD5B5BA}">
    <text>Lastig te schatten vanwege alle veiling premies; die zitten ook in de opbrengsten</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TE-Tarievenbesluiten@acm.n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gewijzigd-x-factorbesluit-gts-2022-2026"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B63B7-AD74-4AA1-8A24-EB5DAA029608}">
  <sheetPr>
    <tabColor rgb="FFCCC8D9"/>
  </sheetPr>
  <dimension ref="B2:D39"/>
  <sheetViews>
    <sheetView showGridLines="0" zoomScale="85" zoomScaleNormal="85" workbookViewId="0">
      <pane ySplit="3" topLeftCell="A4" activePane="bottomLeft" state="frozen"/>
      <selection activeCell="A32" sqref="A32:XFD32"/>
      <selection pane="bottomLeft" activeCell="C17" sqref="C17"/>
    </sheetView>
  </sheetViews>
  <sheetFormatPr defaultColWidth="9.140625" defaultRowHeight="12.75" x14ac:dyDescent="0.2"/>
  <cols>
    <col min="1" max="1" width="2.5703125" style="4" customWidth="1"/>
    <col min="2" max="2" width="39.85546875" style="4" customWidth="1"/>
    <col min="3" max="3" width="91.85546875" style="4" customWidth="1"/>
    <col min="4" max="16384" width="9.140625" style="4"/>
  </cols>
  <sheetData>
    <row r="2" spans="2:3" s="1" customFormat="1" ht="18" x14ac:dyDescent="0.2">
      <c r="B2" s="1" t="s">
        <v>97</v>
      </c>
    </row>
    <row r="13" spans="2:3" s="2" customFormat="1" x14ac:dyDescent="0.2">
      <c r="B13" s="2" t="s">
        <v>0</v>
      </c>
    </row>
    <row r="15" spans="2:3" ht="15" x14ac:dyDescent="0.2">
      <c r="B15" s="3" t="s">
        <v>1</v>
      </c>
      <c r="C15" s="101" t="s">
        <v>98</v>
      </c>
    </row>
    <row r="16" spans="2:3" x14ac:dyDescent="0.2">
      <c r="B16" s="3" t="s">
        <v>3</v>
      </c>
      <c r="C16" s="3" t="s">
        <v>222</v>
      </c>
    </row>
    <row r="17" spans="2:3" x14ac:dyDescent="0.2">
      <c r="B17" s="3" t="s">
        <v>4</v>
      </c>
      <c r="C17" s="3" t="s">
        <v>5</v>
      </c>
    </row>
    <row r="18" spans="2:3" x14ac:dyDescent="0.2">
      <c r="B18" s="3" t="s">
        <v>6</v>
      </c>
      <c r="C18" s="3" t="s">
        <v>99</v>
      </c>
    </row>
    <row r="19" spans="2:3" x14ac:dyDescent="0.2">
      <c r="B19" s="3" t="s">
        <v>7</v>
      </c>
      <c r="C19" s="5" t="s">
        <v>8</v>
      </c>
    </row>
    <row r="20" spans="2:3" x14ac:dyDescent="0.2">
      <c r="B20" s="3" t="s">
        <v>9</v>
      </c>
      <c r="C20" s="6"/>
    </row>
    <row r="21" spans="2:3" x14ac:dyDescent="0.2">
      <c r="B21" s="3" t="s">
        <v>10</v>
      </c>
      <c r="C21" s="3" t="s">
        <v>8</v>
      </c>
    </row>
    <row r="22" spans="2:3" x14ac:dyDescent="0.2">
      <c r="B22" s="3" t="s">
        <v>11</v>
      </c>
      <c r="C22" s="3" t="s">
        <v>5</v>
      </c>
    </row>
    <row r="25" spans="2:3" s="2" customFormat="1" x14ac:dyDescent="0.2">
      <c r="B25" s="2" t="s">
        <v>12</v>
      </c>
    </row>
    <row r="27" spans="2:3" x14ac:dyDescent="0.2">
      <c r="B27" s="3" t="s">
        <v>13</v>
      </c>
      <c r="C27" s="3" t="s">
        <v>14</v>
      </c>
    </row>
    <row r="28" spans="2:3" x14ac:dyDescent="0.2">
      <c r="B28" s="3" t="s">
        <v>15</v>
      </c>
      <c r="C28" s="3" t="s">
        <v>14</v>
      </c>
    </row>
    <row r="29" spans="2:3" ht="25.5" x14ac:dyDescent="0.2">
      <c r="B29" s="3" t="s">
        <v>16</v>
      </c>
      <c r="C29" s="7" t="s">
        <v>14</v>
      </c>
    </row>
    <row r="30" spans="2:3" x14ac:dyDescent="0.2">
      <c r="B30" s="3" t="s">
        <v>17</v>
      </c>
      <c r="C30" s="8" t="s">
        <v>18</v>
      </c>
    </row>
    <row r="31" spans="2:3" x14ac:dyDescent="0.2">
      <c r="B31" s="3" t="s">
        <v>19</v>
      </c>
      <c r="C31" s="8" t="s">
        <v>8</v>
      </c>
    </row>
    <row r="32" spans="2:3" x14ac:dyDescent="0.2">
      <c r="B32" s="3" t="s">
        <v>11</v>
      </c>
      <c r="C32" s="3" t="s">
        <v>5</v>
      </c>
    </row>
    <row r="34" spans="2:4" x14ac:dyDescent="0.2">
      <c r="B34" s="103"/>
      <c r="C34" s="103"/>
      <c r="D34" s="9"/>
    </row>
    <row r="36" spans="2:4" s="2" customFormat="1" x14ac:dyDescent="0.2">
      <c r="B36" s="2" t="s">
        <v>20</v>
      </c>
      <c r="C36" s="2" t="s">
        <v>21</v>
      </c>
      <c r="D36" s="2" t="s">
        <v>22</v>
      </c>
    </row>
    <row r="38" spans="2:4" x14ac:dyDescent="0.2">
      <c r="C38" s="10" t="s">
        <v>23</v>
      </c>
    </row>
    <row r="39" spans="2:4" ht="13.5" customHeight="1" x14ac:dyDescent="0.2">
      <c r="C39" s="10"/>
    </row>
  </sheetData>
  <mergeCells count="1">
    <mergeCell ref="B34:C34"/>
  </mergeCells>
  <hyperlinks>
    <hyperlink ref="C38" r:id="rId1" xr:uid="{9F3EA6CD-46A0-4FE1-BB74-E384E27008D1}"/>
  </hyperlinks>
  <pageMargins left="0.75" right="0.75" top="1" bottom="1" header="0.5" footer="0.5"/>
  <pageSetup paperSize="9" orientation="portrait" r:id="rId2"/>
  <headerFooter alignWithMargins="0">
    <oddFooter>&amp;C_x000D_&amp;1#&amp;"Calibri"&amp;10&amp;K000000 Vertrouwelijk/Confidential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3991-24D3-4877-A7E9-2243C8B81202}">
  <sheetPr>
    <tabColor rgb="FFCCC8D9"/>
    <pageSetUpPr fitToPage="1"/>
  </sheetPr>
  <dimension ref="B2:Y45"/>
  <sheetViews>
    <sheetView showGridLines="0" zoomScale="80" zoomScaleNormal="80" workbookViewId="0">
      <pane ySplit="3" topLeftCell="A4" activePane="bottomLeft" state="frozen"/>
      <selection activeCell="A32" sqref="A32:XFD32"/>
      <selection pane="bottomLeft" activeCell="D16" sqref="D16"/>
    </sheetView>
  </sheetViews>
  <sheetFormatPr defaultColWidth="9.140625" defaultRowHeight="12.75" x14ac:dyDescent="0.2"/>
  <cols>
    <col min="1" max="1" width="2.5703125" style="4" customWidth="1"/>
    <col min="2" max="2" width="19.140625" style="4" customWidth="1"/>
    <col min="3" max="3" width="2.5703125" style="4" customWidth="1"/>
    <col min="4" max="4" width="35.5703125" style="4" customWidth="1"/>
    <col min="5" max="5" width="2.5703125" style="4" customWidth="1"/>
    <col min="6" max="6" width="10.5703125" style="4" customWidth="1"/>
    <col min="7" max="7" width="2.5703125" style="4" customWidth="1"/>
    <col min="8" max="8" width="37.85546875" style="4" customWidth="1"/>
    <col min="9" max="9" width="2.5703125" style="4" customWidth="1"/>
    <col min="10" max="10" width="10.5703125" style="4" customWidth="1"/>
    <col min="11" max="11" width="2.5703125" style="4" customWidth="1"/>
    <col min="12" max="12" width="25.5703125" style="4" customWidth="1"/>
    <col min="13" max="13" width="2.5703125" style="4" customWidth="1"/>
    <col min="14" max="14" width="10.5703125" style="4" customWidth="1"/>
    <col min="15" max="15" width="2.5703125" style="4" customWidth="1"/>
    <col min="16" max="16" width="25.5703125" style="4" customWidth="1"/>
    <col min="17" max="17" width="2.5703125" style="4" customWidth="1"/>
    <col min="18" max="18" width="10.5703125" style="4" customWidth="1"/>
    <col min="19" max="19" width="2.5703125" style="4" customWidth="1"/>
    <col min="20" max="20" width="25.5703125" style="4" customWidth="1"/>
    <col min="21" max="21" width="2.5703125" style="4" customWidth="1"/>
    <col min="22" max="22" width="10.5703125" style="4" customWidth="1"/>
    <col min="23" max="23" width="2.5703125" style="4" customWidth="1"/>
    <col min="24" max="24" width="25.5703125" style="4" customWidth="1"/>
    <col min="25" max="25" width="2.5703125" style="4" customWidth="1"/>
    <col min="26" max="16384" width="9.140625" style="4"/>
  </cols>
  <sheetData>
    <row r="2" spans="2:25" s="1" customFormat="1" ht="18" x14ac:dyDescent="0.2">
      <c r="B2" s="1" t="s">
        <v>24</v>
      </c>
    </row>
    <row r="4" spans="2:25" s="2" customFormat="1" x14ac:dyDescent="0.2">
      <c r="B4" s="2" t="s">
        <v>25</v>
      </c>
    </row>
    <row r="6" spans="2:25" x14ac:dyDescent="0.2">
      <c r="B6" s="4" t="s">
        <v>26</v>
      </c>
    </row>
    <row r="7" spans="2:25" x14ac:dyDescent="0.2">
      <c r="B7" s="4" t="s">
        <v>27</v>
      </c>
      <c r="H7" s="11"/>
    </row>
    <row r="9" spans="2:25" s="2" customFormat="1" x14ac:dyDescent="0.2">
      <c r="B9" s="2" t="s">
        <v>28</v>
      </c>
    </row>
    <row r="11" spans="2:25" s="12" customFormat="1" ht="14.25" x14ac:dyDescent="0.2">
      <c r="B11" s="13"/>
      <c r="S11" s="14"/>
      <c r="T11" s="14"/>
      <c r="U11" s="14"/>
      <c r="W11" s="14"/>
      <c r="X11" s="14"/>
      <c r="Y11" s="14"/>
    </row>
    <row r="12" spans="2:25" s="2" customFormat="1" x14ac:dyDescent="0.2">
      <c r="B12" s="2" t="s">
        <v>29</v>
      </c>
    </row>
    <row r="14" spans="2:25" x14ac:dyDescent="0.2">
      <c r="B14" s="15" t="s">
        <v>30</v>
      </c>
      <c r="D14" s="15" t="s">
        <v>31</v>
      </c>
      <c r="F14" s="9"/>
      <c r="J14" s="9"/>
    </row>
    <row r="15" spans="2:25" x14ac:dyDescent="0.2">
      <c r="F15" s="9"/>
      <c r="J15" s="9"/>
    </row>
    <row r="16" spans="2:25" x14ac:dyDescent="0.2">
      <c r="B16" s="16">
        <v>123</v>
      </c>
      <c r="D16" s="4" t="s">
        <v>32</v>
      </c>
    </row>
    <row r="17" spans="2:10" x14ac:dyDescent="0.2">
      <c r="B17" s="17">
        <f>B16</f>
        <v>123</v>
      </c>
      <c r="D17" s="4" t="s">
        <v>33</v>
      </c>
    </row>
    <row r="18" spans="2:10" x14ac:dyDescent="0.2">
      <c r="B18" s="18">
        <f>B17+B16</f>
        <v>246</v>
      </c>
      <c r="D18" s="4" t="s">
        <v>34</v>
      </c>
    </row>
    <row r="19" spans="2:10" x14ac:dyDescent="0.2">
      <c r="B19" s="19">
        <f>B17+B18</f>
        <v>369</v>
      </c>
      <c r="D19" s="4" t="s">
        <v>35</v>
      </c>
    </row>
    <row r="20" spans="2:10" x14ac:dyDescent="0.2">
      <c r="B20" s="20">
        <v>123</v>
      </c>
      <c r="D20" s="4" t="s">
        <v>36</v>
      </c>
    </row>
    <row r="21" spans="2:10" x14ac:dyDescent="0.2">
      <c r="B21" s="21"/>
      <c r="D21" s="4" t="s">
        <v>37</v>
      </c>
      <c r="E21" s="9"/>
      <c r="F21" s="9"/>
      <c r="J21" s="9"/>
    </row>
    <row r="22" spans="2:10" x14ac:dyDescent="0.2">
      <c r="E22" s="9"/>
    </row>
    <row r="23" spans="2:10" x14ac:dyDescent="0.2">
      <c r="B23" s="22" t="s">
        <v>38</v>
      </c>
      <c r="E23" s="9"/>
    </row>
    <row r="24" spans="2:10" x14ac:dyDescent="0.2">
      <c r="B24" s="23">
        <f>B19+16</f>
        <v>385</v>
      </c>
      <c r="D24" s="4" t="s">
        <v>39</v>
      </c>
    </row>
    <row r="25" spans="2:10" x14ac:dyDescent="0.2">
      <c r="B25" s="24">
        <v>385</v>
      </c>
      <c r="D25" t="s">
        <v>40</v>
      </c>
    </row>
    <row r="26" spans="2:10" x14ac:dyDescent="0.2">
      <c r="B26" s="25"/>
      <c r="C26" s="25"/>
    </row>
    <row r="27" spans="2:10" x14ac:dyDescent="0.2">
      <c r="B27" s="22" t="s">
        <v>41</v>
      </c>
      <c r="C27" s="26"/>
    </row>
    <row r="28" spans="2:10" x14ac:dyDescent="0.2">
      <c r="B28" s="27">
        <v>123</v>
      </c>
      <c r="C28" s="26"/>
      <c r="D28" s="4" t="s">
        <v>42</v>
      </c>
    </row>
    <row r="29" spans="2:10" x14ac:dyDescent="0.2">
      <c r="B29" s="28">
        <v>124</v>
      </c>
      <c r="C29" s="26"/>
      <c r="D29" s="4" t="s">
        <v>43</v>
      </c>
    </row>
    <row r="30" spans="2:10" x14ac:dyDescent="0.2">
      <c r="B30" s="29">
        <f>B28-B29</f>
        <v>-1</v>
      </c>
      <c r="C30" s="30"/>
      <c r="D30" s="4" t="s">
        <v>44</v>
      </c>
      <c r="G30" s="9"/>
    </row>
    <row r="33" spans="2:4" x14ac:dyDescent="0.2">
      <c r="B33" s="15" t="s">
        <v>45</v>
      </c>
    </row>
    <row r="34" spans="2:4" x14ac:dyDescent="0.2">
      <c r="B34" s="31"/>
    </row>
    <row r="35" spans="2:4" x14ac:dyDescent="0.2">
      <c r="B35" s="22" t="s">
        <v>46</v>
      </c>
    </row>
    <row r="36" spans="2:4" x14ac:dyDescent="0.2">
      <c r="B36" s="19" t="s">
        <v>47</v>
      </c>
      <c r="D36" s="4" t="s">
        <v>48</v>
      </c>
    </row>
    <row r="37" spans="2:4" x14ac:dyDescent="0.2">
      <c r="B37" s="16" t="s">
        <v>49</v>
      </c>
      <c r="D37" s="4" t="s">
        <v>50</v>
      </c>
    </row>
    <row r="38" spans="2:4" x14ac:dyDescent="0.2">
      <c r="B38" s="32" t="s">
        <v>51</v>
      </c>
      <c r="D38" s="4" t="s">
        <v>52</v>
      </c>
    </row>
    <row r="39" spans="2:4" x14ac:dyDescent="0.2">
      <c r="B39" s="18" t="s">
        <v>53</v>
      </c>
      <c r="D39" s="4" t="s">
        <v>54</v>
      </c>
    </row>
    <row r="41" spans="2:4" x14ac:dyDescent="0.2">
      <c r="B41" s="22" t="s">
        <v>55</v>
      </c>
    </row>
    <row r="42" spans="2:4" x14ac:dyDescent="0.2">
      <c r="B42" s="33" t="s">
        <v>56</v>
      </c>
      <c r="D42" s="4" t="s">
        <v>57</v>
      </c>
    </row>
    <row r="43" spans="2:4" x14ac:dyDescent="0.2">
      <c r="B43" s="34" t="s">
        <v>58</v>
      </c>
      <c r="D43" s="4" t="s">
        <v>59</v>
      </c>
    </row>
    <row r="45" spans="2:4" x14ac:dyDescent="0.2">
      <c r="B45" s="35"/>
    </row>
  </sheetData>
  <pageMargins left="0.75" right="0.75" top="1" bottom="1" header="0.5" footer="0.5"/>
  <pageSetup paperSize="9" scale="29" orientation="portrait" r:id="rId1"/>
  <headerFooter alignWithMargins="0">
    <oddFooter>&amp;C_x000D_&amp;1#&amp;"Calibri"&amp;10&amp;K000000 Vertrouwelijk/Confidential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7EB96-87DD-4503-93AE-7C81A1DAC9F4}">
  <sheetPr>
    <tabColor rgb="FFCCC8D9"/>
    <pageSetUpPr fitToPage="1"/>
  </sheetPr>
  <dimension ref="B2:J16"/>
  <sheetViews>
    <sheetView showGridLines="0" zoomScale="80" zoomScaleNormal="80" workbookViewId="0">
      <pane ySplit="3" topLeftCell="A4" activePane="bottomLeft" state="frozen"/>
      <selection activeCell="A32" sqref="A32:XFD32"/>
      <selection pane="bottomLeft" activeCell="D12" sqref="D12"/>
    </sheetView>
  </sheetViews>
  <sheetFormatPr defaultColWidth="9.140625" defaultRowHeight="12.75" x14ac:dyDescent="0.2"/>
  <cols>
    <col min="1" max="1" width="2.5703125" style="4" customWidth="1"/>
    <col min="2" max="2" width="7.5703125" style="4" customWidth="1"/>
    <col min="3" max="3" width="71.140625" style="4" bestFit="1" customWidth="1"/>
    <col min="4" max="4" width="51.42578125" style="4" bestFit="1" customWidth="1"/>
    <col min="5" max="5" width="36.42578125" style="4" customWidth="1"/>
    <col min="6" max="6" width="40.5703125" style="4" customWidth="1"/>
    <col min="7" max="7" width="4.5703125" style="4" customWidth="1"/>
    <col min="8" max="16384" width="9.140625" style="4"/>
  </cols>
  <sheetData>
    <row r="2" spans="2:10" s="36" customFormat="1" ht="18" x14ac:dyDescent="0.2">
      <c r="B2" s="36" t="s">
        <v>60</v>
      </c>
    </row>
    <row r="4" spans="2:10" s="2" customFormat="1" x14ac:dyDescent="0.2">
      <c r="B4" s="2" t="s">
        <v>61</v>
      </c>
    </row>
    <row r="6" spans="2:10" x14ac:dyDescent="0.2">
      <c r="B6" s="22" t="s">
        <v>62</v>
      </c>
    </row>
    <row r="7" spans="2:10" x14ac:dyDescent="0.2">
      <c r="B7" s="22" t="s">
        <v>63</v>
      </c>
    </row>
    <row r="9" spans="2:10" x14ac:dyDescent="0.2">
      <c r="B9" s="37" t="s">
        <v>64</v>
      </c>
      <c r="C9" s="37" t="s">
        <v>65</v>
      </c>
      <c r="D9" s="37" t="s">
        <v>66</v>
      </c>
      <c r="E9" s="37" t="s">
        <v>67</v>
      </c>
      <c r="F9" s="37" t="s">
        <v>68</v>
      </c>
      <c r="J9" s="38"/>
    </row>
    <row r="10" spans="2:10" x14ac:dyDescent="0.2">
      <c r="B10" s="39">
        <v>14</v>
      </c>
      <c r="C10" s="39" t="s">
        <v>69</v>
      </c>
      <c r="D10" s="40" t="s">
        <v>69</v>
      </c>
      <c r="E10" s="39" t="s">
        <v>70</v>
      </c>
      <c r="F10" s="39"/>
    </row>
    <row r="11" spans="2:10" x14ac:dyDescent="0.2">
      <c r="B11" s="39">
        <v>15</v>
      </c>
      <c r="C11" s="39" t="s">
        <v>100</v>
      </c>
      <c r="D11" s="41" t="s">
        <v>223</v>
      </c>
      <c r="E11" s="39" t="s">
        <v>2</v>
      </c>
      <c r="F11" s="39"/>
    </row>
    <row r="12" spans="2:10" x14ac:dyDescent="0.2">
      <c r="D12" s="42"/>
      <c r="E12" s="43"/>
    </row>
    <row r="13" spans="2:10" s="2" customFormat="1" x14ac:dyDescent="0.2">
      <c r="B13" s="2" t="s">
        <v>71</v>
      </c>
      <c r="E13" s="44"/>
    </row>
    <row r="15" spans="2:10" x14ac:dyDescent="0.2">
      <c r="B15" s="22" t="s">
        <v>72</v>
      </c>
    </row>
    <row r="16" spans="2:10" x14ac:dyDescent="0.2">
      <c r="B16" s="22"/>
    </row>
  </sheetData>
  <hyperlinks>
    <hyperlink ref="D10" r:id="rId1" location=":~:text=Om%20deze%20reden%20heeft%20de,in%20het%20tarievenbesluit%202025%20verwerkt." xr:uid="{207B6A4B-119C-42AE-993A-E96B28A51EF2}"/>
  </hyperlinks>
  <pageMargins left="0.75" right="0.75" top="1" bottom="1" header="0.5" footer="0.5"/>
  <pageSetup paperSize="9" scale="45" orientation="portrait" r:id="rId2"/>
  <headerFooter alignWithMargins="0">
    <oddFooter>&amp;C_x000D_&amp;1#&amp;"Calibri"&amp;10&amp;K000000 Vertrouwelijk/Confidential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A745E-2228-4233-971D-13E0962E17F4}">
  <sheetPr>
    <tabColor rgb="FFCCFFCC"/>
  </sheetPr>
  <dimension ref="B2:AA108"/>
  <sheetViews>
    <sheetView showGridLines="0" tabSelected="1" zoomScale="90" zoomScaleNormal="90" workbookViewId="0">
      <pane xSplit="4" ySplit="7" topLeftCell="E103" activePane="bottomRight" state="frozen"/>
      <selection pane="topRight"/>
      <selection pane="bottomLeft"/>
      <selection pane="bottomRight" activeCell="O133" sqref="O133"/>
    </sheetView>
  </sheetViews>
  <sheetFormatPr defaultColWidth="9.140625" defaultRowHeight="12.75" x14ac:dyDescent="0.2"/>
  <cols>
    <col min="1" max="1" width="2.5703125" style="4" customWidth="1"/>
    <col min="2" max="2" width="79.85546875" style="4" customWidth="1"/>
    <col min="3" max="3" width="2.5703125" style="4" customWidth="1"/>
    <col min="4" max="4" width="13.5703125" style="4" customWidth="1"/>
    <col min="5" max="5" width="2.5703125" style="4" customWidth="1"/>
    <col min="6" max="6" width="9.5703125" style="4" customWidth="1"/>
    <col min="7" max="7" width="2.5703125" style="4" customWidth="1"/>
    <col min="8" max="10" width="14.85546875" style="4" bestFit="1" customWidth="1"/>
    <col min="11" max="11" width="16.42578125" style="4" bestFit="1" customWidth="1"/>
    <col min="12" max="12" width="14.85546875" style="4" bestFit="1" customWidth="1"/>
    <col min="13" max="13" width="4.7109375" style="4" customWidth="1"/>
    <col min="14" max="14" width="30.140625" style="4" customWidth="1"/>
    <col min="15" max="15" width="17.7109375" style="4" customWidth="1"/>
    <col min="16" max="26" width="13.5703125" style="4" customWidth="1"/>
    <col min="27" max="16384" width="9.140625" style="4"/>
  </cols>
  <sheetData>
    <row r="2" spans="2:16" s="36" customFormat="1" ht="18" x14ac:dyDescent="0.2">
      <c r="B2" s="36" t="s">
        <v>103</v>
      </c>
    </row>
    <row r="4" spans="2:16" x14ac:dyDescent="0.2">
      <c r="B4" s="15" t="s">
        <v>101</v>
      </c>
      <c r="C4" s="31"/>
    </row>
    <row r="5" spans="2:16" ht="37.5" customHeight="1" x14ac:dyDescent="0.2">
      <c r="B5" s="103" t="s">
        <v>221</v>
      </c>
      <c r="C5" s="103"/>
      <c r="D5" s="103"/>
      <c r="F5" s="38"/>
    </row>
    <row r="6" spans="2:16" ht="12" customHeight="1" x14ac:dyDescent="0.2"/>
    <row r="7" spans="2:16" s="2" customFormat="1" ht="12" customHeight="1" x14ac:dyDescent="0.2">
      <c r="B7" s="2" t="s">
        <v>73</v>
      </c>
      <c r="D7" s="2" t="s">
        <v>74</v>
      </c>
      <c r="H7" s="45">
        <v>2022</v>
      </c>
      <c r="I7" s="45">
        <v>2023</v>
      </c>
      <c r="J7" s="45">
        <v>2024</v>
      </c>
      <c r="K7" s="45">
        <v>2025</v>
      </c>
      <c r="L7" s="45">
        <v>2026</v>
      </c>
      <c r="N7" s="2" t="s">
        <v>75</v>
      </c>
      <c r="P7" s="2" t="s">
        <v>102</v>
      </c>
    </row>
    <row r="9" spans="2:16" s="2" customFormat="1" x14ac:dyDescent="0.2">
      <c r="B9" s="2" t="s">
        <v>114</v>
      </c>
    </row>
    <row r="11" spans="2:16" x14ac:dyDescent="0.2">
      <c r="B11" s="31" t="s">
        <v>104</v>
      </c>
      <c r="F11" s="54"/>
      <c r="G11" s="54"/>
      <c r="H11" s="54"/>
      <c r="I11" s="54"/>
      <c r="J11" s="54"/>
      <c r="K11" s="54"/>
      <c r="L11" s="54"/>
      <c r="N11" s="55"/>
    </row>
    <row r="12" spans="2:16" x14ac:dyDescent="0.2">
      <c r="B12" s="4" t="s">
        <v>105</v>
      </c>
      <c r="D12" s="4" t="s">
        <v>76</v>
      </c>
      <c r="F12" s="54"/>
      <c r="G12" s="54"/>
      <c r="H12" s="96">
        <v>516548174.16930199</v>
      </c>
      <c r="I12" s="96">
        <v>432954011.89100134</v>
      </c>
      <c r="J12" s="96">
        <v>422148076.41220605</v>
      </c>
      <c r="K12" s="96">
        <v>396904150.39298046</v>
      </c>
      <c r="L12" s="96">
        <v>370977200.93775731</v>
      </c>
      <c r="N12" s="55"/>
      <c r="P12" s="57" t="s">
        <v>109</v>
      </c>
    </row>
    <row r="13" spans="2:16" x14ac:dyDescent="0.2">
      <c r="B13" s="4" t="s">
        <v>106</v>
      </c>
      <c r="D13" s="4" t="s">
        <v>76</v>
      </c>
      <c r="F13" s="54"/>
      <c r="G13" s="54"/>
      <c r="H13" s="96">
        <v>76678588.248592257</v>
      </c>
      <c r="I13" s="96">
        <v>65730427.931251429</v>
      </c>
      <c r="J13" s="96">
        <v>64508852.09991321</v>
      </c>
      <c r="K13" s="96">
        <v>58728579.521413416</v>
      </c>
      <c r="L13" s="96">
        <v>52406114.423973575</v>
      </c>
      <c r="N13" s="55"/>
      <c r="P13" s="57" t="s">
        <v>110</v>
      </c>
    </row>
    <row r="14" spans="2:16" x14ac:dyDescent="0.2">
      <c r="F14" s="54"/>
      <c r="G14" s="54"/>
      <c r="H14" s="54"/>
      <c r="I14" s="54"/>
      <c r="J14" s="54"/>
      <c r="K14" s="54"/>
      <c r="L14" s="54"/>
      <c r="N14" s="55"/>
      <c r="P14" s="55"/>
    </row>
    <row r="15" spans="2:16" x14ac:dyDescent="0.2">
      <c r="B15" s="31" t="s">
        <v>104</v>
      </c>
      <c r="F15" s="54"/>
      <c r="G15" s="54"/>
      <c r="H15" s="54"/>
      <c r="I15" s="54"/>
      <c r="J15" s="54"/>
      <c r="K15" s="54"/>
      <c r="L15" s="54"/>
      <c r="N15" s="55"/>
      <c r="P15" s="55"/>
    </row>
    <row r="16" spans="2:16" x14ac:dyDescent="0.2">
      <c r="B16" s="4" t="s">
        <v>107</v>
      </c>
      <c r="D16" s="4" t="s">
        <v>76</v>
      </c>
      <c r="F16" s="54"/>
      <c r="G16" s="54"/>
      <c r="H16" s="56"/>
      <c r="I16" s="56"/>
      <c r="J16" s="56"/>
      <c r="K16" s="56"/>
      <c r="L16" s="56"/>
      <c r="N16" s="55"/>
      <c r="P16" s="55"/>
    </row>
    <row r="17" spans="2:16" x14ac:dyDescent="0.2">
      <c r="B17" s="4" t="s">
        <v>108</v>
      </c>
      <c r="D17" s="4" t="s">
        <v>76</v>
      </c>
      <c r="F17" s="54"/>
      <c r="G17" s="54"/>
      <c r="H17" s="96">
        <v>47467256.377344191</v>
      </c>
      <c r="I17" s="96">
        <v>40521056.339812994</v>
      </c>
      <c r="J17" s="96">
        <v>38758363.458428301</v>
      </c>
      <c r="K17" s="96">
        <v>36215778.706388846</v>
      </c>
      <c r="L17" s="96">
        <v>34159062.985943794</v>
      </c>
      <c r="N17" s="55"/>
      <c r="P17" s="57" t="s">
        <v>111</v>
      </c>
    </row>
    <row r="18" spans="2:16" x14ac:dyDescent="0.2">
      <c r="F18" s="54"/>
      <c r="G18" s="54"/>
      <c r="H18" s="54"/>
      <c r="I18" s="54"/>
      <c r="J18" s="54"/>
      <c r="K18" s="54"/>
      <c r="L18" s="54"/>
      <c r="N18" s="55"/>
    </row>
    <row r="19" spans="2:16" x14ac:dyDescent="0.2">
      <c r="H19" s="95">
        <f>SUM(H12:H17)</f>
        <v>640694018.79523849</v>
      </c>
      <c r="I19" s="95">
        <f t="shared" ref="I19:L19" si="0">SUM(I12:I17)</f>
        <v>539205496.16206574</v>
      </c>
      <c r="J19" s="95">
        <f t="shared" si="0"/>
        <v>525415291.97054762</v>
      </c>
      <c r="K19" s="95">
        <f t="shared" si="0"/>
        <v>491848508.62078273</v>
      </c>
      <c r="L19" s="95">
        <f t="shared" si="0"/>
        <v>457542378.34767467</v>
      </c>
      <c r="N19" s="57" t="s">
        <v>112</v>
      </c>
    </row>
    <row r="21" spans="2:16" s="2" customFormat="1" x14ac:dyDescent="0.2">
      <c r="B21" s="2" t="s">
        <v>113</v>
      </c>
    </row>
    <row r="23" spans="2:16" x14ac:dyDescent="0.2">
      <c r="B23" s="4" t="s">
        <v>115</v>
      </c>
      <c r="D23" s="4" t="s">
        <v>76</v>
      </c>
      <c r="H23" s="96">
        <v>39989003.490940437</v>
      </c>
      <c r="I23" s="96">
        <v>50327909.858505584</v>
      </c>
      <c r="J23" s="96">
        <v>65925659.271677092</v>
      </c>
      <c r="K23" s="96">
        <v>77078835.59722203</v>
      </c>
      <c r="L23" s="96">
        <v>86724241.4287965</v>
      </c>
      <c r="P23" s="57" t="s">
        <v>120</v>
      </c>
    </row>
    <row r="24" spans="2:16" x14ac:dyDescent="0.2">
      <c r="B24" s="4" t="s">
        <v>116</v>
      </c>
      <c r="D24" s="4" t="s">
        <v>76</v>
      </c>
      <c r="H24" s="96">
        <v>7863357.4732988169</v>
      </c>
      <c r="I24" s="96">
        <v>10258643.291991193</v>
      </c>
      <c r="J24" s="96">
        <v>13452413.27602903</v>
      </c>
      <c r="K24" s="96">
        <v>15939785.379724279</v>
      </c>
      <c r="L24" s="96">
        <v>18356258.967569932</v>
      </c>
      <c r="P24" s="57" t="s">
        <v>121</v>
      </c>
    </row>
    <row r="26" spans="2:16" ht="12.75" customHeight="1" x14ac:dyDescent="0.2">
      <c r="B26" s="31" t="s">
        <v>117</v>
      </c>
      <c r="P26" s="55"/>
    </row>
    <row r="27" spans="2:16" ht="12.75" customHeight="1" x14ac:dyDescent="0.2">
      <c r="B27" s="4" t="s">
        <v>118</v>
      </c>
      <c r="D27" s="4" t="s">
        <v>76</v>
      </c>
      <c r="H27" s="48"/>
      <c r="I27" s="48"/>
      <c r="J27" s="48"/>
      <c r="K27" s="48"/>
      <c r="L27" s="48"/>
      <c r="P27" s="55"/>
    </row>
    <row r="28" spans="2:16" ht="12.75" customHeight="1" x14ac:dyDescent="0.2">
      <c r="B28" s="4" t="s">
        <v>119</v>
      </c>
      <c r="D28" s="4" t="s">
        <v>76</v>
      </c>
      <c r="H28" s="96">
        <v>6139196.2490553465</v>
      </c>
      <c r="I28" s="96">
        <v>7863598.1402252316</v>
      </c>
      <c r="J28" s="96">
        <v>10023506.870700922</v>
      </c>
      <c r="K28" s="96">
        <v>11787360.328649189</v>
      </c>
      <c r="L28" s="96">
        <v>13507361.490889139</v>
      </c>
      <c r="P28" s="57" t="s">
        <v>122</v>
      </c>
    </row>
    <row r="29" spans="2:16" ht="12.75" customHeight="1" x14ac:dyDescent="0.2"/>
    <row r="30" spans="2:16" ht="12.75" customHeight="1" x14ac:dyDescent="0.2">
      <c r="N30" s="55"/>
    </row>
    <row r="31" spans="2:16" ht="12.75" customHeight="1" x14ac:dyDescent="0.2">
      <c r="D31" s="4" t="s">
        <v>76</v>
      </c>
      <c r="H31" s="95">
        <f>SUM(H23:H28)</f>
        <v>53991557.213294603</v>
      </c>
      <c r="I31" s="95">
        <f t="shared" ref="I31:L31" si="1">SUM(I23:I28)</f>
        <v>68450151.290722013</v>
      </c>
      <c r="J31" s="95">
        <f t="shared" si="1"/>
        <v>89401579.418407053</v>
      </c>
      <c r="K31" s="95">
        <f t="shared" si="1"/>
        <v>104805981.3055955</v>
      </c>
      <c r="L31" s="95">
        <f t="shared" si="1"/>
        <v>118587861.88725558</v>
      </c>
      <c r="M31" s="58"/>
      <c r="N31" s="57" t="s">
        <v>182</v>
      </c>
    </row>
    <row r="34" spans="2:19" x14ac:dyDescent="0.2">
      <c r="B34" s="4" t="s">
        <v>123</v>
      </c>
      <c r="D34" s="4" t="s">
        <v>76</v>
      </c>
      <c r="H34" s="95">
        <f>H31+H19</f>
        <v>694685576.00853312</v>
      </c>
      <c r="I34" s="95">
        <f t="shared" ref="I34:L34" si="2">I31+I19</f>
        <v>607655647.45278776</v>
      </c>
      <c r="J34" s="95">
        <f t="shared" si="2"/>
        <v>614816871.38895464</v>
      </c>
      <c r="K34" s="95">
        <f t="shared" si="2"/>
        <v>596654489.92637825</v>
      </c>
      <c r="L34" s="95">
        <f t="shared" si="2"/>
        <v>576130240.23493028</v>
      </c>
    </row>
    <row r="36" spans="2:19" s="2" customFormat="1" x14ac:dyDescent="0.2">
      <c r="B36" s="2" t="s">
        <v>143</v>
      </c>
    </row>
    <row r="38" spans="2:19" x14ac:dyDescent="0.2">
      <c r="B38" s="31" t="s">
        <v>124</v>
      </c>
      <c r="P38" s="59"/>
      <c r="Q38" s="59"/>
      <c r="S38" s="55"/>
    </row>
    <row r="39" spans="2:19" x14ac:dyDescent="0.2">
      <c r="B39" s="4" t="s">
        <v>125</v>
      </c>
      <c r="D39" s="4" t="s">
        <v>76</v>
      </c>
      <c r="H39" s="96">
        <v>101911335.19737349</v>
      </c>
      <c r="I39" s="96">
        <v>103229252.5841459</v>
      </c>
      <c r="J39" s="96">
        <v>104564213.27856405</v>
      </c>
      <c r="K39" s="96">
        <v>105916437.68468243</v>
      </c>
      <c r="L39" s="96">
        <v>107286149.05682074</v>
      </c>
      <c r="P39" s="57" t="s">
        <v>128</v>
      </c>
    </row>
    <row r="40" spans="2:19" x14ac:dyDescent="0.2">
      <c r="B40" s="4" t="s">
        <v>126</v>
      </c>
      <c r="D40" s="4" t="s">
        <v>76</v>
      </c>
      <c r="H40" s="96">
        <v>83659022.360415429</v>
      </c>
      <c r="I40" s="96">
        <v>84740900.837580293</v>
      </c>
      <c r="J40" s="96">
        <v>85836770.167211875</v>
      </c>
      <c r="K40" s="96">
        <v>86946811.27901423</v>
      </c>
      <c r="L40" s="96">
        <v>88071207.44247444</v>
      </c>
      <c r="P40" s="57" t="s">
        <v>129</v>
      </c>
    </row>
    <row r="41" spans="2:19" x14ac:dyDescent="0.2">
      <c r="B41" s="4" t="s">
        <v>127</v>
      </c>
      <c r="D41" s="4" t="s">
        <v>76</v>
      </c>
      <c r="H41" s="96">
        <v>55443162.690445155</v>
      </c>
      <c r="I41" s="96">
        <v>56160153.67035798</v>
      </c>
      <c r="J41" s="96">
        <v>56886416.777623035</v>
      </c>
      <c r="K41" s="96">
        <v>57622071.919391252</v>
      </c>
      <c r="L41" s="96">
        <v>58367240.55345282</v>
      </c>
      <c r="P41" s="57" t="s">
        <v>130</v>
      </c>
    </row>
    <row r="43" spans="2:19" x14ac:dyDescent="0.2">
      <c r="B43" s="4" t="s">
        <v>138</v>
      </c>
      <c r="D43" s="4" t="s">
        <v>76</v>
      </c>
      <c r="H43" s="96">
        <v>4796794.4596744236</v>
      </c>
      <c r="I43" s="96">
        <v>6478435.4741692431</v>
      </c>
      <c r="J43" s="96">
        <v>8202768.2521515004</v>
      </c>
      <c r="K43" s="96">
        <v>9970615.7414259855</v>
      </c>
      <c r="L43" s="96">
        <v>11782815.034893125</v>
      </c>
      <c r="P43" s="57" t="s">
        <v>140</v>
      </c>
    </row>
    <row r="44" spans="2:19" x14ac:dyDescent="0.2">
      <c r="B44" s="4" t="s">
        <v>139</v>
      </c>
      <c r="D44" s="4" t="s">
        <v>76</v>
      </c>
      <c r="H44" s="96">
        <v>1027977.4082379167</v>
      </c>
      <c r="I44" s="96">
        <v>1388361.6161083323</v>
      </c>
      <c r="J44" s="96">
        <v>1757894.8856598067</v>
      </c>
      <c r="K44" s="96">
        <v>2136753.5787853911</v>
      </c>
      <c r="L44" s="96">
        <v>2525117.0887439502</v>
      </c>
      <c r="P44" s="57" t="s">
        <v>141</v>
      </c>
    </row>
    <row r="45" spans="2:19" x14ac:dyDescent="0.2">
      <c r="K45" s="59"/>
      <c r="L45" s="59"/>
      <c r="P45" s="57"/>
    </row>
    <row r="46" spans="2:19" x14ac:dyDescent="0.2">
      <c r="B46" s="31" t="s">
        <v>124</v>
      </c>
      <c r="K46" s="59"/>
      <c r="L46" s="59"/>
      <c r="P46" s="55"/>
    </row>
    <row r="47" spans="2:19" x14ac:dyDescent="0.2">
      <c r="B47" s="4" t="s">
        <v>131</v>
      </c>
      <c r="D47" s="4" t="s">
        <v>76</v>
      </c>
      <c r="H47" s="96">
        <v>0</v>
      </c>
      <c r="I47" s="96">
        <v>0</v>
      </c>
      <c r="J47" s="96">
        <v>0</v>
      </c>
      <c r="K47" s="96">
        <v>0</v>
      </c>
      <c r="L47" s="96">
        <v>0</v>
      </c>
      <c r="P47" s="57" t="s">
        <v>134</v>
      </c>
    </row>
    <row r="48" spans="2:19" x14ac:dyDescent="0.2">
      <c r="B48" s="4" t="s">
        <v>132</v>
      </c>
      <c r="D48" s="4" t="s">
        <v>76</v>
      </c>
      <c r="H48" s="96">
        <v>25761042.728505705</v>
      </c>
      <c r="I48" s="96">
        <v>26094184.533070732</v>
      </c>
      <c r="J48" s="96">
        <v>26431634.527452398</v>
      </c>
      <c r="K48" s="96">
        <v>26773448.42516141</v>
      </c>
      <c r="L48" s="96">
        <v>27119682.660195597</v>
      </c>
      <c r="P48" s="57" t="s">
        <v>135</v>
      </c>
    </row>
    <row r="49" spans="2:27" x14ac:dyDescent="0.2">
      <c r="B49" s="4" t="s">
        <v>133</v>
      </c>
      <c r="D49" s="4" t="s">
        <v>76</v>
      </c>
      <c r="H49" s="96">
        <v>59135972.266420394</v>
      </c>
      <c r="I49" s="96">
        <v>59900718.659769721</v>
      </c>
      <c r="J49" s="96">
        <v>60675354.753477849</v>
      </c>
      <c r="K49" s="96">
        <v>61460008.441149823</v>
      </c>
      <c r="L49" s="96">
        <v>62254809.270310782</v>
      </c>
      <c r="P49" s="57" t="s">
        <v>136</v>
      </c>
    </row>
    <row r="51" spans="2:27" x14ac:dyDescent="0.2">
      <c r="B51" s="4" t="s">
        <v>137</v>
      </c>
      <c r="D51" s="4" t="s">
        <v>76</v>
      </c>
      <c r="H51" s="95">
        <f>H39+H40+H43+H44+H48</f>
        <v>217156172.15420693</v>
      </c>
      <c r="I51" s="95">
        <f t="shared" ref="I51:L51" si="3">I39+I40+I43+I44+I48</f>
        <v>221931135.04507452</v>
      </c>
      <c r="J51" s="95">
        <f t="shared" si="3"/>
        <v>226793281.11103964</v>
      </c>
      <c r="K51" s="95">
        <f t="shared" si="3"/>
        <v>231744066.70906946</v>
      </c>
      <c r="L51" s="95">
        <f t="shared" si="3"/>
        <v>236784971.28312784</v>
      </c>
      <c r="M51" s="51"/>
    </row>
    <row r="52" spans="2:27" x14ac:dyDescent="0.2">
      <c r="M52" s="60"/>
    </row>
    <row r="53" spans="2:27" x14ac:dyDescent="0.2">
      <c r="B53" s="4" t="s">
        <v>142</v>
      </c>
      <c r="D53" s="4" t="s">
        <v>76</v>
      </c>
      <c r="H53" s="95">
        <f>H41+H49</f>
        <v>114579134.95686555</v>
      </c>
      <c r="I53" s="95">
        <f>I41+I49</f>
        <v>116060872.3301277</v>
      </c>
      <c r="J53" s="95">
        <f>J41+J49</f>
        <v>117561771.53110088</v>
      </c>
      <c r="K53" s="95">
        <f>K41+K49</f>
        <v>119082080.36054108</v>
      </c>
      <c r="L53" s="95">
        <f>L41+L49</f>
        <v>120622049.82376361</v>
      </c>
    </row>
    <row r="54" spans="2:27" x14ac:dyDescent="0.2">
      <c r="H54" s="51"/>
      <c r="I54" s="51"/>
      <c r="J54" s="51"/>
      <c r="K54" s="51"/>
      <c r="L54" s="51"/>
    </row>
    <row r="55" spans="2:27" s="2" customFormat="1" x14ac:dyDescent="0.2">
      <c r="B55" s="2" t="s">
        <v>144</v>
      </c>
    </row>
    <row r="56" spans="2:27" x14ac:dyDescent="0.2">
      <c r="H56" s="51"/>
      <c r="I56" s="51"/>
      <c r="J56" s="51"/>
      <c r="K56" s="51"/>
      <c r="L56" s="51"/>
    </row>
    <row r="58" spans="2:27" x14ac:dyDescent="0.2">
      <c r="B58" s="4" t="s">
        <v>145</v>
      </c>
      <c r="H58" s="95">
        <f>H34</f>
        <v>694685576.00853312</v>
      </c>
      <c r="I58" s="95">
        <f t="shared" ref="I58:L58" si="4">I34</f>
        <v>607655647.45278776</v>
      </c>
      <c r="J58" s="95">
        <f t="shared" si="4"/>
        <v>614816871.38895464</v>
      </c>
      <c r="K58" s="95">
        <f t="shared" si="4"/>
        <v>596654489.92637825</v>
      </c>
      <c r="L58" s="95">
        <f t="shared" si="4"/>
        <v>576130240.23493028</v>
      </c>
      <c r="N58" s="4" t="s">
        <v>216</v>
      </c>
      <c r="O58" s="68"/>
      <c r="P58" s="68"/>
      <c r="Q58" s="68"/>
      <c r="R58" s="68"/>
      <c r="S58" s="68"/>
      <c r="T58" s="68"/>
    </row>
    <row r="59" spans="2:27" x14ac:dyDescent="0.2">
      <c r="B59" s="4" t="s">
        <v>186</v>
      </c>
      <c r="H59" s="95">
        <f>H51</f>
        <v>217156172.15420693</v>
      </c>
      <c r="I59" s="95">
        <f t="shared" ref="I59:L59" si="5">I51</f>
        <v>221931135.04507452</v>
      </c>
      <c r="J59" s="95">
        <f t="shared" si="5"/>
        <v>226793281.11103964</v>
      </c>
      <c r="K59" s="95">
        <f t="shared" si="5"/>
        <v>231744066.70906946</v>
      </c>
      <c r="L59" s="95">
        <f t="shared" si="5"/>
        <v>236784971.28312784</v>
      </c>
      <c r="N59" s="4" t="s">
        <v>176</v>
      </c>
      <c r="O59" s="68"/>
      <c r="P59" s="68"/>
      <c r="Q59" s="68"/>
      <c r="R59" s="68"/>
      <c r="S59" s="68"/>
      <c r="T59" s="68"/>
    </row>
    <row r="60" spans="2:27" x14ac:dyDescent="0.2">
      <c r="B60" s="4" t="s">
        <v>146</v>
      </c>
      <c r="H60" s="95">
        <f>H53</f>
        <v>114579134.95686555</v>
      </c>
      <c r="I60" s="95">
        <f t="shared" ref="I60:L60" si="6">I53</f>
        <v>116060872.3301277</v>
      </c>
      <c r="J60" s="95">
        <f t="shared" si="6"/>
        <v>117561771.53110088</v>
      </c>
      <c r="K60" s="95">
        <f t="shared" si="6"/>
        <v>119082080.36054108</v>
      </c>
      <c r="L60" s="95">
        <f t="shared" si="6"/>
        <v>120622049.82376361</v>
      </c>
      <c r="N60" s="4" t="s">
        <v>177</v>
      </c>
      <c r="O60" s="68"/>
      <c r="P60" s="68"/>
      <c r="Q60" s="68"/>
      <c r="R60" s="68"/>
      <c r="S60" s="68"/>
      <c r="T60" s="68"/>
    </row>
    <row r="62" spans="2:27" x14ac:dyDescent="0.2">
      <c r="B62" s="4" t="s">
        <v>175</v>
      </c>
      <c r="H62" s="95">
        <f>SUM(H58:H60)</f>
        <v>1026420883.1196055</v>
      </c>
      <c r="I62" s="95">
        <f t="shared" ref="I62:L62" si="7">SUM(I58:I60)</f>
        <v>945647654.82799006</v>
      </c>
      <c r="J62" s="95">
        <f t="shared" si="7"/>
        <v>959171924.03109515</v>
      </c>
      <c r="K62" s="95">
        <f t="shared" si="7"/>
        <v>947480636.99598885</v>
      </c>
      <c r="L62" s="95">
        <f t="shared" si="7"/>
        <v>933537261.34182167</v>
      </c>
      <c r="N62" s="95">
        <f>SUM(H62:L62)</f>
        <v>4812258360.3165016</v>
      </c>
    </row>
    <row r="63" spans="2:27" x14ac:dyDescent="0.2">
      <c r="N63" s="57" t="s">
        <v>187</v>
      </c>
      <c r="O63" s="68"/>
      <c r="P63" s="68"/>
      <c r="Q63" s="68"/>
    </row>
    <row r="64" spans="2:27" x14ac:dyDescent="0.2">
      <c r="B64" s="4" t="s">
        <v>148</v>
      </c>
      <c r="H64" s="96">
        <v>993018891.00759411</v>
      </c>
      <c r="I64" s="96">
        <v>978322211.4206816</v>
      </c>
      <c r="J64" s="96">
        <v>963843042.6916554</v>
      </c>
      <c r="K64" s="96">
        <v>949578165.65981877</v>
      </c>
      <c r="L64" s="96">
        <v>935524408.80805326</v>
      </c>
      <c r="N64" s="95">
        <f>SUM(H64:L64)</f>
        <v>4820286719.5878029</v>
      </c>
      <c r="O64" s="68"/>
      <c r="P64" s="4" t="s">
        <v>224</v>
      </c>
      <c r="Q64" s="68"/>
      <c r="R64" s="68"/>
      <c r="S64" s="68"/>
      <c r="T64" s="68"/>
      <c r="U64" s="68"/>
      <c r="V64" s="68"/>
      <c r="W64" s="68"/>
      <c r="X64" s="68"/>
      <c r="Y64" s="68"/>
      <c r="Z64" s="68"/>
      <c r="AA64" s="68"/>
    </row>
    <row r="67" spans="2:16" s="2" customFormat="1" x14ac:dyDescent="0.2">
      <c r="B67" s="2" t="s">
        <v>183</v>
      </c>
      <c r="P67" s="52"/>
    </row>
    <row r="68" spans="2:16" x14ac:dyDescent="0.2">
      <c r="B68" s="50" t="s">
        <v>184</v>
      </c>
      <c r="P68" s="50"/>
    </row>
    <row r="69" spans="2:16" x14ac:dyDescent="0.2">
      <c r="B69" s="4" t="s">
        <v>77</v>
      </c>
      <c r="C69" s="97">
        <v>1</v>
      </c>
      <c r="D69" s="4" t="s">
        <v>76</v>
      </c>
      <c r="H69" s="96">
        <v>0</v>
      </c>
      <c r="I69" s="96">
        <v>0</v>
      </c>
      <c r="J69" s="96">
        <v>0</v>
      </c>
      <c r="K69" s="96">
        <v>53053730.542234212</v>
      </c>
      <c r="L69" s="96">
        <v>141713845.03448284</v>
      </c>
      <c r="N69" s="4" t="s">
        <v>154</v>
      </c>
      <c r="P69" s="57" t="s">
        <v>155</v>
      </c>
    </row>
    <row r="70" spans="2:16" x14ac:dyDescent="0.2">
      <c r="B70" s="4" t="s">
        <v>78</v>
      </c>
      <c r="C70" s="97">
        <v>1</v>
      </c>
      <c r="D70" s="4" t="s">
        <v>76</v>
      </c>
      <c r="H70" s="96">
        <v>119072.05535743562</v>
      </c>
      <c r="I70" s="96">
        <v>43971.119724233969</v>
      </c>
      <c r="J70" s="96">
        <v>2404144.6778045101</v>
      </c>
      <c r="K70" s="96">
        <v>2407837.6116711642</v>
      </c>
      <c r="L70" s="96">
        <v>9785566.4517509788</v>
      </c>
      <c r="N70" s="50"/>
      <c r="P70" s="57" t="s">
        <v>156</v>
      </c>
    </row>
    <row r="71" spans="2:16" x14ac:dyDescent="0.2">
      <c r="B71" s="4" t="s">
        <v>84</v>
      </c>
      <c r="C71" s="97">
        <v>1</v>
      </c>
      <c r="D71" s="4" t="s">
        <v>76</v>
      </c>
      <c r="H71" s="96">
        <v>-6987581.421986118</v>
      </c>
      <c r="I71" s="96">
        <v>-26590510.266268313</v>
      </c>
      <c r="J71" s="96">
        <v>-37620979.270649046</v>
      </c>
      <c r="K71" s="96">
        <v>-85362788.83980006</v>
      </c>
      <c r="L71" s="96">
        <v>-92141688.170288146</v>
      </c>
      <c r="N71" s="50"/>
      <c r="P71" s="57" t="s">
        <v>162</v>
      </c>
    </row>
    <row r="72" spans="2:16" x14ac:dyDescent="0.2">
      <c r="B72" s="4" t="s">
        <v>85</v>
      </c>
      <c r="C72" s="97">
        <v>1</v>
      </c>
      <c r="D72" s="4" t="s">
        <v>76</v>
      </c>
      <c r="H72" s="46"/>
      <c r="I72" s="46"/>
      <c r="J72" s="96">
        <v>2363403.9056672235</v>
      </c>
      <c r="K72" s="96">
        <v>14755154.906724626</v>
      </c>
      <c r="L72" s="96">
        <v>34143314.35257566</v>
      </c>
      <c r="N72" s="50"/>
      <c r="P72" s="57" t="s">
        <v>163</v>
      </c>
    </row>
    <row r="73" spans="2:16" x14ac:dyDescent="0.2">
      <c r="B73" s="4" t="s">
        <v>88</v>
      </c>
      <c r="C73" s="97">
        <v>1</v>
      </c>
      <c r="D73" s="4" t="s">
        <v>76</v>
      </c>
      <c r="H73" s="46"/>
      <c r="I73" s="46"/>
      <c r="J73" s="96">
        <v>56578492.792342328</v>
      </c>
      <c r="K73" s="96">
        <v>122315270.04842561</v>
      </c>
      <c r="L73" s="96">
        <v>93323791.857641906</v>
      </c>
      <c r="N73" s="50"/>
      <c r="P73" s="57" t="s">
        <v>166</v>
      </c>
    </row>
    <row r="74" spans="2:16" x14ac:dyDescent="0.2">
      <c r="B74" s="62" t="s">
        <v>93</v>
      </c>
      <c r="C74" s="97">
        <v>1</v>
      </c>
      <c r="D74" s="62" t="s">
        <v>76</v>
      </c>
      <c r="E74" s="62"/>
      <c r="F74" s="62"/>
      <c r="G74" s="62"/>
      <c r="H74" s="64"/>
      <c r="I74" s="64"/>
      <c r="J74" s="96">
        <v>-18434074.327111505</v>
      </c>
      <c r="K74" s="96">
        <v>-19829873.659733675</v>
      </c>
      <c r="L74" s="96">
        <v>-19994603.596221652</v>
      </c>
      <c r="M74" s="62"/>
      <c r="N74" s="61" t="s">
        <v>217</v>
      </c>
      <c r="P74" s="63" t="s">
        <v>171</v>
      </c>
    </row>
    <row r="75" spans="2:16" x14ac:dyDescent="0.2">
      <c r="B75" s="4" t="s">
        <v>86</v>
      </c>
      <c r="C75" s="97">
        <v>2</v>
      </c>
      <c r="D75" s="4" t="s">
        <v>76</v>
      </c>
      <c r="H75" s="46"/>
      <c r="I75" s="46"/>
      <c r="J75" s="96">
        <v>14652295.895247623</v>
      </c>
      <c r="K75" s="96">
        <v>16724582.409155497</v>
      </c>
      <c r="L75" s="96">
        <v>18703759.82677523</v>
      </c>
      <c r="N75" s="50"/>
      <c r="P75" s="57" t="s">
        <v>164</v>
      </c>
    </row>
    <row r="76" spans="2:16" x14ac:dyDescent="0.2">
      <c r="B76" s="4" t="s">
        <v>87</v>
      </c>
      <c r="C76" s="97">
        <v>2</v>
      </c>
      <c r="D76" s="4" t="s">
        <v>76</v>
      </c>
      <c r="H76" s="96">
        <v>-651743.81498073554</v>
      </c>
      <c r="I76" s="96">
        <v>-2713634.922561896</v>
      </c>
      <c r="J76" s="96">
        <v>-6263691.195662085</v>
      </c>
      <c r="K76" s="96">
        <v>-7178437.7711590901</v>
      </c>
      <c r="L76" s="96">
        <v>-13167856.604152044</v>
      </c>
      <c r="N76" s="50"/>
      <c r="P76" s="57" t="s">
        <v>165</v>
      </c>
    </row>
    <row r="77" spans="2:16" x14ac:dyDescent="0.2">
      <c r="B77" s="62" t="s">
        <v>92</v>
      </c>
      <c r="C77" s="97">
        <v>2</v>
      </c>
      <c r="D77" s="62" t="s">
        <v>76</v>
      </c>
      <c r="E77" s="62"/>
      <c r="F77" s="62"/>
      <c r="G77" s="62"/>
      <c r="H77" s="96">
        <v>0</v>
      </c>
      <c r="I77" s="96">
        <v>-6549650.4501419598</v>
      </c>
      <c r="J77" s="96">
        <v>1236097.6837258562</v>
      </c>
      <c r="K77" s="96">
        <v>14624633.370419957</v>
      </c>
      <c r="L77" s="96">
        <v>27827156.062316984</v>
      </c>
      <c r="M77" s="62"/>
      <c r="N77" s="50" t="s">
        <v>181</v>
      </c>
      <c r="P77" s="63" t="s">
        <v>170</v>
      </c>
    </row>
    <row r="78" spans="2:16" x14ac:dyDescent="0.2">
      <c r="B78" s="4" t="s">
        <v>82</v>
      </c>
      <c r="C78" s="97">
        <v>3</v>
      </c>
      <c r="D78" s="4" t="s">
        <v>76</v>
      </c>
      <c r="H78" s="96">
        <v>37459989.57773035</v>
      </c>
      <c r="I78" s="96">
        <v>94853547.603668377</v>
      </c>
      <c r="J78" s="46"/>
      <c r="K78" s="96">
        <v>218988596.2163403</v>
      </c>
      <c r="L78" s="96">
        <v>83371027.523610294</v>
      </c>
      <c r="N78" s="50" t="s">
        <v>218</v>
      </c>
      <c r="P78" s="57" t="s">
        <v>160</v>
      </c>
    </row>
    <row r="79" spans="2:16" x14ac:dyDescent="0.2">
      <c r="B79" s="62" t="s">
        <v>91</v>
      </c>
      <c r="C79" s="97">
        <v>3</v>
      </c>
      <c r="D79" s="62" t="s">
        <v>76</v>
      </c>
      <c r="E79" s="62"/>
      <c r="F79" s="62"/>
      <c r="G79" s="62"/>
      <c r="H79" s="64"/>
      <c r="I79" s="65"/>
      <c r="J79" s="96">
        <v>270388092.45989364</v>
      </c>
      <c r="K79" s="66"/>
      <c r="L79" s="66"/>
      <c r="M79" s="62"/>
      <c r="N79" s="67"/>
      <c r="P79" s="63" t="s">
        <v>169</v>
      </c>
    </row>
    <row r="80" spans="2:16" x14ac:dyDescent="0.2">
      <c r="B80" s="4" t="s">
        <v>79</v>
      </c>
      <c r="C80" s="97">
        <v>4</v>
      </c>
      <c r="D80" s="4" t="s">
        <v>76</v>
      </c>
      <c r="H80" s="96">
        <v>-2514124.5400079801</v>
      </c>
      <c r="I80" s="96">
        <v>-892610.16077459906</v>
      </c>
      <c r="J80" s="96">
        <v>-418587875.91763008</v>
      </c>
      <c r="K80" s="96">
        <v>-31230124.495261651</v>
      </c>
      <c r="L80" s="96">
        <v>66872286.285418212</v>
      </c>
      <c r="N80" s="50" t="s">
        <v>149</v>
      </c>
      <c r="P80" s="57" t="s">
        <v>157</v>
      </c>
    </row>
    <row r="81" spans="2:16" x14ac:dyDescent="0.2">
      <c r="B81" s="4" t="s">
        <v>80</v>
      </c>
      <c r="C81" s="97">
        <v>4</v>
      </c>
      <c r="D81" s="4" t="s">
        <v>76</v>
      </c>
      <c r="H81" s="96">
        <v>-3840127.8443999998</v>
      </c>
      <c r="I81" s="96">
        <v>-7019622.9493739996</v>
      </c>
      <c r="J81" s="96">
        <v>-17676502.662623998</v>
      </c>
      <c r="K81" s="96">
        <v>-20334638.624196</v>
      </c>
      <c r="L81" s="96">
        <v>-9566363.896687502</v>
      </c>
      <c r="N81" s="50"/>
      <c r="P81" s="57" t="s">
        <v>158</v>
      </c>
    </row>
    <row r="82" spans="2:16" x14ac:dyDescent="0.2">
      <c r="B82" s="62" t="s">
        <v>81</v>
      </c>
      <c r="C82" s="97">
        <v>4</v>
      </c>
      <c r="D82" s="62" t="s">
        <v>76</v>
      </c>
      <c r="E82" s="62"/>
      <c r="F82" s="62"/>
      <c r="G82" s="62"/>
      <c r="H82" s="96">
        <v>-1510375</v>
      </c>
      <c r="I82" s="96">
        <v>-1091840.3578679999</v>
      </c>
      <c r="J82" s="96">
        <v>0</v>
      </c>
      <c r="K82" s="96">
        <v>-430850783.87126899</v>
      </c>
      <c r="L82" s="96">
        <v>-54292976.244045004</v>
      </c>
      <c r="M82" s="62"/>
      <c r="N82" s="67" t="s">
        <v>219</v>
      </c>
      <c r="P82" s="63" t="s">
        <v>159</v>
      </c>
    </row>
    <row r="83" spans="2:16" x14ac:dyDescent="0.2">
      <c r="B83" s="4" t="s">
        <v>83</v>
      </c>
      <c r="C83" s="97">
        <v>5</v>
      </c>
      <c r="D83" s="4" t="s">
        <v>76</v>
      </c>
      <c r="H83" s="96">
        <v>7429834.5300000003</v>
      </c>
      <c r="I83" s="96">
        <v>22739593.510152001</v>
      </c>
      <c r="J83" s="96">
        <v>2370440.480303999</v>
      </c>
      <c r="K83" s="96">
        <v>84987160.105392396</v>
      </c>
      <c r="L83" s="96">
        <v>46590933.973290004</v>
      </c>
      <c r="N83" s="50" t="s">
        <v>220</v>
      </c>
      <c r="P83" s="57" t="s">
        <v>161</v>
      </c>
    </row>
    <row r="84" spans="2:16" x14ac:dyDescent="0.2">
      <c r="B84" s="4" t="s">
        <v>89</v>
      </c>
      <c r="C84" s="97">
        <v>5</v>
      </c>
      <c r="D84" s="4" t="s">
        <v>76</v>
      </c>
      <c r="H84" s="46"/>
      <c r="I84" s="46"/>
      <c r="J84" s="96">
        <v>5993118.6408960866</v>
      </c>
      <c r="K84" s="96">
        <v>6269821.1828594869</v>
      </c>
      <c r="L84" s="96">
        <v>6247008.5743884807</v>
      </c>
      <c r="N84" s="50"/>
      <c r="P84" s="57" t="s">
        <v>167</v>
      </c>
    </row>
    <row r="85" spans="2:16" x14ac:dyDescent="0.2">
      <c r="B85" s="4" t="s">
        <v>90</v>
      </c>
      <c r="C85" s="97">
        <v>5</v>
      </c>
      <c r="D85" s="4" t="s">
        <v>76</v>
      </c>
      <c r="H85" s="96">
        <v>109745.32379785551</v>
      </c>
      <c r="I85" s="53"/>
      <c r="J85" s="53"/>
      <c r="K85" s="46"/>
      <c r="L85" s="46"/>
      <c r="N85" s="50"/>
      <c r="P85" s="57" t="s">
        <v>168</v>
      </c>
    </row>
    <row r="86" spans="2:16" x14ac:dyDescent="0.2">
      <c r="B86" s="4" t="s">
        <v>94</v>
      </c>
      <c r="C86" s="97">
        <v>5</v>
      </c>
      <c r="D86" s="4" t="s">
        <v>76</v>
      </c>
      <c r="H86" s="46"/>
      <c r="I86" s="46"/>
      <c r="J86" s="46"/>
      <c r="K86" s="96">
        <v>177577613.12560752</v>
      </c>
      <c r="L86" s="46"/>
      <c r="N86" s="4" t="s">
        <v>153</v>
      </c>
      <c r="P86" s="57" t="s">
        <v>172</v>
      </c>
    </row>
    <row r="87" spans="2:16" x14ac:dyDescent="0.2">
      <c r="B87" s="4" t="s">
        <v>95</v>
      </c>
      <c r="C87" s="97">
        <v>5</v>
      </c>
      <c r="D87" s="4" t="s">
        <v>76</v>
      </c>
      <c r="H87" s="46"/>
      <c r="I87" s="46"/>
      <c r="J87" s="46"/>
      <c r="K87" s="96">
        <v>-106774394.81170595</v>
      </c>
      <c r="L87" s="46"/>
      <c r="N87" s="50"/>
      <c r="P87" s="57" t="s">
        <v>173</v>
      </c>
    </row>
    <row r="88" spans="2:16" x14ac:dyDescent="0.2">
      <c r="B88" s="4" t="s">
        <v>96</v>
      </c>
      <c r="C88" s="97">
        <v>5</v>
      </c>
      <c r="D88" s="4" t="s">
        <v>76</v>
      </c>
      <c r="H88" s="46"/>
      <c r="I88" s="46"/>
      <c r="J88" s="46"/>
      <c r="K88" s="96">
        <v>-10000000</v>
      </c>
      <c r="L88" s="46"/>
      <c r="N88" s="50"/>
      <c r="P88" s="57" t="s">
        <v>174</v>
      </c>
    </row>
    <row r="89" spans="2:16" x14ac:dyDescent="0.2">
      <c r="B89" s="47"/>
      <c r="M89" s="49"/>
    </row>
    <row r="90" spans="2:16" x14ac:dyDescent="0.2">
      <c r="B90" s="4" t="s">
        <v>152</v>
      </c>
      <c r="C90" s="97">
        <v>1</v>
      </c>
      <c r="H90" s="95">
        <f>SUMIFS(H$69:H$88,$C$69:$C$88,$C90)</f>
        <v>-6868509.3666286822</v>
      </c>
      <c r="I90" s="95">
        <f t="shared" ref="I90:L90" si="8">SUMIFS(I$69:I$88,$C$69:$C$88,$C90)</f>
        <v>-26546539.14654408</v>
      </c>
      <c r="J90" s="95">
        <f t="shared" si="8"/>
        <v>5290987.7780535072</v>
      </c>
      <c r="K90" s="95">
        <f t="shared" si="8"/>
        <v>87339330.609521896</v>
      </c>
      <c r="L90" s="95">
        <f t="shared" si="8"/>
        <v>166830225.92994159</v>
      </c>
    </row>
    <row r="91" spans="2:16" x14ac:dyDescent="0.2">
      <c r="B91" s="4" t="s">
        <v>225</v>
      </c>
      <c r="C91" s="97">
        <v>2</v>
      </c>
      <c r="H91" s="95">
        <f t="shared" ref="H91:L94" si="9">SUMIFS(H$69:H$88,$C$69:$C$88,$C91)</f>
        <v>-651743.81498073554</v>
      </c>
      <c r="I91" s="95">
        <f t="shared" si="9"/>
        <v>-9263285.3727038559</v>
      </c>
      <c r="J91" s="95">
        <f t="shared" si="9"/>
        <v>9624702.3833113946</v>
      </c>
      <c r="K91" s="95">
        <f t="shared" si="9"/>
        <v>24170778.008416362</v>
      </c>
      <c r="L91" s="95">
        <f t="shared" si="9"/>
        <v>33363059.284940168</v>
      </c>
    </row>
    <row r="92" spans="2:16" x14ac:dyDescent="0.2">
      <c r="B92" s="4" t="s">
        <v>151</v>
      </c>
      <c r="C92" s="97">
        <v>3</v>
      </c>
      <c r="H92" s="95">
        <f t="shared" si="9"/>
        <v>37459989.57773035</v>
      </c>
      <c r="I92" s="95">
        <f t="shared" si="9"/>
        <v>94853547.603668377</v>
      </c>
      <c r="J92" s="95">
        <f t="shared" si="9"/>
        <v>270388092.45989364</v>
      </c>
      <c r="K92" s="95">
        <f t="shared" si="9"/>
        <v>218988596.2163403</v>
      </c>
      <c r="L92" s="95">
        <f t="shared" si="9"/>
        <v>83371027.523610294</v>
      </c>
    </row>
    <row r="93" spans="2:16" x14ac:dyDescent="0.2">
      <c r="B93" s="4" t="s">
        <v>150</v>
      </c>
      <c r="C93" s="97">
        <v>4</v>
      </c>
      <c r="H93" s="95">
        <f t="shared" si="9"/>
        <v>-7864627.3844079804</v>
      </c>
      <c r="I93" s="95">
        <f t="shared" si="9"/>
        <v>-9004073.4680165984</v>
      </c>
      <c r="J93" s="95">
        <f t="shared" si="9"/>
        <v>-436264378.58025408</v>
      </c>
      <c r="K93" s="95">
        <f t="shared" si="9"/>
        <v>-482415546.99072665</v>
      </c>
      <c r="L93" s="95">
        <f t="shared" si="9"/>
        <v>3012946.144685708</v>
      </c>
    </row>
    <row r="94" spans="2:16" x14ac:dyDescent="0.2">
      <c r="B94" s="4" t="s">
        <v>185</v>
      </c>
      <c r="C94" s="97">
        <v>5</v>
      </c>
      <c r="H94" s="95">
        <f t="shared" si="9"/>
        <v>7539579.8537978558</v>
      </c>
      <c r="I94" s="95">
        <f t="shared" si="9"/>
        <v>22739593.510152001</v>
      </c>
      <c r="J94" s="95">
        <f t="shared" si="9"/>
        <v>8363559.1212000856</v>
      </c>
      <c r="K94" s="95">
        <f t="shared" si="9"/>
        <v>152060199.60215342</v>
      </c>
      <c r="L94" s="95">
        <f t="shared" si="9"/>
        <v>52837942.547678486</v>
      </c>
    </row>
    <row r="96" spans="2:16" s="2" customFormat="1" ht="12" customHeight="1" x14ac:dyDescent="0.2">
      <c r="B96" s="2" t="s">
        <v>73</v>
      </c>
      <c r="D96" s="2" t="s">
        <v>74</v>
      </c>
      <c r="H96" s="45">
        <v>2022</v>
      </c>
      <c r="I96" s="45">
        <v>2023</v>
      </c>
      <c r="J96" s="45">
        <v>2024</v>
      </c>
      <c r="K96" s="45">
        <v>2025</v>
      </c>
      <c r="L96" s="45">
        <v>2026</v>
      </c>
      <c r="N96" s="2" t="s">
        <v>102</v>
      </c>
      <c r="P96" s="2" t="s">
        <v>75</v>
      </c>
    </row>
    <row r="98" spans="2:14" x14ac:dyDescent="0.2">
      <c r="B98" s="4" t="s">
        <v>236</v>
      </c>
      <c r="H98" s="95">
        <f>H58+H90</f>
        <v>687817066.64190447</v>
      </c>
      <c r="I98" s="95">
        <f t="shared" ref="I98:L98" si="10">I58+I90</f>
        <v>581109108.30624366</v>
      </c>
      <c r="J98" s="95">
        <f t="shared" si="10"/>
        <v>620107859.16700816</v>
      </c>
      <c r="K98" s="95">
        <f t="shared" si="10"/>
        <v>683993820.53590012</v>
      </c>
      <c r="L98" s="95">
        <f t="shared" si="10"/>
        <v>742960466.16487193</v>
      </c>
      <c r="M98" s="58"/>
      <c r="N98" s="4" t="s">
        <v>178</v>
      </c>
    </row>
    <row r="99" spans="2:14" x14ac:dyDescent="0.2">
      <c r="B99" s="4" t="s">
        <v>186</v>
      </c>
      <c r="H99" s="95">
        <f t="shared" ref="H99:L100" si="11">H59+H91</f>
        <v>216504428.33922619</v>
      </c>
      <c r="I99" s="95">
        <f t="shared" si="11"/>
        <v>212667849.67237067</v>
      </c>
      <c r="J99" s="95">
        <f t="shared" si="11"/>
        <v>236417983.49435103</v>
      </c>
      <c r="K99" s="95">
        <f t="shared" si="11"/>
        <v>255914844.71748582</v>
      </c>
      <c r="L99" s="95">
        <f t="shared" si="11"/>
        <v>270148030.56806803</v>
      </c>
      <c r="M99" s="58"/>
      <c r="N99" s="4" t="s">
        <v>179</v>
      </c>
    </row>
    <row r="100" spans="2:14" x14ac:dyDescent="0.2">
      <c r="B100" s="4" t="s">
        <v>146</v>
      </c>
      <c r="H100" s="95">
        <f t="shared" si="11"/>
        <v>152039124.53459591</v>
      </c>
      <c r="I100" s="95">
        <f t="shared" si="11"/>
        <v>210914419.93379608</v>
      </c>
      <c r="J100" s="95">
        <f t="shared" si="11"/>
        <v>387949863.99099451</v>
      </c>
      <c r="K100" s="95">
        <f t="shared" si="11"/>
        <v>338070676.57688141</v>
      </c>
      <c r="L100" s="95">
        <f t="shared" si="11"/>
        <v>203993077.3473739</v>
      </c>
      <c r="M100" s="58"/>
      <c r="N100" s="4" t="s">
        <v>180</v>
      </c>
    </row>
    <row r="102" spans="2:14" x14ac:dyDescent="0.2">
      <c r="B102" s="4" t="s">
        <v>147</v>
      </c>
      <c r="H102" s="95">
        <f>SUM(H98:H100)</f>
        <v>1056360619.5157266</v>
      </c>
      <c r="I102" s="95">
        <f t="shared" ref="I102:L102" si="12">SUM(I98:I100)</f>
        <v>1004691377.9124104</v>
      </c>
      <c r="J102" s="95">
        <f t="shared" si="12"/>
        <v>1244475706.6523538</v>
      </c>
      <c r="K102" s="95">
        <f t="shared" si="12"/>
        <v>1277979341.8302674</v>
      </c>
      <c r="L102" s="95">
        <f t="shared" si="12"/>
        <v>1217101574.0803139</v>
      </c>
      <c r="N102" s="4" t="s">
        <v>214</v>
      </c>
    </row>
    <row r="108" spans="2:14" s="2" customFormat="1" ht="12" customHeight="1" x14ac:dyDescent="0.2">
      <c r="B108" s="2" t="s">
        <v>212</v>
      </c>
      <c r="F108" s="70"/>
      <c r="J108" s="45"/>
      <c r="L108" s="45"/>
    </row>
  </sheetData>
  <sortState xmlns:xlrd2="http://schemas.microsoft.com/office/spreadsheetml/2017/richdata2" ref="B69:O88">
    <sortCondition ref="C69:C88"/>
  </sortState>
  <mergeCells count="1">
    <mergeCell ref="B5:D5"/>
  </mergeCells>
  <phoneticPr fontId="19" type="noConversion"/>
  <pageMargins left="0.7" right="0.7" top="0.75" bottom="0.75" header="0.3" footer="0.3"/>
  <pageSetup paperSize="9" orientation="portrait" r:id="rId1"/>
  <headerFooter>
    <oddFooter>&amp;C_x000D_&amp;1#&amp;"Calibri"&amp;10&amp;K000000 Vertrouwelijk/Confidential</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E839-B075-45E3-ACE0-3B1C23AEC2B8}">
  <dimension ref="B1:N60"/>
  <sheetViews>
    <sheetView topLeftCell="A12" workbookViewId="0">
      <selection activeCell="L65" sqref="L65"/>
    </sheetView>
  </sheetViews>
  <sheetFormatPr defaultColWidth="9.140625" defaultRowHeight="15" x14ac:dyDescent="0.25"/>
  <cols>
    <col min="1" max="1" width="9.140625" style="69"/>
    <col min="2" max="2" width="15.28515625" style="69" bestFit="1" customWidth="1"/>
    <col min="3" max="5" width="9.140625" style="69"/>
    <col min="6" max="6" width="15" style="86" customWidth="1"/>
    <col min="7" max="7" width="9.140625" style="69"/>
    <col min="8" max="8" width="31.7109375" style="69" customWidth="1"/>
    <col min="9" max="16384" width="9.140625" style="69"/>
  </cols>
  <sheetData>
    <row r="1" spans="2:12" s="4" customFormat="1" ht="12.75" x14ac:dyDescent="0.2">
      <c r="F1" s="55"/>
    </row>
    <row r="2" spans="2:12" s="36" customFormat="1" ht="18" x14ac:dyDescent="0.2">
      <c r="B2" s="36" t="s">
        <v>200</v>
      </c>
      <c r="F2" s="83"/>
    </row>
    <row r="3" spans="2:12" s="4" customFormat="1" ht="12.75" x14ac:dyDescent="0.2">
      <c r="F3" s="55"/>
    </row>
    <row r="4" spans="2:12" s="4" customFormat="1" ht="12.75" x14ac:dyDescent="0.2">
      <c r="B4" s="15" t="s">
        <v>101</v>
      </c>
      <c r="C4" s="31"/>
      <c r="F4" s="55"/>
    </row>
    <row r="5" spans="2:12" s="4" customFormat="1" ht="12.75" x14ac:dyDescent="0.2">
      <c r="B5" s="4" t="s">
        <v>213</v>
      </c>
      <c r="F5" s="84"/>
    </row>
    <row r="6" spans="2:12" s="4" customFormat="1" ht="12" customHeight="1" x14ac:dyDescent="0.2">
      <c r="F6" s="55"/>
    </row>
    <row r="7" spans="2:12" s="2" customFormat="1" ht="12" customHeight="1" x14ac:dyDescent="0.2">
      <c r="B7" s="2" t="s">
        <v>73</v>
      </c>
      <c r="F7" s="70"/>
      <c r="H7" s="2" t="s">
        <v>211</v>
      </c>
      <c r="J7" s="45"/>
      <c r="L7" s="45"/>
    </row>
    <row r="12" spans="2:12" ht="26.25" customHeight="1" x14ac:dyDescent="0.25">
      <c r="C12" s="4"/>
      <c r="D12" s="108" t="s">
        <v>203</v>
      </c>
      <c r="E12" s="109"/>
      <c r="F12" s="110" t="s">
        <v>202</v>
      </c>
      <c r="H12" s="69" t="s">
        <v>204</v>
      </c>
    </row>
    <row r="13" spans="2:12" x14ac:dyDescent="0.25">
      <c r="C13" s="94" t="s">
        <v>190</v>
      </c>
      <c r="D13" s="71" t="s">
        <v>188</v>
      </c>
      <c r="E13" s="72" t="s">
        <v>189</v>
      </c>
      <c r="F13" s="111"/>
    </row>
    <row r="14" spans="2:12" ht="25.5" x14ac:dyDescent="0.25">
      <c r="C14" s="94"/>
      <c r="D14" s="106" t="s">
        <v>201</v>
      </c>
      <c r="E14" s="107"/>
      <c r="F14" s="93" t="s">
        <v>205</v>
      </c>
      <c r="H14" s="82" t="s">
        <v>215</v>
      </c>
    </row>
    <row r="15" spans="2:12" x14ac:dyDescent="0.25">
      <c r="C15" s="73">
        <v>2013</v>
      </c>
      <c r="D15" s="104" t="s">
        <v>191</v>
      </c>
      <c r="E15" s="104"/>
      <c r="F15" s="87">
        <v>739</v>
      </c>
      <c r="H15" s="69" t="s">
        <v>192</v>
      </c>
      <c r="L15" s="69" t="s">
        <v>232</v>
      </c>
    </row>
    <row r="16" spans="2:12" x14ac:dyDescent="0.25">
      <c r="C16" s="74">
        <v>2014</v>
      </c>
      <c r="D16" s="105"/>
      <c r="E16" s="105"/>
      <c r="F16" s="88">
        <v>708</v>
      </c>
      <c r="H16" s="69" t="s">
        <v>193</v>
      </c>
      <c r="L16" s="69" t="s">
        <v>233</v>
      </c>
    </row>
    <row r="17" spans="2:14" x14ac:dyDescent="0.25">
      <c r="C17" s="74">
        <v>2015</v>
      </c>
      <c r="D17" s="105"/>
      <c r="E17" s="105"/>
      <c r="F17" s="88">
        <v>694</v>
      </c>
      <c r="H17" s="69" t="s">
        <v>194</v>
      </c>
    </row>
    <row r="18" spans="2:14" x14ac:dyDescent="0.25">
      <c r="C18" s="74">
        <v>2016</v>
      </c>
      <c r="D18" s="105"/>
      <c r="E18" s="105"/>
      <c r="F18" s="88">
        <v>659</v>
      </c>
      <c r="H18" s="69" t="s">
        <v>195</v>
      </c>
    </row>
    <row r="19" spans="2:14" x14ac:dyDescent="0.25">
      <c r="C19" s="74">
        <v>2017</v>
      </c>
      <c r="D19" s="105"/>
      <c r="E19" s="105"/>
      <c r="F19" s="88">
        <v>634</v>
      </c>
      <c r="H19" s="69" t="s">
        <v>196</v>
      </c>
      <c r="L19" s="69" t="s">
        <v>234</v>
      </c>
    </row>
    <row r="20" spans="2:14" x14ac:dyDescent="0.25">
      <c r="C20" s="74">
        <v>2018</v>
      </c>
      <c r="D20" s="105"/>
      <c r="E20" s="105"/>
      <c r="F20" s="88">
        <v>615</v>
      </c>
      <c r="H20" s="69" t="s">
        <v>197</v>
      </c>
    </row>
    <row r="21" spans="2:14" x14ac:dyDescent="0.25">
      <c r="C21" s="74">
        <v>2019</v>
      </c>
      <c r="D21" s="105"/>
      <c r="E21" s="105"/>
      <c r="F21" s="88">
        <v>599</v>
      </c>
      <c r="H21" s="69" t="s">
        <v>198</v>
      </c>
    </row>
    <row r="22" spans="2:14" x14ac:dyDescent="0.25">
      <c r="C22" s="77">
        <v>2020</v>
      </c>
      <c r="D22" s="98">
        <v>1.62</v>
      </c>
      <c r="E22" s="98">
        <v>2.27</v>
      </c>
      <c r="F22" s="88">
        <v>562</v>
      </c>
      <c r="H22" s="69" t="s">
        <v>199</v>
      </c>
    </row>
    <row r="23" spans="2:14" x14ac:dyDescent="0.25">
      <c r="C23" s="77">
        <v>2021</v>
      </c>
      <c r="D23" s="99">
        <v>1.77</v>
      </c>
      <c r="E23" s="99">
        <v>2.25</v>
      </c>
      <c r="F23" s="88">
        <v>550</v>
      </c>
      <c r="H23" s="69" t="s">
        <v>226</v>
      </c>
    </row>
    <row r="24" spans="2:14" x14ac:dyDescent="0.25">
      <c r="C24" s="77">
        <v>2022</v>
      </c>
      <c r="D24" s="99">
        <v>2.1800000000000002</v>
      </c>
      <c r="E24" s="99">
        <v>2.54</v>
      </c>
      <c r="F24" s="88">
        <v>485</v>
      </c>
      <c r="H24" s="69" t="s">
        <v>227</v>
      </c>
    </row>
    <row r="25" spans="2:14" x14ac:dyDescent="0.25">
      <c r="C25" s="77">
        <v>2023</v>
      </c>
      <c r="D25" s="99">
        <v>2.71</v>
      </c>
      <c r="E25" s="99">
        <v>2.74</v>
      </c>
      <c r="F25" s="88">
        <v>432</v>
      </c>
      <c r="H25" s="69" t="s">
        <v>228</v>
      </c>
    </row>
    <row r="26" spans="2:14" x14ac:dyDescent="0.25">
      <c r="C26" s="77">
        <v>2024</v>
      </c>
      <c r="D26" s="99">
        <v>2.25</v>
      </c>
      <c r="E26" s="99">
        <v>2.2000000000000002</v>
      </c>
      <c r="F26" s="88">
        <v>397</v>
      </c>
      <c r="H26" s="69" t="s">
        <v>229</v>
      </c>
    </row>
    <row r="27" spans="2:14" x14ac:dyDescent="0.25">
      <c r="C27" s="77">
        <v>2025</v>
      </c>
      <c r="D27" s="99">
        <v>3.76</v>
      </c>
      <c r="E27" s="99">
        <v>3.29</v>
      </c>
      <c r="F27" s="88">
        <v>375</v>
      </c>
      <c r="H27" s="69" t="s">
        <v>230</v>
      </c>
    </row>
    <row r="28" spans="2:14" x14ac:dyDescent="0.25">
      <c r="C28" s="79">
        <v>2026</v>
      </c>
      <c r="D28" s="100">
        <v>5.71</v>
      </c>
      <c r="E28" s="100">
        <v>4.9000000000000004</v>
      </c>
      <c r="F28" s="88">
        <v>330</v>
      </c>
      <c r="H28" s="81" t="s">
        <v>231</v>
      </c>
      <c r="I28" s="81"/>
      <c r="J28" s="81"/>
      <c r="K28" s="81"/>
      <c r="L28" s="81"/>
      <c r="M28" s="81"/>
      <c r="N28" s="81"/>
    </row>
    <row r="29" spans="2:14" x14ac:dyDescent="0.25">
      <c r="B29" s="76"/>
      <c r="C29" s="74">
        <v>2027</v>
      </c>
      <c r="D29" s="77"/>
      <c r="E29" s="78"/>
      <c r="F29" s="90">
        <v>263</v>
      </c>
      <c r="H29" s="69" t="s">
        <v>206</v>
      </c>
    </row>
    <row r="30" spans="2:14" x14ac:dyDescent="0.25">
      <c r="B30" s="76"/>
      <c r="C30" s="74">
        <v>2028</v>
      </c>
      <c r="D30" s="77"/>
      <c r="E30" s="78"/>
      <c r="F30" s="91">
        <v>235</v>
      </c>
      <c r="H30" s="102" t="s">
        <v>235</v>
      </c>
    </row>
    <row r="31" spans="2:14" x14ac:dyDescent="0.25">
      <c r="B31" s="76"/>
      <c r="C31" s="74">
        <v>2029</v>
      </c>
      <c r="D31" s="77"/>
      <c r="E31" s="78"/>
      <c r="F31" s="91">
        <v>216</v>
      </c>
      <c r="H31" s="89" t="s">
        <v>207</v>
      </c>
    </row>
    <row r="32" spans="2:14" x14ac:dyDescent="0.25">
      <c r="B32" s="76"/>
      <c r="C32" s="74">
        <v>2030</v>
      </c>
      <c r="D32" s="77"/>
      <c r="E32" s="78"/>
      <c r="F32" s="91">
        <v>210</v>
      </c>
      <c r="H32" s="89" t="s">
        <v>208</v>
      </c>
    </row>
    <row r="33" spans="2:12" x14ac:dyDescent="0.25">
      <c r="B33" s="76"/>
      <c r="C33" s="74">
        <v>2031</v>
      </c>
      <c r="D33" s="77"/>
      <c r="E33" s="78"/>
      <c r="F33" s="91">
        <v>192</v>
      </c>
      <c r="H33" s="89" t="s">
        <v>209</v>
      </c>
    </row>
    <row r="34" spans="2:12" x14ac:dyDescent="0.25">
      <c r="B34" s="76"/>
      <c r="C34" s="74">
        <v>2032</v>
      </c>
      <c r="D34" s="77"/>
      <c r="E34" s="78"/>
      <c r="F34" s="91">
        <v>186</v>
      </c>
      <c r="H34" s="89" t="s">
        <v>210</v>
      </c>
    </row>
    <row r="35" spans="2:12" x14ac:dyDescent="0.25">
      <c r="B35" s="76"/>
      <c r="C35" s="74">
        <v>2033</v>
      </c>
      <c r="D35" s="77"/>
      <c r="E35" s="78"/>
      <c r="F35" s="91">
        <v>181</v>
      </c>
    </row>
    <row r="36" spans="2:12" x14ac:dyDescent="0.25">
      <c r="B36" s="76"/>
      <c r="C36" s="74">
        <v>2034</v>
      </c>
      <c r="D36" s="77"/>
      <c r="E36" s="78"/>
      <c r="F36" s="91">
        <v>171</v>
      </c>
    </row>
    <row r="37" spans="2:12" x14ac:dyDescent="0.25">
      <c r="B37" s="76"/>
      <c r="C37" s="74">
        <v>2035</v>
      </c>
      <c r="D37" s="77"/>
      <c r="E37" s="78"/>
      <c r="F37" s="91">
        <v>165</v>
      </c>
    </row>
    <row r="38" spans="2:12" x14ac:dyDescent="0.25">
      <c r="B38" s="76"/>
      <c r="C38" s="74">
        <v>2036</v>
      </c>
      <c r="D38" s="77"/>
      <c r="E38" s="78"/>
      <c r="F38" s="91">
        <v>156</v>
      </c>
    </row>
    <row r="39" spans="2:12" x14ac:dyDescent="0.25">
      <c r="B39" s="76"/>
      <c r="C39" s="74">
        <v>2037</v>
      </c>
      <c r="D39" s="77"/>
      <c r="E39" s="78"/>
      <c r="F39" s="91">
        <v>152</v>
      </c>
    </row>
    <row r="40" spans="2:12" x14ac:dyDescent="0.25">
      <c r="B40" s="76"/>
      <c r="C40" s="74">
        <v>2038</v>
      </c>
      <c r="D40" s="77"/>
      <c r="E40" s="78"/>
      <c r="F40" s="91">
        <v>147</v>
      </c>
    </row>
    <row r="41" spans="2:12" x14ac:dyDescent="0.25">
      <c r="B41" s="76"/>
      <c r="C41" s="74">
        <v>2039</v>
      </c>
      <c r="D41" s="77"/>
      <c r="E41" s="78"/>
      <c r="F41" s="91">
        <v>143</v>
      </c>
    </row>
    <row r="42" spans="2:12" x14ac:dyDescent="0.25">
      <c r="B42" s="76"/>
      <c r="C42" s="75">
        <v>2040</v>
      </c>
      <c r="D42" s="79"/>
      <c r="E42" s="80"/>
      <c r="F42" s="92">
        <v>139</v>
      </c>
    </row>
    <row r="45" spans="2:12" s="2" customFormat="1" ht="12" customHeight="1" x14ac:dyDescent="0.2">
      <c r="B45" s="2" t="s">
        <v>212</v>
      </c>
      <c r="F45" s="70"/>
      <c r="J45" s="45"/>
      <c r="L45" s="45"/>
    </row>
    <row r="46" spans="2:12" x14ac:dyDescent="0.25">
      <c r="F46" s="85"/>
    </row>
    <row r="47" spans="2:12" x14ac:dyDescent="0.25">
      <c r="F47" s="85"/>
    </row>
    <row r="48" spans="2:12" x14ac:dyDescent="0.25">
      <c r="F48" s="85"/>
    </row>
    <row r="49" spans="6:6" x14ac:dyDescent="0.25">
      <c r="F49" s="85"/>
    </row>
    <row r="50" spans="6:6" x14ac:dyDescent="0.25">
      <c r="F50" s="85"/>
    </row>
    <row r="51" spans="6:6" x14ac:dyDescent="0.25">
      <c r="F51" s="85"/>
    </row>
    <row r="52" spans="6:6" x14ac:dyDescent="0.25">
      <c r="F52" s="85"/>
    </row>
    <row r="53" spans="6:6" x14ac:dyDescent="0.25">
      <c r="F53" s="85"/>
    </row>
    <row r="54" spans="6:6" x14ac:dyDescent="0.25">
      <c r="F54" s="85"/>
    </row>
    <row r="55" spans="6:6" x14ac:dyDescent="0.25">
      <c r="F55" s="85"/>
    </row>
    <row r="56" spans="6:6" x14ac:dyDescent="0.25">
      <c r="F56" s="85"/>
    </row>
    <row r="57" spans="6:6" x14ac:dyDescent="0.25">
      <c r="F57" s="85"/>
    </row>
    <row r="58" spans="6:6" x14ac:dyDescent="0.25">
      <c r="F58" s="85"/>
    </row>
    <row r="59" spans="6:6" x14ac:dyDescent="0.25">
      <c r="F59" s="85"/>
    </row>
    <row r="60" spans="6:6" x14ac:dyDescent="0.25">
      <c r="F60" s="85"/>
    </row>
  </sheetData>
  <mergeCells count="4">
    <mergeCell ref="D15:E21"/>
    <mergeCell ref="D14:E14"/>
    <mergeCell ref="D12:E12"/>
    <mergeCell ref="F12:F13"/>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Titelblad</vt:lpstr>
      <vt:lpstr>Toelichting</vt:lpstr>
      <vt:lpstr>Bronnen en toepassingen</vt:lpstr>
      <vt:lpstr>1. Schatting GTS kosten</vt:lpstr>
      <vt:lpstr>2. GTS capaciteiten en tarieven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2025-11-06T10:02:24Z</dcterms:created>
  <dcterms:modified xsi:type="dcterms:W3CDTF">2025-11-06T10:05:08Z</dcterms:modified>
</cp:coreProperties>
</file>