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20000001_{C0425C22-1594-45AB-8535-E9AF441ACC55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Titelblad" sheetId="9" r:id="rId1"/>
    <sheet name="Toelichting" sheetId="10" r:id="rId2"/>
    <sheet name="Bronnen en toepassingen" sheetId="11" r:id="rId3"/>
    <sheet name="1. Resultaat" sheetId="21" r:id="rId4"/>
    <sheet name="Input (Data door ACM) --&gt;" sheetId="25" r:id="rId5"/>
    <sheet name="2. Brondata" sheetId="18" r:id="rId6"/>
    <sheet name="Berekeningen --&gt;" sheetId="15" r:id="rId7"/>
    <sheet name="3. Berekening kapitaalkosten" sheetId="28" r:id="rId8"/>
    <sheet name="4. Berekening TI" sheetId="22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0" i="10" l="1"/>
  <c r="B31" i="10" s="1"/>
  <c r="B29" i="10"/>
  <c r="N38" i="22"/>
  <c r="M38" i="22"/>
  <c r="L38" i="22"/>
  <c r="K38" i="22"/>
  <c r="J38" i="22"/>
  <c r="N36" i="22"/>
  <c r="M36" i="22"/>
  <c r="L36" i="22"/>
  <c r="K36" i="22"/>
  <c r="J36" i="22"/>
  <c r="K34" i="22"/>
  <c r="L34" i="22"/>
  <c r="M34" i="22"/>
  <c r="N34" i="22"/>
  <c r="J34" i="22"/>
  <c r="N31" i="22"/>
  <c r="M31" i="22"/>
  <c r="L31" i="22"/>
  <c r="K31" i="22"/>
  <c r="J31" i="22"/>
  <c r="K29" i="22"/>
  <c r="L29" i="22"/>
  <c r="M29" i="22"/>
  <c r="N29" i="22"/>
  <c r="J29" i="22"/>
  <c r="N28" i="22"/>
  <c r="M28" i="22"/>
  <c r="L28" i="22"/>
  <c r="K28" i="22"/>
  <c r="J28" i="22"/>
  <c r="K26" i="22"/>
  <c r="L26" i="22"/>
  <c r="M26" i="22"/>
  <c r="N26" i="22"/>
  <c r="J26" i="22"/>
  <c r="J19" i="28"/>
  <c r="K31" i="28"/>
  <c r="L31" i="28"/>
  <c r="M31" i="28"/>
  <c r="N31" i="28"/>
  <c r="K33" i="28"/>
  <c r="L33" i="28"/>
  <c r="M33" i="28"/>
  <c r="N33" i="28"/>
  <c r="J33" i="28"/>
  <c r="J31" i="28"/>
  <c r="K29" i="28"/>
  <c r="L29" i="28"/>
  <c r="M29" i="28"/>
  <c r="N29" i="28"/>
  <c r="J29" i="28"/>
  <c r="K25" i="28"/>
  <c r="L25" i="28"/>
  <c r="M25" i="28"/>
  <c r="N25" i="28"/>
  <c r="K26" i="28"/>
  <c r="L26" i="28"/>
  <c r="M26" i="28"/>
  <c r="N26" i="28"/>
  <c r="J26" i="28"/>
  <c r="J25" i="28"/>
  <c r="J45" i="28" s="1"/>
  <c r="J23" i="22" s="1"/>
  <c r="K22" i="28"/>
  <c r="L22" i="28"/>
  <c r="M22" i="28"/>
  <c r="M42" i="28" s="1"/>
  <c r="M20" i="22" s="1"/>
  <c r="N22" i="28"/>
  <c r="N42" i="28" s="1"/>
  <c r="N20" i="22" s="1"/>
  <c r="K23" i="28"/>
  <c r="L23" i="28"/>
  <c r="M23" i="28"/>
  <c r="N23" i="28"/>
  <c r="J23" i="28"/>
  <c r="J22" i="28"/>
  <c r="K19" i="28"/>
  <c r="L19" i="28"/>
  <c r="M19" i="28"/>
  <c r="N19" i="28"/>
  <c r="K20" i="28"/>
  <c r="L20" i="28"/>
  <c r="M20" i="28"/>
  <c r="N20" i="28"/>
  <c r="J20" i="28"/>
  <c r="K16" i="28"/>
  <c r="L16" i="28"/>
  <c r="M16" i="28"/>
  <c r="N16" i="28"/>
  <c r="J16" i="28"/>
  <c r="M38" i="28" l="1"/>
  <c r="J38" i="28"/>
  <c r="J41" i="28"/>
  <c r="J19" i="22" s="1"/>
  <c r="K41" i="28"/>
  <c r="K19" i="22" s="1"/>
  <c r="M44" i="28"/>
  <c r="M22" i="22" s="1"/>
  <c r="M39" i="28"/>
  <c r="M45" i="28"/>
  <c r="M23" i="22" s="1"/>
  <c r="M41" i="28"/>
  <c r="M19" i="22" s="1"/>
  <c r="M46" i="22" s="1"/>
  <c r="M47" i="22" s="1"/>
  <c r="N39" i="28"/>
  <c r="N17" i="22" s="1"/>
  <c r="L44" i="28"/>
  <c r="L22" i="22" s="1"/>
  <c r="K39" i="28"/>
  <c r="K17" i="22" s="1"/>
  <c r="J44" i="28"/>
  <c r="J22" i="22" s="1"/>
  <c r="K44" i="28"/>
  <c r="K22" i="22" s="1"/>
  <c r="J39" i="28"/>
  <c r="J17" i="22" s="1"/>
  <c r="L38" i="28"/>
  <c r="L16" i="22" s="1"/>
  <c r="L39" i="28"/>
  <c r="L17" i="22" s="1"/>
  <c r="N41" i="28"/>
  <c r="N19" i="22" s="1"/>
  <c r="N46" i="22" s="1"/>
  <c r="N47" i="22" s="1"/>
  <c r="J16" i="22"/>
  <c r="K38" i="28"/>
  <c r="K16" i="22" s="1"/>
  <c r="N38" i="28"/>
  <c r="N16" i="22" s="1"/>
  <c r="L41" i="28"/>
  <c r="L19" i="22" s="1"/>
  <c r="N44" i="28"/>
  <c r="N22" i="22" s="1"/>
  <c r="L45" i="28"/>
  <c r="L23" i="22" s="1"/>
  <c r="J42" i="28"/>
  <c r="J20" i="22" s="1"/>
  <c r="L42" i="28"/>
  <c r="L20" i="22" s="1"/>
  <c r="K45" i="28"/>
  <c r="K23" i="22" s="1"/>
  <c r="N45" i="28"/>
  <c r="N23" i="22" s="1"/>
  <c r="M16" i="22"/>
  <c r="M17" i="22"/>
  <c r="K42" i="28"/>
  <c r="K20" i="22" s="1"/>
  <c r="N43" i="22" l="1"/>
  <c r="N44" i="22" s="1"/>
  <c r="K49" i="22"/>
  <c r="K50" i="22" s="1"/>
  <c r="L49" i="22"/>
  <c r="L50" i="22" s="1"/>
  <c r="J43" i="22"/>
  <c r="J44" i="22" s="1"/>
  <c r="J49" i="22"/>
  <c r="J50" i="22" s="1"/>
  <c r="K43" i="22"/>
  <c r="K44" i="22" s="1"/>
  <c r="N49" i="22"/>
  <c r="N50" i="22" s="1"/>
  <c r="L43" i="22"/>
  <c r="L44" i="22" s="1"/>
  <c r="M49" i="22"/>
  <c r="M50" i="22" s="1"/>
  <c r="M43" i="22"/>
  <c r="M44" i="22" s="1"/>
  <c r="J46" i="22"/>
  <c r="J47" i="22" s="1"/>
  <c r="L46" i="22"/>
  <c r="L47" i="22" s="1"/>
  <c r="K46" i="22"/>
  <c r="K47" i="22" s="1"/>
  <c r="M52" i="22" l="1"/>
  <c r="M16" i="21" s="1"/>
  <c r="N52" i="22"/>
  <c r="N16" i="21" s="1"/>
  <c r="J52" i="22"/>
  <c r="J16" i="21" s="1"/>
  <c r="K52" i="22"/>
  <c r="K16" i="21" s="1"/>
  <c r="L52" i="22"/>
  <c r="L16" i="21" s="1"/>
</calcChain>
</file>

<file path=xl/sharedStrings.xml><?xml version="1.0" encoding="utf-8"?>
<sst xmlns="http://schemas.openxmlformats.org/spreadsheetml/2006/main" count="373" uniqueCount="171">
  <si>
    <t>Overige opmerkingen</t>
  </si>
  <si>
    <t>Titelblad</t>
  </si>
  <si>
    <t>Over dit bestand</t>
  </si>
  <si>
    <t>Zaaknummer</t>
  </si>
  <si>
    <t>Titel</t>
  </si>
  <si>
    <t>Ondertitel</t>
  </si>
  <si>
    <t>Hoort bij besluit(en):</t>
  </si>
  <si>
    <t>Hoort bij onderzoek/publicatie ACM:</t>
  </si>
  <si>
    <t>Kenmerk besluit(en)</t>
  </si>
  <si>
    <t>Samenhang met andere rekenbestanden</t>
  </si>
  <si>
    <t>Overig opmerkingen</t>
  </si>
  <si>
    <t>Over de status van dit bestand</t>
  </si>
  <si>
    <t>Disclaimer</t>
  </si>
  <si>
    <t>Toelichting bij de werking van dit model</t>
  </si>
  <si>
    <t>Legenda voor gebruik van celkleuren en tabkleuren</t>
  </si>
  <si>
    <t>Beschrijving</t>
  </si>
  <si>
    <t>Waarde die zonder berekening wordt overgenomen uit een andere cel</t>
  </si>
  <si>
    <t>Berekende waarde</t>
  </si>
  <si>
    <t>Cel is niet van toepassing (dus leeg, niet nul), maar er wordt door een formule wel naar verwezen</t>
  </si>
  <si>
    <t>Bronnenoverzicht en specifieke toepassingen</t>
  </si>
  <si>
    <t>Bronnenoverzicht</t>
  </si>
  <si>
    <t>Exacte bestandsnaam</t>
  </si>
  <si>
    <t>Eenheid</t>
  </si>
  <si>
    <t>Constante</t>
  </si>
  <si>
    <t>Beschrijving gegevens</t>
  </si>
  <si>
    <t>Toelichting bij bijzonderheden</t>
  </si>
  <si>
    <t>Data</t>
  </si>
  <si>
    <t>Berekening</t>
  </si>
  <si>
    <t>Resultaat</t>
  </si>
  <si>
    <t>Tabkleur</t>
  </si>
  <si>
    <t>Tabblad met input</t>
  </si>
  <si>
    <t>Tabblad met berekeningen</t>
  </si>
  <si>
    <t>Input --&gt;</t>
  </si>
  <si>
    <t>Celkleur getallen</t>
  </si>
  <si>
    <t>Tabbladen die het model vormen</t>
  </si>
  <si>
    <t>Toelichting</t>
  </si>
  <si>
    <t>Tabbladen ten behoeve van begrip</t>
  </si>
  <si>
    <t>Tabblad met resultaten/output</t>
  </si>
  <si>
    <t>Leeg tabblad dat wordt gebruikt als index/markering voor een serie tabbladen (kleur: licht grijs)</t>
  </si>
  <si>
    <t>Omschrijving</t>
  </si>
  <si>
    <t>Bronverwijzing</t>
  </si>
  <si>
    <t>Opmerking</t>
  </si>
  <si>
    <t>Ophalen gegevens voor berekening</t>
  </si>
  <si>
    <t>Rijtotaal</t>
  </si>
  <si>
    <t>In rekenmodellen probeert ACM zoveel mogelijk eenvoudige navolgbare berekeningen te maken en geen ingewikkelde functies of toepassingen te gebruiken.</t>
  </si>
  <si>
    <t>Wanneer toch gebruik wordt gemaakt van cel- en rangenamen, macro's of andere bijzondere functies in Excel wordt de werking ervan hier toegelicht</t>
  </si>
  <si>
    <t>Duiding van specifieke Excel-toepassingen en overige bijzonderheden</t>
  </si>
  <si>
    <t>Toelichting bij dit bestand</t>
  </si>
  <si>
    <t>Nr.</t>
  </si>
  <si>
    <t xml:space="preserve">Verkorte naam </t>
  </si>
  <si>
    <t>Beschrijving berekening</t>
  </si>
  <si>
    <t>Beschrijving resultaat</t>
  </si>
  <si>
    <t>Schematische weergave en/of inhoudsopgave van de werking van dit model</t>
  </si>
  <si>
    <t>Zoals gebruikt in dit bestand</t>
  </si>
  <si>
    <t>Ophalen resultaat</t>
  </si>
  <si>
    <t>Zaaknummer en/of kenmerk ACM</t>
  </si>
  <si>
    <t>In onderstaand overzicht houdt ACM bij welke bronnen gebruikt zijn voor de data en berekeningen in dit bestand.</t>
  </si>
  <si>
    <t>Ieder inputblad heeft een kolom 'bronverwijzing', waarin gebruikte bronnen met een verkorte naam worden aangeduid. Deze bronnen worden verder toegelicht in deze tabel.</t>
  </si>
  <si>
    <t>Indien van toepassing</t>
  </si>
  <si>
    <t>Mogelijkheden van bezwaar en beroep staan open tegen het besluit waarbij dit bestand hoort (zie kenmerken hierboven)</t>
  </si>
  <si>
    <t>Data en input (bron wordt vermeld)</t>
  </si>
  <si>
    <t>Berekende waarde die wordt opgehaald op een ander tabblad, incl. (eind)resultaat van berekening</t>
  </si>
  <si>
    <t>Gestandaardiseerde tabbladen, omvat tenminste: 'Titelblad', 'Toelichting' en 'Bronnen en toepassingen' (kleur: ACM-lichtpaars)</t>
  </si>
  <si>
    <t>Definitief? (ja/nee)</t>
  </si>
  <si>
    <t>Indien publicatie, datum van dit bestand:</t>
  </si>
  <si>
    <t>Indien definitief, wordt bestand openbaar en/of gepubliceerd? (ja/nee)</t>
  </si>
  <si>
    <t>Juridisch integraal onderdeel van bovenstaande besluit(en) (ja/nee)?</t>
  </si>
  <si>
    <t>Indien publicatie, bevat bedrijfsvertrouwelijke gegevens? (ja/nee)</t>
  </si>
  <si>
    <t>[ EINDE TABBLAD ]</t>
  </si>
  <si>
    <t>Naam bestand</t>
  </si>
  <si>
    <t>Aanvullende gegevens bestand</t>
  </si>
  <si>
    <t>Datum/wijze ontvangst, versie nr., URL, etc.</t>
  </si>
  <si>
    <t>Dit blad dient als scheidingstabblad en moet leeg blijven</t>
  </si>
  <si>
    <t>Op dit blad mogen geen teksten, gegevens of berekeningen worden opgenomen</t>
  </si>
  <si>
    <t>Tabblad 1 - Resultaat</t>
  </si>
  <si>
    <t>Deze berekening is ontwikkeld in het standaardsjabloon van ACM Directie Toezicht Energie, versie 6 (april 2024)</t>
  </si>
  <si>
    <t>N.v.t.</t>
  </si>
  <si>
    <t>Tabblad 2 - Brondata</t>
  </si>
  <si>
    <t>Wettelijke Taak</t>
  </si>
  <si>
    <t>2027</t>
  </si>
  <si>
    <t>2028</t>
  </si>
  <si>
    <t>2029</t>
  </si>
  <si>
    <t>2030</t>
  </si>
  <si>
    <t>2031</t>
  </si>
  <si>
    <t>Data ten behoeve van de berekening van de kapitaalkosten</t>
  </si>
  <si>
    <t>WACC</t>
  </si>
  <si>
    <t>Geschatte WACC reguleringsperiode 2027-2031</t>
  </si>
  <si>
    <t xml:space="preserve">Input uit de GAW-berekening </t>
  </si>
  <si>
    <t>Totale afschrijvingen op nog niet volledig afgeschreven activa</t>
  </si>
  <si>
    <t>EUR, pp jaar</t>
  </si>
  <si>
    <r>
      <t xml:space="preserve">Gestandaardiseerde activawaarde aan het einde van jaar </t>
    </r>
    <r>
      <rPr>
        <i/>
        <sz val="10"/>
        <rFont val="Arial"/>
        <family val="2"/>
      </rPr>
      <t>t</t>
    </r>
  </si>
  <si>
    <t>AD</t>
  </si>
  <si>
    <t>TD</t>
  </si>
  <si>
    <t>MD</t>
  </si>
  <si>
    <t>Schattingen afboeking desinvesteringen</t>
  </si>
  <si>
    <t>Schatting voor de operationele kosten</t>
  </si>
  <si>
    <t xml:space="preserve">Geschatte algemene operationele kosten </t>
  </si>
  <si>
    <t>Geschatte inkoopkosten netverliezen</t>
  </si>
  <si>
    <t>Schattingen voor de niet-tariefopbrengsten</t>
  </si>
  <si>
    <t>Geschatte niet-tariefopbrengsten</t>
  </si>
  <si>
    <t>%</t>
  </si>
  <si>
    <t>Tabblad 3 - Berekening geschatte kapitaalkosten</t>
  </si>
  <si>
    <t>Berekening kapitaalkosten</t>
  </si>
  <si>
    <t>Vermogenskosten</t>
  </si>
  <si>
    <t>Afschrijvingen inclusief afboekingen van desinvesteringen</t>
  </si>
  <si>
    <t xml:space="preserve">Berekening kapitaalkosten </t>
  </si>
  <si>
    <t>Formule</t>
  </si>
  <si>
    <t>Tabblad 4 - Berekening toegestane inkomsten</t>
  </si>
  <si>
    <t>Berekende kapitaalkosten</t>
  </si>
  <si>
    <t>Schattingen voor de operationele kosten</t>
  </si>
  <si>
    <t>Berekening toegestane inkomsten</t>
  </si>
  <si>
    <t xml:space="preserve">Geschatte kosten </t>
  </si>
  <si>
    <t xml:space="preserve">Toegestane inkomsten </t>
  </si>
  <si>
    <t>Totale toegestane inkomsten</t>
  </si>
  <si>
    <t>Toegestane inkomsten</t>
  </si>
  <si>
    <t xml:space="preserve">Totale toegestane inkomsten </t>
  </si>
  <si>
    <t>Toelichting samenhang tabbladen:</t>
  </si>
  <si>
    <t>Input</t>
  </si>
  <si>
    <t xml:space="preserve">Berekeningen </t>
  </si>
  <si>
    <t>2. Brondata</t>
  </si>
  <si>
    <t>3. Berekening kapitaalkosten</t>
  </si>
  <si>
    <t>1. Resultaat</t>
  </si>
  <si>
    <t>4. Berekening toegestane inkomsten</t>
  </si>
  <si>
    <t xml:space="preserve">Op dit tabblad toont de ACM de toegestane inkomsten voor ieder jaar van de reguleringsperiode 2027-2031. </t>
  </si>
  <si>
    <t>Hyperlink</t>
  </si>
  <si>
    <t>ACM/UIT/666963</t>
  </si>
  <si>
    <t>GAW-berekening DSB's G bij inkomstenbesluit 2027-2031</t>
  </si>
  <si>
    <t>GAW-berekening DSB G 2027-2031</t>
  </si>
  <si>
    <t>Niet openbaar</t>
  </si>
  <si>
    <t>Op dit tabblad staan de gegevens die de ACM gebruikt voor de bepaling van de toegestane inkomsten. Achtereenvolgens worden de volgende gegevens opgehaald voor elke wettelijke taak:
- De gegevens voor de berekening van de kapitaalkosten. Deze gegevens betreffen de WACC, input uit de GAW-berekening en de schatting afboeking desinvesteringen; 
- De schattingen voor de operationele kosten;
- De schattingen voor de niet-tariefopbrengsten.</t>
  </si>
  <si>
    <t>Op dit tabblad berekent de ACM de geschatte vermogenskosten en afschrijvingen voor ieder jaar van de reguleringsperiode 2027-2031. Samen vormen deze de kapitaalkosten.</t>
  </si>
  <si>
    <t>Op dit tabblad berekent de ACM de geschatte totale kosten en de toegestane inkomsten voor ieder jaar van de reguleringsperiode 2027-2031.</t>
  </si>
  <si>
    <t>Nee</t>
  </si>
  <si>
    <t>Ja</t>
  </si>
  <si>
    <t>1 &amp; 2</t>
  </si>
  <si>
    <t>De uitkomsten van de GAW-berekening DSB's bij de inkomstenbesluiten 2027-2031 worden als input in dit model gebruikt.</t>
  </si>
  <si>
    <t>Bijlage 2 bij het methodebesluit DSB's G 2027-2031</t>
  </si>
  <si>
    <t>Bijlage 2 Formules Methodebesluit distributiesysteembeheerders gas 2027-2031</t>
  </si>
  <si>
    <t>WACC-model bij het inkomstenbesluit &amp; tarievenbesluit 2027</t>
  </si>
  <si>
    <t>In kolom P verwijst de ACM naar het formulenummer uit bijlage 2 van het methodebesluit DSB's G 2027-2031, waarin de berekening in de betreffende rij beschreven is.</t>
  </si>
  <si>
    <t>Geschatte afboeking desinvesteringen</t>
  </si>
  <si>
    <t>GAW-berekening Westland G 2027-2031, tab 1, cellen L65:P65</t>
  </si>
  <si>
    <t>GAW-berekening Westland G 2027-2031, tab 1, cellen L69:P69</t>
  </si>
  <si>
    <t>GAW-berekening Westland G 2027-2031, tab 1, cellen L68:P68</t>
  </si>
  <si>
    <t>GAW-berekening Westland G 2027-2031, tab 1, cellen L64:P64</t>
  </si>
  <si>
    <t>GAW-berekening Westland G 2027-2031, tab 1, cellen L66:P66</t>
  </si>
  <si>
    <t>GAW-berekening Westland G 2027-2031, tab 1, cellen L70:P70</t>
  </si>
  <si>
    <t>Schattingen ACM voor inkomstenbesluit Westland G 2027-2031, tab 1, cellen K54:O54</t>
  </si>
  <si>
    <t>Schattingen ACM voor inkomstenbesluit Westland G 2027-2031, tab 1, cellen K57:O57</t>
  </si>
  <si>
    <t>Schattingen ACM voor inkomstenbesluit Westland G 2027-2031, tab 1, cellen K60:O60</t>
  </si>
  <si>
    <t>Schattingen ACM voor inkomstenbesluit Westland G 2027-2031, tab 1, cellen K16:O16</t>
  </si>
  <si>
    <t>Schattingen ACM voor inkomstenbesluit Westland G 2027-2031, tab 1, cellen K19:O19</t>
  </si>
  <si>
    <t>Schattingen ACM voor inkomstenbesluit Westland G 2027-2031, tab 1, cellen K20:O20</t>
  </si>
  <si>
    <t>Schattingen ACM voor inkomstenbesluit Westland G 2027-2031, tab 1, cellen K23:O23</t>
  </si>
  <si>
    <t>Schattingen ACM voor inkomstenbesluit Westland G 2027-2031, tab 1, cellen K28:O28</t>
  </si>
  <si>
    <t>Schattingen ACM voor inkomstenbesluit Westland G 2027-2031, tab 1, cellen K31:O31</t>
  </si>
  <si>
    <t>Schattingen ACM voor inkomstenbesluit Westland G 2027-2031, tab 1, cellen K34:O34</t>
  </si>
  <si>
    <t>WACC-model bij het inkomstenbesluit &amp; tarievenbesluit 2027, tab 1, rij 20</t>
  </si>
  <si>
    <t>ACM/INT/998089, volgnummer 6</t>
  </si>
  <si>
    <t>WACC-model herschatting inkomstenbesluit REG2027</t>
  </si>
  <si>
    <t>ACM/INT/1069387, volgnummer 5</t>
  </si>
  <si>
    <t>Schattingen ACM voor inkomstenbesluit G Westland 2027-2031</t>
  </si>
  <si>
    <t>Schattingen ACM voor inkomstenbesluit Westland G 2027-2031</t>
  </si>
  <si>
    <t>ACM/INT/1071769, volgnummer 1</t>
  </si>
  <si>
    <t>ACM/26/201248</t>
  </si>
  <si>
    <t>Inkomstenberekening Westland gas 2027-2031</t>
  </si>
  <si>
    <t>Inkomstenbesluit Westland gas 2027-2031</t>
  </si>
  <si>
    <t xml:space="preserve">Bij inhoudelijke verschillen tussen de berekening in dit bestand en de berekening zoals die volgt uit het bijbehorende besluit, is het besluit leidend. </t>
  </si>
  <si>
    <t xml:space="preserve">Dit bestand bevat de berekening van de toegestane inkomsten voor Westland Infra Netbeheer B.V. voor gas voor de reguleringsperiode 2027-2031. </t>
  </si>
  <si>
    <t>ACM/UIT/1121627</t>
  </si>
  <si>
    <t>Wordt gepubliceerd bij inkomstenbesluiten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</si>
</sst>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 &quot;€&quot;\ * #,##0_ ;_ &quot;€&quot;\ * \-#,##0_ ;_ &quot;€&quot;\ * &quot;-&quot;_ ;_ @_ "/>
    <numFmt numFmtId="41" formatCode="_ * #,##0_ ;_ * \-#,##0_ ;_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%"/>
    <numFmt numFmtId="166" formatCode="_ * #,##0_ ;_ * \-#,##0_ ;_ * &quot;-&quot;_ ;_ @_ "/>
    <numFmt numFmtId="168" formatCode="_ * #,##0.00_ ;_ * \-#,##0.00_ ;_ * &quot;-&quot;??_ ;_ @_ "/>
    <numFmt numFmtId="169" formatCode="_-* #,##0.00_-;_-* #,##0.00\-;_-* &quot;-&quot;??_-;_-@_-"/>
  </numFmts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11"/>
      <color theme="1"/>
      <name val="Calibri"/>
      <family val="2"/>
      <scheme val="minor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u/>
      <sz val="11"/>
      <color theme="11"/>
      <name val="Calibri"/>
      <family val="2"/>
      <scheme val="minor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5F1F7A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CCC8D9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E1FFE1"/>
        <bgColor indexed="64"/>
      </patternFill>
    </fill>
    <fill>
      <patternFill patternType="solid">
        <fgColor rgb="FFCCCCFF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ashDotDot">
        <color indexed="64"/>
      </bottom>
      <diagonal/>
    </border>
    <border>
      <left/>
      <right style="dashDotDot">
        <color indexed="64"/>
      </right>
      <top/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</borders>
  <cellStyleXfs count="105">
    <xf numFmtId="0" fontId="0" fillId="0" borderId="0">
      <alignment vertical="top"/>
    </xf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0" borderId="0">
      <alignment vertical="top"/>
    </xf>
    <xf numFmtId="49" fontId="8" fillId="5" borderId="1">
      <alignment vertical="top"/>
    </xf>
    <xf numFmtId="49" fontId="6" fillId="16" borderId="1">
      <alignment vertical="top"/>
    </xf>
    <xf numFmtId="49" fontId="6" fillId="0" borderId="0">
      <alignment vertical="top"/>
    </xf>
    <xf numFmtId="41" fontId="5" fillId="9" borderId="0">
      <alignment vertical="top"/>
    </xf>
    <xf numFmtId="41" fontId="5" fillId="8" borderId="0">
      <alignment vertical="top"/>
    </xf>
    <xf numFmtId="41" fontId="5" fillId="7" borderId="0">
      <alignment vertical="top"/>
    </xf>
    <xf numFmtId="41" fontId="5" fillId="43" borderId="0">
      <alignment vertical="top"/>
    </xf>
    <xf numFmtId="41" fontId="5" fillId="6" borderId="0">
      <alignment vertical="top"/>
    </xf>
    <xf numFmtId="41" fontId="5" fillId="10" borderId="0">
      <alignment vertical="top"/>
    </xf>
    <xf numFmtId="49" fontId="10" fillId="0" borderId="0">
      <alignment vertical="top"/>
    </xf>
    <xf numFmtId="49" fontId="9" fillId="0" borderId="0">
      <alignment vertical="top"/>
    </xf>
    <xf numFmtId="0" fontId="14" fillId="12" borderId="3" applyNumberFormat="0" applyAlignment="0" applyProtection="0"/>
    <xf numFmtId="0" fontId="15" fillId="13" borderId="4" applyNumberFormat="0" applyAlignment="0" applyProtection="0"/>
    <xf numFmtId="0" fontId="16" fillId="13" borderId="3" applyNumberFormat="0" applyAlignment="0" applyProtection="0"/>
    <xf numFmtId="0" fontId="17" fillId="0" borderId="5" applyNumberFormat="0" applyFill="0" applyAlignment="0" applyProtection="0"/>
    <xf numFmtId="0" fontId="11" fillId="14" borderId="6" applyNumberFormat="0" applyAlignment="0" applyProtection="0"/>
    <xf numFmtId="0" fontId="13" fillId="15" borderId="7" applyNumberFormat="0" applyFont="0" applyAlignment="0" applyProtection="0"/>
    <xf numFmtId="0" fontId="18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1" applyNumberFormat="0" applyFill="0" applyAlignment="0" applyProtection="0"/>
    <xf numFmtId="0" fontId="2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26" fillId="40" borderId="0" applyNumberFormat="0" applyBorder="0" applyAlignment="0" applyProtection="0"/>
    <xf numFmtId="0" fontId="27" fillId="0" borderId="0" applyNumberFormat="0" applyFill="0" applyBorder="0" applyAlignment="0" applyProtection="0"/>
    <xf numFmtId="49" fontId="19" fillId="0" borderId="0" applyFill="0" applyBorder="0" applyAlignment="0" applyProtection="0"/>
    <xf numFmtId="43" fontId="5" fillId="41" borderId="0" applyNumberFormat="0">
      <alignment vertical="top"/>
    </xf>
    <xf numFmtId="41" fontId="5" fillId="42" borderId="0">
      <alignment vertical="top"/>
    </xf>
    <xf numFmtId="41" fontId="5" fillId="44" borderId="0">
      <alignment vertical="top"/>
    </xf>
    <xf numFmtId="166" fontId="5" fillId="9" borderId="0">
      <alignment vertical="top"/>
    </xf>
    <xf numFmtId="166" fontId="5" fillId="8" borderId="0">
      <alignment vertical="top"/>
    </xf>
    <xf numFmtId="166" fontId="5" fillId="7" borderId="0">
      <alignment vertical="top"/>
    </xf>
    <xf numFmtId="166" fontId="5" fillId="43" borderId="0">
      <alignment vertical="top"/>
    </xf>
    <xf numFmtId="166" fontId="5" fillId="6" borderId="0">
      <alignment vertical="top"/>
    </xf>
    <xf numFmtId="166" fontId="5" fillId="10" borderId="0">
      <alignment vertical="top"/>
    </xf>
    <xf numFmtId="168" fontId="5" fillId="41" borderId="0" applyNumberFormat="0">
      <alignment vertical="top"/>
    </xf>
    <xf numFmtId="166" fontId="5" fillId="42" borderId="0">
      <alignment vertical="top"/>
    </xf>
    <xf numFmtId="166" fontId="5" fillId="44" borderId="0">
      <alignment vertical="top"/>
    </xf>
    <xf numFmtId="166" fontId="5" fillId="9" borderId="0">
      <alignment vertical="top"/>
    </xf>
    <xf numFmtId="166" fontId="5" fillId="8" borderId="0">
      <alignment vertical="top"/>
    </xf>
    <xf numFmtId="166" fontId="5" fillId="7" borderId="0">
      <alignment vertical="top"/>
    </xf>
    <xf numFmtId="166" fontId="5" fillId="43" borderId="0">
      <alignment vertical="top"/>
    </xf>
    <xf numFmtId="166" fontId="5" fillId="6" borderId="0">
      <alignment vertical="top"/>
    </xf>
    <xf numFmtId="166" fontId="5" fillId="10" borderId="0">
      <alignment vertical="top"/>
    </xf>
    <xf numFmtId="168" fontId="5" fillId="41" borderId="0" applyNumberFormat="0">
      <alignment vertical="top"/>
    </xf>
    <xf numFmtId="166" fontId="5" fillId="42" borderId="0">
      <alignment vertical="top"/>
    </xf>
    <xf numFmtId="166" fontId="5" fillId="44" borderId="0">
      <alignment vertical="top"/>
    </xf>
    <xf numFmtId="0" fontId="5" fillId="0" borderId="0"/>
    <xf numFmtId="0" fontId="13" fillId="0" borderId="0"/>
    <xf numFmtId="166" fontId="5" fillId="9" borderId="0">
      <alignment vertical="top"/>
    </xf>
    <xf numFmtId="166" fontId="5" fillId="8" borderId="0">
      <alignment vertical="top"/>
    </xf>
    <xf numFmtId="166" fontId="5" fillId="7" borderId="0">
      <alignment vertical="top"/>
    </xf>
    <xf numFmtId="166" fontId="5" fillId="43" borderId="0">
      <alignment vertical="top"/>
    </xf>
    <xf numFmtId="166" fontId="5" fillId="6" borderId="0">
      <alignment vertical="top"/>
    </xf>
    <xf numFmtId="166" fontId="5" fillId="10" borderId="0">
      <alignment vertical="top"/>
    </xf>
    <xf numFmtId="168" fontId="5" fillId="41" borderId="0" applyNumberFormat="0">
      <alignment vertical="top"/>
    </xf>
    <xf numFmtId="166" fontId="5" fillId="42" borderId="0">
      <alignment vertical="top"/>
    </xf>
    <xf numFmtId="166" fontId="5" fillId="44" borderId="0">
      <alignment vertical="top"/>
    </xf>
    <xf numFmtId="168" fontId="13" fillId="0" borderId="0" applyFont="0" applyFill="0" applyBorder="0" applyAlignment="0" applyProtection="0"/>
    <xf numFmtId="169" fontId="5" fillId="0" borderId="0" applyFont="0" applyFill="0" applyBorder="0" applyAlignment="0" applyProtection="0"/>
    <xf numFmtId="166" fontId="5" fillId="9" borderId="0">
      <alignment vertical="top"/>
    </xf>
    <xf numFmtId="166" fontId="5" fillId="8" borderId="0">
      <alignment vertical="top"/>
    </xf>
    <xf numFmtId="166" fontId="5" fillId="7" borderId="0">
      <alignment vertical="top"/>
    </xf>
    <xf numFmtId="166" fontId="5" fillId="43" borderId="0">
      <alignment vertical="top"/>
    </xf>
    <xf numFmtId="166" fontId="5" fillId="6" borderId="0">
      <alignment vertical="top"/>
    </xf>
    <xf numFmtId="166" fontId="5" fillId="10" borderId="0">
      <alignment vertical="top"/>
    </xf>
    <xf numFmtId="168" fontId="5" fillId="41" borderId="0" applyNumberFormat="0">
      <alignment vertical="top"/>
    </xf>
    <xf numFmtId="166" fontId="5" fillId="42" borderId="0">
      <alignment vertical="top"/>
    </xf>
    <xf numFmtId="166" fontId="5" fillId="44" borderId="0">
      <alignment vertical="top"/>
    </xf>
  </cellStyleXfs>
  <cellXfs count="54">
    <xf numFmtId="0" fontId="0" fillId="0" borderId="0" xfId="0">
      <alignment vertical="top"/>
    </xf>
    <xf numFmtId="0" fontId="6" fillId="0" borderId="0" xfId="4" applyFont="1">
      <alignment vertical="top"/>
    </xf>
    <xf numFmtId="0" fontId="5" fillId="0" borderId="0" xfId="4">
      <alignment vertical="top"/>
    </xf>
    <xf numFmtId="0" fontId="7" fillId="0" borderId="0" xfId="4" applyFont="1">
      <alignment vertical="top"/>
    </xf>
    <xf numFmtId="0" fontId="9" fillId="0" borderId="0" xfId="4" applyFont="1">
      <alignment vertical="top"/>
    </xf>
    <xf numFmtId="0" fontId="10" fillId="0" borderId="0" xfId="4" applyFont="1">
      <alignment vertical="top"/>
    </xf>
    <xf numFmtId="0" fontId="5" fillId="0" borderId="2" xfId="4" applyBorder="1">
      <alignment vertical="top"/>
    </xf>
    <xf numFmtId="49" fontId="8" fillId="5" borderId="1" xfId="5">
      <alignment vertical="top"/>
    </xf>
    <xf numFmtId="49" fontId="6" fillId="16" borderId="1" xfId="6">
      <alignment vertical="top"/>
    </xf>
    <xf numFmtId="0" fontId="7" fillId="0" borderId="2" xfId="4" applyFont="1" applyBorder="1" applyAlignment="1">
      <alignment horizontal="left" vertical="top" wrapText="1"/>
    </xf>
    <xf numFmtId="0" fontId="5" fillId="0" borderId="2" xfId="4" applyBorder="1" applyAlignment="1">
      <alignment horizontal="left" vertical="top" wrapText="1"/>
    </xf>
    <xf numFmtId="49" fontId="7" fillId="16" borderId="2" xfId="6" applyFont="1" applyBorder="1">
      <alignment vertical="top"/>
    </xf>
    <xf numFmtId="0" fontId="8" fillId="5" borderId="1" xfId="5" applyNumberFormat="1">
      <alignment vertical="top"/>
    </xf>
    <xf numFmtId="0" fontId="12" fillId="0" borderId="0" xfId="4" applyFont="1">
      <alignment vertical="top"/>
    </xf>
    <xf numFmtId="49" fontId="11" fillId="5" borderId="2" xfId="5" applyFont="1" applyBorder="1">
      <alignment vertical="top"/>
    </xf>
    <xf numFmtId="0" fontId="5" fillId="11" borderId="0" xfId="4" applyFill="1">
      <alignment vertical="top"/>
    </xf>
    <xf numFmtId="49" fontId="5" fillId="16" borderId="2" xfId="6" applyFont="1" applyBorder="1">
      <alignment vertical="top"/>
    </xf>
    <xf numFmtId="49" fontId="10" fillId="0" borderId="0" xfId="14">
      <alignment vertical="top"/>
    </xf>
    <xf numFmtId="49" fontId="6" fillId="0" borderId="0" xfId="7">
      <alignment vertical="top"/>
    </xf>
    <xf numFmtId="49" fontId="9" fillId="0" borderId="0" xfId="15">
      <alignment vertical="top"/>
    </xf>
    <xf numFmtId="41" fontId="5" fillId="9" borderId="0" xfId="8">
      <alignment vertical="top"/>
    </xf>
    <xf numFmtId="41" fontId="5" fillId="43" borderId="0" xfId="11">
      <alignment vertical="top"/>
    </xf>
    <xf numFmtId="41" fontId="5" fillId="10" borderId="0" xfId="13">
      <alignment vertical="top"/>
    </xf>
    <xf numFmtId="41" fontId="5" fillId="8" borderId="0" xfId="9">
      <alignment vertical="top"/>
    </xf>
    <xf numFmtId="0" fontId="9" fillId="11" borderId="0" xfId="4" applyFont="1" applyFill="1">
      <alignment vertical="top"/>
    </xf>
    <xf numFmtId="49" fontId="5" fillId="0" borderId="0" xfId="7" applyFont="1">
      <alignment vertical="top"/>
    </xf>
    <xf numFmtId="0" fontId="5" fillId="41" borderId="0" xfId="62" applyNumberFormat="1">
      <alignment vertical="top"/>
    </xf>
    <xf numFmtId="41" fontId="5" fillId="0" borderId="0" xfId="11" applyFill="1">
      <alignment vertical="top"/>
    </xf>
    <xf numFmtId="164" fontId="5" fillId="43" borderId="0" xfId="11" applyNumberFormat="1">
      <alignment vertical="top"/>
    </xf>
    <xf numFmtId="164" fontId="5" fillId="10" borderId="0" xfId="13" applyNumberFormat="1">
      <alignment vertical="top"/>
    </xf>
    <xf numFmtId="0" fontId="5" fillId="0" borderId="0" xfId="4" applyAlignment="1">
      <alignment horizontal="right" vertical="top"/>
    </xf>
    <xf numFmtId="0" fontId="6" fillId="0" borderId="0" xfId="4" applyFont="1" applyAlignment="1">
      <alignment horizontal="center" vertical="top"/>
    </xf>
    <xf numFmtId="0" fontId="5" fillId="0" borderId="12" xfId="4" applyBorder="1">
      <alignment vertical="top"/>
    </xf>
    <xf numFmtId="0" fontId="5" fillId="0" borderId="13" xfId="4" applyBorder="1">
      <alignment vertical="top"/>
    </xf>
    <xf numFmtId="0" fontId="5" fillId="0" borderId="14" xfId="4" applyBorder="1">
      <alignment vertical="top"/>
    </xf>
    <xf numFmtId="0" fontId="5" fillId="0" borderId="15" xfId="4" applyBorder="1">
      <alignment vertical="top"/>
    </xf>
    <xf numFmtId="0" fontId="5" fillId="0" borderId="16" xfId="4" applyBorder="1">
      <alignment vertical="top"/>
    </xf>
    <xf numFmtId="0" fontId="5" fillId="0" borderId="17" xfId="4" applyBorder="1">
      <alignment vertical="top"/>
    </xf>
    <xf numFmtId="41" fontId="5" fillId="43" borderId="0" xfId="11" applyAlignment="1">
      <alignment horizontal="center" vertical="top"/>
    </xf>
    <xf numFmtId="0" fontId="5" fillId="0" borderId="18" xfId="4" applyBorder="1">
      <alignment vertical="top"/>
    </xf>
    <xf numFmtId="41" fontId="5" fillId="8" borderId="0" xfId="9" applyAlignment="1">
      <alignment horizontal="center" vertical="top"/>
    </xf>
    <xf numFmtId="41" fontId="5" fillId="9" borderId="0" xfId="8" applyAlignment="1">
      <alignment horizontal="center" vertical="top"/>
    </xf>
    <xf numFmtId="0" fontId="5" fillId="0" borderId="19" xfId="4" applyBorder="1">
      <alignment vertical="top"/>
    </xf>
    <xf numFmtId="0" fontId="5" fillId="0" borderId="20" xfId="4" applyBorder="1">
      <alignment vertical="top"/>
    </xf>
    <xf numFmtId="0" fontId="5" fillId="0" borderId="21" xfId="4" applyBorder="1">
      <alignment vertical="top"/>
    </xf>
    <xf numFmtId="49" fontId="5" fillId="0" borderId="0" xfId="15" applyFont="1">
      <alignment vertical="top"/>
    </xf>
    <xf numFmtId="49" fontId="5" fillId="16" borderId="0" xfId="6" applyFont="1" applyBorder="1">
      <alignment vertical="top"/>
    </xf>
    <xf numFmtId="49" fontId="19" fillId="0" borderId="2" xfId="61" applyBorder="1" applyAlignment="1">
      <alignment vertical="top"/>
    </xf>
    <xf numFmtId="15" fontId="5" fillId="0" borderId="2" xfId="4" applyNumberFormat="1" applyBorder="1" applyAlignment="1">
      <alignment horizontal="left" vertical="top" wrapText="1"/>
    </xf>
    <xf numFmtId="0" fontId="5" fillId="0" borderId="2" xfId="0" applyFont="1" applyBorder="1">
      <alignment vertical="top"/>
    </xf>
    <xf numFmtId="0" fontId="5" fillId="0" borderId="0" xfId="4" applyAlignment="1">
      <alignment horizontal="left" vertical="top" wrapText="1"/>
    </xf>
    <xf numFmtId="49" fontId="10" fillId="0" borderId="0" xfId="14">
      <alignment vertical="top"/>
    </xf>
    <xf numFmtId="0" fontId="5" fillId="0" borderId="2" xfId="4" applyBorder="1">
      <alignment vertical="top"/>
    </xf>
    <xf numFmtId="0" fontId="5" fillId="0" borderId="2" xfId="4" applyBorder="1">
      <alignment vertical="top"/>
    </xf>
  </cellXfs>
  <cellStyles count="105">
    <cellStyle name="_kop1 Bladtitel" xfId="5" xr:uid="{00000000-0005-0000-0000-000000000000}"/>
    <cellStyle name="_kop2 Bloktitel" xfId="6" xr:uid="{00000000-0005-0000-0000-000001000000}"/>
    <cellStyle name="_kop3 Subkop" xfId="7" xr:uid="{00000000-0005-0000-0000-000002000000}"/>
    <cellStyle name="20% - Accent1" xfId="37" builtinId="30" hidden="1"/>
    <cellStyle name="20% - Accent2" xfId="41" builtinId="34" hidden="1"/>
    <cellStyle name="20% - Accent3" xfId="45" builtinId="38" hidden="1"/>
    <cellStyle name="20% - Accent4" xfId="49" builtinId="42" hidden="1"/>
    <cellStyle name="20% - Accent5" xfId="53" builtinId="46" hidden="1"/>
    <cellStyle name="20% - Accent6" xfId="57" builtinId="50" hidden="1"/>
    <cellStyle name="40% - Accent1" xfId="38" builtinId="31" hidden="1"/>
    <cellStyle name="40% - Accent2" xfId="42" builtinId="35" hidden="1"/>
    <cellStyle name="40% - Accent3" xfId="46" builtinId="39" hidden="1"/>
    <cellStyle name="40% - Accent4" xfId="50" builtinId="43" hidden="1"/>
    <cellStyle name="40% - Accent5" xfId="54" builtinId="47" hidden="1"/>
    <cellStyle name="40% - Accent6" xfId="58" builtinId="51" hidden="1"/>
    <cellStyle name="60% - Accent1" xfId="39" builtinId="32" hidden="1"/>
    <cellStyle name="60% - Accent2" xfId="43" builtinId="36" hidden="1"/>
    <cellStyle name="60% - Accent3" xfId="47" builtinId="40" hidden="1"/>
    <cellStyle name="60% - Accent4" xfId="51" builtinId="44" hidden="1"/>
    <cellStyle name="60% - Accent5" xfId="55" builtinId="48" hidden="1"/>
    <cellStyle name="60% - Accent6" xfId="59" builtinId="52" hidden="1"/>
    <cellStyle name="Accent1" xfId="36" builtinId="29" hidden="1"/>
    <cellStyle name="Accent2" xfId="40" builtinId="33" hidden="1"/>
    <cellStyle name="Accent3" xfId="44" builtinId="37" hidden="1"/>
    <cellStyle name="Accent4" xfId="48" builtinId="41" hidden="1"/>
    <cellStyle name="Accent5" xfId="52" builtinId="45" hidden="1"/>
    <cellStyle name="Accent6" xfId="56" builtinId="49" hidden="1"/>
    <cellStyle name="Berekening" xfId="18" builtinId="22" hidden="1"/>
    <cellStyle name="Cel (tussen)resultaat" xfId="8" xr:uid="{00000000-0005-0000-0000-00001C000000}"/>
    <cellStyle name="Cel (tussen)resultaat 2" xfId="96" xr:uid="{49C5B4F2-D023-41F3-BE14-10CD076140CF}"/>
    <cellStyle name="Cel (tussen)resultaat 3" xfId="85" xr:uid="{CF568E02-6CC8-49D1-BCD3-6B274A4E3028}"/>
    <cellStyle name="Cel (tussen)resultaat 4" xfId="74" xr:uid="{1D75BD15-7DD4-4C95-BB35-64547B9A5706}"/>
    <cellStyle name="Cel (tussen)resultaat 5" xfId="65" xr:uid="{D2BD3D70-4D52-4B05-90BF-8EAC39D0C9EA}"/>
    <cellStyle name="Cel Berekening" xfId="9" xr:uid="{00000000-0005-0000-0000-00001D000000}"/>
    <cellStyle name="Cel Berekening 2" xfId="97" xr:uid="{826C9979-D52C-42E4-8042-11320E79A04E}"/>
    <cellStyle name="Cel Berekening 3" xfId="86" xr:uid="{5B230C38-45D0-45DC-89BE-11B805F54BBC}"/>
    <cellStyle name="Cel Berekening 4" xfId="75" xr:uid="{C412D16D-3800-47DF-AB47-BAE94996AC64}"/>
    <cellStyle name="Cel Berekening 5" xfId="66" xr:uid="{609E7B33-E8B0-4226-B0EA-E786D3C2A12C}"/>
    <cellStyle name="Cel Bijzonderheid" xfId="10" xr:uid="{00000000-0005-0000-0000-00001E000000}"/>
    <cellStyle name="Cel Bijzonderheid 2" xfId="98" xr:uid="{E79F40C2-6570-4910-AF6D-3D8B304E6CDA}"/>
    <cellStyle name="Cel Bijzonderheid 3" xfId="87" xr:uid="{93A68FC3-E62A-42E2-AA6B-D4201768CDCE}"/>
    <cellStyle name="Cel Bijzonderheid 4" xfId="76" xr:uid="{73F8E4E4-CE15-46BE-AC33-A79A38088E8C}"/>
    <cellStyle name="Cel Bijzonderheid 5" xfId="67" xr:uid="{679137DE-FD3B-4456-88DF-53FBB430B877}"/>
    <cellStyle name="Cel Dataverzoek" xfId="63" xr:uid="{00000000-0005-0000-0000-00001F000000}"/>
    <cellStyle name="Cel Dataverzoek 2" xfId="103" xr:uid="{CC329AD6-6726-40F5-B507-51BF5358D1B1}"/>
    <cellStyle name="Cel Dataverzoek 3" xfId="92" xr:uid="{30D45784-C769-48D7-A242-EC5F4945A9A2}"/>
    <cellStyle name="Cel Dataverzoek 4" xfId="81" xr:uid="{DC7702D3-5ED9-443B-8732-69F44B4D64C2}"/>
    <cellStyle name="Cel Dataverzoek 5" xfId="72" xr:uid="{C562D0FD-713B-4401-9747-4459213B4205}"/>
    <cellStyle name="Cel Input" xfId="11" xr:uid="{00000000-0005-0000-0000-000020000000}"/>
    <cellStyle name="Cel Input 2" xfId="99" xr:uid="{C13662B4-8EFE-4C5F-8474-5BD946AF7FDF}"/>
    <cellStyle name="Cel Input 3" xfId="88" xr:uid="{E0DDEC2C-CD0C-434C-87DA-427345A1C69B}"/>
    <cellStyle name="Cel Input 4" xfId="77" xr:uid="{819C29C6-A4BD-477E-A60F-7249FCDB4152}"/>
    <cellStyle name="Cel Input 5" xfId="68" xr:uid="{A19B1194-F730-4DBB-B052-EC66BC6DB150}"/>
    <cellStyle name="Cel input database" xfId="64" xr:uid="{D3BE9B27-7433-43F4-96C8-5DBCFAF23CCF}"/>
    <cellStyle name="Cel input database 2" xfId="104" xr:uid="{8FF73A64-64EC-4927-9AC8-EF3818AC23DC}"/>
    <cellStyle name="Cel input database 3" xfId="93" xr:uid="{577D733F-3E8F-417B-B35F-65EA0CD08879}"/>
    <cellStyle name="Cel input database 4" xfId="82" xr:uid="{912D2C99-6B71-422D-A0E5-A6669414C220}"/>
    <cellStyle name="Cel input database 5" xfId="73" xr:uid="{68EF6230-3813-405C-A511-C3980E5F3CFF}"/>
    <cellStyle name="Cel n.v.t. (leeg)" xfId="62" xr:uid="{00000000-0005-0000-0000-000021000000}"/>
    <cellStyle name="Cel n.v.t. (leeg) 2" xfId="102" xr:uid="{26E187C2-2903-4587-A35F-4024C986331D}"/>
    <cellStyle name="Cel n.v.t. (leeg) 3" xfId="91" xr:uid="{57572D88-09C4-4A54-B6FC-E367CC097D8D}"/>
    <cellStyle name="Cel n.v.t. (leeg) 4" xfId="80" xr:uid="{98B038F5-42F7-49E2-AE08-7730CAE1B829}"/>
    <cellStyle name="Cel n.v.t. (leeg) 5" xfId="71" xr:uid="{3B463BAE-0FBC-4F24-9731-4B38476D41F5}"/>
    <cellStyle name="Cel PM extern" xfId="12" xr:uid="{00000000-0005-0000-0000-000022000000}"/>
    <cellStyle name="Cel PM extern 2" xfId="100" xr:uid="{CF2F92F7-E26B-409B-9049-235A82963627}"/>
    <cellStyle name="Cel PM extern 3" xfId="89" xr:uid="{9808D623-D91C-4EEA-AD71-E49DB6494FBE}"/>
    <cellStyle name="Cel PM extern 4" xfId="78" xr:uid="{4E1EA0FF-D22D-407A-9254-C8493C72AB95}"/>
    <cellStyle name="Cel PM extern 5" xfId="69" xr:uid="{72D4DE93-5D60-4F15-8D23-44EA34D44FF8}"/>
    <cellStyle name="Cel Verwijzing" xfId="13" xr:uid="{00000000-0005-0000-0000-000023000000}"/>
    <cellStyle name="Cel Verwijzing 2" xfId="101" xr:uid="{9F43C215-B20F-4A68-A738-77CE3614AF8B}"/>
    <cellStyle name="Cel Verwijzing 3" xfId="90" xr:uid="{59094D1B-A86B-4E1B-9A72-3B0CD33BE28D}"/>
    <cellStyle name="Cel Verwijzing 4" xfId="79" xr:uid="{D259F8C1-BDDB-4017-9B88-B7B668F6FCD4}"/>
    <cellStyle name="Cel Verwijzing 5" xfId="70" xr:uid="{F1ED65CF-DF86-4916-999F-CB2CD9898D0F}"/>
    <cellStyle name="Controlecel" xfId="20" builtinId="23" hidden="1"/>
    <cellStyle name="Gekoppelde cel" xfId="19" builtinId="24" hidden="1"/>
    <cellStyle name="Gevolgde hyperlink" xfId="60" builtinId="9" hidden="1"/>
    <cellStyle name="Goed" xfId="1" builtinId="26" hidden="1"/>
    <cellStyle name="Hyperlink" xfId="22" builtinId="8" hidden="1"/>
    <cellStyle name="Hyperlink" xfId="61" builtinId="8" customBuiltin="1"/>
    <cellStyle name="Invoer" xfId="16" builtinId="20" hidden="1"/>
    <cellStyle name="Komma" xfId="23" builtinId="3" hidden="1"/>
    <cellStyle name="Komma [0]" xfId="24" builtinId="6" hidden="1"/>
    <cellStyle name="Komma 10 2 2" xfId="95" xr:uid="{43DE9C07-B385-498C-9F57-6F4E8F747F48}"/>
    <cellStyle name="Komma 2" xfId="94" xr:uid="{269BE56D-B760-4A2E-B631-2F41E642880F}"/>
    <cellStyle name="Kop 1" xfId="29" builtinId="16" hidden="1"/>
    <cellStyle name="Kop 2" xfId="30" builtinId="17" hidden="1"/>
    <cellStyle name="Kop 3" xfId="31" builtinId="18" hidden="1"/>
    <cellStyle name="Kop 4" xfId="32" builtinId="19" hidden="1"/>
    <cellStyle name="Neutraal" xfId="3" builtinId="28" hidden="1"/>
    <cellStyle name="Notitie" xfId="21" builtinId="10" hidden="1"/>
    <cellStyle name="Ongeldig" xfId="2" builtinId="27" hidden="1"/>
    <cellStyle name="Opm. INTERN" xfId="14" xr:uid="{00000000-0005-0000-0000-000035000000}"/>
    <cellStyle name="Procent" xfId="27" builtinId="5" hidden="1"/>
    <cellStyle name="Standaard" xfId="0" builtinId="0" customBuiltin="1"/>
    <cellStyle name="Standaard 2" xfId="83" xr:uid="{B64FE321-47F6-4E25-A7C0-0A9A0D8E164C}"/>
    <cellStyle name="Standaard 3" xfId="84" xr:uid="{F4E19F09-3834-4084-9E49-B44942E64CFB}"/>
    <cellStyle name="Standaard ACM-DE" xfId="4" xr:uid="{00000000-0005-0000-0000-000039000000}"/>
    <cellStyle name="Titel" xfId="28" builtinId="15" hidden="1"/>
    <cellStyle name="Toelichting" xfId="15" xr:uid="{00000000-0005-0000-0000-00003B000000}"/>
    <cellStyle name="Totaal" xfId="35" builtinId="25" hidden="1"/>
    <cellStyle name="Uitvoer" xfId="17" builtinId="21" hidden="1"/>
    <cellStyle name="Valuta" xfId="25" builtinId="4" hidden="1"/>
    <cellStyle name="Valuta [0]" xfId="26" builtinId="7" hidden="1"/>
    <cellStyle name="Verklarende tekst" xfId="34" builtinId="53" hidden="1"/>
    <cellStyle name="Waarschuwingstekst" xfId="33" builtinId="11" hidden="1"/>
  </cellStyles>
  <dxfs count="0"/>
  <tableStyles count="0" defaultTableStyle="TableStyleMedium2" defaultPivotStyle="PivotStyleLight16"/>
  <colors>
    <mruColors>
      <color rgb="FFFF99CC"/>
      <color rgb="FFE1FFE1"/>
      <color rgb="FF99FF99"/>
      <color rgb="FFFFFFCC"/>
      <color rgb="FFCCC8D9"/>
      <color rgb="FFCCFFCC"/>
      <color rgb="FFCCFF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18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3</xdr:row>
      <xdr:rowOff>133351</xdr:rowOff>
    </xdr:from>
    <xdr:to>
      <xdr:col>1</xdr:col>
      <xdr:colOff>1905000</xdr:colOff>
      <xdr:row>10</xdr:row>
      <xdr:rowOff>98290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685801"/>
          <a:ext cx="1838325" cy="10946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15</xdr:row>
      <xdr:rowOff>56029</xdr:rowOff>
    </xdr:from>
    <xdr:to>
      <xdr:col>5</xdr:col>
      <xdr:colOff>918000</xdr:colOff>
      <xdr:row>15</xdr:row>
      <xdr:rowOff>56029</xdr:rowOff>
    </xdr:to>
    <xdr:cxnSp macro="">
      <xdr:nvCxnSpPr>
        <xdr:cNvPr id="23" name="Rechte verbindingslijn met pijl 22">
          <a:extLst>
            <a:ext uri="{FF2B5EF4-FFF2-40B4-BE49-F238E27FC236}">
              <a16:creationId xmlns:a16="http://schemas.microsoft.com/office/drawing/2014/main" id="{3E04023D-C213-4AED-8319-AFCE4CB07A17}"/>
            </a:ext>
          </a:extLst>
        </xdr:cNvPr>
        <xdr:cNvCxnSpPr/>
      </xdr:nvCxnSpPr>
      <xdr:spPr>
        <a:xfrm flipV="1">
          <a:off x="5410200" y="2526179"/>
          <a:ext cx="918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174812</xdr:colOff>
      <xdr:row>15</xdr:row>
      <xdr:rowOff>62752</xdr:rowOff>
    </xdr:from>
    <xdr:to>
      <xdr:col>5</xdr:col>
      <xdr:colOff>877518</xdr:colOff>
      <xdr:row>21</xdr:row>
      <xdr:rowOff>3458</xdr:rowOff>
    </xdr:to>
    <xdr:cxnSp macro="">
      <xdr:nvCxnSpPr>
        <xdr:cNvPr id="24" name="Rechte verbindingslijn met pijl 23">
          <a:extLst>
            <a:ext uri="{FF2B5EF4-FFF2-40B4-BE49-F238E27FC236}">
              <a16:creationId xmlns:a16="http://schemas.microsoft.com/office/drawing/2014/main" id="{D9F98F52-636A-4C4F-9CA3-91606CE9C9FF}"/>
            </a:ext>
          </a:extLst>
        </xdr:cNvPr>
        <xdr:cNvCxnSpPr/>
      </xdr:nvCxnSpPr>
      <xdr:spPr>
        <a:xfrm>
          <a:off x="5388162" y="2532902"/>
          <a:ext cx="899556" cy="89955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1053353</xdr:colOff>
      <xdr:row>17</xdr:row>
      <xdr:rowOff>0</xdr:rowOff>
    </xdr:from>
    <xdr:to>
      <xdr:col>7</xdr:col>
      <xdr:colOff>1053353</xdr:colOff>
      <xdr:row>18</xdr:row>
      <xdr:rowOff>155911</xdr:rowOff>
    </xdr:to>
    <xdr:cxnSp macro="">
      <xdr:nvCxnSpPr>
        <xdr:cNvPr id="25" name="Rechte verbindingslijn met pijl 24">
          <a:extLst>
            <a:ext uri="{FF2B5EF4-FFF2-40B4-BE49-F238E27FC236}">
              <a16:creationId xmlns:a16="http://schemas.microsoft.com/office/drawing/2014/main" id="{E6B6B437-3840-4CE4-BBFF-CC2BF22CC5F5}"/>
            </a:ext>
          </a:extLst>
        </xdr:cNvPr>
        <xdr:cNvCxnSpPr/>
      </xdr:nvCxnSpPr>
      <xdr:spPr>
        <a:xfrm flipH="1">
          <a:off x="7625603" y="2787650"/>
          <a:ext cx="0" cy="31466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35859</xdr:colOff>
      <xdr:row>15</xdr:row>
      <xdr:rowOff>69476</xdr:rowOff>
    </xdr:from>
    <xdr:to>
      <xdr:col>9</xdr:col>
      <xdr:colOff>917859</xdr:colOff>
      <xdr:row>21</xdr:row>
      <xdr:rowOff>10182</xdr:rowOff>
    </xdr:to>
    <xdr:cxnSp macro="">
      <xdr:nvCxnSpPr>
        <xdr:cNvPr id="26" name="Rechte verbindingslijn met pijl 25">
          <a:extLst>
            <a:ext uri="{FF2B5EF4-FFF2-40B4-BE49-F238E27FC236}">
              <a16:creationId xmlns:a16="http://schemas.microsoft.com/office/drawing/2014/main" id="{76BF402A-ED80-4590-B7B2-C1F9ECB4CA9B}"/>
            </a:ext>
          </a:extLst>
        </xdr:cNvPr>
        <xdr:cNvCxnSpPr/>
      </xdr:nvCxnSpPr>
      <xdr:spPr>
        <a:xfrm rot="16200000">
          <a:off x="8948831" y="2548404"/>
          <a:ext cx="899556" cy="8820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15</xdr:row>
      <xdr:rowOff>56029</xdr:rowOff>
    </xdr:from>
    <xdr:to>
      <xdr:col>5</xdr:col>
      <xdr:colOff>918000</xdr:colOff>
      <xdr:row>15</xdr:row>
      <xdr:rowOff>56029</xdr:rowOff>
    </xdr:to>
    <xdr:cxnSp macro="">
      <xdr:nvCxnSpPr>
        <xdr:cNvPr id="30" name="Rechte verbindingslijn met pijl 29">
          <a:extLst>
            <a:ext uri="{FF2B5EF4-FFF2-40B4-BE49-F238E27FC236}">
              <a16:creationId xmlns:a16="http://schemas.microsoft.com/office/drawing/2014/main" id="{CDE9058F-EB17-43A5-85CD-06D231DF11D2}"/>
            </a:ext>
          </a:extLst>
        </xdr:cNvPr>
        <xdr:cNvCxnSpPr/>
      </xdr:nvCxnSpPr>
      <xdr:spPr>
        <a:xfrm flipV="1">
          <a:off x="5410200" y="2526179"/>
          <a:ext cx="918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174812</xdr:colOff>
      <xdr:row>15</xdr:row>
      <xdr:rowOff>62752</xdr:rowOff>
    </xdr:from>
    <xdr:to>
      <xdr:col>5</xdr:col>
      <xdr:colOff>877518</xdr:colOff>
      <xdr:row>21</xdr:row>
      <xdr:rowOff>3458</xdr:rowOff>
    </xdr:to>
    <xdr:cxnSp macro="">
      <xdr:nvCxnSpPr>
        <xdr:cNvPr id="31" name="Rechte verbindingslijn met pijl 30">
          <a:extLst>
            <a:ext uri="{FF2B5EF4-FFF2-40B4-BE49-F238E27FC236}">
              <a16:creationId xmlns:a16="http://schemas.microsoft.com/office/drawing/2014/main" id="{5E5FCAE2-5881-4B0B-8298-C0BB989B6D5C}"/>
            </a:ext>
          </a:extLst>
        </xdr:cNvPr>
        <xdr:cNvCxnSpPr/>
      </xdr:nvCxnSpPr>
      <xdr:spPr>
        <a:xfrm>
          <a:off x="5388162" y="2532902"/>
          <a:ext cx="899556" cy="89955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1053353</xdr:colOff>
      <xdr:row>17</xdr:row>
      <xdr:rowOff>0</xdr:rowOff>
    </xdr:from>
    <xdr:to>
      <xdr:col>7</xdr:col>
      <xdr:colOff>1053353</xdr:colOff>
      <xdr:row>18</xdr:row>
      <xdr:rowOff>155911</xdr:rowOff>
    </xdr:to>
    <xdr:cxnSp macro="">
      <xdr:nvCxnSpPr>
        <xdr:cNvPr id="32" name="Rechte verbindingslijn met pijl 31">
          <a:extLst>
            <a:ext uri="{FF2B5EF4-FFF2-40B4-BE49-F238E27FC236}">
              <a16:creationId xmlns:a16="http://schemas.microsoft.com/office/drawing/2014/main" id="{27EF4338-067C-4A1F-8850-22FBB2728CC9}"/>
            </a:ext>
          </a:extLst>
        </xdr:cNvPr>
        <xdr:cNvCxnSpPr/>
      </xdr:nvCxnSpPr>
      <xdr:spPr>
        <a:xfrm flipH="1">
          <a:off x="7625603" y="2787650"/>
          <a:ext cx="0" cy="31466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35859</xdr:colOff>
      <xdr:row>15</xdr:row>
      <xdr:rowOff>69476</xdr:rowOff>
    </xdr:from>
    <xdr:to>
      <xdr:col>9</xdr:col>
      <xdr:colOff>917859</xdr:colOff>
      <xdr:row>21</xdr:row>
      <xdr:rowOff>10182</xdr:rowOff>
    </xdr:to>
    <xdr:cxnSp macro="">
      <xdr:nvCxnSpPr>
        <xdr:cNvPr id="33" name="Rechte verbindingslijn met pijl 32">
          <a:extLst>
            <a:ext uri="{FF2B5EF4-FFF2-40B4-BE49-F238E27FC236}">
              <a16:creationId xmlns:a16="http://schemas.microsoft.com/office/drawing/2014/main" id="{2762ABF0-4C95-4EEF-A04C-729B3517B3D4}"/>
            </a:ext>
          </a:extLst>
        </xdr:cNvPr>
        <xdr:cNvCxnSpPr/>
      </xdr:nvCxnSpPr>
      <xdr:spPr>
        <a:xfrm rot="16200000">
          <a:off x="8948831" y="2548404"/>
          <a:ext cx="899556" cy="8820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acm.nl/system/files/documents/bijlage-2-formules-dsb-g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CC8D9"/>
  </sheetPr>
  <dimension ref="B2:E51"/>
  <sheetViews>
    <sheetView showGridLines="0" zoomScale="85" zoomScaleNormal="85" workbookViewId="0">
      <pane ySplit="3" topLeftCell="A4" activePane="bottomLeft" state="frozen"/>
      <selection activeCell="O39" sqref="O39"/>
      <selection pane="bottomLeft" activeCell="J32" sqref="J32"/>
    </sheetView>
  </sheetViews>
  <sheetFormatPr defaultColWidth="9.42578125" defaultRowHeight="12.75" x14ac:dyDescent="0.2"/>
  <cols>
    <col min="1" max="1" width="5.5703125" style="2" customWidth="1"/>
    <col min="2" max="2" width="43.5703125" style="2" customWidth="1"/>
    <col min="3" max="3" width="91.5703125" style="2" customWidth="1"/>
    <col min="4" max="4" width="5.5703125" style="2" customWidth="1"/>
    <col min="5" max="16384" width="9.42578125" style="2"/>
  </cols>
  <sheetData>
    <row r="2" spans="2:5" s="7" customFormat="1" ht="18" x14ac:dyDescent="0.2">
      <c r="B2" s="7" t="s">
        <v>1</v>
      </c>
    </row>
    <row r="6" spans="2:5" x14ac:dyDescent="0.2">
      <c r="B6" s="3"/>
    </row>
    <row r="13" spans="2:5" s="8" customFormat="1" x14ac:dyDescent="0.2">
      <c r="B13" s="8" t="s">
        <v>2</v>
      </c>
    </row>
    <row r="15" spans="2:5" x14ac:dyDescent="0.2">
      <c r="B15" s="9" t="s">
        <v>3</v>
      </c>
      <c r="C15" s="10" t="s">
        <v>164</v>
      </c>
      <c r="E15" s="17"/>
    </row>
    <row r="16" spans="2:5" x14ac:dyDescent="0.2">
      <c r="B16" s="9" t="s">
        <v>4</v>
      </c>
      <c r="C16" s="10" t="s">
        <v>165</v>
      </c>
    </row>
    <row r="17" spans="2:3" x14ac:dyDescent="0.2">
      <c r="B17" s="9" t="s">
        <v>5</v>
      </c>
      <c r="C17" s="10" t="s">
        <v>76</v>
      </c>
    </row>
    <row r="18" spans="2:3" x14ac:dyDescent="0.2">
      <c r="B18" s="9" t="s">
        <v>6</v>
      </c>
      <c r="C18" s="10" t="s">
        <v>166</v>
      </c>
    </row>
    <row r="19" spans="2:3" x14ac:dyDescent="0.2">
      <c r="B19" s="9" t="s">
        <v>7</v>
      </c>
      <c r="C19" s="10" t="s">
        <v>76</v>
      </c>
    </row>
    <row r="20" spans="2:3" x14ac:dyDescent="0.2">
      <c r="B20" s="9" t="s">
        <v>8</v>
      </c>
      <c r="C20" s="10" t="s">
        <v>169</v>
      </c>
    </row>
    <row r="21" spans="2:3" ht="25.5" x14ac:dyDescent="0.2">
      <c r="B21" s="9" t="s">
        <v>9</v>
      </c>
      <c r="C21" s="10" t="s">
        <v>135</v>
      </c>
    </row>
    <row r="22" spans="2:3" x14ac:dyDescent="0.2">
      <c r="B22" s="9" t="s">
        <v>10</v>
      </c>
      <c r="C22" s="10" t="s">
        <v>76</v>
      </c>
    </row>
    <row r="24" spans="2:3" x14ac:dyDescent="0.2">
      <c r="B24" s="19" t="s">
        <v>75</v>
      </c>
    </row>
    <row r="27" spans="2:3" s="8" customFormat="1" x14ac:dyDescent="0.2">
      <c r="B27" s="8" t="s">
        <v>11</v>
      </c>
    </row>
    <row r="29" spans="2:3" x14ac:dyDescent="0.2">
      <c r="B29" s="10" t="s">
        <v>63</v>
      </c>
      <c r="C29" s="10" t="s">
        <v>133</v>
      </c>
    </row>
    <row r="30" spans="2:3" ht="25.5" x14ac:dyDescent="0.2">
      <c r="B30" s="10" t="s">
        <v>65</v>
      </c>
      <c r="C30" s="10" t="s">
        <v>133</v>
      </c>
    </row>
    <row r="31" spans="2:3" x14ac:dyDescent="0.2">
      <c r="B31" s="10" t="s">
        <v>64</v>
      </c>
      <c r="C31" s="48">
        <v>46279</v>
      </c>
    </row>
    <row r="32" spans="2:3" ht="25.5" x14ac:dyDescent="0.2">
      <c r="B32" s="10" t="s">
        <v>66</v>
      </c>
      <c r="C32" s="10" t="s">
        <v>133</v>
      </c>
    </row>
    <row r="33" spans="2:4" ht="25.5" x14ac:dyDescent="0.2">
      <c r="B33" s="10" t="s">
        <v>67</v>
      </c>
      <c r="C33" s="10" t="s">
        <v>132</v>
      </c>
    </row>
    <row r="34" spans="2:4" x14ac:dyDescent="0.2">
      <c r="B34" s="10" t="s">
        <v>10</v>
      </c>
      <c r="C34" s="10" t="s">
        <v>76</v>
      </c>
    </row>
    <row r="36" spans="2:4" ht="12.75" customHeight="1" x14ac:dyDescent="0.2">
      <c r="B36" s="50" t="s">
        <v>59</v>
      </c>
      <c r="C36" s="50"/>
      <c r="D36" s="5"/>
    </row>
    <row r="38" spans="2:4" s="8" customFormat="1" x14ac:dyDescent="0.2">
      <c r="B38" s="8" t="s">
        <v>12</v>
      </c>
    </row>
    <row r="40" spans="2:4" x14ac:dyDescent="0.2">
      <c r="B40" s="2" t="s">
        <v>167</v>
      </c>
    </row>
    <row r="43" spans="2:4" x14ac:dyDescent="0.2">
      <c r="B43" s="19" t="s">
        <v>68</v>
      </c>
    </row>
    <row r="51" spans="2:2" x14ac:dyDescent="0.2">
      <c r="B51" s="4"/>
    </row>
  </sheetData>
  <mergeCells count="1">
    <mergeCell ref="B36:C36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CC8D9"/>
  </sheetPr>
  <dimension ref="B2:M49"/>
  <sheetViews>
    <sheetView showGridLines="0" zoomScale="85" zoomScaleNormal="85" workbookViewId="0">
      <pane ySplit="3" topLeftCell="A4" activePane="bottomLeft" state="frozen"/>
      <selection activeCell="O39" sqref="O39"/>
      <selection pane="bottomLeft" activeCell="A4" sqref="A4"/>
    </sheetView>
  </sheetViews>
  <sheetFormatPr defaultColWidth="9.140625" defaultRowHeight="12.75" x14ac:dyDescent="0.2"/>
  <cols>
    <col min="1" max="1" width="5.85546875" style="2" customWidth="1"/>
    <col min="2" max="2" width="35.140625" style="2" customWidth="1"/>
    <col min="3" max="3" width="2.85546875" style="2" customWidth="1"/>
    <col min="4" max="4" width="30.85546875" style="2" customWidth="1"/>
    <col min="5" max="5" width="2.85546875" style="2" customWidth="1"/>
    <col min="6" max="6" width="13.85546875" style="2" customWidth="1"/>
    <col min="7" max="7" width="2.85546875" style="2" customWidth="1"/>
    <col min="8" max="8" width="30.85546875" style="2" customWidth="1"/>
    <col min="9" max="9" width="2.85546875" style="2" customWidth="1"/>
    <col min="10" max="10" width="13.85546875" style="2" customWidth="1"/>
    <col min="11" max="11" width="2.85546875" style="2" customWidth="1"/>
    <col min="12" max="12" width="30.85546875" style="2" customWidth="1"/>
    <col min="13" max="13" width="2.85546875" style="2" customWidth="1"/>
    <col min="14" max="16384" width="9.140625" style="2"/>
  </cols>
  <sheetData>
    <row r="2" spans="2:13" s="7" customFormat="1" ht="18" x14ac:dyDescent="0.2">
      <c r="B2" s="7" t="s">
        <v>47</v>
      </c>
    </row>
    <row r="5" spans="2:13" s="8" customFormat="1" x14ac:dyDescent="0.2">
      <c r="B5" s="8" t="s">
        <v>13</v>
      </c>
    </row>
    <row r="7" spans="2:13" x14ac:dyDescent="0.2">
      <c r="B7" s="2" t="s">
        <v>168</v>
      </c>
    </row>
    <row r="9" spans="2:13" s="8" customFormat="1" x14ac:dyDescent="0.2">
      <c r="B9" s="8" t="s">
        <v>52</v>
      </c>
    </row>
    <row r="11" spans="2:13" x14ac:dyDescent="0.2">
      <c r="B11" s="2" t="s">
        <v>116</v>
      </c>
    </row>
    <row r="13" spans="2:13" x14ac:dyDescent="0.2">
      <c r="D13" s="31" t="s">
        <v>117</v>
      </c>
      <c r="E13" s="31"/>
      <c r="F13" s="31"/>
      <c r="G13" s="31"/>
      <c r="H13" s="31" t="s">
        <v>118</v>
      </c>
      <c r="I13" s="31"/>
      <c r="J13" s="31"/>
      <c r="K13" s="31"/>
      <c r="L13" s="31" t="s">
        <v>28</v>
      </c>
    </row>
    <row r="14" spans="2:13" x14ac:dyDescent="0.2">
      <c r="C14" s="32"/>
      <c r="D14" s="32"/>
      <c r="E14" s="32"/>
    </row>
    <row r="15" spans="2:13" x14ac:dyDescent="0.2">
      <c r="B15" s="33"/>
      <c r="C15" s="34"/>
      <c r="D15" s="35"/>
      <c r="E15" s="36"/>
      <c r="G15" s="34"/>
      <c r="H15" s="35"/>
      <c r="I15" s="36"/>
      <c r="K15" s="34"/>
      <c r="L15" s="35"/>
      <c r="M15" s="36"/>
    </row>
    <row r="16" spans="2:13" x14ac:dyDescent="0.2">
      <c r="B16" s="33"/>
      <c r="C16" s="37"/>
      <c r="D16" s="38" t="s">
        <v>119</v>
      </c>
      <c r="E16" s="39"/>
      <c r="G16" s="37"/>
      <c r="H16" s="40" t="s">
        <v>120</v>
      </c>
      <c r="I16" s="39"/>
      <c r="K16" s="37"/>
      <c r="L16" s="41" t="s">
        <v>121</v>
      </c>
      <c r="M16" s="39"/>
    </row>
    <row r="17" spans="2:13" x14ac:dyDescent="0.2">
      <c r="B17" s="33"/>
      <c r="C17" s="42"/>
      <c r="D17" s="43"/>
      <c r="E17" s="44"/>
      <c r="G17" s="42"/>
      <c r="H17" s="43"/>
      <c r="I17" s="44"/>
      <c r="K17" s="42"/>
      <c r="L17" s="43"/>
      <c r="M17" s="44"/>
    </row>
    <row r="20" spans="2:13" x14ac:dyDescent="0.2">
      <c r="B20" s="5"/>
      <c r="G20" s="34"/>
      <c r="H20" s="35"/>
      <c r="I20" s="36"/>
    </row>
    <row r="21" spans="2:13" x14ac:dyDescent="0.2">
      <c r="G21" s="37"/>
      <c r="H21" s="40" t="s">
        <v>122</v>
      </c>
      <c r="I21" s="39"/>
    </row>
    <row r="22" spans="2:13" x14ac:dyDescent="0.2">
      <c r="G22" s="42"/>
      <c r="H22" s="43"/>
      <c r="I22" s="44"/>
    </row>
    <row r="24" spans="2:13" s="8" customFormat="1" x14ac:dyDescent="0.2">
      <c r="B24" s="8" t="s">
        <v>14</v>
      </c>
    </row>
    <row r="26" spans="2:13" x14ac:dyDescent="0.2">
      <c r="B26" s="18" t="s">
        <v>33</v>
      </c>
      <c r="D26" s="18" t="s">
        <v>15</v>
      </c>
      <c r="F26" s="5"/>
    </row>
    <row r="28" spans="2:13" x14ac:dyDescent="0.2">
      <c r="B28" s="21">
        <v>123</v>
      </c>
      <c r="D28" s="2" t="s">
        <v>60</v>
      </c>
    </row>
    <row r="29" spans="2:13" x14ac:dyDescent="0.2">
      <c r="B29" s="22">
        <f>B28</f>
        <v>123</v>
      </c>
      <c r="D29" s="2" t="s">
        <v>16</v>
      </c>
    </row>
    <row r="30" spans="2:13" x14ac:dyDescent="0.2">
      <c r="B30" s="23">
        <f>B29+B28</f>
        <v>246</v>
      </c>
      <c r="D30" s="2" t="s">
        <v>17</v>
      </c>
    </row>
    <row r="31" spans="2:13" x14ac:dyDescent="0.2">
      <c r="B31" s="20">
        <f>B29+B30</f>
        <v>369</v>
      </c>
      <c r="D31" s="2" t="s">
        <v>61</v>
      </c>
      <c r="E31" s="5"/>
      <c r="F31" s="5"/>
    </row>
    <row r="32" spans="2:13" x14ac:dyDescent="0.2">
      <c r="B32" s="26"/>
      <c r="D32" s="2" t="s">
        <v>18</v>
      </c>
      <c r="E32" s="5"/>
    </row>
    <row r="34" spans="2:4" x14ac:dyDescent="0.2">
      <c r="B34" s="18" t="s">
        <v>29</v>
      </c>
    </row>
    <row r="35" spans="2:4" x14ac:dyDescent="0.2">
      <c r="B35" s="1"/>
    </row>
    <row r="36" spans="2:4" x14ac:dyDescent="0.2">
      <c r="B36" s="19" t="s">
        <v>34</v>
      </c>
    </row>
    <row r="37" spans="2:4" x14ac:dyDescent="0.2">
      <c r="B37" s="20" t="s">
        <v>28</v>
      </c>
      <c r="D37" s="2" t="s">
        <v>37</v>
      </c>
    </row>
    <row r="38" spans="2:4" x14ac:dyDescent="0.2">
      <c r="B38" s="21" t="s">
        <v>26</v>
      </c>
      <c r="D38" s="2" t="s">
        <v>30</v>
      </c>
    </row>
    <row r="39" spans="2:4" x14ac:dyDescent="0.2">
      <c r="B39" s="23" t="s">
        <v>27</v>
      </c>
      <c r="D39" s="2" t="s">
        <v>31</v>
      </c>
    </row>
    <row r="41" spans="2:4" x14ac:dyDescent="0.2">
      <c r="B41" s="19" t="s">
        <v>36</v>
      </c>
    </row>
    <row r="42" spans="2:4" x14ac:dyDescent="0.2">
      <c r="B42" s="15" t="s">
        <v>32</v>
      </c>
      <c r="D42" s="2" t="s">
        <v>38</v>
      </c>
    </row>
    <row r="43" spans="2:4" x14ac:dyDescent="0.2">
      <c r="B43" s="46" t="s">
        <v>35</v>
      </c>
      <c r="D43" s="2" t="s">
        <v>62</v>
      </c>
    </row>
    <row r="49" spans="2:2" x14ac:dyDescent="0.2">
      <c r="B49" s="19" t="s">
        <v>68</v>
      </c>
    </row>
  </sheetData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CC8D9"/>
  </sheetPr>
  <dimension ref="B2:I27"/>
  <sheetViews>
    <sheetView showGridLines="0" tabSelected="1" zoomScale="85" zoomScaleNormal="85" workbookViewId="0">
      <pane ySplit="3" topLeftCell="A4" activePane="bottomLeft" state="frozen"/>
      <selection activeCell="B6" sqref="B6"/>
      <selection pane="bottomLeft" activeCell="F15" sqref="F15"/>
    </sheetView>
  </sheetViews>
  <sheetFormatPr defaultColWidth="9.42578125" defaultRowHeight="12.75" x14ac:dyDescent="0.2"/>
  <cols>
    <col min="1" max="1" width="5.5703125" style="2" customWidth="1"/>
    <col min="2" max="2" width="7.5703125" style="2" customWidth="1"/>
    <col min="3" max="3" width="53.85546875" style="2" customWidth="1"/>
    <col min="4" max="4" width="52.5703125" style="2" customWidth="1"/>
    <col min="5" max="5" width="36.42578125" style="2" customWidth="1"/>
    <col min="6" max="6" width="40.5703125" style="2" customWidth="1"/>
    <col min="7" max="7" width="49.5703125" style="2" customWidth="1"/>
    <col min="8" max="8" width="5.5703125" style="2" customWidth="1"/>
    <col min="9" max="16384" width="9.42578125" style="2"/>
  </cols>
  <sheetData>
    <row r="2" spans="2:9" s="7" customFormat="1" ht="18" x14ac:dyDescent="0.2">
      <c r="B2" s="7" t="s">
        <v>19</v>
      </c>
    </row>
    <row r="5" spans="2:9" s="8" customFormat="1" x14ac:dyDescent="0.2">
      <c r="B5" s="8" t="s">
        <v>20</v>
      </c>
    </row>
    <row r="7" spans="2:9" x14ac:dyDescent="0.2">
      <c r="B7" s="19" t="s">
        <v>56</v>
      </c>
    </row>
    <row r="8" spans="2:9" x14ac:dyDescent="0.2">
      <c r="B8" s="19" t="s">
        <v>57</v>
      </c>
    </row>
    <row r="10" spans="2:9" x14ac:dyDescent="0.2">
      <c r="B10" s="14" t="s">
        <v>48</v>
      </c>
      <c r="C10" s="14" t="s">
        <v>49</v>
      </c>
      <c r="D10" s="14" t="s">
        <v>69</v>
      </c>
      <c r="E10" s="14" t="s">
        <v>55</v>
      </c>
      <c r="F10" s="14" t="s">
        <v>70</v>
      </c>
      <c r="G10" s="14" t="s">
        <v>0</v>
      </c>
      <c r="I10" s="17"/>
    </row>
    <row r="11" spans="2:9" x14ac:dyDescent="0.2">
      <c r="B11" s="11"/>
      <c r="C11" s="16" t="s">
        <v>53</v>
      </c>
      <c r="D11" s="16" t="s">
        <v>21</v>
      </c>
      <c r="E11" s="16" t="s">
        <v>58</v>
      </c>
      <c r="F11" s="16" t="s">
        <v>71</v>
      </c>
      <c r="G11" s="16"/>
    </row>
    <row r="12" spans="2:9" x14ac:dyDescent="0.2">
      <c r="B12" s="6">
        <v>1</v>
      </c>
      <c r="C12" s="6" t="s">
        <v>136</v>
      </c>
      <c r="D12" s="49" t="s">
        <v>137</v>
      </c>
      <c r="E12" s="6" t="s">
        <v>125</v>
      </c>
      <c r="F12" s="47" t="s">
        <v>124</v>
      </c>
      <c r="G12" s="6"/>
    </row>
    <row r="13" spans="2:9" x14ac:dyDescent="0.2">
      <c r="B13" s="6">
        <v>2</v>
      </c>
      <c r="C13" s="6" t="s">
        <v>127</v>
      </c>
      <c r="D13" s="6" t="s">
        <v>126</v>
      </c>
      <c r="E13" s="6" t="s">
        <v>158</v>
      </c>
      <c r="F13" s="52" t="s">
        <v>170</v>
      </c>
      <c r="G13" s="6"/>
    </row>
    <row r="14" spans="2:9" x14ac:dyDescent="0.2">
      <c r="B14" s="6">
        <v>3</v>
      </c>
      <c r="C14" s="6" t="s">
        <v>162</v>
      </c>
      <c r="D14" s="6" t="s">
        <v>161</v>
      </c>
      <c r="E14" s="6" t="s">
        <v>163</v>
      </c>
      <c r="F14" s="6" t="s">
        <v>128</v>
      </c>
      <c r="G14" s="6"/>
    </row>
    <row r="15" spans="2:9" x14ac:dyDescent="0.2">
      <c r="B15" s="6">
        <v>4</v>
      </c>
      <c r="C15" s="6" t="s">
        <v>138</v>
      </c>
      <c r="D15" s="6" t="s">
        <v>159</v>
      </c>
      <c r="E15" s="6" t="s">
        <v>160</v>
      </c>
      <c r="F15" s="53" t="s">
        <v>170</v>
      </c>
      <c r="G15" s="6"/>
    </row>
    <row r="18" spans="2:2" s="8" customFormat="1" x14ac:dyDescent="0.2">
      <c r="B18" s="8" t="s">
        <v>46</v>
      </c>
    </row>
    <row r="20" spans="2:2" x14ac:dyDescent="0.2">
      <c r="B20" s="19" t="s">
        <v>44</v>
      </c>
    </row>
    <row r="21" spans="2:2" x14ac:dyDescent="0.2">
      <c r="B21" s="19" t="s">
        <v>45</v>
      </c>
    </row>
    <row r="27" spans="2:2" x14ac:dyDescent="0.2">
      <c r="B27" s="19" t="s">
        <v>68</v>
      </c>
    </row>
  </sheetData>
  <hyperlinks>
    <hyperlink ref="F12" r:id="rId1" xr:uid="{EC333EA2-F11B-4543-BBBA-0A60AB1EC15B}"/>
  </hyperlinks>
  <pageMargins left="0.75" right="0.75" top="1" bottom="1" header="0.5" footer="0.5"/>
  <pageSetup paperSize="9" orientation="portrait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CFFFF"/>
  </sheetPr>
  <dimension ref="B2:P22"/>
  <sheetViews>
    <sheetView showGridLines="0" zoomScale="85" zoomScaleNormal="85" workbookViewId="0">
      <pane xSplit="4" ySplit="11" topLeftCell="E12" activePane="bottomRight" state="frozen"/>
      <selection activeCell="B6" sqref="B6"/>
      <selection pane="topRight" activeCell="B6" sqref="B6"/>
      <selection pane="bottomLeft" activeCell="B6" sqref="B6"/>
      <selection pane="bottomRight" activeCell="E12" sqref="E12"/>
    </sheetView>
  </sheetViews>
  <sheetFormatPr defaultColWidth="9.42578125" defaultRowHeight="12.75" x14ac:dyDescent="0.2"/>
  <cols>
    <col min="1" max="1" width="5.5703125" style="2" customWidth="1"/>
    <col min="2" max="2" width="41.42578125" style="2" customWidth="1"/>
    <col min="3" max="3" width="17.5703125" style="2" customWidth="1"/>
    <col min="4" max="4" width="13.5703125" style="2" customWidth="1"/>
    <col min="5" max="5" width="2.5703125" style="2" customWidth="1"/>
    <col min="6" max="6" width="13.5703125" style="2" customWidth="1"/>
    <col min="7" max="7" width="2.5703125" style="2" customWidth="1"/>
    <col min="8" max="8" width="13.5703125" style="2" customWidth="1"/>
    <col min="9" max="9" width="2.5703125" style="2" customWidth="1"/>
    <col min="10" max="14" width="14.5703125" style="2" customWidth="1"/>
    <col min="15" max="15" width="2.5703125" style="2" customWidth="1"/>
    <col min="16" max="19" width="12.5703125" style="2" customWidth="1"/>
    <col min="20" max="22" width="2.5703125" style="2" customWidth="1"/>
    <col min="23" max="23" width="30.5703125" style="2" customWidth="1"/>
    <col min="24" max="37" width="13.5703125" style="2" customWidth="1"/>
    <col min="38" max="16384" width="9.42578125" style="2"/>
  </cols>
  <sheetData>
    <row r="2" spans="2:16" s="12" customFormat="1" ht="18" x14ac:dyDescent="0.2">
      <c r="B2" s="12" t="s">
        <v>74</v>
      </c>
    </row>
    <row r="4" spans="2:16" x14ac:dyDescent="0.2">
      <c r="B4" s="18" t="s">
        <v>51</v>
      </c>
    </row>
    <row r="5" spans="2:16" ht="30.95" customHeight="1" x14ac:dyDescent="0.2">
      <c r="B5" s="50" t="s">
        <v>123</v>
      </c>
      <c r="C5" s="50"/>
      <c r="D5" s="50"/>
      <c r="F5" s="13"/>
    </row>
    <row r="6" spans="2:16" x14ac:dyDescent="0.2">
      <c r="F6" s="13"/>
    </row>
    <row r="7" spans="2:16" x14ac:dyDescent="0.2">
      <c r="B7" s="19" t="s">
        <v>25</v>
      </c>
      <c r="F7" s="13"/>
    </row>
    <row r="8" spans="2:16" x14ac:dyDescent="0.2">
      <c r="B8" s="45" t="s">
        <v>76</v>
      </c>
    </row>
    <row r="9" spans="2:16" x14ac:dyDescent="0.2">
      <c r="B9" s="4"/>
    </row>
    <row r="10" spans="2:16" s="8" customFormat="1" x14ac:dyDescent="0.2">
      <c r="B10" s="8" t="s">
        <v>39</v>
      </c>
      <c r="C10" s="8" t="s">
        <v>78</v>
      </c>
      <c r="D10" s="8" t="s">
        <v>22</v>
      </c>
      <c r="F10" s="8" t="s">
        <v>23</v>
      </c>
      <c r="H10" s="8" t="s">
        <v>43</v>
      </c>
      <c r="J10" s="8" t="s">
        <v>79</v>
      </c>
      <c r="K10" s="8" t="s">
        <v>80</v>
      </c>
      <c r="L10" s="8" t="s">
        <v>81</v>
      </c>
      <c r="M10" s="8" t="s">
        <v>82</v>
      </c>
      <c r="N10" s="8" t="s">
        <v>83</v>
      </c>
      <c r="P10" s="8" t="s">
        <v>41</v>
      </c>
    </row>
    <row r="13" spans="2:16" s="8" customFormat="1" x14ac:dyDescent="0.2">
      <c r="B13" s="8" t="s">
        <v>54</v>
      </c>
    </row>
    <row r="15" spans="2:16" x14ac:dyDescent="0.2">
      <c r="B15" s="18" t="s">
        <v>114</v>
      </c>
    </row>
    <row r="16" spans="2:16" x14ac:dyDescent="0.2">
      <c r="B16" s="2" t="s">
        <v>115</v>
      </c>
      <c r="D16" s="2" t="s">
        <v>89</v>
      </c>
      <c r="J16" s="20">
        <f>'4. Berekening TI'!J52</f>
        <v>28015088.72454191</v>
      </c>
      <c r="K16" s="20">
        <f>'4. Berekening TI'!K52</f>
        <v>28307885.80290759</v>
      </c>
      <c r="L16" s="20">
        <f>'4. Berekening TI'!L52</f>
        <v>28604098.055235837</v>
      </c>
      <c r="M16" s="20">
        <f>'4. Berekening TI'!M52</f>
        <v>28975572.878065571</v>
      </c>
      <c r="N16" s="20">
        <f>'4. Berekening TI'!N52</f>
        <v>28096323.412345804</v>
      </c>
    </row>
    <row r="22" spans="2:2" x14ac:dyDescent="0.2">
      <c r="B22" s="19" t="s">
        <v>68</v>
      </c>
    </row>
  </sheetData>
  <mergeCells count="1">
    <mergeCell ref="B5:D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05B6E-9B78-4017-AF35-2D4803EABDDD}">
  <sheetPr>
    <tabColor theme="0" tint="-4.9989318521683403E-2"/>
  </sheetPr>
  <dimension ref="B2:B3"/>
  <sheetViews>
    <sheetView showGridLines="0" zoomScale="85" zoomScaleNormal="85" workbookViewId="0"/>
  </sheetViews>
  <sheetFormatPr defaultColWidth="9.42578125" defaultRowHeight="12.75" x14ac:dyDescent="0.2"/>
  <cols>
    <col min="1" max="1" width="5.5703125" style="15" customWidth="1"/>
    <col min="2" max="16384" width="9.42578125" style="15"/>
  </cols>
  <sheetData>
    <row r="2" spans="2:2" x14ac:dyDescent="0.2">
      <c r="B2" s="24" t="s">
        <v>72</v>
      </c>
    </row>
    <row r="3" spans="2:2" x14ac:dyDescent="0.2">
      <c r="B3" s="24" t="s">
        <v>73</v>
      </c>
    </row>
  </sheetData>
  <pageMargins left="0.7" right="0.7" top="0.75" bottom="0.75" header="0.3" footer="0.3"/>
  <pageSetup paperSize="9" orientation="portrait" r:id="rId1"/>
  <headerFooter>
    <oddFooter>&amp;C&amp;1#&amp;"Calibri"&amp;10&amp;K000000C2 - Internal Information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E1FFE1"/>
  </sheetPr>
  <dimension ref="B2:R54"/>
  <sheetViews>
    <sheetView showGridLines="0" zoomScale="85" zoomScaleNormal="85" workbookViewId="0">
      <pane xSplit="4" ySplit="11" topLeftCell="E12" activePane="bottomRight" state="frozen"/>
      <selection activeCell="B6" sqref="B6"/>
      <selection pane="topRight" activeCell="B6" sqref="B6"/>
      <selection pane="bottomLeft" activeCell="B6" sqref="B6"/>
      <selection pane="bottomRight" activeCell="E12" sqref="E12"/>
    </sheetView>
  </sheetViews>
  <sheetFormatPr defaultColWidth="9.42578125" defaultRowHeight="12.75" x14ac:dyDescent="0.2"/>
  <cols>
    <col min="1" max="1" width="5.5703125" style="2" customWidth="1"/>
    <col min="2" max="2" width="59.85546875" style="2" customWidth="1"/>
    <col min="3" max="3" width="17.5703125" style="2" customWidth="1"/>
    <col min="4" max="4" width="13.5703125" style="2" customWidth="1"/>
    <col min="5" max="5" width="2.5703125" style="2" customWidth="1"/>
    <col min="6" max="6" width="13.5703125" style="2" customWidth="1"/>
    <col min="7" max="7" width="2.5703125" style="2" customWidth="1"/>
    <col min="8" max="8" width="13.5703125" style="2" customWidth="1"/>
    <col min="9" max="9" width="2.5703125" style="2" customWidth="1"/>
    <col min="10" max="10" width="14.140625" style="2" customWidth="1"/>
    <col min="11" max="11" width="14.5703125" style="2" bestFit="1" customWidth="1"/>
    <col min="12" max="12" width="15.5703125" style="2" customWidth="1"/>
    <col min="13" max="14" width="14.42578125" style="2" customWidth="1"/>
    <col min="15" max="15" width="2.5703125" style="2" customWidth="1"/>
    <col min="16" max="16" width="60.5703125" style="2" customWidth="1"/>
    <col min="17" max="17" width="2.5703125" style="2" customWidth="1"/>
    <col min="18" max="19" width="12.5703125" style="2" customWidth="1"/>
    <col min="20" max="20" width="2.5703125" style="2" customWidth="1"/>
    <col min="21" max="21" width="20.5703125" style="2" customWidth="1"/>
    <col min="22" max="22" width="2.5703125" style="2" customWidth="1"/>
    <col min="23" max="23" width="30.5703125" style="2" customWidth="1"/>
    <col min="24" max="24" width="2.5703125" style="2" customWidth="1"/>
    <col min="25" max="39" width="13.5703125" style="2" customWidth="1"/>
    <col min="40" max="16384" width="9.42578125" style="2"/>
  </cols>
  <sheetData>
    <row r="2" spans="2:18" s="12" customFormat="1" ht="18" x14ac:dyDescent="0.2">
      <c r="B2" s="12" t="s">
        <v>77</v>
      </c>
    </row>
    <row r="4" spans="2:18" x14ac:dyDescent="0.2">
      <c r="B4" s="18" t="s">
        <v>24</v>
      </c>
      <c r="J4"/>
    </row>
    <row r="5" spans="2:18" ht="82.5" customHeight="1" x14ac:dyDescent="0.2">
      <c r="B5" s="50" t="s">
        <v>129</v>
      </c>
      <c r="C5" s="50"/>
      <c r="D5" s="50"/>
      <c r="F5" s="13"/>
    </row>
    <row r="6" spans="2:18" x14ac:dyDescent="0.2">
      <c r="F6" s="13"/>
    </row>
    <row r="7" spans="2:18" x14ac:dyDescent="0.2">
      <c r="B7" s="19" t="s">
        <v>25</v>
      </c>
      <c r="F7" s="13"/>
    </row>
    <row r="8" spans="2:18" x14ac:dyDescent="0.2">
      <c r="B8" s="51"/>
      <c r="C8" s="51"/>
      <c r="D8" s="51"/>
    </row>
    <row r="10" spans="2:18" s="8" customFormat="1" x14ac:dyDescent="0.2">
      <c r="B10" s="8" t="s">
        <v>39</v>
      </c>
      <c r="C10" s="8" t="s">
        <v>78</v>
      </c>
      <c r="D10" s="8" t="s">
        <v>22</v>
      </c>
      <c r="F10" s="8" t="s">
        <v>23</v>
      </c>
      <c r="H10" s="8" t="s">
        <v>43</v>
      </c>
      <c r="J10" s="8" t="s">
        <v>79</v>
      </c>
      <c r="K10" s="8" t="s">
        <v>80</v>
      </c>
      <c r="L10" s="8" t="s">
        <v>81</v>
      </c>
      <c r="M10" s="8" t="s">
        <v>82</v>
      </c>
      <c r="N10" s="8" t="s">
        <v>83</v>
      </c>
      <c r="P10" s="8" t="s">
        <v>40</v>
      </c>
      <c r="R10" s="8" t="s">
        <v>41</v>
      </c>
    </row>
    <row r="13" spans="2:18" s="8" customFormat="1" x14ac:dyDescent="0.2">
      <c r="B13" s="8" t="s">
        <v>84</v>
      </c>
    </row>
    <row r="15" spans="2:18" x14ac:dyDescent="0.2">
      <c r="B15" s="18" t="s">
        <v>85</v>
      </c>
    </row>
    <row r="16" spans="2:18" x14ac:dyDescent="0.2">
      <c r="B16" t="s">
        <v>86</v>
      </c>
      <c r="D16" s="2" t="s">
        <v>100</v>
      </c>
      <c r="J16" s="28">
        <v>5.5E-2</v>
      </c>
      <c r="K16" s="28">
        <v>5.6000000000000001E-2</v>
      </c>
      <c r="L16" s="28">
        <v>5.7000000000000002E-2</v>
      </c>
      <c r="M16" s="28">
        <v>5.8999999999999997E-2</v>
      </c>
      <c r="N16" s="28">
        <v>0.06</v>
      </c>
      <c r="P16" s="2" t="s">
        <v>157</v>
      </c>
    </row>
    <row r="18" spans="2:16" x14ac:dyDescent="0.2">
      <c r="B18" s="18" t="s">
        <v>87</v>
      </c>
    </row>
    <row r="19" spans="2:16" x14ac:dyDescent="0.2">
      <c r="B19" s="2" t="s">
        <v>88</v>
      </c>
      <c r="C19" s="2" t="s">
        <v>91</v>
      </c>
      <c r="D19" s="2" t="s">
        <v>89</v>
      </c>
      <c r="J19" s="21">
        <v>471601.25703357742</v>
      </c>
      <c r="K19" s="21">
        <v>497294.62812144437</v>
      </c>
      <c r="L19" s="21">
        <v>526935.27661707229</v>
      </c>
      <c r="M19" s="21">
        <v>558432.00268617168</v>
      </c>
      <c r="N19" s="21">
        <v>591086.65940324031</v>
      </c>
      <c r="P19" s="2" t="s">
        <v>141</v>
      </c>
    </row>
    <row r="20" spans="2:16" x14ac:dyDescent="0.2">
      <c r="B20" s="2" t="s">
        <v>90</v>
      </c>
      <c r="C20" s="2" t="s">
        <v>91</v>
      </c>
      <c r="D20" s="2" t="s">
        <v>89</v>
      </c>
      <c r="J20" s="21">
        <v>11219190.734072587</v>
      </c>
      <c r="K20" s="21">
        <v>11888061.239755092</v>
      </c>
      <c r="L20" s="21">
        <v>12565288.644218413</v>
      </c>
      <c r="M20" s="21">
        <v>13250254.956637839</v>
      </c>
      <c r="N20" s="21">
        <v>13943080.674107388</v>
      </c>
      <c r="P20" s="2" t="s">
        <v>142</v>
      </c>
    </row>
    <row r="22" spans="2:16" x14ac:dyDescent="0.2">
      <c r="B22" s="2" t="s">
        <v>88</v>
      </c>
      <c r="C22" s="2" t="s">
        <v>92</v>
      </c>
      <c r="D22" s="2" t="s">
        <v>89</v>
      </c>
      <c r="J22" s="21">
        <v>8076419.890377772</v>
      </c>
      <c r="K22" s="21">
        <v>8151748.1388581144</v>
      </c>
      <c r="L22" s="21">
        <v>8214743.4285509884</v>
      </c>
      <c r="M22" s="21">
        <v>8251181.40249479</v>
      </c>
      <c r="N22" s="21">
        <v>7035941.2013129629</v>
      </c>
      <c r="P22" s="2" t="s">
        <v>144</v>
      </c>
    </row>
    <row r="23" spans="2:16" x14ac:dyDescent="0.2">
      <c r="B23" s="2" t="s">
        <v>90</v>
      </c>
      <c r="C23" s="2" t="s">
        <v>92</v>
      </c>
      <c r="D23" s="2" t="s">
        <v>89</v>
      </c>
      <c r="J23" s="21">
        <v>74947983.347685307</v>
      </c>
      <c r="K23" s="21">
        <v>69689035.412241399</v>
      </c>
      <c r="L23" s="21">
        <v>64461349.2603992</v>
      </c>
      <c r="M23" s="21">
        <v>59294553.417545944</v>
      </c>
      <c r="N23" s="21">
        <v>55443497.338692844</v>
      </c>
      <c r="P23" s="2" t="s">
        <v>143</v>
      </c>
    </row>
    <row r="25" spans="2:16" x14ac:dyDescent="0.2">
      <c r="B25" s="2" t="s">
        <v>88</v>
      </c>
      <c r="C25" s="2" t="s">
        <v>93</v>
      </c>
      <c r="D25" s="2" t="s">
        <v>89</v>
      </c>
      <c r="J25" s="21">
        <v>649266.83877948124</v>
      </c>
      <c r="K25" s="21">
        <v>572640.62079514959</v>
      </c>
      <c r="L25" s="21">
        <v>495702.06291639595</v>
      </c>
      <c r="M25" s="21">
        <v>430492.10663662723</v>
      </c>
      <c r="N25" s="21">
        <v>352856.38270131516</v>
      </c>
      <c r="P25" s="2" t="s">
        <v>145</v>
      </c>
    </row>
    <row r="26" spans="2:16" x14ac:dyDescent="0.2">
      <c r="B26" s="2" t="s">
        <v>90</v>
      </c>
      <c r="C26" s="2" t="s">
        <v>93</v>
      </c>
      <c r="D26" s="2" t="s">
        <v>89</v>
      </c>
      <c r="J26" s="21">
        <v>2402066.4594368185</v>
      </c>
      <c r="K26" s="21">
        <v>2088737.1392434998</v>
      </c>
      <c r="L26" s="21">
        <v>1860585.376539259</v>
      </c>
      <c r="M26" s="21">
        <v>1706088.1787279667</v>
      </c>
      <c r="N26" s="21">
        <v>1637897.7983126666</v>
      </c>
      <c r="P26" s="2" t="s">
        <v>146</v>
      </c>
    </row>
    <row r="28" spans="2:16" x14ac:dyDescent="0.2">
      <c r="B28" s="1" t="s">
        <v>94</v>
      </c>
      <c r="C28" s="13"/>
      <c r="D28" s="13"/>
    </row>
    <row r="29" spans="2:16" x14ac:dyDescent="0.2">
      <c r="B29" s="2" t="s">
        <v>140</v>
      </c>
      <c r="C29" s="2" t="s">
        <v>91</v>
      </c>
      <c r="D29" s="2" t="s">
        <v>89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P29" s="2" t="s">
        <v>147</v>
      </c>
    </row>
    <row r="30" spans="2:16" x14ac:dyDescent="0.2">
      <c r="J30" s="27"/>
      <c r="K30" s="27"/>
      <c r="L30" s="27"/>
      <c r="M30" s="27"/>
      <c r="N30" s="27"/>
    </row>
    <row r="31" spans="2:16" x14ac:dyDescent="0.2">
      <c r="B31" s="2" t="s">
        <v>140</v>
      </c>
      <c r="C31" s="2" t="s">
        <v>92</v>
      </c>
      <c r="D31" s="2" t="s">
        <v>89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P31" s="2" t="s">
        <v>148</v>
      </c>
    </row>
    <row r="32" spans="2:16" x14ac:dyDescent="0.2">
      <c r="J32" s="27"/>
      <c r="K32" s="27"/>
      <c r="L32" s="27"/>
      <c r="M32" s="27"/>
      <c r="N32" s="27"/>
    </row>
    <row r="33" spans="2:16" x14ac:dyDescent="0.2">
      <c r="B33" s="2" t="s">
        <v>140</v>
      </c>
      <c r="C33" s="2" t="s">
        <v>93</v>
      </c>
      <c r="D33" s="2" t="s">
        <v>89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P33" s="2" t="s">
        <v>149</v>
      </c>
    </row>
    <row r="35" spans="2:16" s="8" customFormat="1" x14ac:dyDescent="0.2">
      <c r="B35" s="8" t="s">
        <v>95</v>
      </c>
    </row>
    <row r="37" spans="2:16" x14ac:dyDescent="0.2">
      <c r="B37" s="25" t="s">
        <v>96</v>
      </c>
      <c r="C37" s="2" t="s">
        <v>91</v>
      </c>
      <c r="D37" s="2" t="s">
        <v>89</v>
      </c>
      <c r="J37" s="21">
        <v>2107610.9199834834</v>
      </c>
      <c r="K37" s="21">
        <v>2176283.9091262785</v>
      </c>
      <c r="L37" s="21">
        <v>2247194.49316531</v>
      </c>
      <c r="M37" s="21">
        <v>2320415.5804009466</v>
      </c>
      <c r="N37" s="21">
        <v>2396022.4547290108</v>
      </c>
      <c r="P37" s="2" t="s">
        <v>150</v>
      </c>
    </row>
    <row r="39" spans="2:16" x14ac:dyDescent="0.2">
      <c r="B39" s="25" t="s">
        <v>96</v>
      </c>
      <c r="C39" s="2" t="s">
        <v>92</v>
      </c>
      <c r="D39" s="2" t="s">
        <v>89</v>
      </c>
      <c r="J39" s="21">
        <v>8852632.9482408296</v>
      </c>
      <c r="K39" s="21">
        <v>9141081.2384710107</v>
      </c>
      <c r="L39" s="21">
        <v>9438928.1354911923</v>
      </c>
      <c r="M39" s="21">
        <v>9746479.8772392813</v>
      </c>
      <c r="N39" s="21">
        <v>10064052.679905996</v>
      </c>
      <c r="P39" s="2" t="s">
        <v>151</v>
      </c>
    </row>
    <row r="40" spans="2:16" x14ac:dyDescent="0.2">
      <c r="B40" s="25" t="s">
        <v>97</v>
      </c>
      <c r="C40" s="2" t="s">
        <v>92</v>
      </c>
      <c r="D40" s="2" t="s">
        <v>89</v>
      </c>
      <c r="J40" s="21">
        <v>2478469.8585646218</v>
      </c>
      <c r="K40" s="21">
        <v>2559226.6681228527</v>
      </c>
      <c r="L40" s="21">
        <v>2642614.8037258559</v>
      </c>
      <c r="M40" s="21">
        <v>2728720.0027472568</v>
      </c>
      <c r="N40" s="21">
        <v>2817630.7961701052</v>
      </c>
      <c r="P40" s="2" t="s">
        <v>152</v>
      </c>
    </row>
    <row r="42" spans="2:16" x14ac:dyDescent="0.2">
      <c r="B42" s="25" t="s">
        <v>96</v>
      </c>
      <c r="C42" s="2" t="s">
        <v>93</v>
      </c>
      <c r="D42" s="2" t="s">
        <v>89</v>
      </c>
      <c r="J42" s="21">
        <v>901822.85027915018</v>
      </c>
      <c r="K42" s="21">
        <v>931207.24481741257</v>
      </c>
      <c r="L42" s="21">
        <v>961549.08087771339</v>
      </c>
      <c r="M42" s="21">
        <v>992879.55509631231</v>
      </c>
      <c r="N42" s="21">
        <v>1025230.8805998672</v>
      </c>
      <c r="P42" s="2" t="s">
        <v>153</v>
      </c>
    </row>
    <row r="44" spans="2:16" s="8" customFormat="1" x14ac:dyDescent="0.2">
      <c r="B44" s="8" t="s">
        <v>98</v>
      </c>
    </row>
    <row r="46" spans="2:16" x14ac:dyDescent="0.2">
      <c r="B46" s="2" t="s">
        <v>99</v>
      </c>
      <c r="C46" s="2" t="s">
        <v>91</v>
      </c>
      <c r="D46" s="2" t="s">
        <v>89</v>
      </c>
      <c r="J46" s="21">
        <v>361643.39901997487</v>
      </c>
      <c r="K46" s="21">
        <v>373426.94643804239</v>
      </c>
      <c r="L46" s="21">
        <v>385594.44110948197</v>
      </c>
      <c r="M46" s="21">
        <v>398158.39331563259</v>
      </c>
      <c r="N46" s="21">
        <v>411131.72096450033</v>
      </c>
      <c r="P46" s="2" t="s">
        <v>154</v>
      </c>
    </row>
    <row r="48" spans="2:16" x14ac:dyDescent="0.2">
      <c r="B48" s="2" t="s">
        <v>99</v>
      </c>
      <c r="C48" s="2" t="s">
        <v>92</v>
      </c>
      <c r="D48" s="2" t="s">
        <v>89</v>
      </c>
      <c r="J48" s="21">
        <v>32400.669462745856</v>
      </c>
      <c r="K48" s="21">
        <v>33456.391276073664</v>
      </c>
      <c r="L48" s="21">
        <v>34546.512025152399</v>
      </c>
      <c r="M48" s="21">
        <v>35672.152541971947</v>
      </c>
      <c r="N48" s="21">
        <v>36834.470178964533</v>
      </c>
      <c r="P48" s="2" t="s">
        <v>155</v>
      </c>
    </row>
    <row r="50" spans="2:16" x14ac:dyDescent="0.2">
      <c r="B50" s="2" t="s">
        <v>99</v>
      </c>
      <c r="C50" s="2" t="s">
        <v>93</v>
      </c>
      <c r="D50" s="2" t="s">
        <v>89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P50" s="2" t="s">
        <v>156</v>
      </c>
    </row>
    <row r="54" spans="2:16" x14ac:dyDescent="0.2">
      <c r="B54" s="19" t="s">
        <v>68</v>
      </c>
    </row>
  </sheetData>
  <mergeCells count="2">
    <mergeCell ref="B8:D8"/>
    <mergeCell ref="B5:D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4.9989318521683403E-2"/>
  </sheetPr>
  <dimension ref="B2:B3"/>
  <sheetViews>
    <sheetView showGridLines="0" zoomScale="85" zoomScaleNormal="85" workbookViewId="0"/>
  </sheetViews>
  <sheetFormatPr defaultColWidth="9.42578125" defaultRowHeight="12.75" x14ac:dyDescent="0.2"/>
  <cols>
    <col min="1" max="1" width="5.5703125" style="15" customWidth="1"/>
    <col min="2" max="16384" width="9.42578125" style="15"/>
  </cols>
  <sheetData>
    <row r="2" spans="2:2" x14ac:dyDescent="0.2">
      <c r="B2" s="24" t="s">
        <v>72</v>
      </c>
    </row>
    <row r="3" spans="2:2" x14ac:dyDescent="0.2">
      <c r="B3" s="24" t="s">
        <v>73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7A771-8AF8-4551-A6BF-33DB70C5C589}">
  <sheetPr>
    <tabColor rgb="FFFFFFCC"/>
  </sheetPr>
  <dimension ref="B2:P48"/>
  <sheetViews>
    <sheetView showGridLines="0" zoomScale="85" zoomScaleNormal="85" workbookViewId="0">
      <pane xSplit="4" ySplit="11" topLeftCell="E21" activePane="bottomRight" state="frozen"/>
      <selection activeCell="B6" sqref="B6"/>
      <selection pane="topRight" activeCell="B6" sqref="B6"/>
      <selection pane="bottomLeft" activeCell="B6" sqref="B6"/>
      <selection pane="bottomRight" activeCell="E12" sqref="E12"/>
    </sheetView>
  </sheetViews>
  <sheetFormatPr defaultColWidth="9.42578125" defaultRowHeight="12.75" x14ac:dyDescent="0.2"/>
  <cols>
    <col min="1" max="1" width="5.5703125" style="2" customWidth="1"/>
    <col min="2" max="2" width="54.5703125" style="2" customWidth="1"/>
    <col min="3" max="3" width="17.5703125" style="2" customWidth="1"/>
    <col min="4" max="4" width="13.5703125" style="2" customWidth="1"/>
    <col min="5" max="5" width="2.5703125" style="2" customWidth="1"/>
    <col min="6" max="6" width="13.5703125" style="2" customWidth="1"/>
    <col min="7" max="7" width="2.5703125" style="2" customWidth="1"/>
    <col min="8" max="8" width="13.5703125" style="2" customWidth="1"/>
    <col min="9" max="9" width="2.5703125" style="2" customWidth="1"/>
    <col min="10" max="14" width="13.5703125" style="2" customWidth="1"/>
    <col min="15" max="15" width="2.5703125" style="2" customWidth="1"/>
    <col min="16" max="19" width="12.5703125" style="2" customWidth="1"/>
    <col min="20" max="22" width="2.5703125" style="2" customWidth="1"/>
    <col min="23" max="23" width="30.5703125" style="2" customWidth="1"/>
    <col min="24" max="37" width="13.5703125" style="2" customWidth="1"/>
    <col min="38" max="16384" width="9.42578125" style="2"/>
  </cols>
  <sheetData>
    <row r="2" spans="2:16" s="12" customFormat="1" ht="18" x14ac:dyDescent="0.2">
      <c r="B2" s="12" t="s">
        <v>101</v>
      </c>
    </row>
    <row r="4" spans="2:16" x14ac:dyDescent="0.2">
      <c r="B4" s="18" t="s">
        <v>50</v>
      </c>
    </row>
    <row r="5" spans="2:16" ht="25.5" customHeight="1" x14ac:dyDescent="0.2">
      <c r="B5" s="50" t="s">
        <v>130</v>
      </c>
      <c r="C5" s="50"/>
      <c r="D5" s="50"/>
      <c r="F5" s="13"/>
    </row>
    <row r="6" spans="2:16" x14ac:dyDescent="0.2">
      <c r="F6" s="13"/>
    </row>
    <row r="7" spans="2:16" x14ac:dyDescent="0.2">
      <c r="B7" s="19" t="s">
        <v>25</v>
      </c>
      <c r="F7" s="13"/>
    </row>
    <row r="8" spans="2:16" ht="25.5" customHeight="1" x14ac:dyDescent="0.2">
      <c r="B8" s="50" t="s">
        <v>139</v>
      </c>
      <c r="C8" s="50"/>
      <c r="D8" s="50"/>
    </row>
    <row r="10" spans="2:16" s="8" customFormat="1" x14ac:dyDescent="0.2">
      <c r="B10" s="8" t="s">
        <v>39</v>
      </c>
      <c r="C10" s="8" t="s">
        <v>78</v>
      </c>
      <c r="D10" s="8" t="s">
        <v>22</v>
      </c>
      <c r="F10" s="8" t="s">
        <v>23</v>
      </c>
      <c r="H10" s="8" t="s">
        <v>43</v>
      </c>
      <c r="J10" s="8" t="s">
        <v>79</v>
      </c>
      <c r="K10" s="8" t="s">
        <v>80</v>
      </c>
      <c r="L10" s="8" t="s">
        <v>81</v>
      </c>
      <c r="M10" s="8" t="s">
        <v>82</v>
      </c>
      <c r="N10" s="8" t="s">
        <v>83</v>
      </c>
      <c r="P10" s="8" t="s">
        <v>106</v>
      </c>
    </row>
    <row r="13" spans="2:16" s="8" customFormat="1" x14ac:dyDescent="0.2">
      <c r="B13" s="8" t="s">
        <v>42</v>
      </c>
    </row>
    <row r="15" spans="2:16" x14ac:dyDescent="0.2">
      <c r="B15" s="18" t="s">
        <v>85</v>
      </c>
    </row>
    <row r="16" spans="2:16" x14ac:dyDescent="0.2">
      <c r="B16" t="s">
        <v>86</v>
      </c>
      <c r="D16" s="2" t="s">
        <v>100</v>
      </c>
      <c r="J16" s="29">
        <f>'2. Brondata'!J16</f>
        <v>5.5E-2</v>
      </c>
      <c r="K16" s="29">
        <f>'2. Brondata'!K16</f>
        <v>5.6000000000000001E-2</v>
      </c>
      <c r="L16" s="29">
        <f>'2. Brondata'!L16</f>
        <v>5.7000000000000002E-2</v>
      </c>
      <c r="M16" s="29">
        <f>'2. Brondata'!M16</f>
        <v>5.8999999999999997E-2</v>
      </c>
      <c r="N16" s="29">
        <f>'2. Brondata'!N16</f>
        <v>0.06</v>
      </c>
    </row>
    <row r="18" spans="2:14" x14ac:dyDescent="0.2">
      <c r="B18" s="18" t="s">
        <v>87</v>
      </c>
    </row>
    <row r="19" spans="2:14" x14ac:dyDescent="0.2">
      <c r="B19" s="2" t="s">
        <v>88</v>
      </c>
      <c r="C19" s="2" t="s">
        <v>91</v>
      </c>
      <c r="D19" s="2" t="s">
        <v>89</v>
      </c>
      <c r="J19" s="22">
        <f>'2. Brondata'!J19</f>
        <v>471601.25703357742</v>
      </c>
      <c r="K19" s="22">
        <f>'2. Brondata'!K19</f>
        <v>497294.62812144437</v>
      </c>
      <c r="L19" s="22">
        <f>'2. Brondata'!L19</f>
        <v>526935.27661707229</v>
      </c>
      <c r="M19" s="22">
        <f>'2. Brondata'!M19</f>
        <v>558432.00268617168</v>
      </c>
      <c r="N19" s="22">
        <f>'2. Brondata'!N19</f>
        <v>591086.65940324031</v>
      </c>
    </row>
    <row r="20" spans="2:14" x14ac:dyDescent="0.2">
      <c r="B20" s="2" t="s">
        <v>90</v>
      </c>
      <c r="C20" s="2" t="s">
        <v>91</v>
      </c>
      <c r="D20" s="2" t="s">
        <v>89</v>
      </c>
      <c r="J20" s="22">
        <f>'2. Brondata'!J20</f>
        <v>11219190.734072587</v>
      </c>
      <c r="K20" s="22">
        <f>'2. Brondata'!K20</f>
        <v>11888061.239755092</v>
      </c>
      <c r="L20" s="22">
        <f>'2. Brondata'!L20</f>
        <v>12565288.644218413</v>
      </c>
      <c r="M20" s="22">
        <f>'2. Brondata'!M20</f>
        <v>13250254.956637839</v>
      </c>
      <c r="N20" s="22">
        <f>'2. Brondata'!N20</f>
        <v>13943080.674107388</v>
      </c>
    </row>
    <row r="22" spans="2:14" x14ac:dyDescent="0.2">
      <c r="B22" s="2" t="s">
        <v>88</v>
      </c>
      <c r="C22" s="2" t="s">
        <v>92</v>
      </c>
      <c r="D22" s="2" t="s">
        <v>89</v>
      </c>
      <c r="J22" s="22">
        <f>'2. Brondata'!J22</f>
        <v>8076419.890377772</v>
      </c>
      <c r="K22" s="22">
        <f>'2. Brondata'!K22</f>
        <v>8151748.1388581144</v>
      </c>
      <c r="L22" s="22">
        <f>'2. Brondata'!L22</f>
        <v>8214743.4285509884</v>
      </c>
      <c r="M22" s="22">
        <f>'2. Brondata'!M22</f>
        <v>8251181.40249479</v>
      </c>
      <c r="N22" s="22">
        <f>'2. Brondata'!N22</f>
        <v>7035941.2013129629</v>
      </c>
    </row>
    <row r="23" spans="2:14" x14ac:dyDescent="0.2">
      <c r="B23" s="2" t="s">
        <v>90</v>
      </c>
      <c r="C23" s="2" t="s">
        <v>92</v>
      </c>
      <c r="D23" s="2" t="s">
        <v>89</v>
      </c>
      <c r="J23" s="22">
        <f>'2. Brondata'!J23</f>
        <v>74947983.347685307</v>
      </c>
      <c r="K23" s="22">
        <f>'2. Brondata'!K23</f>
        <v>69689035.412241399</v>
      </c>
      <c r="L23" s="22">
        <f>'2. Brondata'!L23</f>
        <v>64461349.2603992</v>
      </c>
      <c r="M23" s="22">
        <f>'2. Brondata'!M23</f>
        <v>59294553.417545944</v>
      </c>
      <c r="N23" s="22">
        <f>'2. Brondata'!N23</f>
        <v>55443497.338692844</v>
      </c>
    </row>
    <row r="25" spans="2:14" x14ac:dyDescent="0.2">
      <c r="B25" s="2" t="s">
        <v>88</v>
      </c>
      <c r="C25" s="2" t="s">
        <v>93</v>
      </c>
      <c r="D25" s="2" t="s">
        <v>89</v>
      </c>
      <c r="J25" s="22">
        <f>'2. Brondata'!J25</f>
        <v>649266.83877948124</v>
      </c>
      <c r="K25" s="22">
        <f>'2. Brondata'!K25</f>
        <v>572640.62079514959</v>
      </c>
      <c r="L25" s="22">
        <f>'2. Brondata'!L25</f>
        <v>495702.06291639595</v>
      </c>
      <c r="M25" s="22">
        <f>'2. Brondata'!M25</f>
        <v>430492.10663662723</v>
      </c>
      <c r="N25" s="22">
        <f>'2. Brondata'!N25</f>
        <v>352856.38270131516</v>
      </c>
    </row>
    <row r="26" spans="2:14" x14ac:dyDescent="0.2">
      <c r="B26" s="2" t="s">
        <v>90</v>
      </c>
      <c r="C26" s="2" t="s">
        <v>93</v>
      </c>
      <c r="D26" s="2" t="s">
        <v>89</v>
      </c>
      <c r="J26" s="22">
        <f>'2. Brondata'!J26</f>
        <v>2402066.4594368185</v>
      </c>
      <c r="K26" s="22">
        <f>'2. Brondata'!K26</f>
        <v>2088737.1392434998</v>
      </c>
      <c r="L26" s="22">
        <f>'2. Brondata'!L26</f>
        <v>1860585.376539259</v>
      </c>
      <c r="M26" s="22">
        <f>'2. Brondata'!M26</f>
        <v>1706088.1787279667</v>
      </c>
      <c r="N26" s="22">
        <f>'2. Brondata'!N26</f>
        <v>1637897.7983126666</v>
      </c>
    </row>
    <row r="28" spans="2:14" x14ac:dyDescent="0.2">
      <c r="B28" s="1" t="s">
        <v>94</v>
      </c>
      <c r="C28" s="13"/>
      <c r="D28" s="13"/>
    </row>
    <row r="29" spans="2:14" x14ac:dyDescent="0.2">
      <c r="B29" s="2" t="s">
        <v>140</v>
      </c>
      <c r="C29" s="2" t="s">
        <v>91</v>
      </c>
      <c r="D29" s="2" t="s">
        <v>89</v>
      </c>
      <c r="J29" s="22">
        <f>'2. Brondata'!J29</f>
        <v>0</v>
      </c>
      <c r="K29" s="22">
        <f>'2. Brondata'!K29</f>
        <v>0</v>
      </c>
      <c r="L29" s="22">
        <f>'2. Brondata'!L29</f>
        <v>0</v>
      </c>
      <c r="M29" s="22">
        <f>'2. Brondata'!M29</f>
        <v>0</v>
      </c>
      <c r="N29" s="22">
        <f>'2. Brondata'!N29</f>
        <v>0</v>
      </c>
    </row>
    <row r="31" spans="2:14" x14ac:dyDescent="0.2">
      <c r="B31" s="2" t="s">
        <v>140</v>
      </c>
      <c r="C31" s="2" t="s">
        <v>92</v>
      </c>
      <c r="D31" s="2" t="s">
        <v>89</v>
      </c>
      <c r="J31" s="22">
        <f>'2. Brondata'!J31</f>
        <v>0</v>
      </c>
      <c r="K31" s="22">
        <f>'2. Brondata'!K31</f>
        <v>0</v>
      </c>
      <c r="L31" s="22">
        <f>'2. Brondata'!L31</f>
        <v>0</v>
      </c>
      <c r="M31" s="22">
        <f>'2. Brondata'!M31</f>
        <v>0</v>
      </c>
      <c r="N31" s="22">
        <f>'2. Brondata'!N31</f>
        <v>0</v>
      </c>
    </row>
    <row r="33" spans="2:16" x14ac:dyDescent="0.2">
      <c r="B33" s="2" t="s">
        <v>140</v>
      </c>
      <c r="C33" s="2" t="s">
        <v>93</v>
      </c>
      <c r="D33" s="2" t="s">
        <v>89</v>
      </c>
      <c r="J33" s="22">
        <f>'2. Brondata'!J33</f>
        <v>0</v>
      </c>
      <c r="K33" s="22">
        <f>'2. Brondata'!K33</f>
        <v>0</v>
      </c>
      <c r="L33" s="22">
        <f>'2. Brondata'!L33</f>
        <v>0</v>
      </c>
      <c r="M33" s="22">
        <f>'2. Brondata'!M33</f>
        <v>0</v>
      </c>
      <c r="N33" s="22">
        <f>'2. Brondata'!N33</f>
        <v>0</v>
      </c>
    </row>
    <row r="35" spans="2:16" s="8" customFormat="1" x14ac:dyDescent="0.2">
      <c r="B35" s="8" t="s">
        <v>102</v>
      </c>
    </row>
    <row r="37" spans="2:16" x14ac:dyDescent="0.2">
      <c r="B37" s="18" t="s">
        <v>105</v>
      </c>
    </row>
    <row r="38" spans="2:16" x14ac:dyDescent="0.2">
      <c r="B38" s="2" t="s">
        <v>103</v>
      </c>
      <c r="C38" s="2" t="s">
        <v>91</v>
      </c>
      <c r="D38" s="2" t="s">
        <v>89</v>
      </c>
      <c r="J38" s="20">
        <f>J20 * J$16</f>
        <v>617055.49037399224</v>
      </c>
      <c r="K38" s="20">
        <f t="shared" ref="K38:N38" si="0">K20 * K$16</f>
        <v>665731.42942628521</v>
      </c>
      <c r="L38" s="20">
        <f t="shared" si="0"/>
        <v>716221.45272044954</v>
      </c>
      <c r="M38" s="20">
        <f t="shared" si="0"/>
        <v>781765.04244163248</v>
      </c>
      <c r="N38" s="20">
        <f t="shared" si="0"/>
        <v>836584.84044644318</v>
      </c>
      <c r="P38" s="2">
        <v>9</v>
      </c>
    </row>
    <row r="39" spans="2:16" x14ac:dyDescent="0.2">
      <c r="B39" s="2" t="s">
        <v>104</v>
      </c>
      <c r="C39" s="2" t="s">
        <v>91</v>
      </c>
      <c r="D39" s="2" t="s">
        <v>89</v>
      </c>
      <c r="J39" s="20">
        <f>J19 + J29</f>
        <v>471601.25703357742</v>
      </c>
      <c r="K39" s="20">
        <f>K19 + K29</f>
        <v>497294.62812144437</v>
      </c>
      <c r="L39" s="20">
        <f>L19 + L29</f>
        <v>526935.27661707229</v>
      </c>
      <c r="M39" s="20">
        <f t="shared" ref="M39:N39" si="1">M19 + M29</f>
        <v>558432.00268617168</v>
      </c>
      <c r="N39" s="20">
        <f t="shared" si="1"/>
        <v>591086.65940324031</v>
      </c>
      <c r="P39" s="2">
        <v>4</v>
      </c>
    </row>
    <row r="41" spans="2:16" x14ac:dyDescent="0.2">
      <c r="B41" s="2" t="s">
        <v>103</v>
      </c>
      <c r="C41" s="2" t="s">
        <v>92</v>
      </c>
      <c r="D41" s="2" t="s">
        <v>89</v>
      </c>
      <c r="J41" s="20">
        <f>J23 * J$16</f>
        <v>4122139.0841226918</v>
      </c>
      <c r="K41" s="20">
        <f t="shared" ref="K41:N41" si="2">K23 * K$16</f>
        <v>3902585.9830855182</v>
      </c>
      <c r="L41" s="20">
        <f t="shared" si="2"/>
        <v>3674296.9078427544</v>
      </c>
      <c r="M41" s="20">
        <f t="shared" si="2"/>
        <v>3498378.6516352105</v>
      </c>
      <c r="N41" s="20">
        <f t="shared" si="2"/>
        <v>3326609.8403215706</v>
      </c>
      <c r="P41" s="2">
        <v>9</v>
      </c>
    </row>
    <row r="42" spans="2:16" x14ac:dyDescent="0.2">
      <c r="B42" s="2" t="s">
        <v>104</v>
      </c>
      <c r="C42" s="2" t="s">
        <v>92</v>
      </c>
      <c r="D42" s="2" t="s">
        <v>89</v>
      </c>
      <c r="J42" s="20">
        <f>J22+J31</f>
        <v>8076419.890377772</v>
      </c>
      <c r="K42" s="20">
        <f t="shared" ref="K42:N42" si="3">K22+K31</f>
        <v>8151748.1388581144</v>
      </c>
      <c r="L42" s="20">
        <f>L22+L31</f>
        <v>8214743.4285509884</v>
      </c>
      <c r="M42" s="20">
        <f t="shared" si="3"/>
        <v>8251181.40249479</v>
      </c>
      <c r="N42" s="20">
        <f t="shared" si="3"/>
        <v>7035941.2013129629</v>
      </c>
      <c r="P42" s="2">
        <v>4</v>
      </c>
    </row>
    <row r="44" spans="2:16" x14ac:dyDescent="0.2">
      <c r="B44" s="2" t="s">
        <v>103</v>
      </c>
      <c r="C44" s="2" t="s">
        <v>93</v>
      </c>
      <c r="D44" s="2" t="s">
        <v>89</v>
      </c>
      <c r="J44" s="20">
        <f>J26 * J$16</f>
        <v>132113.65526902501</v>
      </c>
      <c r="K44" s="20">
        <f t="shared" ref="K44:N44" si="4">K26 * K$16</f>
        <v>116969.27979763599</v>
      </c>
      <c r="L44" s="20">
        <f t="shared" si="4"/>
        <v>106053.36646273777</v>
      </c>
      <c r="M44" s="20">
        <f t="shared" si="4"/>
        <v>100659.20254495004</v>
      </c>
      <c r="N44" s="20">
        <f t="shared" si="4"/>
        <v>98273.867898759985</v>
      </c>
      <c r="P44" s="2">
        <v>9</v>
      </c>
    </row>
    <row r="45" spans="2:16" x14ac:dyDescent="0.2">
      <c r="B45" s="2" t="s">
        <v>104</v>
      </c>
      <c r="C45" s="2" t="s">
        <v>93</v>
      </c>
      <c r="D45" s="2" t="s">
        <v>89</v>
      </c>
      <c r="J45" s="20">
        <f>J25+J33</f>
        <v>649266.83877948124</v>
      </c>
      <c r="K45" s="20">
        <f t="shared" ref="K45:N45" si="5">K25+K33</f>
        <v>572640.62079514959</v>
      </c>
      <c r="L45" s="20">
        <f t="shared" si="5"/>
        <v>495702.06291639595</v>
      </c>
      <c r="M45" s="20">
        <f t="shared" si="5"/>
        <v>430492.10663662723</v>
      </c>
      <c r="N45" s="20">
        <f t="shared" si="5"/>
        <v>352856.38270131516</v>
      </c>
      <c r="P45" s="2">
        <v>4</v>
      </c>
    </row>
    <row r="48" spans="2:16" x14ac:dyDescent="0.2">
      <c r="B48" s="19" t="s">
        <v>68</v>
      </c>
    </row>
  </sheetData>
  <mergeCells count="2">
    <mergeCell ref="B5:D5"/>
    <mergeCell ref="B8:D8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CC"/>
  </sheetPr>
  <dimension ref="B2:P61"/>
  <sheetViews>
    <sheetView showGridLines="0" zoomScale="85" zoomScaleNormal="85" workbookViewId="0">
      <pane xSplit="4" ySplit="11" topLeftCell="E24" activePane="bottomRight" state="frozen"/>
      <selection activeCell="B6" sqref="B6"/>
      <selection pane="topRight" activeCell="B6" sqref="B6"/>
      <selection pane="bottomLeft" activeCell="B6" sqref="B6"/>
      <selection pane="bottomRight" activeCell="E12" sqref="E12"/>
    </sheetView>
  </sheetViews>
  <sheetFormatPr defaultColWidth="9.42578125" defaultRowHeight="12.75" x14ac:dyDescent="0.2"/>
  <cols>
    <col min="1" max="1" width="5.5703125" style="2" customWidth="1"/>
    <col min="2" max="2" width="65.5703125" style="2" customWidth="1"/>
    <col min="3" max="3" width="17.5703125" style="2" customWidth="1"/>
    <col min="4" max="4" width="13.5703125" style="2" customWidth="1"/>
    <col min="5" max="5" width="2.5703125" style="2" customWidth="1"/>
    <col min="6" max="6" width="13.5703125" style="2" customWidth="1"/>
    <col min="7" max="7" width="2.5703125" style="2" customWidth="1"/>
    <col min="8" max="8" width="13.5703125" style="2" customWidth="1"/>
    <col min="9" max="9" width="2.5703125" style="2" customWidth="1"/>
    <col min="10" max="14" width="13.5703125" style="2" customWidth="1"/>
    <col min="15" max="15" width="2.5703125" style="2" customWidth="1"/>
    <col min="16" max="19" width="12.5703125" style="2" customWidth="1"/>
    <col min="20" max="22" width="2.5703125" style="2" customWidth="1"/>
    <col min="23" max="23" width="30.5703125" style="2" customWidth="1"/>
    <col min="24" max="37" width="13.5703125" style="2" customWidth="1"/>
    <col min="38" max="16384" width="9.42578125" style="2"/>
  </cols>
  <sheetData>
    <row r="2" spans="2:16" s="12" customFormat="1" ht="18" x14ac:dyDescent="0.2">
      <c r="B2" s="12" t="s">
        <v>107</v>
      </c>
    </row>
    <row r="4" spans="2:16" x14ac:dyDescent="0.2">
      <c r="B4" s="18" t="s">
        <v>50</v>
      </c>
    </row>
    <row r="5" spans="2:16" ht="26.1" customHeight="1" x14ac:dyDescent="0.2">
      <c r="B5" s="50" t="s">
        <v>131</v>
      </c>
      <c r="C5" s="50"/>
      <c r="D5" s="50"/>
      <c r="F5" s="13"/>
    </row>
    <row r="6" spans="2:16" x14ac:dyDescent="0.2">
      <c r="F6" s="13"/>
    </row>
    <row r="7" spans="2:16" x14ac:dyDescent="0.2">
      <c r="B7" s="19" t="s">
        <v>25</v>
      </c>
      <c r="F7" s="13"/>
    </row>
    <row r="8" spans="2:16" ht="25.5" customHeight="1" x14ac:dyDescent="0.2">
      <c r="B8" s="50" t="s">
        <v>139</v>
      </c>
      <c r="C8" s="50"/>
      <c r="D8" s="50"/>
    </row>
    <row r="10" spans="2:16" s="8" customFormat="1" x14ac:dyDescent="0.2">
      <c r="B10" s="8" t="s">
        <v>39</v>
      </c>
      <c r="C10" s="8" t="s">
        <v>78</v>
      </c>
      <c r="D10" s="8" t="s">
        <v>22</v>
      </c>
      <c r="F10" s="8" t="s">
        <v>23</v>
      </c>
      <c r="H10" s="8" t="s">
        <v>43</v>
      </c>
      <c r="J10" s="8" t="s">
        <v>79</v>
      </c>
      <c r="K10" s="8" t="s">
        <v>80</v>
      </c>
      <c r="L10" s="8" t="s">
        <v>81</v>
      </c>
      <c r="M10" s="8" t="s">
        <v>82</v>
      </c>
      <c r="N10" s="8" t="s">
        <v>83</v>
      </c>
      <c r="P10" s="8" t="s">
        <v>106</v>
      </c>
    </row>
    <row r="13" spans="2:16" s="8" customFormat="1" x14ac:dyDescent="0.2">
      <c r="B13" s="8" t="s">
        <v>42</v>
      </c>
    </row>
    <row r="15" spans="2:16" x14ac:dyDescent="0.2">
      <c r="B15" s="1" t="s">
        <v>108</v>
      </c>
    </row>
    <row r="16" spans="2:16" x14ac:dyDescent="0.2">
      <c r="B16" s="2" t="s">
        <v>103</v>
      </c>
      <c r="C16" s="2" t="s">
        <v>91</v>
      </c>
      <c r="D16" s="2" t="s">
        <v>89</v>
      </c>
      <c r="J16" s="22">
        <f>'3. Berekening kapitaalkosten'!J38</f>
        <v>617055.49037399224</v>
      </c>
      <c r="K16" s="22">
        <f>'3. Berekening kapitaalkosten'!K38</f>
        <v>665731.42942628521</v>
      </c>
      <c r="L16" s="22">
        <f>'3. Berekening kapitaalkosten'!L38</f>
        <v>716221.45272044954</v>
      </c>
      <c r="M16" s="22">
        <f>'3. Berekening kapitaalkosten'!M38</f>
        <v>781765.04244163248</v>
      </c>
      <c r="N16" s="22">
        <f>'3. Berekening kapitaalkosten'!N38</f>
        <v>836584.84044644318</v>
      </c>
    </row>
    <row r="17" spans="2:14" x14ac:dyDescent="0.2">
      <c r="B17" s="2" t="s">
        <v>104</v>
      </c>
      <c r="C17" s="2" t="s">
        <v>91</v>
      </c>
      <c r="D17" s="2" t="s">
        <v>89</v>
      </c>
      <c r="J17" s="22">
        <f>'3. Berekening kapitaalkosten'!J39</f>
        <v>471601.25703357742</v>
      </c>
      <c r="K17" s="22">
        <f>'3. Berekening kapitaalkosten'!K39</f>
        <v>497294.62812144437</v>
      </c>
      <c r="L17" s="22">
        <f>'3. Berekening kapitaalkosten'!L39</f>
        <v>526935.27661707229</v>
      </c>
      <c r="M17" s="22">
        <f>'3. Berekening kapitaalkosten'!M39</f>
        <v>558432.00268617168</v>
      </c>
      <c r="N17" s="22">
        <f>'3. Berekening kapitaalkosten'!N39</f>
        <v>591086.65940324031</v>
      </c>
    </row>
    <row r="19" spans="2:14" x14ac:dyDescent="0.2">
      <c r="B19" s="2" t="s">
        <v>103</v>
      </c>
      <c r="C19" s="2" t="s">
        <v>92</v>
      </c>
      <c r="D19" s="2" t="s">
        <v>89</v>
      </c>
      <c r="J19" s="22">
        <f>'3. Berekening kapitaalkosten'!J41</f>
        <v>4122139.0841226918</v>
      </c>
      <c r="K19" s="22">
        <f>'3. Berekening kapitaalkosten'!K41</f>
        <v>3902585.9830855182</v>
      </c>
      <c r="L19" s="22">
        <f>'3. Berekening kapitaalkosten'!L41</f>
        <v>3674296.9078427544</v>
      </c>
      <c r="M19" s="22">
        <f>'3. Berekening kapitaalkosten'!M41</f>
        <v>3498378.6516352105</v>
      </c>
      <c r="N19" s="22">
        <f>'3. Berekening kapitaalkosten'!N41</f>
        <v>3326609.8403215706</v>
      </c>
    </row>
    <row r="20" spans="2:14" x14ac:dyDescent="0.2">
      <c r="B20" s="2" t="s">
        <v>104</v>
      </c>
      <c r="C20" s="2" t="s">
        <v>92</v>
      </c>
      <c r="D20" s="2" t="s">
        <v>89</v>
      </c>
      <c r="J20" s="22">
        <f>'3. Berekening kapitaalkosten'!J42</f>
        <v>8076419.890377772</v>
      </c>
      <c r="K20" s="22">
        <f>'3. Berekening kapitaalkosten'!K42</f>
        <v>8151748.1388581144</v>
      </c>
      <c r="L20" s="22">
        <f>'3. Berekening kapitaalkosten'!L42</f>
        <v>8214743.4285509884</v>
      </c>
      <c r="M20" s="22">
        <f>'3. Berekening kapitaalkosten'!M42</f>
        <v>8251181.40249479</v>
      </c>
      <c r="N20" s="22">
        <f>'3. Berekening kapitaalkosten'!N42</f>
        <v>7035941.2013129629</v>
      </c>
    </row>
    <row r="22" spans="2:14" x14ac:dyDescent="0.2">
      <c r="B22" s="2" t="s">
        <v>103</v>
      </c>
      <c r="C22" s="2" t="s">
        <v>93</v>
      </c>
      <c r="D22" s="2" t="s">
        <v>89</v>
      </c>
      <c r="J22" s="22">
        <f>'3. Berekening kapitaalkosten'!J44</f>
        <v>132113.65526902501</v>
      </c>
      <c r="K22" s="22">
        <f>'3. Berekening kapitaalkosten'!K44</f>
        <v>116969.27979763599</v>
      </c>
      <c r="L22" s="22">
        <f>'3. Berekening kapitaalkosten'!L44</f>
        <v>106053.36646273777</v>
      </c>
      <c r="M22" s="22">
        <f>'3. Berekening kapitaalkosten'!M44</f>
        <v>100659.20254495004</v>
      </c>
      <c r="N22" s="22">
        <f>'3. Berekening kapitaalkosten'!N44</f>
        <v>98273.867898759985</v>
      </c>
    </row>
    <row r="23" spans="2:14" x14ac:dyDescent="0.2">
      <c r="B23" s="2" t="s">
        <v>104</v>
      </c>
      <c r="C23" s="2" t="s">
        <v>93</v>
      </c>
      <c r="D23" s="2" t="s">
        <v>89</v>
      </c>
      <c r="J23" s="22">
        <f>'3. Berekening kapitaalkosten'!J45</f>
        <v>649266.83877948124</v>
      </c>
      <c r="K23" s="22">
        <f>'3. Berekening kapitaalkosten'!K45</f>
        <v>572640.62079514959</v>
      </c>
      <c r="L23" s="22">
        <f>'3. Berekening kapitaalkosten'!L45</f>
        <v>495702.06291639595</v>
      </c>
      <c r="M23" s="22">
        <f>'3. Berekening kapitaalkosten'!M45</f>
        <v>430492.10663662723</v>
      </c>
      <c r="N23" s="22">
        <f>'3. Berekening kapitaalkosten'!N45</f>
        <v>352856.38270131516</v>
      </c>
    </row>
    <row r="25" spans="2:14" x14ac:dyDescent="0.2">
      <c r="B25" s="1" t="s">
        <v>109</v>
      </c>
    </row>
    <row r="26" spans="2:14" x14ac:dyDescent="0.2">
      <c r="B26" s="25" t="s">
        <v>96</v>
      </c>
      <c r="C26" s="2" t="s">
        <v>91</v>
      </c>
      <c r="D26" s="2" t="s">
        <v>89</v>
      </c>
      <c r="J26" s="22">
        <f>'2. Brondata'!J37</f>
        <v>2107610.9199834834</v>
      </c>
      <c r="K26" s="22">
        <f>'2. Brondata'!K37</f>
        <v>2176283.9091262785</v>
      </c>
      <c r="L26" s="22">
        <f>'2. Brondata'!L37</f>
        <v>2247194.49316531</v>
      </c>
      <c r="M26" s="22">
        <f>'2. Brondata'!M37</f>
        <v>2320415.5804009466</v>
      </c>
      <c r="N26" s="22">
        <f>'2. Brondata'!N37</f>
        <v>2396022.4547290108</v>
      </c>
    </row>
    <row r="28" spans="2:14" x14ac:dyDescent="0.2">
      <c r="B28" s="25" t="s">
        <v>96</v>
      </c>
      <c r="C28" s="2" t="s">
        <v>92</v>
      </c>
      <c r="D28" s="2" t="s">
        <v>89</v>
      </c>
      <c r="J28" s="22">
        <f>'2. Brondata'!J39</f>
        <v>8852632.9482408296</v>
      </c>
      <c r="K28" s="22">
        <f>'2. Brondata'!K39</f>
        <v>9141081.2384710107</v>
      </c>
      <c r="L28" s="22">
        <f>'2. Brondata'!L39</f>
        <v>9438928.1354911923</v>
      </c>
      <c r="M28" s="22">
        <f>'2. Brondata'!M39</f>
        <v>9746479.8772392813</v>
      </c>
      <c r="N28" s="22">
        <f>'2. Brondata'!N39</f>
        <v>10064052.679905996</v>
      </c>
    </row>
    <row r="29" spans="2:14" x14ac:dyDescent="0.2">
      <c r="B29" s="25" t="s">
        <v>97</v>
      </c>
      <c r="C29" s="2" t="s">
        <v>92</v>
      </c>
      <c r="D29" s="2" t="s">
        <v>89</v>
      </c>
      <c r="J29" s="22">
        <f>'2. Brondata'!J40</f>
        <v>2478469.8585646218</v>
      </c>
      <c r="K29" s="22">
        <f>'2. Brondata'!K40</f>
        <v>2559226.6681228527</v>
      </c>
      <c r="L29" s="22">
        <f>'2. Brondata'!L40</f>
        <v>2642614.8037258559</v>
      </c>
      <c r="M29" s="22">
        <f>'2. Brondata'!M40</f>
        <v>2728720.0027472568</v>
      </c>
      <c r="N29" s="22">
        <f>'2. Brondata'!N40</f>
        <v>2817630.7961701052</v>
      </c>
    </row>
    <row r="31" spans="2:14" x14ac:dyDescent="0.2">
      <c r="B31" s="25" t="s">
        <v>96</v>
      </c>
      <c r="C31" s="2" t="s">
        <v>93</v>
      </c>
      <c r="D31" s="2" t="s">
        <v>89</v>
      </c>
      <c r="J31" s="22">
        <f>'2. Brondata'!J42</f>
        <v>901822.85027915018</v>
      </c>
      <c r="K31" s="22">
        <f>'2. Brondata'!K42</f>
        <v>931207.24481741257</v>
      </c>
      <c r="L31" s="22">
        <f>'2. Brondata'!L42</f>
        <v>961549.08087771339</v>
      </c>
      <c r="M31" s="22">
        <f>'2. Brondata'!M42</f>
        <v>992879.55509631231</v>
      </c>
      <c r="N31" s="22">
        <f>'2. Brondata'!N42</f>
        <v>1025230.8805998672</v>
      </c>
    </row>
    <row r="33" spans="2:16" x14ac:dyDescent="0.2">
      <c r="B33" s="1" t="s">
        <v>98</v>
      </c>
    </row>
    <row r="34" spans="2:16" x14ac:dyDescent="0.2">
      <c r="B34" s="2" t="s">
        <v>99</v>
      </c>
      <c r="C34" s="2" t="s">
        <v>91</v>
      </c>
      <c r="D34" s="2" t="s">
        <v>89</v>
      </c>
      <c r="J34" s="22">
        <f>'2. Brondata'!J46</f>
        <v>361643.39901997487</v>
      </c>
      <c r="K34" s="22">
        <f>'2. Brondata'!K46</f>
        <v>373426.94643804239</v>
      </c>
      <c r="L34" s="22">
        <f>'2. Brondata'!L46</f>
        <v>385594.44110948197</v>
      </c>
      <c r="M34" s="22">
        <f>'2. Brondata'!M46</f>
        <v>398158.39331563259</v>
      </c>
      <c r="N34" s="22">
        <f>'2. Brondata'!N46</f>
        <v>411131.72096450033</v>
      </c>
    </row>
    <row r="36" spans="2:16" x14ac:dyDescent="0.2">
      <c r="B36" s="2" t="s">
        <v>99</v>
      </c>
      <c r="C36" s="2" t="s">
        <v>92</v>
      </c>
      <c r="D36" s="2" t="s">
        <v>89</v>
      </c>
      <c r="J36" s="22">
        <f>'2. Brondata'!J48</f>
        <v>32400.669462745856</v>
      </c>
      <c r="K36" s="22">
        <f>'2. Brondata'!K48</f>
        <v>33456.391276073664</v>
      </c>
      <c r="L36" s="22">
        <f>'2. Brondata'!L48</f>
        <v>34546.512025152399</v>
      </c>
      <c r="M36" s="22">
        <f>'2. Brondata'!M48</f>
        <v>35672.152541971947</v>
      </c>
      <c r="N36" s="22">
        <f>'2. Brondata'!N48</f>
        <v>36834.470178964533</v>
      </c>
    </row>
    <row r="38" spans="2:16" x14ac:dyDescent="0.2">
      <c r="B38" s="2" t="s">
        <v>99</v>
      </c>
      <c r="C38" s="2" t="s">
        <v>93</v>
      </c>
      <c r="D38" s="2" t="s">
        <v>89</v>
      </c>
      <c r="J38" s="22">
        <f>'2. Brondata'!J50</f>
        <v>0</v>
      </c>
      <c r="K38" s="22">
        <f>'2. Brondata'!K50</f>
        <v>0</v>
      </c>
      <c r="L38" s="22">
        <f>'2. Brondata'!L50</f>
        <v>0</v>
      </c>
      <c r="M38" s="22">
        <f>'2. Brondata'!M50</f>
        <v>0</v>
      </c>
      <c r="N38" s="22">
        <f>'2. Brondata'!N50</f>
        <v>0</v>
      </c>
    </row>
    <row r="40" spans="2:16" s="8" customFormat="1" x14ac:dyDescent="0.2">
      <c r="B40" s="8" t="s">
        <v>110</v>
      </c>
    </row>
    <row r="42" spans="2:16" x14ac:dyDescent="0.2">
      <c r="B42" s="18" t="s">
        <v>110</v>
      </c>
    </row>
    <row r="43" spans="2:16" x14ac:dyDescent="0.2">
      <c r="B43" s="25" t="s">
        <v>111</v>
      </c>
      <c r="C43" s="2" t="s">
        <v>91</v>
      </c>
      <c r="D43" s="2" t="s">
        <v>89</v>
      </c>
      <c r="J43" s="23">
        <f>J16 + J17 + J26</f>
        <v>3196267.6673910529</v>
      </c>
      <c r="K43" s="23">
        <f t="shared" ref="K43:N43" si="0">K16 + K17 + K26</f>
        <v>3339309.9666740079</v>
      </c>
      <c r="L43" s="23">
        <f t="shared" si="0"/>
        <v>3490351.2225028318</v>
      </c>
      <c r="M43" s="23">
        <f t="shared" si="0"/>
        <v>3660612.6255287509</v>
      </c>
      <c r="N43" s="23">
        <f t="shared" si="0"/>
        <v>3823693.9545786944</v>
      </c>
      <c r="P43" s="2">
        <v>3</v>
      </c>
    </row>
    <row r="44" spans="2:16" x14ac:dyDescent="0.2">
      <c r="B44" s="25" t="s">
        <v>112</v>
      </c>
      <c r="C44" s="2" t="s">
        <v>91</v>
      </c>
      <c r="D44" s="2" t="s">
        <v>89</v>
      </c>
      <c r="J44" s="23">
        <f>J43-J34</f>
        <v>2834624.2683710782</v>
      </c>
      <c r="K44" s="23">
        <f>K43-K34</f>
        <v>2965883.0202359655</v>
      </c>
      <c r="L44" s="23">
        <f>L43-L34</f>
        <v>3104756.7813933501</v>
      </c>
      <c r="M44" s="23">
        <f>M43-M34</f>
        <v>3262454.2322131181</v>
      </c>
      <c r="N44" s="23">
        <f t="shared" ref="N44" si="1">N43-N34</f>
        <v>3412562.2336141942</v>
      </c>
      <c r="P44" s="30" t="s">
        <v>134</v>
      </c>
    </row>
    <row r="46" spans="2:16" x14ac:dyDescent="0.2">
      <c r="B46" s="25" t="s">
        <v>111</v>
      </c>
      <c r="C46" s="2" t="s">
        <v>92</v>
      </c>
      <c r="D46" s="2" t="s">
        <v>89</v>
      </c>
      <c r="J46" s="23">
        <f>J19 + J20 + J28 + J29</f>
        <v>23529661.781305917</v>
      </c>
      <c r="K46" s="23">
        <f>K19 + K20 + K28 + K29</f>
        <v>23754642.028537497</v>
      </c>
      <c r="L46" s="23">
        <f>L19 + L20 + L28 + L29</f>
        <v>23970583.275610793</v>
      </c>
      <c r="M46" s="23">
        <f>M19 + M20 + M28 + M29</f>
        <v>24224759.934116539</v>
      </c>
      <c r="N46" s="23">
        <f>N19 + N20 + N28 + N29</f>
        <v>23244234.517710634</v>
      </c>
      <c r="P46" s="2">
        <v>3</v>
      </c>
    </row>
    <row r="47" spans="2:16" x14ac:dyDescent="0.2">
      <c r="B47" s="25" t="s">
        <v>112</v>
      </c>
      <c r="C47" s="2" t="s">
        <v>92</v>
      </c>
      <c r="D47" s="2" t="s">
        <v>89</v>
      </c>
      <c r="J47" s="23">
        <f>J46-J36</f>
        <v>23497261.111843172</v>
      </c>
      <c r="K47" s="23">
        <f>K46-K36</f>
        <v>23721185.637261424</v>
      </c>
      <c r="L47" s="23">
        <f t="shared" ref="L47:N47" si="2">L46-L36</f>
        <v>23936036.763585642</v>
      </c>
      <c r="M47" s="23">
        <f t="shared" si="2"/>
        <v>24189087.781574566</v>
      </c>
      <c r="N47" s="23">
        <f t="shared" si="2"/>
        <v>23207400.047531668</v>
      </c>
      <c r="P47" s="30" t="s">
        <v>134</v>
      </c>
    </row>
    <row r="49" spans="2:16" x14ac:dyDescent="0.2">
      <c r="B49" s="25" t="s">
        <v>111</v>
      </c>
      <c r="C49" s="2" t="s">
        <v>93</v>
      </c>
      <c r="D49" s="2" t="s">
        <v>89</v>
      </c>
      <c r="J49" s="23">
        <f>J22 + J23 + J31</f>
        <v>1683203.3443276566</v>
      </c>
      <c r="K49" s="23">
        <f t="shared" ref="K49:N49" si="3">K22 + K23 + K31</f>
        <v>1620817.1454101983</v>
      </c>
      <c r="L49" s="23">
        <f t="shared" si="3"/>
        <v>1563304.5102568471</v>
      </c>
      <c r="M49" s="23">
        <f t="shared" si="3"/>
        <v>1524030.8642778895</v>
      </c>
      <c r="N49" s="23">
        <f t="shared" si="3"/>
        <v>1476361.1311999424</v>
      </c>
      <c r="P49" s="2">
        <v>3</v>
      </c>
    </row>
    <row r="50" spans="2:16" x14ac:dyDescent="0.2">
      <c r="B50" s="25" t="s">
        <v>112</v>
      </c>
      <c r="C50" s="2" t="s">
        <v>93</v>
      </c>
      <c r="D50" s="2" t="s">
        <v>89</v>
      </c>
      <c r="J50" s="23">
        <f>J49-J38</f>
        <v>1683203.3443276566</v>
      </c>
      <c r="K50" s="23">
        <f t="shared" ref="K50:M50" si="4">K49-K38</f>
        <v>1620817.1454101983</v>
      </c>
      <c r="L50" s="23">
        <f t="shared" si="4"/>
        <v>1563304.5102568471</v>
      </c>
      <c r="M50" s="23">
        <f t="shared" si="4"/>
        <v>1524030.8642778895</v>
      </c>
      <c r="N50" s="23">
        <f>N49-N38</f>
        <v>1476361.1311999424</v>
      </c>
      <c r="P50" s="30" t="s">
        <v>134</v>
      </c>
    </row>
    <row r="52" spans="2:16" x14ac:dyDescent="0.2">
      <c r="B52" s="25" t="s">
        <v>113</v>
      </c>
      <c r="D52" s="2" t="s">
        <v>89</v>
      </c>
      <c r="J52" s="20">
        <f>J44 + J47 + J50</f>
        <v>28015088.72454191</v>
      </c>
      <c r="K52" s="20">
        <f t="shared" ref="K52:N52" si="5">K44 + K47 + K50</f>
        <v>28307885.80290759</v>
      </c>
      <c r="L52" s="20">
        <f t="shared" si="5"/>
        <v>28604098.055235837</v>
      </c>
      <c r="M52" s="20">
        <f t="shared" si="5"/>
        <v>28975572.878065571</v>
      </c>
      <c r="N52" s="20">
        <f t="shared" si="5"/>
        <v>28096323.412345804</v>
      </c>
    </row>
    <row r="55" spans="2:16" x14ac:dyDescent="0.2">
      <c r="B55" s="19" t="s">
        <v>68</v>
      </c>
    </row>
    <row r="61" spans="2:16" x14ac:dyDescent="0.2">
      <c r="B61" s="18"/>
    </row>
  </sheetData>
  <mergeCells count="2">
    <mergeCell ref="B8:D8"/>
    <mergeCell ref="B5:D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e7bef76-b888-41a2-a261-5f525b37d47e">ECT67VDXDTCW-1622398196-212</_dlc_DocId>
    <_dlc_DocIdUrl xmlns="5e7bef76-b888-41a2-a261-5f525b37d47e">
      <Url>https://intranet.acm.local/project/Inkomstenbesluiten DSBs/_layouts/15/DocIdRedir.aspx?ID=ECT67VDXDTCW-1622398196-212</Url>
      <Description>ECT67VDXDTCW-1622398196-212</Description>
    </_dlc_DocIdUrl>
    <Document_x0020_status xmlns="de7ae6dc-ac48-4e23-b5f4-085091b96a6e">Concept</Document_x0020_status>
    <TaxKeywordTaxHTField xmlns="de7ae6dc-ac48-4e23-b5f4-085091b96a6e">
      <Terms xmlns="http://schemas.microsoft.com/office/infopath/2007/PartnerControls"/>
    </TaxKeywordTaxHTField>
    <TaxCatchAll xmlns="de7ae6dc-ac48-4e23-b5f4-085091b96a6e"/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SharedContentType xmlns="Microsoft.SharePoint.Taxonomy.ContentTypeSync" SourceId="6e34cd31-bfd2-42c2-81ba-d74df6e92547" ContentTypeId="0x0101002A59D213CA403546A4193AF39C4CF72001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ACM Word Document" ma:contentTypeID="0x0101002A59D213CA403546A4193AF39C4CF72001006663820194C4B546941ACFB21F7CEBDE" ma:contentTypeVersion="9" ma:contentTypeDescription="" ma:contentTypeScope="" ma:versionID="1fd8dd4db62a616e62d3023e2f48a278">
  <xsd:schema xmlns:xsd="http://www.w3.org/2001/XMLSchema" xmlns:xs="http://www.w3.org/2001/XMLSchema" xmlns:p="http://schemas.microsoft.com/office/2006/metadata/properties" xmlns:ns2="de7ae6dc-ac48-4e23-b5f4-085091b96a6e" xmlns:ns3="5e7bef76-b888-41a2-a261-5f525b37d47e" targetNamespace="http://schemas.microsoft.com/office/2006/metadata/properties" ma:root="true" ma:fieldsID="d7a411fdcd1ad4a1d5ecfdfe44759372" ns2:_="" ns3:_="">
    <xsd:import namespace="de7ae6dc-ac48-4e23-b5f4-085091b96a6e"/>
    <xsd:import namespace="5e7bef76-b888-41a2-a261-5f525b37d47e"/>
    <xsd:element name="properties">
      <xsd:complexType>
        <xsd:sequence>
          <xsd:element name="documentManagement">
            <xsd:complexType>
              <xsd:all>
                <xsd:element ref="ns2:Document_x0020_status" minOccurs="0"/>
                <xsd:element ref="ns2:TaxKeywordTaxHTField" minOccurs="0"/>
                <xsd:element ref="ns2:TaxCatchAll" minOccurs="0"/>
                <xsd:element ref="ns2:TaxCatchAllLabel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ae6dc-ac48-4e23-b5f4-085091b96a6e" elementFormDefault="qualified">
    <xsd:import namespace="http://schemas.microsoft.com/office/2006/documentManagement/types"/>
    <xsd:import namespace="http://schemas.microsoft.com/office/infopath/2007/PartnerControls"/>
    <xsd:element name="Document_x0020_status" ma:index="8" nillable="true" ma:displayName="Document status" ma:default="Concept" ma:format="RadioButtons" ma:internalName="Document_x0020_status">
      <xsd:simpleType>
        <xsd:restriction base="dms:Choice">
          <xsd:enumeration value="Concept"/>
          <xsd:enumeration value="Definitief"/>
          <xsd:enumeration value="Gearchiveerd"/>
        </xsd:restriction>
      </xsd:simpleType>
    </xsd:element>
    <xsd:element name="TaxKeywordTaxHTField" ma:index="9" nillable="true" ma:taxonomy="true" ma:internalName="TaxKeywordTaxHTField" ma:taxonomyFieldName="TaxKeyword" ma:displayName="Enterprise Keywords" ma:fieldId="{23f27201-bee3-471e-b2e7-b64fd8b7ca38}" ma:taxonomyMulti="true" ma:sspId="6e34cd31-bfd2-42c2-81ba-d74df6e92547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8b5c4d77-5df6-4038-99b4-130c61950066}" ma:internalName="TaxCatchAll" ma:showField="CatchAllData" ma:web="5e7bef76-b888-41a2-a261-5f525b37d4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8b5c4d77-5df6-4038-99b4-130c61950066}" ma:internalName="TaxCatchAllLabel" ma:readOnly="true" ma:showField="CatchAllDataLabel" ma:web="5e7bef76-b888-41a2-a261-5f525b37d4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7bef76-b888-41a2-a261-5f525b37d47e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DC4B28-42FD-4275-AD39-0DAE99CBE63F}">
  <ds:schemaRefs>
    <ds:schemaRef ds:uri="de7ae6dc-ac48-4e23-b5f4-085091b96a6e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5e7bef76-b888-41a2-a261-5f525b37d47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ACF5907-5A9C-413A-AB63-8A8AE74C2D6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F8B9D4DC-5FD4-4961-AF44-E5F7F9BD6793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04F971F7-FD55-4EA9-9196-52AAB37DF8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7ae6dc-ac48-4e23-b5f4-085091b96a6e"/>
    <ds:schemaRef ds:uri="5e7bef76-b888-41a2-a261-5f525b37d4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BA6A5860-2676-4E33-B181-A947F8ABA2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Titelblad</vt:lpstr>
      <vt:lpstr>Toelichting</vt:lpstr>
      <vt:lpstr>Bronnen en toepassingen</vt:lpstr>
      <vt:lpstr>1. Resultaat</vt:lpstr>
      <vt:lpstr>Input (Data door ACM) --&gt;</vt:lpstr>
      <vt:lpstr>2. Brondata</vt:lpstr>
      <vt:lpstr>Berekeningen --&gt;</vt:lpstr>
      <vt:lpstr>3. Berekening kapitaalkosten</vt:lpstr>
      <vt:lpstr>4. Berekening 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2021-06-08T09:19:18Z</dcterms:created>
  <dcterms:modified xsi:type="dcterms:W3CDTF">2026-09-10T10:16:09Z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0x0101002A59D213CA403546A4193AF39C4CF72001006663820194C4B546941ACFB21F7CEBDE</vt:lpwstr>
  </property>
  <property fmtid="{D5CDD505-2E9C-101B-9397-08002B2CF9AE}" pid="3" name="_dlc_DocIdItemGuid">
    <vt:lpwstr>0b93b923-669b-4ee6-9d97-7852e62edac7</vt:lpwstr>
  </property>
  <property fmtid="{D5CDD505-2E9C-101B-9397-08002B2CF9AE}" pid="4" name="TaxKeyword">
    <vt:lpwstr/>
  </property>
</Properties>
</file>