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4D80D38B-7036-44DC-9C60-FE2218727E19}" xr6:coauthVersionLast="47" xr6:coauthVersionMax="47" xr10:uidLastSave="{00000000-0000-0000-0000-000000000000}"/>
  <bookViews>
    <workbookView xWindow="-120" yWindow="-120" windowWidth="29040" windowHeight="15720" tabRatio="836" activeTab="2" xr2:uid="{00000000-000D-0000-FFFF-FFFF00000000}"/>
  </bookViews>
  <sheets>
    <sheet name="Titelblad" sheetId="9" r:id="rId1"/>
    <sheet name="Toelichting" sheetId="10" r:id="rId2"/>
    <sheet name="Bronnen en toepassingen" sheetId="11" r:id="rId3"/>
    <sheet name="1. Resultaat" sheetId="21" r:id="rId4"/>
    <sheet name="Input (Data door ACM) --&gt;" sheetId="25" r:id="rId5"/>
    <sheet name="2. Brondata" sheetId="18" r:id="rId6"/>
    <sheet name="Berekeningen --&gt;" sheetId="15" r:id="rId7"/>
    <sheet name="3. Berekening vermogenskosten" sheetId="22" r:id="rId8"/>
    <sheet name="4. Berekening TI" sheetId="28"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7" i="28" l="1"/>
  <c r="J16" i="22"/>
  <c r="J34" i="28" l="1"/>
  <c r="K34" i="28"/>
  <c r="L34" i="28"/>
  <c r="M34" i="28"/>
  <c r="N34" i="28"/>
  <c r="K32" i="28"/>
  <c r="L32" i="28"/>
  <c r="M32" i="28"/>
  <c r="N32" i="28"/>
  <c r="J32" i="28"/>
  <c r="J26" i="28"/>
  <c r="K26" i="28"/>
  <c r="L26" i="28"/>
  <c r="M26" i="28"/>
  <c r="N26" i="28"/>
  <c r="J28" i="28"/>
  <c r="K28" i="28"/>
  <c r="L28" i="28"/>
  <c r="M28" i="28"/>
  <c r="N28" i="28"/>
  <c r="J29" i="28"/>
  <c r="K29" i="28"/>
  <c r="L29" i="28"/>
  <c r="M29" i="28"/>
  <c r="N29" i="28"/>
  <c r="K25" i="28"/>
  <c r="L25" i="28"/>
  <c r="M25" i="28"/>
  <c r="N25" i="28"/>
  <c r="J25" i="28"/>
  <c r="K22" i="28"/>
  <c r="L22" i="28"/>
  <c r="M22" i="28"/>
  <c r="N22" i="28"/>
  <c r="J22" i="28"/>
  <c r="K18" i="28"/>
  <c r="L18" i="28"/>
  <c r="M18" i="28"/>
  <c r="N18" i="28"/>
  <c r="J18" i="28"/>
  <c r="K21" i="28"/>
  <c r="L21" i="28"/>
  <c r="M21" i="28"/>
  <c r="N21" i="28"/>
  <c r="J21" i="28"/>
  <c r="K17" i="28"/>
  <c r="L17" i="28"/>
  <c r="M17" i="28"/>
  <c r="N17" i="28"/>
  <c r="J19" i="22"/>
  <c r="J25" i="22" s="1"/>
  <c r="K19" i="22"/>
  <c r="L19" i="22"/>
  <c r="M19" i="22"/>
  <c r="N19" i="22"/>
  <c r="J21" i="22"/>
  <c r="J27" i="22" s="1"/>
  <c r="K21" i="22"/>
  <c r="L21" i="22"/>
  <c r="M21" i="22"/>
  <c r="N21" i="22"/>
  <c r="K16" i="22" l="1"/>
  <c r="K25" i="22" s="1"/>
  <c r="K16" i="28" s="1"/>
  <c r="K38" i="28" s="1"/>
  <c r="L16" i="22"/>
  <c r="M16" i="22"/>
  <c r="N16" i="22"/>
  <c r="J20" i="28" l="1"/>
  <c r="J16" i="28"/>
  <c r="N27" i="22"/>
  <c r="N20" i="28" s="1"/>
  <c r="N41" i="28" s="1"/>
  <c r="L27" i="22"/>
  <c r="L20" i="28" s="1"/>
  <c r="M27" i="22"/>
  <c r="M20" i="28" s="1"/>
  <c r="L25" i="22"/>
  <c r="L16" i="28" s="1"/>
  <c r="L38" i="28" s="1"/>
  <c r="K27" i="22"/>
  <c r="K20" i="28" s="1"/>
  <c r="M25" i="22"/>
  <c r="M16" i="28" s="1"/>
  <c r="M38" i="28" s="1"/>
  <c r="N25" i="22"/>
  <c r="N16" i="28" s="1"/>
  <c r="N38" i="28" s="1"/>
  <c r="L41" i="28" l="1"/>
  <c r="L42" i="28" s="1"/>
  <c r="L17" i="21" s="1"/>
  <c r="K41" i="28"/>
  <c r="K42" i="28" s="1"/>
  <c r="K17" i="21" s="1"/>
  <c r="M41" i="28"/>
  <c r="M42" i="28" s="1"/>
  <c r="M17" i="21" s="1"/>
  <c r="J41" i="28"/>
  <c r="J42" i="28" s="1"/>
  <c r="J17" i="21" s="1"/>
  <c r="J38" i="28"/>
  <c r="J39" i="28" s="1"/>
  <c r="J16" i="21" s="1"/>
  <c r="N42" i="28"/>
  <c r="N17" i="21" s="1"/>
  <c r="L39" i="28"/>
  <c r="L16" i="21" s="1"/>
  <c r="N39" i="28"/>
  <c r="N16" i="21" s="1"/>
  <c r="M39" i="28"/>
  <c r="M16" i="21" s="1"/>
  <c r="K39" i="28"/>
  <c r="K16" i="21" s="1"/>
  <c r="B30" i="10"/>
  <c r="B31" i="10" l="1"/>
  <c r="B32" i="10" l="1"/>
</calcChain>
</file>

<file path=xl/sharedStrings.xml><?xml version="1.0" encoding="utf-8"?>
<sst xmlns="http://schemas.openxmlformats.org/spreadsheetml/2006/main" count="313" uniqueCount="162">
  <si>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</si>
  <si>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</si>
  <si>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</si>
  <si>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</si>
  <si>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</si>
  <si>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</si>
  <si>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</si>
  <si>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</si>
  <si>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</si>
  <si>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</si>
  <si>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</si>
  <si>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</si>
  <si>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</si>
  <si>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</si>
  <si>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</si>
  <si>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</si>
  <si>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</si>
  <si>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</si>
  <si>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</si>
  <si>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</si>
  <si>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</si>
  <si>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</si>
  <si>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</si>
  <si>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</si>
  <si>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</si>
  <si>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</si>
  <si>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</si>
  <si>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</si>
  <si>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</si>
  <si>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</si>
  <si>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</si>
  <si>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</si>
  <si>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</si>
  <si>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</si>
  <si>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</si>
  <si>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</si>
  <si>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</si>
  <si>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</si>
  <si>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</si>
  <si>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</si>
  <si>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</si>
  <si>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</si>
  <si>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</si>
  <si>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</si>
  <si>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</si>
  <si>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</si>
  <si>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</si>
  <si>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</si>
  <si>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</si>
  <si>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</si>
  <si>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</si>
  <si>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</si>
  <si>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 xml:space="preserve">Bij inhoudelijke verschillen tussen de berekening in dit bestand en de berekening zoals die volgt uit het bijbehorende besluit, is het besluit leidend. </t>
  </si>
  <si>
    <t>Schematische weergave en/of inhoudsopgave van de werking van dit model</t>
  </si>
  <si>
    <t>Zoals gebruikt in dit bestand</t>
  </si>
  <si>
    <t>Ophalen resultaat</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</si>
  <si>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</si>
  <si>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</si>
  <si>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</si>
  <si>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</si>
  <si>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</si>
  <si>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</si>
  <si>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</si>
  <si>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</si>
  <si>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</si>
  <si>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</si>
  <si>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</si>
  <si>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</si>
  <si>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</si>
  <si>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</si>
  <si>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</si>
  <si>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</si>
  <si>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</si>
  <si>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Tabblad 1 - Resultaat</t>
  </si>
  <si>
    <t>N.v.t.</t>
  </si>
  <si>
    <t>Ja</t>
  </si>
  <si>
    <t>Toegestane inkomsten</t>
  </si>
  <si>
    <t>EUR, pp jaar</t>
  </si>
  <si>
    <t>2027</t>
  </si>
  <si>
    <t>2028</t>
  </si>
  <si>
    <t>2029</t>
  </si>
  <si>
    <t>2030</t>
  </si>
  <si>
    <t>2031</t>
  </si>
  <si>
    <t>WACC</t>
  </si>
  <si>
    <t>%</t>
  </si>
  <si>
    <t>Tabblad 2 - Brondata</t>
  </si>
  <si>
    <t>Data ten behoeve van de berekening van de kapitaalkosten</t>
  </si>
  <si>
    <t xml:space="preserve">Input uit de GAW-berekening </t>
  </si>
  <si>
    <t>Schattingen voor de operationele kosten</t>
  </si>
  <si>
    <t>Formule</t>
  </si>
  <si>
    <t>Berekening toegestane inkomsten</t>
  </si>
  <si>
    <t>Toelichting samenhang tabbladen:</t>
  </si>
  <si>
    <t>Input</t>
  </si>
  <si>
    <t xml:space="preserve">Berekeningen </t>
  </si>
  <si>
    <t>2. Brondata</t>
  </si>
  <si>
    <t>1. Resultaat</t>
  </si>
  <si>
    <t xml:space="preserve">Op dit tabblad toont de ACM de toegestane inkomsten voor ieder jaar van de reguleringsperiode 2027-2031. </t>
  </si>
  <si>
    <t>Geschatte niet-tariefopbrengsten</t>
  </si>
  <si>
    <t xml:space="preserve">Geschatte algemene operationele kosten </t>
  </si>
  <si>
    <t>Geschatte WACC reguleringsperiode 2027-2031</t>
  </si>
  <si>
    <t>Schattingen voor de niet-tariefopbrengsten</t>
  </si>
  <si>
    <t xml:space="preserve">Totale toegestane inkomsten </t>
  </si>
  <si>
    <r>
      <t xml:space="preserve">Gestandaardiseerde activawaarde aan het einde van jaar </t>
    </r>
    <r>
      <rPr>
        <i/>
        <sz val="10"/>
        <rFont val="Arial"/>
        <family val="2"/>
      </rPr>
      <t>t</t>
    </r>
  </si>
  <si>
    <r>
      <t>Gestandaardiseerde activawaarde aan het einde van jaar</t>
    </r>
    <r>
      <rPr>
        <i/>
        <sz val="10"/>
        <rFont val="Arial"/>
        <family val="2"/>
      </rPr>
      <t xml:space="preserve"> t</t>
    </r>
  </si>
  <si>
    <t>1 &amp; 2</t>
  </si>
  <si>
    <t>De uitkomsten van de GAW-berekening TenneT bij de Inkomstenbesluiten 2027-2031 worden als input in dit model gebruikt.</t>
  </si>
  <si>
    <t>GAW-berekening TenneT 2027-2031</t>
  </si>
  <si>
    <t>GAW-berekening TenneT bij inkomstenbesluiten 2027-2031</t>
  </si>
  <si>
    <t>Hyperlink</t>
  </si>
  <si>
    <t>Schattingen bouwrentes voor projecprocedure investeringen</t>
  </si>
  <si>
    <t>Geschatte bouwrente projectprocedure investeringen</t>
  </si>
  <si>
    <t>Geschatte inkoopkosten netverliezen</t>
  </si>
  <si>
    <t>Berekening vermogenskosten</t>
  </si>
  <si>
    <t>Tabblad 3 - Berekening geschatte vermogenskosten</t>
  </si>
  <si>
    <t>Op dit tabblad berekent de ACM de geschatte vermogenskosten voor ieder jaar van de reguleringsperiode 2027-2031.</t>
  </si>
  <si>
    <t>Berekende vermogenskosten</t>
  </si>
  <si>
    <t xml:space="preserve">Geschatte totale kosten </t>
  </si>
  <si>
    <t xml:space="preserve">Toegestane inkomsten </t>
  </si>
  <si>
    <t>3. Berekening vermogenskosten</t>
  </si>
  <si>
    <t>WACC-model bij het inkomstenbesluit &amp; tarievenbesluit 2027</t>
  </si>
  <si>
    <t xml:space="preserve">Op dit tabblad berekent de ACM de geschatte totale kosten en de toegestane inkomsten voor ieder jaar van de reguleringsperiode 2027-2031.
</t>
  </si>
  <si>
    <t>Niet openbaar</t>
  </si>
  <si>
    <t>Informatieverzoek inkomstenbesluit TenneT 2027-2031</t>
  </si>
  <si>
    <t xml:space="preserve">Geschatte niet-tariefopbrengsten </t>
  </si>
  <si>
    <t xml:space="preserve">Totale afschrijvingen nog niet volledig afgeschreven activa </t>
  </si>
  <si>
    <t xml:space="preserve">Geschatte afschrijvingen nog niet volledig afgeschreven activa </t>
  </si>
  <si>
    <t>Inkomstenbesluit TenneT op zee 2027-2031</t>
  </si>
  <si>
    <t>Inkomstenberekening TenneT op zee 2027-2031</t>
  </si>
  <si>
    <t>Fase</t>
  </si>
  <si>
    <t>Fase I</t>
  </si>
  <si>
    <t>Fase II</t>
  </si>
  <si>
    <t>ACM/UIT/659567</t>
  </si>
  <si>
    <t>4. Berekening toegestane inkomsten</t>
  </si>
  <si>
    <t>Op dit tabblad staan de gegevens die de ACM gebruikt voor de bepaling van de toegestane inkomsten. Achtereenvolgens worden de volgende gegevens opgehaald:
- De geschatte WACC (herschatting). Deze heeft de ACM berekend aan de hand van de herschatting van de risicovrije rente, de rente op schulden, de belastingvoet en de herschatte groei van de GAW en de activa in aanbouw op basis van de schattingen van TenneT ten behoeve van het inkomstenbesluit;
- De input uit de GAW-berekening (afschrijvingen en GAW);
- De schattingen voor de bouwrentes voor projectprocedure investeringen. Deze schattingen zijn met inachtname van de overgangsmaatregel en het afbouwschema zoals vastgelegd in het methodebesluit; 
- De schattingen voor de operationele kosten. 
- De schattingen voor de niet-tariefopbrengsten.</t>
  </si>
  <si>
    <t>In kolom P verwijst de ACM naar het formulenummer uit bijlage 2 van het methodebesluit TenneT op zee 2027-2031, waarin de berekening in de betreffende rij beschreven is.</t>
  </si>
  <si>
    <t xml:space="preserve">Dit bestand bevat de berekening van de toegestane inkomsten voor TenneT net op zee voor de reguleringsperiode 2027-2031. </t>
  </si>
  <si>
    <t>Methodebesluit TenneT op zee 2027-2031</t>
  </si>
  <si>
    <t xml:space="preserve">Berekening vermogenskosten </t>
  </si>
  <si>
    <t>Bijlage 2 methodebesluit TenneT op zee 2027-2031</t>
  </si>
  <si>
    <t>Bijlage 2 Formules Methodebesluit TenneT op zee 2027-2031</t>
  </si>
  <si>
    <t>ACM/UIT/666955</t>
  </si>
  <si>
    <t>GAW-berekening TenneT 2027-2031, tab 1, cellen L33:P33</t>
  </si>
  <si>
    <t>GAW-berekening TenneT 2027-2031, tab 1, cellen L34:P34</t>
  </si>
  <si>
    <t>GAW-berekening TenneT 2027-2031, tab 1, cellen L37:P37</t>
  </si>
  <si>
    <t>GAW-berekening TenneT 2027-2031, tab 1, cellen L38:P38</t>
  </si>
  <si>
    <t>Informatieverzoek inkomstenbesluit TenneT 2027-2031, tab 4, cellen L29:P29</t>
  </si>
  <si>
    <t>Informatieverzoek inkomstenbesluit TenneT 2027-2031, tab 4, cellen L33:P33</t>
  </si>
  <si>
    <t>Tabblad 4 - Berekening toegestane inkomsten</t>
  </si>
  <si>
    <t>Invulmodule informatieverzoek inkomstenbesluiten TenneT 2027-2031</t>
  </si>
  <si>
    <t>Informatieverzoek inkomstenbesluit TenneT 2027-2031, tab 2, cellen L33:P33</t>
  </si>
  <si>
    <t>Informatieverzoek inkomstenbesluit TenneT 2027-2031, tab 2, cellen L35:P35</t>
  </si>
  <si>
    <t>Informatieverzoek inkomstenbesluit TenneT 2027-2031, tab 2, cellen L37:P37</t>
  </si>
  <si>
    <t>Informatieverzoek inkomstenbesluit TenneT 2027-2031, tab 2, cellen L39:P39</t>
  </si>
  <si>
    <t>Informatieverzoek inkomstenbesluit TenneT 2027-2031, tab 3, cellen L22:P22</t>
  </si>
  <si>
    <t>Informatieverzoek inkomstenbesluit TenneT 2027-2031, tab 3, cellen L24:P24</t>
  </si>
  <si>
    <t>WACC-model bij het inkomstenbesluit &amp; tarievenbesluit 2027, tab 1, rij 67</t>
  </si>
  <si>
    <t>ACM/UIT/1121446</t>
  </si>
  <si>
    <t>Nee</t>
  </si>
  <si>
    <t>ACM/26/201222</t>
  </si>
  <si>
    <t>WACC-model herschatting inkomstenbesluit REG2027</t>
  </si>
  <si>
    <t>Wordt gepubliceerd bij inkomstenbesluiten</t>
  </si>
  <si>
    <t>ACM/UIT/1121448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</si>
</sst>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0.0%"/>
  </numFmts>
  <fonts count="30"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9.5"/>
      <color theme="1"/>
      <name val="Arial"/>
      <family val="2"/>
    </font>
    <font>
      <sz val="8"/>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rgb="FFCCCCFF"/>
        <bgColor indexed="64"/>
      </patternFill>
    </fill>
    <fill>
      <patternFill patternType="solid">
        <fgColor theme="0"/>
        <bgColor indexed="64"/>
      </patternFill>
    </fill>
  </fills>
  <borders count="2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dashDotDot">
        <color indexed="64"/>
      </bottom>
      <diagonal/>
    </border>
    <border>
      <left/>
      <right style="dashDotDot">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dashed">
        <color indexed="64"/>
      </right>
      <top/>
      <bottom style="thin">
        <color indexed="64"/>
      </bottom>
      <diagonal/>
    </border>
    <border>
      <left style="dashed">
        <color indexed="64"/>
      </left>
      <right/>
      <top/>
      <bottom style="thin">
        <color indexed="64"/>
      </bottom>
      <diagonal/>
    </border>
  </borders>
  <cellStyleXfs count="75">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4" fillId="12" borderId="3" applyNumberFormat="0" applyAlignment="0" applyProtection="0"/>
    <xf numFmtId="0" fontId="15" fillId="13" borderId="4" applyNumberFormat="0" applyAlignment="0" applyProtection="0"/>
    <xf numFmtId="0" fontId="16" fillId="13" borderId="3" applyNumberFormat="0" applyAlignment="0" applyProtection="0"/>
    <xf numFmtId="0" fontId="17" fillId="0" borderId="5" applyNumberFormat="0" applyFill="0" applyAlignment="0" applyProtection="0"/>
    <xf numFmtId="0" fontId="11" fillId="14" borderId="6" applyNumberFormat="0" applyAlignment="0" applyProtection="0"/>
    <xf numFmtId="0" fontId="13" fillId="15" borderId="7"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41" fontId="5" fillId="42" borderId="0">
      <alignment vertical="top"/>
    </xf>
    <xf numFmtId="41" fontId="5" fillId="44"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3" fontId="5" fillId="41" borderId="0" applyNumberFormat="0">
      <alignment vertical="top"/>
    </xf>
    <xf numFmtId="41" fontId="5" fillId="42" borderId="0">
      <alignment vertical="top"/>
    </xf>
    <xf numFmtId="41" fontId="5" fillId="44" borderId="0">
      <alignment vertical="top"/>
    </xf>
    <xf numFmtId="0" fontId="13" fillId="0" borderId="0"/>
  </cellStyleXfs>
  <cellXfs count="65">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49" fontId="7" fillId="16" borderId="2" xfId="6" applyFont="1" applyBorder="1">
      <alignment vertical="top"/>
    </xf>
    <xf numFmtId="0" fontId="8" fillId="5" borderId="1" xfId="5" applyNumberFormat="1">
      <alignment vertical="top"/>
    </xf>
    <xf numFmtId="0" fontId="12" fillId="0" borderId="0" xfId="4" applyFont="1">
      <alignment vertical="top"/>
    </xf>
    <xf numFmtId="49" fontId="11" fillId="5" borderId="2" xfId="5" applyFont="1" applyBorder="1">
      <alignment vertical="top"/>
    </xf>
    <xf numFmtId="0" fontId="5" fillId="0" borderId="0" xfId="4" applyAlignment="1">
      <alignment horizontal="center" vertical="top"/>
    </xf>
    <xf numFmtId="0" fontId="5" fillId="11" borderId="0" xfId="4" applyFill="1">
      <alignment vertical="top"/>
    </xf>
    <xf numFmtId="49" fontId="7" fillId="16" borderId="0" xfId="6" applyFont="1" applyBorder="1">
      <alignment vertical="top"/>
    </xf>
    <xf numFmtId="49" fontId="5" fillId="16" borderId="2" xfId="6" applyFont="1" applyBorder="1">
      <alignment vertical="top"/>
    </xf>
    <xf numFmtId="0" fontId="7" fillId="0" borderId="0" xfId="4" applyFont="1" applyAlignment="1">
      <alignment horizontal="left" vertical="top" wrapText="1"/>
    </xf>
    <xf numFmtId="49" fontId="10" fillId="0" borderId="0" xfId="14">
      <alignment vertical="top"/>
    </xf>
    <xf numFmtId="49" fontId="6" fillId="0" borderId="0" xfId="7">
      <alignment vertical="top"/>
    </xf>
    <xf numFmtId="49" fontId="9" fillId="0" borderId="0" xfId="15">
      <alignment vertical="top"/>
    </xf>
    <xf numFmtId="41" fontId="5" fillId="9" borderId="0" xfId="8">
      <alignment vertical="top"/>
    </xf>
    <xf numFmtId="41" fontId="5" fillId="43" borderId="0" xfId="11">
      <alignment vertical="top"/>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0" fontId="28" fillId="0" borderId="0" xfId="0" applyFont="1">
      <alignment vertical="top"/>
    </xf>
    <xf numFmtId="49" fontId="5" fillId="0" borderId="0" xfId="15" applyFont="1">
      <alignment vertical="top"/>
    </xf>
    <xf numFmtId="164" fontId="5" fillId="10" borderId="0" xfId="13" applyNumberFormat="1">
      <alignment vertical="top"/>
    </xf>
    <xf numFmtId="0" fontId="6" fillId="0" borderId="0" xfId="4" applyFont="1" applyAlignment="1">
      <alignment horizontal="center" vertical="top"/>
    </xf>
    <xf numFmtId="0" fontId="5" fillId="0" borderId="12" xfId="4" applyBorder="1">
      <alignment vertical="top"/>
    </xf>
    <xf numFmtId="0" fontId="5" fillId="0" borderId="13" xfId="4" applyBorder="1">
      <alignment vertical="top"/>
    </xf>
    <xf numFmtId="0" fontId="5" fillId="0" borderId="14" xfId="4" applyBorder="1">
      <alignment vertical="top"/>
    </xf>
    <xf numFmtId="0" fontId="5" fillId="0" borderId="15" xfId="4" applyBorder="1">
      <alignment vertical="top"/>
    </xf>
    <xf numFmtId="0" fontId="5" fillId="0" borderId="16" xfId="4" applyBorder="1">
      <alignment vertical="top"/>
    </xf>
    <xf numFmtId="0" fontId="5" fillId="0" borderId="17" xfId="4" applyBorder="1">
      <alignment vertical="top"/>
    </xf>
    <xf numFmtId="41" fontId="5" fillId="43" borderId="0" xfId="11" applyAlignment="1">
      <alignment horizontal="center" vertical="top"/>
    </xf>
    <xf numFmtId="0" fontId="5" fillId="0" borderId="18" xfId="4" applyBorder="1">
      <alignment vertical="top"/>
    </xf>
    <xf numFmtId="0" fontId="5" fillId="0" borderId="19" xfId="4" applyBorder="1">
      <alignment vertical="top"/>
    </xf>
    <xf numFmtId="0" fontId="5" fillId="0" borderId="20" xfId="4" applyBorder="1">
      <alignment vertical="top"/>
    </xf>
    <xf numFmtId="0" fontId="5" fillId="0" borderId="21" xfId="4" applyBorder="1">
      <alignment vertical="top"/>
    </xf>
    <xf numFmtId="41" fontId="5" fillId="8" borderId="0" xfId="9" applyAlignment="1">
      <alignment horizontal="center" vertical="top"/>
    </xf>
    <xf numFmtId="41" fontId="5" fillId="9" borderId="0" xfId="8" applyAlignment="1">
      <alignment horizontal="center" vertical="top"/>
    </xf>
    <xf numFmtId="3" fontId="5" fillId="43" borderId="0" xfId="4" applyNumberFormat="1" applyFill="1">
      <alignment vertical="top"/>
    </xf>
    <xf numFmtId="49" fontId="19" fillId="0" borderId="2" xfId="61" applyBorder="1" applyAlignment="1">
      <alignment vertical="top"/>
    </xf>
    <xf numFmtId="164" fontId="5" fillId="43" borderId="0" xfId="11" applyNumberFormat="1">
      <alignment vertical="top"/>
    </xf>
    <xf numFmtId="0" fontId="5" fillId="45" borderId="0" xfId="4" applyFill="1">
      <alignment vertical="top"/>
    </xf>
    <xf numFmtId="41" fontId="5" fillId="45" borderId="0" xfId="13" applyFill="1">
      <alignment vertical="top"/>
    </xf>
    <xf numFmtId="0" fontId="5" fillId="45" borderId="0" xfId="4" applyFill="1" applyAlignment="1">
      <alignment horizontal="right" vertical="top"/>
    </xf>
    <xf numFmtId="0" fontId="5" fillId="0" borderId="0" xfId="4" applyAlignment="1">
      <alignment horizontal="right" vertical="top"/>
    </xf>
    <xf numFmtId="49" fontId="5" fillId="0" borderId="2" xfId="14" applyFont="1" applyBorder="1">
      <alignment vertical="top"/>
    </xf>
    <xf numFmtId="0" fontId="5" fillId="45" borderId="0" xfId="4" applyFill="1" applyAlignment="1">
      <alignment horizontal="center" vertical="top"/>
    </xf>
    <xf numFmtId="0" fontId="5" fillId="0" borderId="22" xfId="4" applyBorder="1">
      <alignment vertical="top"/>
    </xf>
    <xf numFmtId="0" fontId="5" fillId="0" borderId="23" xfId="4" applyBorder="1">
      <alignment vertical="top"/>
    </xf>
    <xf numFmtId="0" fontId="1" fillId="0" borderId="2" xfId="4" applyFont="1" applyBorder="1">
      <alignment vertical="top"/>
    </xf>
    <xf numFmtId="49" fontId="1" fillId="0" borderId="2" xfId="14" applyFont="1" applyBorder="1">
      <alignment vertical="top"/>
    </xf>
    <xf numFmtId="41" fontId="1" fillId="43" borderId="0" xfId="11" applyFont="1">
      <alignment vertical="top"/>
    </xf>
    <xf numFmtId="0" fontId="1" fillId="0" borderId="0" xfId="4" applyFont="1">
      <alignment vertical="top"/>
    </xf>
    <xf numFmtId="15" fontId="5" fillId="0" borderId="2" xfId="4" applyNumberFormat="1" applyBorder="1" applyAlignment="1">
      <alignment horizontal="left" vertical="top" wrapText="1"/>
    </xf>
    <xf numFmtId="0" fontId="5" fillId="0" borderId="0" xfId="4" applyAlignment="1">
      <alignment horizontal="left" vertical="top" wrapText="1"/>
    </xf>
    <xf numFmtId="0" fontId="7" fillId="0" borderId="0" xfId="4" applyFont="1" applyAlignment="1">
      <alignment horizontal="left" vertical="top" wrapText="1"/>
    </xf>
  </cellXfs>
  <cellStyles count="75">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tussen)resultaat 2" xfId="65" xr:uid="{6DF1C24F-C6F1-4C32-B973-E9B0F4298D1F}"/>
    <cellStyle name="Cel Berekening" xfId="9" xr:uid="{00000000-0005-0000-0000-00001D000000}"/>
    <cellStyle name="Cel Berekening 2" xfId="66" xr:uid="{969E166D-8795-4316-AD40-BA365DAADB86}"/>
    <cellStyle name="Cel Bijzonderheid" xfId="10" xr:uid="{00000000-0005-0000-0000-00001E000000}"/>
    <cellStyle name="Cel Bijzonderheid 2" xfId="67" xr:uid="{EC18977C-F7F9-4C54-A416-92056FA3710B}"/>
    <cellStyle name="Cel Dataverzoek" xfId="63" xr:uid="{00000000-0005-0000-0000-00001F000000}"/>
    <cellStyle name="Cel Dataverzoek 2" xfId="72" xr:uid="{B9709FCB-716A-46B2-B0B5-3AD8EB5967A9}"/>
    <cellStyle name="Cel Input" xfId="11" xr:uid="{00000000-0005-0000-0000-000020000000}"/>
    <cellStyle name="Cel Input 2" xfId="68" xr:uid="{4CFD4E04-6F96-4FBD-A98F-73AD76CA34F6}"/>
    <cellStyle name="Cel input database" xfId="64" xr:uid="{D3BE9B27-7433-43F4-96C8-5DBCFAF23CCF}"/>
    <cellStyle name="Cel input database 2" xfId="73" xr:uid="{5CF99BAC-C241-4198-BCD8-8893CC57B12D}"/>
    <cellStyle name="Cel n.v.t. (leeg)" xfId="62" xr:uid="{00000000-0005-0000-0000-000021000000}"/>
    <cellStyle name="Cel n.v.t. (leeg) 2" xfId="71" xr:uid="{9F9F61F9-5608-4DA1-A886-E068EA9A89DB}"/>
    <cellStyle name="Cel PM extern" xfId="12" xr:uid="{00000000-0005-0000-0000-000022000000}"/>
    <cellStyle name="Cel PM extern 2" xfId="69" xr:uid="{8392F45D-3A06-411E-AC3A-BECBB7AA7BA4}"/>
    <cellStyle name="Cel Verwijzing" xfId="13" xr:uid="{00000000-0005-0000-0000-000023000000}"/>
    <cellStyle name="Cel Verwijzing 2" xfId="70" xr:uid="{ECAC5346-74B9-436C-A46F-F46700C61D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Standaard" xfId="0" builtinId="0" customBuiltin="1"/>
    <cellStyle name="Standaard 26" xfId="74" xr:uid="{442F365E-5FE3-48D4-A748-5F2A684F1EBE}"/>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FFFFCC"/>
      <color rgb="FFFFCC99"/>
      <color rgb="FFE1FFE1"/>
      <color rgb="FF99FF99"/>
      <color rgb="FFCCC8D9"/>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98290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15</xdr:row>
      <xdr:rowOff>56029</xdr:rowOff>
    </xdr:from>
    <xdr:to>
      <xdr:col>5</xdr:col>
      <xdr:colOff>918000</xdr:colOff>
      <xdr:row>15</xdr:row>
      <xdr:rowOff>56029</xdr:rowOff>
    </xdr:to>
    <xdr:cxnSp macro="">
      <xdr:nvCxnSpPr>
        <xdr:cNvPr id="2" name="Rechte verbindingslijn met pijl 1">
          <a:extLst>
            <a:ext uri="{FF2B5EF4-FFF2-40B4-BE49-F238E27FC236}">
              <a16:creationId xmlns:a16="http://schemas.microsoft.com/office/drawing/2014/main" id="{C35F17F9-B4BC-443A-89EB-B5CC71AC1AC1}"/>
            </a:ext>
          </a:extLst>
        </xdr:cNvPr>
        <xdr:cNvCxnSpPr/>
      </xdr:nvCxnSpPr>
      <xdr:spPr>
        <a:xfrm flipV="1">
          <a:off x="5143500" y="2476500"/>
          <a:ext cx="9180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35718</xdr:colOff>
      <xdr:row>15</xdr:row>
      <xdr:rowOff>69476</xdr:rowOff>
    </xdr:from>
    <xdr:to>
      <xdr:col>9</xdr:col>
      <xdr:colOff>877039</xdr:colOff>
      <xdr:row>20</xdr:row>
      <xdr:rowOff>83344</xdr:rowOff>
    </xdr:to>
    <xdr:cxnSp macro="">
      <xdr:nvCxnSpPr>
        <xdr:cNvPr id="7" name="Rechte verbindingslijn met pijl 6">
          <a:extLst>
            <a:ext uri="{FF2B5EF4-FFF2-40B4-BE49-F238E27FC236}">
              <a16:creationId xmlns:a16="http://schemas.microsoft.com/office/drawing/2014/main" id="{A3E377D0-91C4-40FB-ACA6-165651558E75}"/>
            </a:ext>
          </a:extLst>
        </xdr:cNvPr>
        <xdr:cNvCxnSpPr/>
      </xdr:nvCxnSpPr>
      <xdr:spPr>
        <a:xfrm flipV="1">
          <a:off x="8501062" y="2629320"/>
          <a:ext cx="841321" cy="8473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171177</xdr:colOff>
      <xdr:row>15</xdr:row>
      <xdr:rowOff>54428</xdr:rowOff>
    </xdr:from>
    <xdr:to>
      <xdr:col>5</xdr:col>
      <xdr:colOff>898071</xdr:colOff>
      <xdr:row>20</xdr:row>
      <xdr:rowOff>40822</xdr:rowOff>
    </xdr:to>
    <xdr:cxnSp macro="">
      <xdr:nvCxnSpPr>
        <xdr:cNvPr id="4" name="Rechte verbindingslijn met pijl 3">
          <a:extLst>
            <a:ext uri="{FF2B5EF4-FFF2-40B4-BE49-F238E27FC236}">
              <a16:creationId xmlns:a16="http://schemas.microsoft.com/office/drawing/2014/main" id="{5BA0E249-12BF-4DDB-B123-23B894C46C9E}"/>
            </a:ext>
          </a:extLst>
        </xdr:cNvPr>
        <xdr:cNvCxnSpPr/>
      </xdr:nvCxnSpPr>
      <xdr:spPr>
        <a:xfrm>
          <a:off x="5287463" y="2585357"/>
          <a:ext cx="917394" cy="7347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1035844</xdr:colOff>
      <xdr:row>17</xdr:row>
      <xdr:rowOff>11905</xdr:rowOff>
    </xdr:from>
    <xdr:to>
      <xdr:col>7</xdr:col>
      <xdr:colOff>1035844</xdr:colOff>
      <xdr:row>18</xdr:row>
      <xdr:rowOff>158270</xdr:rowOff>
    </xdr:to>
    <xdr:cxnSp macro="">
      <xdr:nvCxnSpPr>
        <xdr:cNvPr id="3" name="Rechte verbindingslijn met pijl 2">
          <a:extLst>
            <a:ext uri="{FF2B5EF4-FFF2-40B4-BE49-F238E27FC236}">
              <a16:creationId xmlns:a16="http://schemas.microsoft.com/office/drawing/2014/main" id="{8CAFB524-3CB2-438F-B193-2FAAD600D489}"/>
            </a:ext>
          </a:extLst>
        </xdr:cNvPr>
        <xdr:cNvCxnSpPr/>
      </xdr:nvCxnSpPr>
      <xdr:spPr>
        <a:xfrm flipH="1">
          <a:off x="7274719" y="2905124"/>
          <a:ext cx="0" cy="3130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cm.nl/system/files/documents/bijlage-2-formules-tennet-op-zee.pdf" TargetMode="External"/><Relationship Id="rId1" Type="http://schemas.openxmlformats.org/officeDocument/2006/relationships/hyperlink" Target="https://www.acm.nl/system/files/documents/methodebesluit-tennet-op-zee-2027-203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45"/>
  <sheetViews>
    <sheetView showGridLines="0" zoomScale="85" zoomScaleNormal="85" workbookViewId="0">
      <pane ySplit="3" topLeftCell="A4" activePane="bottomLeft" state="frozen"/>
      <selection activeCell="O39" sqref="O39"/>
      <selection pane="bottomLeft" activeCell="C15" sqref="C15"/>
    </sheetView>
  </sheetViews>
  <sheetFormatPr defaultColWidth="9.28515625" defaultRowHeight="12.75" x14ac:dyDescent="0.2"/>
  <cols>
    <col min="1" max="1" width="5.7109375" style="2" customWidth="1"/>
    <col min="2" max="2" width="43.7109375" style="2" customWidth="1"/>
    <col min="3" max="3" width="91.7109375" style="2" customWidth="1"/>
    <col min="4" max="4" width="5.7109375" style="2" customWidth="1"/>
    <col min="5" max="16384" width="9.28515625" style="2"/>
  </cols>
  <sheetData>
    <row r="2" spans="2:5" s="7" customFormat="1" ht="18" x14ac:dyDescent="0.2">
      <c r="B2" s="7" t="s">
        <v>1</v>
      </c>
    </row>
    <row r="6" spans="2:5" x14ac:dyDescent="0.2">
      <c r="B6" s="3"/>
    </row>
    <row r="13" spans="2:5" s="8" customFormat="1" x14ac:dyDescent="0.2">
      <c r="B13" s="8" t="s">
        <v>2</v>
      </c>
    </row>
    <row r="15" spans="2:5" x14ac:dyDescent="0.2">
      <c r="B15" s="9" t="s">
        <v>3</v>
      </c>
      <c r="C15" s="10" t="s">
        <v>158</v>
      </c>
      <c r="E15" s="20"/>
    </row>
    <row r="16" spans="2:5" x14ac:dyDescent="0.2">
      <c r="B16" s="9" t="s">
        <v>4</v>
      </c>
      <c r="C16" s="10" t="s">
        <v>127</v>
      </c>
    </row>
    <row r="17" spans="2:3" x14ac:dyDescent="0.2">
      <c r="B17" s="9" t="s">
        <v>5</v>
      </c>
      <c r="C17" s="10" t="s">
        <v>74</v>
      </c>
    </row>
    <row r="18" spans="2:3" x14ac:dyDescent="0.2">
      <c r="B18" s="9" t="s">
        <v>6</v>
      </c>
      <c r="C18" s="10" t="s">
        <v>126</v>
      </c>
    </row>
    <row r="19" spans="2:3" x14ac:dyDescent="0.2">
      <c r="B19" s="9" t="s">
        <v>7</v>
      </c>
      <c r="C19" s="10" t="s">
        <v>74</v>
      </c>
    </row>
    <row r="20" spans="2:3" x14ac:dyDescent="0.2">
      <c r="B20" s="9" t="s">
        <v>8</v>
      </c>
      <c r="C20" s="10" t="s">
        <v>156</v>
      </c>
    </row>
    <row r="21" spans="2:3" ht="25.15" customHeight="1" x14ac:dyDescent="0.2">
      <c r="B21" s="9" t="s">
        <v>9</v>
      </c>
      <c r="C21" s="10" t="s">
        <v>105</v>
      </c>
    </row>
    <row r="22" spans="2:3" x14ac:dyDescent="0.2">
      <c r="B22" s="9" t="s">
        <v>10</v>
      </c>
      <c r="C22" s="10" t="s">
        <v>74</v>
      </c>
    </row>
    <row r="25" spans="2:3" s="8" customFormat="1" x14ac:dyDescent="0.2">
      <c r="B25" s="8" t="s">
        <v>11</v>
      </c>
    </row>
    <row r="27" spans="2:3" x14ac:dyDescent="0.2">
      <c r="B27" s="10" t="s">
        <v>64</v>
      </c>
      <c r="C27" s="10" t="s">
        <v>75</v>
      </c>
    </row>
    <row r="28" spans="2:3" ht="25.5" x14ac:dyDescent="0.2">
      <c r="B28" s="10" t="s">
        <v>66</v>
      </c>
      <c r="C28" s="10" t="s">
        <v>75</v>
      </c>
    </row>
    <row r="29" spans="2:3" x14ac:dyDescent="0.2">
      <c r="B29" s="10" t="s">
        <v>65</v>
      </c>
      <c r="C29" s="62">
        <v>46279</v>
      </c>
    </row>
    <row r="30" spans="2:3" ht="25.5" x14ac:dyDescent="0.2">
      <c r="B30" s="10" t="s">
        <v>67</v>
      </c>
      <c r="C30" s="10" t="s">
        <v>75</v>
      </c>
    </row>
    <row r="31" spans="2:3" ht="25.5" x14ac:dyDescent="0.2">
      <c r="B31" s="10" t="s">
        <v>68</v>
      </c>
      <c r="C31" s="10" t="s">
        <v>157</v>
      </c>
    </row>
    <row r="32" spans="2:3" x14ac:dyDescent="0.2">
      <c r="B32" s="9" t="s">
        <v>10</v>
      </c>
      <c r="C32" s="10" t="s">
        <v>74</v>
      </c>
    </row>
    <row r="34" spans="2:4" x14ac:dyDescent="0.2">
      <c r="B34" s="63" t="s">
        <v>60</v>
      </c>
      <c r="C34" s="64"/>
      <c r="D34" s="5"/>
    </row>
    <row r="35" spans="2:4" x14ac:dyDescent="0.2">
      <c r="B35" s="19"/>
      <c r="C35" s="19"/>
      <c r="D35" s="5"/>
    </row>
    <row r="37" spans="2:4" s="8" customFormat="1" x14ac:dyDescent="0.2">
      <c r="B37" s="8" t="s">
        <v>12</v>
      </c>
    </row>
    <row r="39" spans="2:4" x14ac:dyDescent="0.2">
      <c r="B39" s="2" t="s">
        <v>52</v>
      </c>
    </row>
    <row r="44" spans="2:4" x14ac:dyDescent="0.2">
      <c r="B44" s="4"/>
    </row>
    <row r="45" spans="2:4" x14ac:dyDescent="0.2">
      <c r="B45" s="22" t="s">
        <v>69</v>
      </c>
    </row>
  </sheetData>
  <mergeCells count="1">
    <mergeCell ref="B34:C34"/>
  </mergeCells>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M50"/>
  <sheetViews>
    <sheetView showGridLines="0" zoomScale="80" zoomScaleNormal="80" workbookViewId="0">
      <pane ySplit="3" topLeftCell="A4" activePane="bottomLeft" state="frozen"/>
      <selection activeCell="O39" sqref="O39"/>
      <selection pane="bottomLeft" activeCell="A4" sqref="A4"/>
    </sheetView>
  </sheetViews>
  <sheetFormatPr defaultColWidth="9.28515625" defaultRowHeight="12.75" x14ac:dyDescent="0.2"/>
  <cols>
    <col min="1" max="1" width="5.7109375" style="2" customWidth="1"/>
    <col min="2" max="2" width="35.28515625" style="2" customWidth="1"/>
    <col min="3" max="3" width="2.7109375" style="2" customWidth="1"/>
    <col min="4" max="4" width="30.7109375" style="2" customWidth="1"/>
    <col min="5" max="5" width="2.7109375" style="2" customWidth="1"/>
    <col min="6" max="6" width="13.7109375" style="2" customWidth="1"/>
    <col min="7" max="7" width="2.7109375" style="2" customWidth="1"/>
    <col min="8" max="8" width="30.7109375" style="2" customWidth="1"/>
    <col min="9" max="9" width="2.7109375" style="2" customWidth="1"/>
    <col min="10" max="10" width="13.7109375" style="2" customWidth="1"/>
    <col min="11" max="11" width="2.7109375" style="2" customWidth="1"/>
    <col min="12" max="12" width="30.7109375" style="2" customWidth="1"/>
    <col min="13" max="13" width="2.7109375" style="2" customWidth="1"/>
    <col min="14" max="16384" width="9.28515625" style="2"/>
  </cols>
  <sheetData>
    <row r="2" spans="2:13" s="7" customFormat="1" ht="18" x14ac:dyDescent="0.2">
      <c r="B2" s="7" t="s">
        <v>47</v>
      </c>
    </row>
    <row r="5" spans="2:13" s="8" customFormat="1" x14ac:dyDescent="0.2">
      <c r="B5" s="8" t="s">
        <v>13</v>
      </c>
    </row>
    <row r="7" spans="2:13" x14ac:dyDescent="0.2">
      <c r="B7" s="2" t="s">
        <v>135</v>
      </c>
    </row>
    <row r="9" spans="2:13" s="8" customFormat="1" x14ac:dyDescent="0.2">
      <c r="B9" s="8" t="s">
        <v>53</v>
      </c>
    </row>
    <row r="11" spans="2:13" x14ac:dyDescent="0.2">
      <c r="B11" s="2" t="s">
        <v>91</v>
      </c>
    </row>
    <row r="13" spans="2:13" x14ac:dyDescent="0.2">
      <c r="D13" s="33" t="s">
        <v>92</v>
      </c>
      <c r="E13" s="33"/>
      <c r="F13" s="33"/>
      <c r="G13" s="33"/>
      <c r="H13" s="33" t="s">
        <v>93</v>
      </c>
      <c r="I13" s="33"/>
      <c r="J13" s="33"/>
      <c r="K13" s="33"/>
      <c r="L13" s="33" t="s">
        <v>28</v>
      </c>
    </row>
    <row r="14" spans="2:13" x14ac:dyDescent="0.2">
      <c r="C14" s="34"/>
      <c r="D14" s="34"/>
      <c r="E14" s="34"/>
    </row>
    <row r="15" spans="2:13" x14ac:dyDescent="0.2">
      <c r="B15" s="35"/>
      <c r="C15" s="36"/>
      <c r="D15" s="37"/>
      <c r="E15" s="38"/>
      <c r="G15" s="36"/>
      <c r="H15" s="37"/>
      <c r="I15" s="38"/>
      <c r="K15" s="36"/>
      <c r="L15" s="37"/>
      <c r="M15" s="38"/>
    </row>
    <row r="16" spans="2:13" x14ac:dyDescent="0.2">
      <c r="B16" s="35"/>
      <c r="C16" s="39"/>
      <c r="D16" s="40" t="s">
        <v>94</v>
      </c>
      <c r="E16" s="41"/>
      <c r="G16" s="39"/>
      <c r="H16" s="45" t="s">
        <v>118</v>
      </c>
      <c r="I16" s="41"/>
      <c r="K16" s="39"/>
      <c r="L16" s="46" t="s">
        <v>95</v>
      </c>
      <c r="M16" s="41"/>
    </row>
    <row r="17" spans="2:13" x14ac:dyDescent="0.2">
      <c r="B17" s="35"/>
      <c r="C17" s="42"/>
      <c r="D17" s="43"/>
      <c r="E17" s="44"/>
      <c r="G17" s="57"/>
      <c r="H17" s="43"/>
      <c r="I17" s="56"/>
      <c r="K17" s="42"/>
      <c r="L17" s="43"/>
      <c r="M17" s="44"/>
    </row>
    <row r="20" spans="2:13" x14ac:dyDescent="0.2">
      <c r="G20" s="36"/>
      <c r="H20" s="37"/>
      <c r="I20" s="38"/>
    </row>
    <row r="21" spans="2:13" x14ac:dyDescent="0.2">
      <c r="G21" s="39"/>
      <c r="H21" s="45" t="s">
        <v>132</v>
      </c>
      <c r="I21" s="41"/>
    </row>
    <row r="22" spans="2:13" x14ac:dyDescent="0.2">
      <c r="G22" s="42"/>
      <c r="H22" s="43"/>
      <c r="I22" s="44"/>
    </row>
    <row r="25" spans="2:13" s="8" customFormat="1" x14ac:dyDescent="0.2">
      <c r="B25" s="8" t="s">
        <v>14</v>
      </c>
    </row>
    <row r="27" spans="2:13" x14ac:dyDescent="0.2">
      <c r="B27" s="21" t="s">
        <v>33</v>
      </c>
      <c r="D27" s="21" t="s">
        <v>15</v>
      </c>
      <c r="F27" s="5"/>
    </row>
    <row r="29" spans="2:13" x14ac:dyDescent="0.2">
      <c r="B29" s="24">
        <v>123</v>
      </c>
      <c r="D29" s="2" t="s">
        <v>61</v>
      </c>
    </row>
    <row r="30" spans="2:13" x14ac:dyDescent="0.2">
      <c r="B30" s="25">
        <f>B29</f>
        <v>123</v>
      </c>
      <c r="D30" s="2" t="s">
        <v>16</v>
      </c>
    </row>
    <row r="31" spans="2:13" x14ac:dyDescent="0.2">
      <c r="B31" s="26">
        <f>B30+B29</f>
        <v>246</v>
      </c>
      <c r="D31" s="2" t="s">
        <v>17</v>
      </c>
    </row>
    <row r="32" spans="2:13" x14ac:dyDescent="0.2">
      <c r="B32" s="23">
        <f>B30+B31</f>
        <v>369</v>
      </c>
      <c r="D32" s="2" t="s">
        <v>62</v>
      </c>
      <c r="E32" s="5"/>
      <c r="F32" s="5"/>
    </row>
    <row r="33" spans="2:5" x14ac:dyDescent="0.2">
      <c r="B33" s="29"/>
      <c r="D33" s="2" t="s">
        <v>18</v>
      </c>
      <c r="E33" s="5"/>
    </row>
    <row r="35" spans="2:5" x14ac:dyDescent="0.2">
      <c r="B35" s="21" t="s">
        <v>29</v>
      </c>
    </row>
    <row r="36" spans="2:5" x14ac:dyDescent="0.2">
      <c r="B36" s="1"/>
    </row>
    <row r="37" spans="2:5" x14ac:dyDescent="0.2">
      <c r="B37" s="22" t="s">
        <v>34</v>
      </c>
    </row>
    <row r="38" spans="2:5" x14ac:dyDescent="0.2">
      <c r="B38" s="23" t="s">
        <v>28</v>
      </c>
      <c r="D38" s="3" t="s">
        <v>37</v>
      </c>
    </row>
    <row r="39" spans="2:5" x14ac:dyDescent="0.2">
      <c r="B39" s="24" t="s">
        <v>26</v>
      </c>
      <c r="D39" s="3" t="s">
        <v>30</v>
      </c>
    </row>
    <row r="40" spans="2:5" x14ac:dyDescent="0.2">
      <c r="B40" s="26" t="s">
        <v>27</v>
      </c>
      <c r="D40" s="3" t="s">
        <v>31</v>
      </c>
    </row>
    <row r="41" spans="2:5" x14ac:dyDescent="0.2">
      <c r="D41" s="3"/>
    </row>
    <row r="42" spans="2:5" x14ac:dyDescent="0.2">
      <c r="B42" s="22" t="s">
        <v>36</v>
      </c>
      <c r="D42" s="3"/>
    </row>
    <row r="43" spans="2:5" x14ac:dyDescent="0.2">
      <c r="B43" s="16" t="s">
        <v>32</v>
      </c>
      <c r="D43" s="3" t="s">
        <v>38</v>
      </c>
    </row>
    <row r="44" spans="2:5" x14ac:dyDescent="0.2">
      <c r="B44" s="17" t="s">
        <v>35</v>
      </c>
      <c r="D44" s="2" t="s">
        <v>63</v>
      </c>
    </row>
    <row r="50" spans="2:2" x14ac:dyDescent="0.2">
      <c r="B50" s="22" t="s">
        <v>69</v>
      </c>
    </row>
  </sheetData>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I28"/>
  <sheetViews>
    <sheetView showGridLines="0" tabSelected="1" zoomScale="85" zoomScaleNormal="85" workbookViewId="0">
      <pane ySplit="3" topLeftCell="A4" activePane="bottomLeft" state="frozen"/>
      <selection activeCell="B6" sqref="B6"/>
      <selection pane="bottomLeft" activeCell="F26" sqref="F26"/>
    </sheetView>
  </sheetViews>
  <sheetFormatPr defaultColWidth="9.28515625" defaultRowHeight="12.75" x14ac:dyDescent="0.2"/>
  <cols>
    <col min="1" max="1" width="5.7109375" style="2" customWidth="1"/>
    <col min="2" max="2" width="7.5703125" style="2" customWidth="1"/>
    <col min="3" max="3" width="52.28515625" style="2" customWidth="1"/>
    <col min="4" max="4" width="60.5703125" style="2" customWidth="1"/>
    <col min="5" max="5" width="36.28515625" style="2" customWidth="1"/>
    <col min="6" max="6" width="40.7109375" style="2" customWidth="1"/>
    <col min="7" max="7" width="49.7109375" style="2" customWidth="1"/>
    <col min="8" max="8" width="5.7109375" style="2" customWidth="1"/>
    <col min="9" max="16384" width="9.28515625" style="2"/>
  </cols>
  <sheetData>
    <row r="2" spans="2:9" s="7" customFormat="1" ht="18" x14ac:dyDescent="0.2">
      <c r="B2" s="7" t="s">
        <v>19</v>
      </c>
    </row>
    <row r="5" spans="2:9" s="8" customFormat="1" x14ac:dyDescent="0.2">
      <c r="B5" s="8" t="s">
        <v>20</v>
      </c>
    </row>
    <row r="7" spans="2:9" x14ac:dyDescent="0.2">
      <c r="B7" s="22" t="s">
        <v>57</v>
      </c>
    </row>
    <row r="8" spans="2:9" x14ac:dyDescent="0.2">
      <c r="B8" s="22" t="s">
        <v>58</v>
      </c>
    </row>
    <row r="10" spans="2:9" x14ac:dyDescent="0.2">
      <c r="B10" s="14" t="s">
        <v>48</v>
      </c>
      <c r="C10" s="14" t="s">
        <v>49</v>
      </c>
      <c r="D10" s="14" t="s">
        <v>70</v>
      </c>
      <c r="E10" s="14" t="s">
        <v>56</v>
      </c>
      <c r="F10" s="14" t="s">
        <v>71</v>
      </c>
      <c r="G10" s="14" t="s">
        <v>0</v>
      </c>
      <c r="I10" s="20"/>
    </row>
    <row r="11" spans="2:9" x14ac:dyDescent="0.2">
      <c r="B11" s="11"/>
      <c r="C11" s="18" t="s">
        <v>54</v>
      </c>
      <c r="D11" s="18" t="s">
        <v>21</v>
      </c>
      <c r="E11" s="18" t="s">
        <v>59</v>
      </c>
      <c r="F11" s="18" t="s">
        <v>72</v>
      </c>
      <c r="G11" s="18"/>
    </row>
    <row r="12" spans="2:9" x14ac:dyDescent="0.2">
      <c r="B12" s="6">
        <v>1</v>
      </c>
      <c r="C12" s="6" t="s">
        <v>136</v>
      </c>
      <c r="D12" s="6" t="s">
        <v>136</v>
      </c>
      <c r="E12" s="54" t="s">
        <v>131</v>
      </c>
      <c r="F12" s="48" t="s">
        <v>108</v>
      </c>
      <c r="G12" s="6"/>
    </row>
    <row r="13" spans="2:9" x14ac:dyDescent="0.2">
      <c r="B13" s="6">
        <v>2</v>
      </c>
      <c r="C13" s="6" t="s">
        <v>138</v>
      </c>
      <c r="D13" s="58" t="s">
        <v>139</v>
      </c>
      <c r="E13" s="59" t="s">
        <v>140</v>
      </c>
      <c r="F13" s="48" t="s">
        <v>108</v>
      </c>
      <c r="G13" s="6"/>
    </row>
    <row r="14" spans="2:9" x14ac:dyDescent="0.2">
      <c r="B14" s="6">
        <v>3</v>
      </c>
      <c r="C14" s="6" t="s">
        <v>106</v>
      </c>
      <c r="D14" s="6" t="s">
        <v>107</v>
      </c>
      <c r="E14" s="54" t="s">
        <v>161</v>
      </c>
      <c r="F14" s="6" t="s">
        <v>160</v>
      </c>
      <c r="G14" s="6"/>
    </row>
    <row r="15" spans="2:9" x14ac:dyDescent="0.2">
      <c r="B15" s="6">
        <v>4</v>
      </c>
      <c r="C15" s="6" t="s">
        <v>122</v>
      </c>
      <c r="D15" s="6" t="s">
        <v>148</v>
      </c>
      <c r="E15" s="6"/>
      <c r="F15" s="6" t="s">
        <v>121</v>
      </c>
      <c r="G15" s="6"/>
    </row>
    <row r="16" spans="2:9" x14ac:dyDescent="0.2">
      <c r="B16" s="6">
        <v>5</v>
      </c>
      <c r="C16" s="6" t="s">
        <v>119</v>
      </c>
      <c r="D16" s="6" t="s">
        <v>159</v>
      </c>
      <c r="E16" s="54"/>
      <c r="F16" s="6" t="s">
        <v>160</v>
      </c>
      <c r="G16" s="6"/>
    </row>
    <row r="19" spans="2:2" s="8" customFormat="1" x14ac:dyDescent="0.2">
      <c r="B19" s="8" t="s">
        <v>46</v>
      </c>
    </row>
    <row r="21" spans="2:2" x14ac:dyDescent="0.2">
      <c r="B21" s="22" t="s">
        <v>44</v>
      </c>
    </row>
    <row r="22" spans="2:2" x14ac:dyDescent="0.2">
      <c r="B22" s="22" t="s">
        <v>45</v>
      </c>
    </row>
    <row r="28" spans="2:2" x14ac:dyDescent="0.2">
      <c r="B28" s="22" t="s">
        <v>69</v>
      </c>
    </row>
  </sheetData>
  <phoneticPr fontId="29" type="noConversion"/>
  <hyperlinks>
    <hyperlink ref="F12" r:id="rId1" xr:uid="{2D90F1CF-3401-4A6F-B4B9-AC66C804C587}"/>
    <hyperlink ref="F13" r:id="rId2" xr:uid="{E99791D4-0F1A-4265-981E-CAEE572BC58C}"/>
  </hyperlinks>
  <pageMargins left="0.75" right="0.75" top="1" bottom="1" header="0.5" footer="0.5"/>
  <pageSetup paperSize="9"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A2:P22"/>
  <sheetViews>
    <sheetView showGridLines="0" zoomScale="85" zoomScaleNormal="85" workbookViewId="0">
      <pane xSplit="4" ySplit="11" topLeftCell="E12" activePane="bottomRight" state="frozen"/>
      <selection activeCell="B6" sqref="B6"/>
      <selection pane="topRight" activeCell="B6" sqref="B6"/>
      <selection pane="bottomLeft" activeCell="B6" sqref="B6"/>
      <selection pane="bottomRight"/>
    </sheetView>
  </sheetViews>
  <sheetFormatPr defaultColWidth="9.28515625" defaultRowHeight="12.75" x14ac:dyDescent="0.2"/>
  <cols>
    <col min="1" max="1" width="6.5703125" style="2" customWidth="1"/>
    <col min="2" max="2" width="52" style="2" customWidth="1"/>
    <col min="3" max="3" width="14" style="2" bestFit="1"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4" width="13.7109375" style="2" customWidth="1"/>
    <col min="15" max="15" width="2.7109375" style="2" customWidth="1"/>
    <col min="16" max="16" width="30.7109375" style="2" customWidth="1"/>
    <col min="17" max="30" width="13.7109375" style="2" customWidth="1"/>
    <col min="31" max="16384" width="9.28515625" style="2"/>
  </cols>
  <sheetData>
    <row r="2" spans="1:16" s="12" customFormat="1" ht="18" x14ac:dyDescent="0.2">
      <c r="B2" s="12" t="s">
        <v>73</v>
      </c>
    </row>
    <row r="4" spans="1:16" x14ac:dyDescent="0.2">
      <c r="B4" s="21" t="s">
        <v>51</v>
      </c>
    </row>
    <row r="5" spans="1:16" ht="27.75" customHeight="1" x14ac:dyDescent="0.2">
      <c r="B5" s="63" t="s">
        <v>96</v>
      </c>
      <c r="C5" s="63"/>
      <c r="D5" s="63"/>
      <c r="F5" s="13"/>
    </row>
    <row r="6" spans="1:16" x14ac:dyDescent="0.2">
      <c r="F6" s="13"/>
    </row>
    <row r="7" spans="1:16" x14ac:dyDescent="0.2">
      <c r="B7" s="22" t="s">
        <v>25</v>
      </c>
      <c r="F7" s="13"/>
    </row>
    <row r="8" spans="1:16" x14ac:dyDescent="0.2">
      <c r="B8" s="31" t="s">
        <v>74</v>
      </c>
    </row>
    <row r="10" spans="1:16" s="8" customFormat="1" x14ac:dyDescent="0.2">
      <c r="B10" s="8" t="s">
        <v>39</v>
      </c>
      <c r="C10" s="8" t="s">
        <v>128</v>
      </c>
      <c r="D10" s="8" t="s">
        <v>22</v>
      </c>
      <c r="F10" s="8" t="s">
        <v>23</v>
      </c>
      <c r="H10" s="8" t="s">
        <v>43</v>
      </c>
      <c r="J10" s="8" t="s">
        <v>78</v>
      </c>
      <c r="K10" s="8" t="s">
        <v>79</v>
      </c>
      <c r="L10" s="8" t="s">
        <v>80</v>
      </c>
      <c r="M10" s="8" t="s">
        <v>81</v>
      </c>
      <c r="N10" s="8" t="s">
        <v>82</v>
      </c>
      <c r="P10" s="8" t="s">
        <v>41</v>
      </c>
    </row>
    <row r="13" spans="1:16" s="8" customFormat="1" x14ac:dyDescent="0.2">
      <c r="B13" s="8" t="s">
        <v>55</v>
      </c>
    </row>
    <row r="15" spans="1:16" x14ac:dyDescent="0.2">
      <c r="B15" s="21" t="s">
        <v>76</v>
      </c>
    </row>
    <row r="16" spans="1:16" x14ac:dyDescent="0.2">
      <c r="A16" s="50"/>
      <c r="B16" s="2" t="s">
        <v>101</v>
      </c>
      <c r="C16" s="2" t="s">
        <v>129</v>
      </c>
      <c r="D16" s="2" t="s">
        <v>77</v>
      </c>
      <c r="J16" s="23">
        <f>'4. Berekening TI'!J39</f>
        <v>273879718.86088341</v>
      </c>
      <c r="K16" s="23">
        <f>'4. Berekening TI'!K39</f>
        <v>258655037.00625584</v>
      </c>
      <c r="L16" s="23">
        <f>'4. Berekening TI'!L39</f>
        <v>252029425.33794281</v>
      </c>
      <c r="M16" s="23">
        <f>'4. Berekening TI'!M39</f>
        <v>249390255.50625789</v>
      </c>
      <c r="N16" s="23">
        <f>'4. Berekening TI'!N39</f>
        <v>245293849.670329</v>
      </c>
    </row>
    <row r="17" spans="2:14" x14ac:dyDescent="0.2">
      <c r="B17" s="2" t="s">
        <v>101</v>
      </c>
      <c r="C17" s="2" t="s">
        <v>130</v>
      </c>
      <c r="D17" s="2" t="s">
        <v>77</v>
      </c>
      <c r="J17" s="23">
        <f>'4. Berekening TI'!J42</f>
        <v>854779532.93193257</v>
      </c>
      <c r="K17" s="23">
        <f>'4. Berekening TI'!K42</f>
        <v>1003952206.9097703</v>
      </c>
      <c r="L17" s="23">
        <f>'4. Berekening TI'!L42</f>
        <v>1277900907.7874849</v>
      </c>
      <c r="M17" s="23">
        <f>'4. Berekening TI'!M42</f>
        <v>1437606594.5266545</v>
      </c>
      <c r="N17" s="23">
        <f>'4. Berekening TI'!N42</f>
        <v>2345467869.0145378</v>
      </c>
    </row>
    <row r="18" spans="2:14" x14ac:dyDescent="0.2">
      <c r="B18" s="30"/>
    </row>
    <row r="19" spans="2:14" x14ac:dyDescent="0.2">
      <c r="B19" s="30"/>
    </row>
    <row r="22" spans="2:14" x14ac:dyDescent="0.2">
      <c r="B22" s="22" t="s">
        <v>69</v>
      </c>
    </row>
  </sheetData>
  <mergeCells count="1">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5B6E-9B78-4017-AF35-2D4803EABDDD}">
  <sheetPr>
    <tabColor theme="0" tint="-4.9989318521683403E-2"/>
  </sheetPr>
  <dimension ref="B2:B3"/>
  <sheetViews>
    <sheetView showGridLines="0" zoomScale="85" zoomScaleNormal="85" workbookViewId="0"/>
  </sheetViews>
  <sheetFormatPr defaultColWidth="9.28515625" defaultRowHeight="12.75" x14ac:dyDescent="0.2"/>
  <cols>
    <col min="1" max="1" width="5.7109375" style="16" customWidth="1"/>
    <col min="2" max="16384" width="9.28515625" style="16"/>
  </cols>
  <sheetData>
    <row r="2" spans="2:2" x14ac:dyDescent="0.2">
      <c r="B2" s="27"/>
    </row>
    <row r="3" spans="2:2" x14ac:dyDescent="0.2">
      <c r="B3" s="27"/>
    </row>
  </sheetData>
  <pageMargins left="0.7" right="0.7" top="0.75" bottom="0.75" header="0.3" footer="0.3"/>
  <pageSetup paperSize="9" orientation="portrait" r:id="rId1"/>
  <headerFooter>
    <oddFooter>&amp;C&amp;1#&amp;"Calibri"&amp;10&amp;K000000C2 - Internal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1FFE1"/>
  </sheetPr>
  <dimension ref="A2:R47"/>
  <sheetViews>
    <sheetView showGridLines="0" zoomScale="85" zoomScaleNormal="85" workbookViewId="0">
      <pane xSplit="4" ySplit="11" topLeftCell="E12" activePane="bottomRight" state="frozen"/>
      <selection activeCell="B6" sqref="B6"/>
      <selection pane="topRight" activeCell="B6" sqref="B6"/>
      <selection pane="bottomLeft" activeCell="B6" sqref="B6"/>
      <selection pane="bottomRight"/>
    </sheetView>
  </sheetViews>
  <sheetFormatPr defaultColWidth="9.28515625" defaultRowHeight="12.75" x14ac:dyDescent="0.2"/>
  <cols>
    <col min="1" max="1" width="5.7109375" style="2" customWidth="1"/>
    <col min="2" max="2" width="82.42578125" style="2" customWidth="1"/>
    <col min="3" max="3" width="15.4257812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0" width="16.5703125" style="2" customWidth="1"/>
    <col min="11" max="11" width="15.7109375" style="2" customWidth="1"/>
    <col min="12" max="12" width="15.28515625" style="2" customWidth="1"/>
    <col min="13" max="13" width="16.28515625" style="2" customWidth="1"/>
    <col min="14" max="14" width="14.85546875" style="2" bestFit="1" customWidth="1"/>
    <col min="15" max="15" width="2.7109375" style="2" customWidth="1"/>
    <col min="16" max="16" width="60.42578125" style="2" customWidth="1"/>
    <col min="17" max="17" width="13.7109375" style="2" customWidth="1"/>
    <col min="18" max="18" width="15.140625" style="2" customWidth="1"/>
    <col min="19" max="19" width="15.7109375" style="2" customWidth="1"/>
    <col min="20" max="22" width="13.7109375" style="2" customWidth="1"/>
    <col min="23" max="23" width="2.7109375" style="2" customWidth="1"/>
    <col min="24" max="24" width="56" style="2" customWidth="1"/>
    <col min="25" max="25" width="2.7109375" style="2" customWidth="1"/>
    <col min="26" max="26" width="30.7109375" style="2" customWidth="1"/>
    <col min="27" max="27" width="2.7109375" style="2" customWidth="1"/>
    <col min="28" max="42" width="13.7109375" style="2" customWidth="1"/>
    <col min="43" max="16384" width="9.28515625" style="2"/>
  </cols>
  <sheetData>
    <row r="2" spans="2:18" s="12" customFormat="1" ht="18" x14ac:dyDescent="0.2">
      <c r="B2" s="12" t="s">
        <v>85</v>
      </c>
    </row>
    <row r="4" spans="2:18" x14ac:dyDescent="0.2">
      <c r="B4" s="21" t="s">
        <v>24</v>
      </c>
      <c r="R4"/>
    </row>
    <row r="5" spans="2:18" ht="134.25" customHeight="1" x14ac:dyDescent="0.2">
      <c r="B5" s="63" t="s">
        <v>133</v>
      </c>
      <c r="C5" s="63"/>
      <c r="D5" s="63"/>
      <c r="F5" s="13"/>
    </row>
    <row r="6" spans="2:18" x14ac:dyDescent="0.2">
      <c r="F6" s="13"/>
    </row>
    <row r="7" spans="2:18" x14ac:dyDescent="0.2">
      <c r="B7" s="22" t="s">
        <v>25</v>
      </c>
      <c r="F7" s="13"/>
    </row>
    <row r="8" spans="2:18" x14ac:dyDescent="0.2">
      <c r="B8" s="31" t="s">
        <v>74</v>
      </c>
    </row>
    <row r="10" spans="2:18" s="8" customFormat="1" x14ac:dyDescent="0.2">
      <c r="B10" s="8" t="s">
        <v>39</v>
      </c>
      <c r="C10" s="8" t="s">
        <v>128</v>
      </c>
      <c r="D10" s="8" t="s">
        <v>22</v>
      </c>
      <c r="F10" s="8" t="s">
        <v>23</v>
      </c>
      <c r="H10" s="8" t="s">
        <v>43</v>
      </c>
      <c r="J10" s="8" t="s">
        <v>78</v>
      </c>
      <c r="K10" s="8" t="s">
        <v>79</v>
      </c>
      <c r="L10" s="8" t="s">
        <v>80</v>
      </c>
      <c r="M10" s="8" t="s">
        <v>81</v>
      </c>
      <c r="N10" s="8" t="s">
        <v>82</v>
      </c>
      <c r="P10" s="8" t="s">
        <v>40</v>
      </c>
      <c r="R10" s="8" t="s">
        <v>41</v>
      </c>
    </row>
    <row r="13" spans="2:18" s="8" customFormat="1" x14ac:dyDescent="0.2">
      <c r="B13" s="8" t="s">
        <v>86</v>
      </c>
    </row>
    <row r="15" spans="2:18" x14ac:dyDescent="0.2">
      <c r="B15" s="1" t="s">
        <v>83</v>
      </c>
      <c r="R15" s="20"/>
    </row>
    <row r="16" spans="2:18" x14ac:dyDescent="0.2">
      <c r="B16" t="s">
        <v>99</v>
      </c>
      <c r="D16" s="2" t="s">
        <v>84</v>
      </c>
      <c r="J16" s="49">
        <v>6.7000000000000004E-2</v>
      </c>
      <c r="K16" s="49">
        <v>6.8000000000000005E-2</v>
      </c>
      <c r="L16" s="49">
        <v>6.8000000000000005E-2</v>
      </c>
      <c r="M16" s="49">
        <v>6.9000000000000006E-2</v>
      </c>
      <c r="N16" s="49">
        <v>6.9000000000000006E-2</v>
      </c>
      <c r="P16" s="2" t="s">
        <v>155</v>
      </c>
      <c r="R16" s="20"/>
    </row>
    <row r="17" spans="1:18" x14ac:dyDescent="0.2">
      <c r="R17" s="20"/>
    </row>
    <row r="18" spans="1:18" x14ac:dyDescent="0.2">
      <c r="B18" s="21" t="s">
        <v>87</v>
      </c>
      <c r="R18" s="20"/>
    </row>
    <row r="19" spans="1:18" x14ac:dyDescent="0.2">
      <c r="B19" s="2" t="s">
        <v>124</v>
      </c>
      <c r="C19" s="2" t="s">
        <v>129</v>
      </c>
      <c r="D19" s="2" t="s">
        <v>77</v>
      </c>
      <c r="J19" s="60">
        <v>83637785.67874974</v>
      </c>
      <c r="K19" s="60">
        <v>83276395.269764513</v>
      </c>
      <c r="L19" s="60">
        <v>82845888.195640713</v>
      </c>
      <c r="M19" s="60">
        <v>82693751.897205457</v>
      </c>
      <c r="N19" s="60">
        <v>82279052.844086558</v>
      </c>
      <c r="P19" s="2" t="s">
        <v>141</v>
      </c>
      <c r="R19" s="20"/>
    </row>
    <row r="20" spans="1:18" x14ac:dyDescent="0.2">
      <c r="B20" s="2" t="s">
        <v>102</v>
      </c>
      <c r="C20" s="2" t="s">
        <v>129</v>
      </c>
      <c r="D20" s="2" t="s">
        <v>77</v>
      </c>
      <c r="J20" s="60">
        <v>1389467148.0697856</v>
      </c>
      <c r="K20" s="60">
        <v>1317778023.0368845</v>
      </c>
      <c r="L20" s="60">
        <v>1246519405.0781059</v>
      </c>
      <c r="M20" s="60">
        <v>1175412923.4177642</v>
      </c>
      <c r="N20" s="60">
        <v>1104721140.8105392</v>
      </c>
      <c r="P20" s="2" t="s">
        <v>142</v>
      </c>
      <c r="R20" s="20"/>
    </row>
    <row r="21" spans="1:18" x14ac:dyDescent="0.2">
      <c r="J21" s="61"/>
      <c r="K21" s="61"/>
      <c r="L21" s="61"/>
      <c r="M21" s="61"/>
      <c r="N21" s="61"/>
      <c r="R21" s="20"/>
    </row>
    <row r="22" spans="1:18" x14ac:dyDescent="0.2">
      <c r="B22" s="2" t="s">
        <v>124</v>
      </c>
      <c r="C22" s="2" t="s">
        <v>130</v>
      </c>
      <c r="D22" s="2" t="s">
        <v>77</v>
      </c>
      <c r="J22" s="60">
        <v>36336557.107323192</v>
      </c>
      <c r="K22" s="60">
        <v>35454277.679847881</v>
      </c>
      <c r="L22" s="60">
        <v>92368190.811497748</v>
      </c>
      <c r="M22" s="60">
        <v>207038918.21752542</v>
      </c>
      <c r="N22" s="60">
        <v>468132829.50101215</v>
      </c>
      <c r="P22" s="2" t="s">
        <v>143</v>
      </c>
      <c r="R22" s="20"/>
    </row>
    <row r="23" spans="1:18" x14ac:dyDescent="0.2">
      <c r="B23" s="2" t="s">
        <v>103</v>
      </c>
      <c r="C23" s="2" t="s">
        <v>130</v>
      </c>
      <c r="D23" s="2" t="s">
        <v>77</v>
      </c>
      <c r="J23" s="60">
        <v>820070037.86582398</v>
      </c>
      <c r="K23" s="60">
        <v>786660298.19478667</v>
      </c>
      <c r="L23" s="60">
        <v>4803103727.0221004</v>
      </c>
      <c r="M23" s="60">
        <v>8654122205.6433868</v>
      </c>
      <c r="N23" s="60">
        <v>22543775372.581184</v>
      </c>
      <c r="P23" s="2" t="s">
        <v>144</v>
      </c>
      <c r="R23" s="20"/>
    </row>
    <row r="24" spans="1:18" x14ac:dyDescent="0.2">
      <c r="R24" s="20"/>
    </row>
    <row r="25" spans="1:18" x14ac:dyDescent="0.2">
      <c r="A25" s="50"/>
      <c r="B25" s="1" t="s">
        <v>109</v>
      </c>
      <c r="C25" s="13"/>
      <c r="D25" s="13"/>
      <c r="E25" s="13"/>
      <c r="F25" s="13"/>
      <c r="G25" s="13"/>
      <c r="H25" s="13"/>
      <c r="I25" s="13"/>
      <c r="J25" s="13"/>
      <c r="K25" s="13"/>
      <c r="L25" s="13"/>
      <c r="M25" s="13"/>
      <c r="N25" s="13"/>
      <c r="O25" s="13"/>
      <c r="P25" s="13"/>
      <c r="R25" s="20"/>
    </row>
    <row r="26" spans="1:18" x14ac:dyDescent="0.2">
      <c r="B26" s="2" t="s">
        <v>110</v>
      </c>
      <c r="C26" s="2" t="s">
        <v>129</v>
      </c>
      <c r="D26" s="2" t="s">
        <v>77</v>
      </c>
      <c r="E26" s="13"/>
      <c r="F26" s="13"/>
      <c r="G26" s="13"/>
      <c r="H26" s="13"/>
      <c r="I26" s="13"/>
      <c r="J26" s="24">
        <v>0</v>
      </c>
      <c r="K26" s="24">
        <v>0</v>
      </c>
      <c r="L26" s="24">
        <v>0</v>
      </c>
      <c r="M26" s="24">
        <v>0</v>
      </c>
      <c r="N26" s="24">
        <v>0</v>
      </c>
      <c r="P26" s="61" t="s">
        <v>145</v>
      </c>
      <c r="Q26" s="61"/>
      <c r="R26" s="20"/>
    </row>
    <row r="27" spans="1:18" x14ac:dyDescent="0.2">
      <c r="P27" s="61"/>
      <c r="Q27" s="61"/>
    </row>
    <row r="28" spans="1:18" x14ac:dyDescent="0.2">
      <c r="B28" s="2" t="s">
        <v>110</v>
      </c>
      <c r="C28" s="2" t="s">
        <v>130</v>
      </c>
      <c r="D28" s="2" t="s">
        <v>77</v>
      </c>
      <c r="E28" s="13"/>
      <c r="F28" s="13"/>
      <c r="G28" s="13"/>
      <c r="H28" s="13"/>
      <c r="I28" s="13"/>
      <c r="J28" s="24">
        <v>661120768.41189718</v>
      </c>
      <c r="K28" s="24">
        <v>800385830.06408477</v>
      </c>
      <c r="L28" s="24">
        <v>713831896.14872134</v>
      </c>
      <c r="M28" s="24">
        <v>426623680.98378682</v>
      </c>
      <c r="N28" s="24">
        <v>0</v>
      </c>
      <c r="P28" s="61" t="s">
        <v>146</v>
      </c>
      <c r="Q28" s="61"/>
      <c r="R28" s="20"/>
    </row>
    <row r="29" spans="1:18" x14ac:dyDescent="0.2">
      <c r="P29" s="61"/>
      <c r="Q29" s="61"/>
    </row>
    <row r="30" spans="1:18" s="8" customFormat="1" x14ac:dyDescent="0.2">
      <c r="B30" s="8" t="s">
        <v>88</v>
      </c>
    </row>
    <row r="31" spans="1:18" x14ac:dyDescent="0.2">
      <c r="P31" s="61"/>
      <c r="Q31" s="61"/>
    </row>
    <row r="32" spans="1:18" x14ac:dyDescent="0.2">
      <c r="B32" s="28" t="s">
        <v>98</v>
      </c>
      <c r="C32" s="2" t="s">
        <v>129</v>
      </c>
      <c r="D32" s="2" t="s">
        <v>77</v>
      </c>
      <c r="J32" s="24">
        <v>71557993.206258044</v>
      </c>
      <c r="K32" s="24">
        <v>57979153.070383206</v>
      </c>
      <c r="L32" s="24">
        <v>59128736.131790869</v>
      </c>
      <c r="M32" s="24">
        <v>60301310.854426689</v>
      </c>
      <c r="N32" s="24">
        <v>61497337.071515225</v>
      </c>
      <c r="P32" s="61" t="s">
        <v>149</v>
      </c>
      <c r="Q32" s="61"/>
      <c r="R32" s="20"/>
    </row>
    <row r="33" spans="2:18" x14ac:dyDescent="0.2">
      <c r="B33" s="2" t="s">
        <v>111</v>
      </c>
      <c r="C33" s="2" t="s">
        <v>129</v>
      </c>
      <c r="D33" s="2" t="s">
        <v>77</v>
      </c>
      <c r="J33" s="24">
        <v>26089641.055199999</v>
      </c>
      <c r="K33" s="24">
        <v>28290583.099599998</v>
      </c>
      <c r="L33" s="24">
        <v>25791481.4652</v>
      </c>
      <c r="M33" s="24">
        <v>25791701.038800001</v>
      </c>
      <c r="N33" s="24">
        <v>25791701.038800001</v>
      </c>
      <c r="P33" s="61" t="s">
        <v>150</v>
      </c>
      <c r="Q33" s="61"/>
      <c r="R33" s="20"/>
    </row>
    <row r="34" spans="2:18" x14ac:dyDescent="0.2">
      <c r="B34" s="28"/>
      <c r="P34" s="61"/>
      <c r="Q34" s="61"/>
      <c r="R34" s="20"/>
    </row>
    <row r="35" spans="2:18" x14ac:dyDescent="0.2">
      <c r="B35" s="28" t="s">
        <v>98</v>
      </c>
      <c r="C35" s="2" t="s">
        <v>130</v>
      </c>
      <c r="D35" s="2" t="s">
        <v>77</v>
      </c>
      <c r="J35" s="24">
        <v>99377514.875702053</v>
      </c>
      <c r="K35" s="24">
        <v>111619198.88859215</v>
      </c>
      <c r="L35" s="24">
        <v>132489767.38976294</v>
      </c>
      <c r="M35" s="24">
        <v>180409563.13594842</v>
      </c>
      <c r="N35" s="24">
        <v>258214538.80542395</v>
      </c>
      <c r="P35" s="61" t="s">
        <v>151</v>
      </c>
      <c r="Q35" s="61"/>
      <c r="R35" s="20"/>
    </row>
    <row r="36" spans="2:18" x14ac:dyDescent="0.2">
      <c r="B36" s="2" t="s">
        <v>111</v>
      </c>
      <c r="C36" s="2" t="s">
        <v>130</v>
      </c>
      <c r="D36" s="2" t="s">
        <v>77</v>
      </c>
      <c r="J36" s="24">
        <v>4700000</v>
      </c>
      <c r="K36" s="24">
        <v>4700000</v>
      </c>
      <c r="L36" s="24">
        <v>14300000</v>
      </c>
      <c r="M36" s="24">
        <v>28100000</v>
      </c>
      <c r="N36" s="24">
        <v>65300000</v>
      </c>
      <c r="P36" s="61" t="s">
        <v>152</v>
      </c>
      <c r="Q36" s="61"/>
      <c r="R36" s="20"/>
    </row>
    <row r="37" spans="2:18" x14ac:dyDescent="0.2">
      <c r="P37" s="61"/>
      <c r="Q37" s="61"/>
    </row>
    <row r="38" spans="2:18" s="8" customFormat="1" x14ac:dyDescent="0.2">
      <c r="B38" s="8" t="s">
        <v>100</v>
      </c>
    </row>
    <row r="39" spans="2:18" x14ac:dyDescent="0.2">
      <c r="P39" s="61"/>
      <c r="Q39" s="61"/>
    </row>
    <row r="40" spans="2:18" x14ac:dyDescent="0.2">
      <c r="B40" s="2" t="s">
        <v>123</v>
      </c>
      <c r="C40" s="2" t="s">
        <v>129</v>
      </c>
      <c r="D40" s="2" t="s">
        <v>77</v>
      </c>
      <c r="J40" s="47">
        <v>500000</v>
      </c>
      <c r="K40" s="47">
        <v>500000</v>
      </c>
      <c r="L40" s="47">
        <v>500000</v>
      </c>
      <c r="M40" s="47">
        <v>500000</v>
      </c>
      <c r="N40" s="47">
        <v>500000</v>
      </c>
      <c r="P40" s="61" t="s">
        <v>153</v>
      </c>
      <c r="Q40" s="61"/>
      <c r="R40" s="20"/>
    </row>
    <row r="41" spans="2:18" x14ac:dyDescent="0.2">
      <c r="P41" s="61"/>
      <c r="Q41" s="61"/>
    </row>
    <row r="42" spans="2:18" x14ac:dyDescent="0.2">
      <c r="B42" s="2" t="s">
        <v>123</v>
      </c>
      <c r="C42" s="2" t="s">
        <v>130</v>
      </c>
      <c r="D42" s="2" t="s">
        <v>77</v>
      </c>
      <c r="J42" s="47">
        <v>1700000</v>
      </c>
      <c r="K42" s="47">
        <v>1700000</v>
      </c>
      <c r="L42" s="47">
        <v>1700000</v>
      </c>
      <c r="M42" s="47">
        <v>1700000</v>
      </c>
      <c r="N42" s="47">
        <v>1700000</v>
      </c>
      <c r="P42" s="61" t="s">
        <v>154</v>
      </c>
      <c r="Q42" s="61"/>
      <c r="R42" s="20"/>
    </row>
    <row r="47" spans="2:18" x14ac:dyDescent="0.2">
      <c r="B47" s="22" t="s">
        <v>69</v>
      </c>
    </row>
  </sheetData>
  <mergeCells count="1">
    <mergeCell ref="B5:D5"/>
  </mergeCells>
  <phoneticPr fontId="29"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2:B3"/>
  <sheetViews>
    <sheetView showGridLines="0" zoomScale="85" zoomScaleNormal="85" workbookViewId="0"/>
  </sheetViews>
  <sheetFormatPr defaultColWidth="9.28515625" defaultRowHeight="12.75" x14ac:dyDescent="0.2"/>
  <cols>
    <col min="1" max="1" width="5.7109375" style="16" customWidth="1"/>
    <col min="2" max="16384" width="9.28515625" style="16"/>
  </cols>
  <sheetData>
    <row r="2" spans="2:2" x14ac:dyDescent="0.2">
      <c r="B2" s="27"/>
    </row>
    <row r="3" spans="2:2" x14ac:dyDescent="0.2">
      <c r="B3" s="27"/>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sheetPr>
  <dimension ref="B2:R33"/>
  <sheetViews>
    <sheetView showGridLines="0" zoomScale="85" zoomScaleNormal="85" workbookViewId="0">
      <pane xSplit="4" ySplit="11" topLeftCell="E12" activePane="bottomRight" state="frozen"/>
      <selection activeCell="B6" sqref="B6"/>
      <selection pane="topRight" activeCell="B6" sqref="B6"/>
      <selection pane="bottomLeft" activeCell="B6" sqref="B6"/>
      <selection pane="bottomRight" activeCell="E12" sqref="E12"/>
    </sheetView>
  </sheetViews>
  <sheetFormatPr defaultColWidth="9.28515625" defaultRowHeight="12.75" x14ac:dyDescent="0.2"/>
  <cols>
    <col min="1" max="1" width="5.7109375" style="2" customWidth="1"/>
    <col min="2" max="2" width="70.42578125" style="2" customWidth="1"/>
    <col min="3" max="3" width="18.4257812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4" width="14.5703125" style="2" customWidth="1"/>
    <col min="15" max="15" width="2.7109375" style="2" customWidth="1"/>
    <col min="16" max="16" width="14.5703125" style="2" customWidth="1"/>
    <col min="17" max="17" width="2.7109375" style="2" customWidth="1"/>
    <col min="18" max="30" width="13.7109375" style="2" customWidth="1"/>
    <col min="31" max="16384" width="9.28515625" style="2"/>
  </cols>
  <sheetData>
    <row r="2" spans="2:18" s="12" customFormat="1" ht="18" x14ac:dyDescent="0.2">
      <c r="B2" s="12" t="s">
        <v>113</v>
      </c>
    </row>
    <row r="4" spans="2:18" x14ac:dyDescent="0.2">
      <c r="B4" s="21" t="s">
        <v>50</v>
      </c>
    </row>
    <row r="5" spans="2:18" ht="12.75" customHeight="1" x14ac:dyDescent="0.2">
      <c r="B5" s="63" t="s">
        <v>114</v>
      </c>
      <c r="C5" s="63"/>
      <c r="D5" s="63"/>
      <c r="F5" s="13"/>
    </row>
    <row r="6" spans="2:18" x14ac:dyDescent="0.2">
      <c r="F6" s="13"/>
    </row>
    <row r="7" spans="2:18" x14ac:dyDescent="0.2">
      <c r="B7" s="22" t="s">
        <v>25</v>
      </c>
      <c r="F7" s="13"/>
    </row>
    <row r="8" spans="2:18" ht="27" customHeight="1" x14ac:dyDescent="0.2">
      <c r="B8" s="63" t="s">
        <v>134</v>
      </c>
      <c r="C8" s="63"/>
      <c r="D8" s="63"/>
    </row>
    <row r="10" spans="2:18" s="8" customFormat="1" x14ac:dyDescent="0.2">
      <c r="B10" s="8" t="s">
        <v>39</v>
      </c>
      <c r="C10" s="8" t="s">
        <v>128</v>
      </c>
      <c r="D10" s="8" t="s">
        <v>22</v>
      </c>
      <c r="F10" s="8" t="s">
        <v>23</v>
      </c>
      <c r="H10" s="8" t="s">
        <v>43</v>
      </c>
      <c r="J10" s="8" t="s">
        <v>78</v>
      </c>
      <c r="K10" s="8" t="s">
        <v>79</v>
      </c>
      <c r="L10" s="8" t="s">
        <v>80</v>
      </c>
      <c r="M10" s="8" t="s">
        <v>81</v>
      </c>
      <c r="N10" s="8" t="s">
        <v>82</v>
      </c>
      <c r="P10" s="8" t="s">
        <v>89</v>
      </c>
      <c r="R10" s="8" t="s">
        <v>41</v>
      </c>
    </row>
    <row r="13" spans="2:18" s="8" customFormat="1" x14ac:dyDescent="0.2">
      <c r="B13" s="8" t="s">
        <v>42</v>
      </c>
    </row>
    <row r="15" spans="2:18" x14ac:dyDescent="0.2">
      <c r="B15" s="1" t="s">
        <v>83</v>
      </c>
    </row>
    <row r="16" spans="2:18" x14ac:dyDescent="0.2">
      <c r="B16" t="s">
        <v>99</v>
      </c>
      <c r="D16" s="2" t="s">
        <v>84</v>
      </c>
      <c r="J16" s="32">
        <f>'2. Brondata'!J16</f>
        <v>6.7000000000000004E-2</v>
      </c>
      <c r="K16" s="32">
        <f>'2. Brondata'!K16</f>
        <v>6.8000000000000005E-2</v>
      </c>
      <c r="L16" s="32">
        <f>'2. Brondata'!L16</f>
        <v>6.8000000000000005E-2</v>
      </c>
      <c r="M16" s="32">
        <f>'2. Brondata'!M16</f>
        <v>6.9000000000000006E-2</v>
      </c>
      <c r="N16" s="32">
        <f>'2. Brondata'!N16</f>
        <v>6.9000000000000006E-2</v>
      </c>
    </row>
    <row r="18" spans="2:16" x14ac:dyDescent="0.2">
      <c r="B18" s="21" t="s">
        <v>87</v>
      </c>
    </row>
    <row r="19" spans="2:16" x14ac:dyDescent="0.2">
      <c r="B19" s="2" t="s">
        <v>102</v>
      </c>
      <c r="C19" s="2" t="s">
        <v>129</v>
      </c>
      <c r="D19" s="2" t="s">
        <v>77</v>
      </c>
      <c r="J19" s="25">
        <f>'2. Brondata'!J20</f>
        <v>1389467148.0697856</v>
      </c>
      <c r="K19" s="25">
        <f>'2. Brondata'!K20</f>
        <v>1317778023.0368845</v>
      </c>
      <c r="L19" s="25">
        <f>'2. Brondata'!L20</f>
        <v>1246519405.0781059</v>
      </c>
      <c r="M19" s="25">
        <f>'2. Brondata'!M20</f>
        <v>1175412923.4177642</v>
      </c>
      <c r="N19" s="25">
        <f>'2. Brondata'!N20</f>
        <v>1104721140.8105392</v>
      </c>
    </row>
    <row r="21" spans="2:16" x14ac:dyDescent="0.2">
      <c r="B21" s="2" t="s">
        <v>103</v>
      </c>
      <c r="C21" s="2" t="s">
        <v>130</v>
      </c>
      <c r="D21" s="2" t="s">
        <v>77</v>
      </c>
      <c r="J21" s="25">
        <f>'2. Brondata'!J23</f>
        <v>820070037.86582398</v>
      </c>
      <c r="K21" s="25">
        <f>'2. Brondata'!K23</f>
        <v>786660298.19478667</v>
      </c>
      <c r="L21" s="25">
        <f>'2. Brondata'!L23</f>
        <v>4803103727.0221004</v>
      </c>
      <c r="M21" s="25">
        <f>'2. Brondata'!M23</f>
        <v>8654122205.6433868</v>
      </c>
      <c r="N21" s="25">
        <f>'2. Brondata'!N23</f>
        <v>22543775372.581184</v>
      </c>
    </row>
    <row r="23" spans="2:16" s="8" customFormat="1" x14ac:dyDescent="0.2">
      <c r="B23" s="8" t="s">
        <v>137</v>
      </c>
    </row>
    <row r="25" spans="2:16" x14ac:dyDescent="0.2">
      <c r="B25" s="2" t="s">
        <v>112</v>
      </c>
      <c r="C25" s="2" t="s">
        <v>129</v>
      </c>
      <c r="D25" s="2" t="s">
        <v>77</v>
      </c>
      <c r="J25" s="26">
        <f xml:space="preserve"> J$16 * J19</f>
        <v>93094298.920675635</v>
      </c>
      <c r="K25" s="26">
        <f xml:space="preserve"> K$16 * K19</f>
        <v>89608905.566508159</v>
      </c>
      <c r="L25" s="26">
        <f xml:space="preserve"> L$16 * L19</f>
        <v>84763319.545311213</v>
      </c>
      <c r="M25" s="26">
        <f xml:space="preserve"> M$16 * M19</f>
        <v>81103491.715825737</v>
      </c>
      <c r="N25" s="26">
        <f xml:space="preserve"> N$16 * N19</f>
        <v>76225758.715927213</v>
      </c>
      <c r="P25" s="15">
        <v>8</v>
      </c>
    </row>
    <row r="26" spans="2:16" x14ac:dyDescent="0.2">
      <c r="P26" s="15"/>
    </row>
    <row r="27" spans="2:16" x14ac:dyDescent="0.2">
      <c r="B27" s="2" t="s">
        <v>112</v>
      </c>
      <c r="C27" s="2" t="s">
        <v>130</v>
      </c>
      <c r="D27" s="2" t="s">
        <v>77</v>
      </c>
      <c r="J27" s="26">
        <f xml:space="preserve"> J$16 * J21</f>
        <v>54944692.537010208</v>
      </c>
      <c r="K27" s="26">
        <f xml:space="preserve"> K$16 * K21</f>
        <v>53492900.277245499</v>
      </c>
      <c r="L27" s="26">
        <f xml:space="preserve"> L$16 * L21</f>
        <v>326611053.43750286</v>
      </c>
      <c r="M27" s="26">
        <f xml:space="preserve"> M$16 * M21</f>
        <v>597134432.18939376</v>
      </c>
      <c r="N27" s="26">
        <f xml:space="preserve"> N$16 * N21</f>
        <v>1555520500.7081017</v>
      </c>
      <c r="P27" s="15">
        <v>8</v>
      </c>
    </row>
    <row r="33" spans="2:2" x14ac:dyDescent="0.2">
      <c r="B33" s="22" t="s">
        <v>69</v>
      </c>
    </row>
  </sheetData>
  <mergeCells count="2">
    <mergeCell ref="B5:D5"/>
    <mergeCell ref="B8:D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40447-3DBC-44CE-A573-A3E20B986842}">
  <sheetPr>
    <tabColor rgb="FFFFFFCC"/>
  </sheetPr>
  <dimension ref="A2:R47"/>
  <sheetViews>
    <sheetView showGridLines="0" zoomScale="85" zoomScaleNormal="85" workbookViewId="0">
      <pane xSplit="4" ySplit="11" topLeftCell="E12" activePane="bottomRight" state="frozen"/>
      <selection activeCell="B6" sqref="B6"/>
      <selection pane="topRight" activeCell="B6" sqref="B6"/>
      <selection pane="bottomLeft" activeCell="B6" sqref="B6"/>
      <selection pane="bottomRight" activeCell="J18" sqref="J18"/>
    </sheetView>
  </sheetViews>
  <sheetFormatPr defaultColWidth="9.28515625" defaultRowHeight="12.75" x14ac:dyDescent="0.2"/>
  <cols>
    <col min="1" max="1" width="5.7109375" style="2" customWidth="1"/>
    <col min="2" max="2" width="74.28515625" style="2" customWidth="1"/>
    <col min="3" max="3" width="14.710937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4" width="13.7109375" style="2" customWidth="1"/>
    <col min="15" max="15" width="2.7109375" style="2" customWidth="1"/>
    <col min="16" max="16" width="14.5703125" style="2" customWidth="1"/>
    <col min="17" max="17" width="2.7109375" style="2" customWidth="1"/>
    <col min="18" max="31" width="13.7109375" style="2" customWidth="1"/>
    <col min="32" max="16384" width="9.28515625" style="2"/>
  </cols>
  <sheetData>
    <row r="2" spans="2:18" s="12" customFormat="1" ht="18" x14ac:dyDescent="0.2">
      <c r="B2" s="12" t="s">
        <v>147</v>
      </c>
    </row>
    <row r="4" spans="2:18" x14ac:dyDescent="0.2">
      <c r="B4" s="21" t="s">
        <v>50</v>
      </c>
    </row>
    <row r="5" spans="2:18" ht="27.75" customHeight="1" x14ac:dyDescent="0.2">
      <c r="B5" s="63" t="s">
        <v>120</v>
      </c>
      <c r="C5" s="63"/>
      <c r="D5" s="63"/>
      <c r="F5" s="13"/>
    </row>
    <row r="6" spans="2:18" x14ac:dyDescent="0.2">
      <c r="F6" s="13"/>
    </row>
    <row r="7" spans="2:18" x14ac:dyDescent="0.2">
      <c r="B7" s="22" t="s">
        <v>25</v>
      </c>
      <c r="F7" s="13"/>
    </row>
    <row r="8" spans="2:18" ht="27" customHeight="1" x14ac:dyDescent="0.2">
      <c r="B8" s="63" t="s">
        <v>134</v>
      </c>
      <c r="C8" s="63"/>
      <c r="D8" s="63"/>
    </row>
    <row r="10" spans="2:18" s="8" customFormat="1" x14ac:dyDescent="0.2">
      <c r="B10" s="8" t="s">
        <v>39</v>
      </c>
      <c r="C10" s="8" t="s">
        <v>128</v>
      </c>
      <c r="D10" s="8" t="s">
        <v>22</v>
      </c>
      <c r="F10" s="8" t="s">
        <v>23</v>
      </c>
      <c r="H10" s="8" t="s">
        <v>43</v>
      </c>
      <c r="J10" s="8" t="s">
        <v>78</v>
      </c>
      <c r="K10" s="8" t="s">
        <v>79</v>
      </c>
      <c r="L10" s="8" t="s">
        <v>80</v>
      </c>
      <c r="M10" s="8" t="s">
        <v>81</v>
      </c>
      <c r="N10" s="8" t="s">
        <v>82</v>
      </c>
      <c r="P10" s="8" t="s">
        <v>89</v>
      </c>
      <c r="R10" s="8" t="s">
        <v>41</v>
      </c>
    </row>
    <row r="13" spans="2:18" s="8" customFormat="1" x14ac:dyDescent="0.2">
      <c r="B13" s="8" t="s">
        <v>42</v>
      </c>
    </row>
    <row r="15" spans="2:18" x14ac:dyDescent="0.2">
      <c r="B15" s="1" t="s">
        <v>86</v>
      </c>
    </row>
    <row r="16" spans="2:18" x14ac:dyDescent="0.2">
      <c r="B16" s="2" t="s">
        <v>115</v>
      </c>
      <c r="C16" s="2" t="s">
        <v>129</v>
      </c>
      <c r="D16" s="2" t="s">
        <v>77</v>
      </c>
      <c r="J16" s="25">
        <f>'3. Berekening vermogenskosten'!J25</f>
        <v>93094298.920675635</v>
      </c>
      <c r="K16" s="25">
        <f>'3. Berekening vermogenskosten'!K25</f>
        <v>89608905.566508159</v>
      </c>
      <c r="L16" s="25">
        <f>'3. Berekening vermogenskosten'!L25</f>
        <v>84763319.545311213</v>
      </c>
      <c r="M16" s="25">
        <f>'3. Berekening vermogenskosten'!M25</f>
        <v>81103491.715825737</v>
      </c>
      <c r="N16" s="25">
        <f>'3. Berekening vermogenskosten'!N25</f>
        <v>76225758.715927213</v>
      </c>
    </row>
    <row r="17" spans="2:14" x14ac:dyDescent="0.2">
      <c r="B17" s="2" t="s">
        <v>125</v>
      </c>
      <c r="C17" s="2" t="s">
        <v>129</v>
      </c>
      <c r="D17" s="2" t="s">
        <v>77</v>
      </c>
      <c r="J17" s="25">
        <f>'2. Brondata'!J19</f>
        <v>83637785.67874974</v>
      </c>
      <c r="K17" s="25">
        <f>'2. Brondata'!K19</f>
        <v>83276395.269764513</v>
      </c>
      <c r="L17" s="25">
        <f>'2. Brondata'!L19</f>
        <v>82845888.195640713</v>
      </c>
      <c r="M17" s="25">
        <f>'2. Brondata'!M19</f>
        <v>82693751.897205457</v>
      </c>
      <c r="N17" s="25">
        <f>'2. Brondata'!N19</f>
        <v>82279052.844086558</v>
      </c>
    </row>
    <row r="18" spans="2:14" x14ac:dyDescent="0.2">
      <c r="B18" s="2" t="s">
        <v>110</v>
      </c>
      <c r="C18" s="2" t="s">
        <v>129</v>
      </c>
      <c r="D18" s="2" t="s">
        <v>77</v>
      </c>
      <c r="J18" s="25">
        <f>'2. Brondata'!J26</f>
        <v>0</v>
      </c>
      <c r="K18" s="25">
        <f>'2. Brondata'!K26</f>
        <v>0</v>
      </c>
      <c r="L18" s="25">
        <f>'2. Brondata'!L26</f>
        <v>0</v>
      </c>
      <c r="M18" s="25">
        <f>'2. Brondata'!M26</f>
        <v>0</v>
      </c>
      <c r="N18" s="25">
        <f>'2. Brondata'!N26</f>
        <v>0</v>
      </c>
    </row>
    <row r="19" spans="2:14" x14ac:dyDescent="0.2">
      <c r="B19" s="1"/>
    </row>
    <row r="20" spans="2:14" x14ac:dyDescent="0.2">
      <c r="B20" s="2" t="s">
        <v>115</v>
      </c>
      <c r="C20" s="2" t="s">
        <v>130</v>
      </c>
      <c r="D20" s="2" t="s">
        <v>77</v>
      </c>
      <c r="J20" s="25">
        <f>'3. Berekening vermogenskosten'!J27</f>
        <v>54944692.537010208</v>
      </c>
      <c r="K20" s="25">
        <f>'3. Berekening vermogenskosten'!K27</f>
        <v>53492900.277245499</v>
      </c>
      <c r="L20" s="25">
        <f>'3. Berekening vermogenskosten'!L27</f>
        <v>326611053.43750286</v>
      </c>
      <c r="M20" s="25">
        <f>'3. Berekening vermogenskosten'!M27</f>
        <v>597134432.18939376</v>
      </c>
      <c r="N20" s="25">
        <f>'3. Berekening vermogenskosten'!N27</f>
        <v>1555520500.7081017</v>
      </c>
    </row>
    <row r="21" spans="2:14" x14ac:dyDescent="0.2">
      <c r="B21" s="2" t="s">
        <v>125</v>
      </c>
      <c r="C21" s="2" t="s">
        <v>130</v>
      </c>
      <c r="D21" s="2" t="s">
        <v>77</v>
      </c>
      <c r="J21" s="25">
        <f>'2. Brondata'!J22</f>
        <v>36336557.107323192</v>
      </c>
      <c r="K21" s="25">
        <f>'2. Brondata'!K22</f>
        <v>35454277.679847881</v>
      </c>
      <c r="L21" s="25">
        <f>'2. Brondata'!L22</f>
        <v>92368190.811497748</v>
      </c>
      <c r="M21" s="25">
        <f>'2. Brondata'!M22</f>
        <v>207038918.21752542</v>
      </c>
      <c r="N21" s="25">
        <f>'2. Brondata'!N22</f>
        <v>468132829.50101215</v>
      </c>
    </row>
    <row r="22" spans="2:14" x14ac:dyDescent="0.2">
      <c r="B22" s="2" t="s">
        <v>110</v>
      </c>
      <c r="C22" s="2" t="s">
        <v>130</v>
      </c>
      <c r="D22" s="2" t="s">
        <v>77</v>
      </c>
      <c r="J22" s="25">
        <f>'2. Brondata'!J28</f>
        <v>661120768.41189718</v>
      </c>
      <c r="K22" s="25">
        <f>'2. Brondata'!K28</f>
        <v>800385830.06408477</v>
      </c>
      <c r="L22" s="25">
        <f>'2. Brondata'!L28</f>
        <v>713831896.14872134</v>
      </c>
      <c r="M22" s="25">
        <f>'2. Brondata'!M28</f>
        <v>426623680.98378682</v>
      </c>
      <c r="N22" s="25">
        <f>'2. Brondata'!N28</f>
        <v>0</v>
      </c>
    </row>
    <row r="23" spans="2:14" x14ac:dyDescent="0.2">
      <c r="B23" s="1"/>
    </row>
    <row r="24" spans="2:14" x14ac:dyDescent="0.2">
      <c r="B24" s="1" t="s">
        <v>88</v>
      </c>
    </row>
    <row r="25" spans="2:14" x14ac:dyDescent="0.2">
      <c r="B25" s="28" t="s">
        <v>98</v>
      </c>
      <c r="C25" s="2" t="s">
        <v>129</v>
      </c>
      <c r="D25" s="2" t="s">
        <v>77</v>
      </c>
      <c r="J25" s="25">
        <f>'2. Brondata'!J32</f>
        <v>71557993.206258044</v>
      </c>
      <c r="K25" s="25">
        <f>'2. Brondata'!K32</f>
        <v>57979153.070383206</v>
      </c>
      <c r="L25" s="25">
        <f>'2. Brondata'!L32</f>
        <v>59128736.131790869</v>
      </c>
      <c r="M25" s="25">
        <f>'2. Brondata'!M32</f>
        <v>60301310.854426689</v>
      </c>
      <c r="N25" s="25">
        <f>'2. Brondata'!N32</f>
        <v>61497337.071515225</v>
      </c>
    </row>
    <row r="26" spans="2:14" x14ac:dyDescent="0.2">
      <c r="B26" s="2" t="s">
        <v>111</v>
      </c>
      <c r="C26" s="2" t="s">
        <v>129</v>
      </c>
      <c r="D26" s="2" t="s">
        <v>77</v>
      </c>
      <c r="J26" s="25">
        <f>'2. Brondata'!J33</f>
        <v>26089641.055199999</v>
      </c>
      <c r="K26" s="25">
        <f>'2. Brondata'!K33</f>
        <v>28290583.099599998</v>
      </c>
      <c r="L26" s="25">
        <f>'2. Brondata'!L33</f>
        <v>25791481.4652</v>
      </c>
      <c r="M26" s="25">
        <f>'2. Brondata'!M33</f>
        <v>25791701.038800001</v>
      </c>
      <c r="N26" s="25">
        <f>'2. Brondata'!N33</f>
        <v>25791701.038800001</v>
      </c>
    </row>
    <row r="27" spans="2:14" x14ac:dyDescent="0.2">
      <c r="B27" s="28"/>
    </row>
    <row r="28" spans="2:14" x14ac:dyDescent="0.2">
      <c r="B28" s="28" t="s">
        <v>98</v>
      </c>
      <c r="C28" s="2" t="s">
        <v>130</v>
      </c>
      <c r="D28" s="2" t="s">
        <v>77</v>
      </c>
      <c r="J28" s="25">
        <f>'2. Brondata'!J35</f>
        <v>99377514.875702053</v>
      </c>
      <c r="K28" s="25">
        <f>'2. Brondata'!K35</f>
        <v>111619198.88859215</v>
      </c>
      <c r="L28" s="25">
        <f>'2. Brondata'!L35</f>
        <v>132489767.38976294</v>
      </c>
      <c r="M28" s="25">
        <f>'2. Brondata'!M35</f>
        <v>180409563.13594842</v>
      </c>
      <c r="N28" s="25">
        <f>'2. Brondata'!N35</f>
        <v>258214538.80542395</v>
      </c>
    </row>
    <row r="29" spans="2:14" x14ac:dyDescent="0.2">
      <c r="B29" s="2" t="s">
        <v>111</v>
      </c>
      <c r="C29" s="2" t="s">
        <v>130</v>
      </c>
      <c r="D29" s="2" t="s">
        <v>77</v>
      </c>
      <c r="J29" s="25">
        <f>'2. Brondata'!J36</f>
        <v>4700000</v>
      </c>
      <c r="K29" s="25">
        <f>'2. Brondata'!K36</f>
        <v>4700000</v>
      </c>
      <c r="L29" s="25">
        <f>'2. Brondata'!L36</f>
        <v>14300000</v>
      </c>
      <c r="M29" s="25">
        <f>'2. Brondata'!M36</f>
        <v>28100000</v>
      </c>
      <c r="N29" s="25">
        <f>'2. Brondata'!N36</f>
        <v>65300000</v>
      </c>
    </row>
    <row r="31" spans="2:14" x14ac:dyDescent="0.2">
      <c r="B31" s="1" t="s">
        <v>100</v>
      </c>
    </row>
    <row r="32" spans="2:14" x14ac:dyDescent="0.2">
      <c r="B32" s="2" t="s">
        <v>123</v>
      </c>
      <c r="C32" s="2" t="s">
        <v>129</v>
      </c>
      <c r="D32" s="2" t="s">
        <v>77</v>
      </c>
      <c r="J32" s="25">
        <f>'2. Brondata'!J40</f>
        <v>500000</v>
      </c>
      <c r="K32" s="25">
        <f>'2. Brondata'!K40</f>
        <v>500000</v>
      </c>
      <c r="L32" s="25">
        <f>'2. Brondata'!L40</f>
        <v>500000</v>
      </c>
      <c r="M32" s="25">
        <f>'2. Brondata'!M40</f>
        <v>500000</v>
      </c>
      <c r="N32" s="25">
        <f>'2. Brondata'!N40</f>
        <v>500000</v>
      </c>
    </row>
    <row r="34" spans="1:17" x14ac:dyDescent="0.2">
      <c r="B34" s="2" t="s">
        <v>97</v>
      </c>
      <c r="C34" s="2" t="s">
        <v>130</v>
      </c>
      <c r="D34" s="2" t="s">
        <v>77</v>
      </c>
      <c r="J34" s="25">
        <f>'2. Brondata'!J42</f>
        <v>1700000</v>
      </c>
      <c r="K34" s="25">
        <f>'2. Brondata'!K42</f>
        <v>1700000</v>
      </c>
      <c r="L34" s="25">
        <f>'2. Brondata'!L42</f>
        <v>1700000</v>
      </c>
      <c r="M34" s="25">
        <f>'2. Brondata'!M42</f>
        <v>1700000</v>
      </c>
      <c r="N34" s="25">
        <f>'2. Brondata'!N42</f>
        <v>1700000</v>
      </c>
    </row>
    <row r="36" spans="1:17" s="8" customFormat="1" x14ac:dyDescent="0.2">
      <c r="B36" s="8" t="s">
        <v>90</v>
      </c>
    </row>
    <row r="38" spans="1:17" x14ac:dyDescent="0.2">
      <c r="B38" s="28" t="s">
        <v>116</v>
      </c>
      <c r="C38" s="2" t="s">
        <v>129</v>
      </c>
      <c r="D38" s="2" t="s">
        <v>77</v>
      </c>
      <c r="J38" s="26">
        <f xml:space="preserve"> SUM( J16:J18, J25:J26 )</f>
        <v>274379718.86088341</v>
      </c>
      <c r="K38" s="26">
        <f t="shared" ref="K38:N38" si="0" xml:space="preserve"> SUM( K16:K18, K25:K26 )</f>
        <v>259155037.00625584</v>
      </c>
      <c r="L38" s="26">
        <f t="shared" si="0"/>
        <v>252529425.33794281</v>
      </c>
      <c r="M38" s="26">
        <f t="shared" si="0"/>
        <v>249890255.50625789</v>
      </c>
      <c r="N38" s="26">
        <f t="shared" si="0"/>
        <v>245793849.670329</v>
      </c>
      <c r="P38" s="55">
        <v>3</v>
      </c>
      <c r="Q38" s="50"/>
    </row>
    <row r="39" spans="1:17" x14ac:dyDescent="0.2">
      <c r="B39" s="28" t="s">
        <v>117</v>
      </c>
      <c r="C39" s="2" t="s">
        <v>129</v>
      </c>
      <c r="D39" s="2" t="s">
        <v>77</v>
      </c>
      <c r="J39" s="23">
        <f>J38-J32</f>
        <v>273879718.86088341</v>
      </c>
      <c r="K39" s="23">
        <f>K38-K32</f>
        <v>258655037.00625584</v>
      </c>
      <c r="L39" s="23">
        <f>L38-L32</f>
        <v>252029425.33794281</v>
      </c>
      <c r="M39" s="23">
        <f>M38-M32</f>
        <v>249390255.50625789</v>
      </c>
      <c r="N39" s="23">
        <f>N38-N32</f>
        <v>245293849.670329</v>
      </c>
      <c r="P39" s="55" t="s">
        <v>104</v>
      </c>
      <c r="Q39" s="52"/>
    </row>
    <row r="40" spans="1:17" x14ac:dyDescent="0.2">
      <c r="B40" s="50"/>
      <c r="C40" s="50"/>
      <c r="D40" s="50"/>
      <c r="E40" s="50"/>
      <c r="F40" s="50"/>
      <c r="G40" s="50"/>
      <c r="H40" s="50"/>
      <c r="I40" s="50"/>
      <c r="J40" s="51"/>
      <c r="K40" s="51"/>
      <c r="L40" s="51"/>
      <c r="M40" s="51"/>
      <c r="N40" s="51"/>
      <c r="O40" s="50"/>
      <c r="P40" s="55"/>
      <c r="Q40" s="50"/>
    </row>
    <row r="41" spans="1:17" x14ac:dyDescent="0.2">
      <c r="B41" s="28" t="s">
        <v>116</v>
      </c>
      <c r="C41" s="2" t="s">
        <v>130</v>
      </c>
      <c r="D41" s="2" t="s">
        <v>77</v>
      </c>
      <c r="E41" s="50"/>
      <c r="F41" s="50"/>
      <c r="G41" s="50"/>
      <c r="H41" s="50"/>
      <c r="I41" s="50"/>
      <c r="J41" s="26">
        <f xml:space="preserve"> SUM( J20:J22, J28:J29 )</f>
        <v>856479532.93193257</v>
      </c>
      <c r="K41" s="26">
        <f t="shared" ref="K41:N41" si="1" xml:space="preserve"> SUM( K20:K22, K28:K29 )</f>
        <v>1005652206.9097703</v>
      </c>
      <c r="L41" s="26">
        <f t="shared" si="1"/>
        <v>1279600907.7874849</v>
      </c>
      <c r="M41" s="26">
        <f t="shared" si="1"/>
        <v>1439306594.5266545</v>
      </c>
      <c r="N41" s="26">
        <f t="shared" si="1"/>
        <v>2347167869.0145378</v>
      </c>
      <c r="O41" s="50"/>
      <c r="P41" s="55">
        <v>3</v>
      </c>
      <c r="Q41" s="50"/>
    </row>
    <row r="42" spans="1:17" x14ac:dyDescent="0.2">
      <c r="A42" s="50"/>
      <c r="B42" s="28" t="s">
        <v>117</v>
      </c>
      <c r="C42" s="2" t="s">
        <v>130</v>
      </c>
      <c r="D42" s="2" t="s">
        <v>77</v>
      </c>
      <c r="J42" s="23">
        <f>J41-J34</f>
        <v>854779532.93193257</v>
      </c>
      <c r="K42" s="23">
        <f>K41-K34</f>
        <v>1003952206.9097703</v>
      </c>
      <c r="L42" s="23">
        <f>L41-L34</f>
        <v>1277900907.7874849</v>
      </c>
      <c r="M42" s="23">
        <f>M41-M34</f>
        <v>1437606594.5266545</v>
      </c>
      <c r="N42" s="23">
        <f>N41-N34</f>
        <v>2345467869.0145378</v>
      </c>
      <c r="P42" s="15" t="s">
        <v>104</v>
      </c>
      <c r="Q42" s="53"/>
    </row>
    <row r="43" spans="1:17" x14ac:dyDescent="0.2">
      <c r="P43" s="15"/>
    </row>
    <row r="44" spans="1:17" x14ac:dyDescent="0.2">
      <c r="A44" s="50"/>
    </row>
    <row r="47" spans="1:17" x14ac:dyDescent="0.2">
      <c r="B47" s="22" t="s">
        <v>69</v>
      </c>
    </row>
  </sheetData>
  <mergeCells count="2">
    <mergeCell ref="B5:D5"/>
    <mergeCell ref="B8:D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ECT67VDXDTCW-1622398196-239</_dlc_DocId>
    <_dlc_DocIdUrl xmlns="5e7bef76-b888-41a2-a261-5f525b37d47e">
      <Url>https://intranet.acm.local/project/Inkomstenbesluiten%20DSBs/_layouts/15/DocIdRedir.aspx?ID=ECT67VDXDTCW-1622398196-239</Url>
      <Description>ECT67VDXDTCW-1622398196-239</Description>
    </_dlc_DocIdUrl>
    <Document_x0020_status xmlns="de7ae6dc-ac48-4e23-b5f4-085091b96a6e">Concept</Document_x0020_status>
    <TaxKeywordTaxHTField xmlns="de7ae6dc-ac48-4e23-b5f4-085091b96a6e">
      <Terms xmlns="http://schemas.microsoft.com/office/infopath/2007/PartnerControls"/>
    </TaxKeywordTaxHTField>
    <TaxCatchAll xmlns="de7ae6dc-ac48-4e23-b5f4-085091b96a6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6e34cd31-bfd2-42c2-81ba-d74df6e92547" ContentTypeId="0x0101002A59D213CA403546A4193AF39C4CF72001" PreviousValue="false"/>
</file>

<file path=customXml/item4.xml><?xml version="1.0" encoding="utf-8"?>
<ct:contentTypeSchema xmlns:ct="http://schemas.microsoft.com/office/2006/metadata/contentType" xmlns:ma="http://schemas.microsoft.com/office/2006/metadata/properties/metaAttributes" ct:_="" ma:_="" ma:contentTypeName="ACM Word Document" ma:contentTypeID="0x0101002A59D213CA403546A4193AF39C4CF72001006663820194C4B546941ACFB21F7CEBDE" ma:contentTypeVersion="9" ma:contentTypeDescription="" ma:contentTypeScope="" ma:versionID="1fd8dd4db62a616e62d3023e2f48a278">
  <xsd:schema xmlns:xsd="http://www.w3.org/2001/XMLSchema" xmlns:xs="http://www.w3.org/2001/XMLSchema" xmlns:p="http://schemas.microsoft.com/office/2006/metadata/properties" xmlns:ns2="de7ae6dc-ac48-4e23-b5f4-085091b96a6e" xmlns:ns3="5e7bef76-b888-41a2-a261-5f525b37d47e" targetNamespace="http://schemas.microsoft.com/office/2006/metadata/properties" ma:root="true" ma:fieldsID="d7a411fdcd1ad4a1d5ecfdfe44759372" ns2:_="" ns3:_="">
    <xsd:import namespace="de7ae6dc-ac48-4e23-b5f4-085091b96a6e"/>
    <xsd:import namespace="5e7bef76-b888-41a2-a261-5f525b37d47e"/>
    <xsd:element name="properties">
      <xsd:complexType>
        <xsd:sequence>
          <xsd:element name="documentManagement">
            <xsd:complexType>
              <xsd:all>
                <xsd:element ref="ns2:Document_x0020_status" minOccurs="0"/>
                <xsd:element ref="ns2:TaxKeywordTaxHTField"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ae6dc-ac48-4e23-b5f4-085091b96a6e" elementFormDefault="qualified">
    <xsd:import namespace="http://schemas.microsoft.com/office/2006/documentManagement/types"/>
    <xsd:import namespace="http://schemas.microsoft.com/office/infopath/2007/PartnerControls"/>
    <xsd:element name="Document_x0020_status" ma:index="8" nillable="true" ma:displayName="Document status" ma:default="Concept" ma:format="RadioButtons" ma:internalName="Document_x0020_status">
      <xsd:simpleType>
        <xsd:restriction base="dms:Choice">
          <xsd:enumeration value="Concept"/>
          <xsd:enumeration value="Definitief"/>
          <xsd:enumeration value="Gearchiveerd"/>
        </xsd:restriction>
      </xsd:simpleType>
    </xsd:element>
    <xsd:element name="TaxKeywordTaxHTField" ma:index="9" nillable="true" ma:taxonomy="true" ma:internalName="TaxKeywordTaxHTField" ma:taxonomyFieldName="TaxKeyword" ma:displayName="Enterprise Keywords" ma:fieldId="{23f27201-bee3-471e-b2e7-b64fd8b7ca38}" ma:taxonomyMulti="true" ma:sspId="6e34cd31-bfd2-42c2-81ba-d74df6e9254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b5c4d77-5df6-4038-99b4-130c61950066}" ma:internalName="TaxCatchAll" ma:showField="CatchAllData" ma:web="5e7bef76-b888-41a2-a261-5f525b37d47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b5c4d77-5df6-4038-99b4-130c61950066}" ma:internalName="TaxCatchAllLabel" ma:readOnly="true" ma:showField="CatchAllDataLabel" ma:web="5e7bef76-b888-41a2-a261-5f525b37d4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DC4B28-42FD-4275-AD39-0DAE99CBE63F}">
  <ds:schemaRefs>
    <ds:schemaRef ds:uri="http://www.w3.org/XML/1998/namespace"/>
    <ds:schemaRef ds:uri="94b38974-1436-4631-a0be-797faa579778"/>
    <ds:schemaRef ds:uri="5e7bef76-b888-41a2-a261-5f525b37d47e"/>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ACF5907-5A9C-413A-AB63-8A8AE74C2D68}">
  <ds:schemaRefs>
    <ds:schemaRef ds:uri="http://schemas.microsoft.com/sharepoint/events"/>
  </ds:schemaRefs>
</ds:datastoreItem>
</file>

<file path=customXml/itemProps3.xml><?xml version="1.0" encoding="utf-8"?>
<ds:datastoreItem xmlns:ds="http://schemas.openxmlformats.org/officeDocument/2006/customXml" ds:itemID="{FDB31D4A-98F3-4908-B5E0-AF3CAD1190C3}"/>
</file>

<file path=customXml/itemProps4.xml><?xml version="1.0" encoding="utf-8"?>
<ds:datastoreItem xmlns:ds="http://schemas.openxmlformats.org/officeDocument/2006/customXml" ds:itemID="{6E4A2AA7-5139-4B3E-B92B-2B56094CFF2E}"/>
</file>

<file path=customXml/itemProps5.xml><?xml version="1.0" encoding="utf-8"?>
<ds:datastoreItem xmlns:ds="http://schemas.openxmlformats.org/officeDocument/2006/customXml" ds:itemID="{17321207-43F2-4890-97DF-4AE183B845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Titelblad</vt:lpstr>
      <vt:lpstr>Toelichting</vt:lpstr>
      <vt:lpstr>Bronnen en toepassingen</vt:lpstr>
      <vt:lpstr>1. Resultaat</vt:lpstr>
      <vt:lpstr>Input (Data door ACM) --&gt;</vt:lpstr>
      <vt:lpstr>2. Brondata</vt:lpstr>
      <vt:lpstr>Berekeningen --&gt;</vt:lpstr>
      <vt:lpstr>3. Berekening vermogenskosten</vt:lpstr>
      <vt:lpstr>4. Berekening 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2026-09-10T12:04:53Z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0x0101002A59D213CA403546A4193AF39C4CF72001006663820194C4B546941ACFB21F7CEBDE</vt:lpwstr>
  </property>
  <property fmtid="{D5CDD505-2E9C-101B-9397-08002B2CF9AE}" pid="3" name="_dlc_DocIdItemGuid">
    <vt:lpwstr>a269dc6c-8bca-47cf-b116-a3c0f62c53d4</vt:lpwstr>
  </property>
  <property fmtid="{D5CDD505-2E9C-101B-9397-08002B2CF9AE}" pid="4" name="TaxKeyword">
    <vt:lpwstr/>
  </property>
</Properties>
</file>