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8_{04ED14C6-8BB9-42DF-A0F4-AAA8B6D4223C}" xr6:coauthVersionLast="47" xr6:coauthVersionMax="47" xr10:uidLastSave="{00000000-0000-0000-0000-000000000000}"/>
  <bookViews>
    <workbookView xWindow="-120" yWindow="-120" windowWidth="29040" windowHeight="15720" tabRatio="916" xr2:uid="{00000000-000D-0000-FFFF-FFFF00000000}"/>
  </bookViews>
  <sheets>
    <sheet name="Titelblad" sheetId="9" r:id="rId1"/>
    <sheet name="Toelichting" sheetId="10" r:id="rId2"/>
    <sheet name="Bronnen en toepassingen" sheetId="11" r:id="rId3"/>
    <sheet name="1. Resultaat" sheetId="21" r:id="rId4"/>
    <sheet name="Input (Data door ACM) --&gt;" sheetId="25" r:id="rId5"/>
    <sheet name="2. Brondata" sheetId="18" r:id="rId6"/>
    <sheet name="Berekeningen --&gt;" sheetId="15" r:id="rId7"/>
    <sheet name="3. Berekening vermogenskosten" sheetId="22" r:id="rId8"/>
    <sheet name="4. Berekening opex Cobra-kabel" sheetId="29" r:id="rId9"/>
    <sheet name="5. Berekening TI" sheetId="28"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50" i="28" l="1"/>
  <c r="K50" i="28"/>
  <c r="L50" i="28"/>
  <c r="K53" i="28" l="1"/>
  <c r="L53" i="28"/>
  <c r="M53" i="28"/>
  <c r="N53" i="28"/>
  <c r="J53" i="28"/>
  <c r="M50" i="28"/>
  <c r="N50" i="28"/>
  <c r="K40" i="28"/>
  <c r="L40" i="28"/>
  <c r="M40" i="28"/>
  <c r="N40" i="28"/>
  <c r="J40" i="28"/>
  <c r="F27" i="29"/>
  <c r="F28" i="29"/>
  <c r="F29" i="29"/>
  <c r="F26" i="29"/>
  <c r="F23" i="29"/>
  <c r="F22" i="29"/>
  <c r="K19" i="29"/>
  <c r="K38" i="29" s="1"/>
  <c r="K39" i="29" s="1"/>
  <c r="L19" i="29"/>
  <c r="L38" i="29" s="1"/>
  <c r="M19" i="29"/>
  <c r="M38" i="29" s="1"/>
  <c r="N19" i="29"/>
  <c r="N38" i="29" s="1"/>
  <c r="O19" i="29"/>
  <c r="O38" i="29" s="1"/>
  <c r="P19" i="29"/>
  <c r="P38" i="29" s="1"/>
  <c r="Q19" i="29"/>
  <c r="Q38" i="29" s="1"/>
  <c r="R19" i="29"/>
  <c r="R38" i="29" s="1"/>
  <c r="S19" i="29"/>
  <c r="S38" i="29" s="1"/>
  <c r="T19" i="29"/>
  <c r="T38" i="29" s="1"/>
  <c r="J19" i="29"/>
  <c r="J38" i="29" s="1"/>
  <c r="K16" i="29"/>
  <c r="K34" i="29" s="1"/>
  <c r="K35" i="29" s="1"/>
  <c r="L16" i="29"/>
  <c r="L34" i="29" s="1"/>
  <c r="M16" i="29"/>
  <c r="M34" i="29" s="1"/>
  <c r="N16" i="29"/>
  <c r="N34" i="29" s="1"/>
  <c r="O16" i="29"/>
  <c r="O34" i="29" s="1"/>
  <c r="P16" i="29"/>
  <c r="P34" i="29" s="1"/>
  <c r="Q16" i="29"/>
  <c r="Q34" i="29" s="1"/>
  <c r="J16" i="29"/>
  <c r="J34" i="29" s="1"/>
  <c r="S52" i="18"/>
  <c r="S16" i="29" s="1"/>
  <c r="S34" i="29" s="1"/>
  <c r="T52" i="18"/>
  <c r="T16" i="29" s="1"/>
  <c r="T34" i="29" s="1"/>
  <c r="R52" i="18"/>
  <c r="R16" i="29" s="1"/>
  <c r="R34" i="29" s="1"/>
  <c r="F43" i="29" l="1"/>
  <c r="L39" i="29"/>
  <c r="M39" i="29" s="1"/>
  <c r="L35" i="29"/>
  <c r="M35" i="29" s="1"/>
  <c r="N35" i="29" s="1"/>
  <c r="O35" i="29" s="1"/>
  <c r="P35" i="29" s="1"/>
  <c r="Q35" i="29" s="1"/>
  <c r="R35" i="29" s="1"/>
  <c r="S35" i="29" l="1"/>
  <c r="N39" i="29"/>
  <c r="T35" i="29" l="1"/>
  <c r="O39" i="29"/>
  <c r="P39" i="29" l="1"/>
  <c r="Q39" i="29" l="1"/>
  <c r="R39" i="29" l="1"/>
  <c r="R44" i="29" s="1"/>
  <c r="S39" i="29" l="1"/>
  <c r="S44" i="29" s="1"/>
  <c r="R45" i="29"/>
  <c r="R47" i="29" s="1"/>
  <c r="J26" i="28" s="1"/>
  <c r="T39" i="29" l="1"/>
  <c r="T44" i="29" s="1"/>
  <c r="S45" i="29"/>
  <c r="S47" i="29" s="1"/>
  <c r="K26" i="28" s="1"/>
  <c r="T45" i="29" l="1"/>
  <c r="T47" i="29" s="1"/>
  <c r="L26" i="28" s="1"/>
  <c r="J44" i="28" l="1"/>
  <c r="K44" i="28"/>
  <c r="L44" i="28"/>
  <c r="M44" i="28"/>
  <c r="N44" i="28"/>
  <c r="J46" i="28"/>
  <c r="K46" i="28"/>
  <c r="L46" i="28"/>
  <c r="M46" i="28"/>
  <c r="N46" i="28"/>
  <c r="K43" i="28"/>
  <c r="L43" i="28"/>
  <c r="M43" i="28"/>
  <c r="N43" i="28"/>
  <c r="J43" i="28"/>
  <c r="J27" i="28"/>
  <c r="K27" i="28"/>
  <c r="L27" i="28"/>
  <c r="M27" i="28"/>
  <c r="N27" i="28"/>
  <c r="J28" i="28"/>
  <c r="K28" i="28"/>
  <c r="L28" i="28"/>
  <c r="M28" i="28"/>
  <c r="N28" i="28"/>
  <c r="J29" i="28"/>
  <c r="K29" i="28"/>
  <c r="L29" i="28"/>
  <c r="M29" i="28"/>
  <c r="N29" i="28"/>
  <c r="J30" i="28"/>
  <c r="K30" i="28"/>
  <c r="L30" i="28"/>
  <c r="M30" i="28"/>
  <c r="N30" i="28"/>
  <c r="J31" i="28"/>
  <c r="K31" i="28"/>
  <c r="L31" i="28"/>
  <c r="M31" i="28"/>
  <c r="N31" i="28"/>
  <c r="J32" i="28"/>
  <c r="K32" i="28"/>
  <c r="L32" i="28"/>
  <c r="M32" i="28"/>
  <c r="N32" i="28"/>
  <c r="J33" i="28"/>
  <c r="K33" i="28"/>
  <c r="L33" i="28"/>
  <c r="M33" i="28"/>
  <c r="N33" i="28"/>
  <c r="J36" i="28"/>
  <c r="K36" i="28"/>
  <c r="L36" i="28"/>
  <c r="M36" i="28"/>
  <c r="N36" i="28"/>
  <c r="J37" i="28"/>
  <c r="K37" i="28"/>
  <c r="L37" i="28"/>
  <c r="M37" i="28"/>
  <c r="N37" i="28"/>
  <c r="J38" i="28"/>
  <c r="K38" i="28"/>
  <c r="L38" i="28"/>
  <c r="M38" i="28"/>
  <c r="N38" i="28"/>
  <c r="J39" i="28"/>
  <c r="K39" i="28"/>
  <c r="L39" i="28"/>
  <c r="M39" i="28"/>
  <c r="N39" i="28"/>
  <c r="K25" i="28"/>
  <c r="L25" i="28"/>
  <c r="M25" i="28"/>
  <c r="N25" i="28"/>
  <c r="J25" i="28"/>
  <c r="K22" i="28"/>
  <c r="L22" i="28"/>
  <c r="M22" i="28"/>
  <c r="N22" i="28"/>
  <c r="J22" i="28"/>
  <c r="K18" i="28"/>
  <c r="L18" i="28"/>
  <c r="M18" i="28"/>
  <c r="N18" i="28"/>
  <c r="J18" i="28"/>
  <c r="K21" i="28"/>
  <c r="L21" i="28"/>
  <c r="M21" i="28"/>
  <c r="N21" i="28"/>
  <c r="J21" i="28"/>
  <c r="K17" i="28"/>
  <c r="L17" i="28"/>
  <c r="M17" i="28"/>
  <c r="N17" i="28"/>
  <c r="J17" i="28"/>
  <c r="J19" i="22"/>
  <c r="K19" i="22"/>
  <c r="L19" i="22"/>
  <c r="M19" i="22"/>
  <c r="N19" i="22"/>
  <c r="J21" i="22"/>
  <c r="K21" i="22"/>
  <c r="L21" i="22"/>
  <c r="M21" i="22"/>
  <c r="N21" i="22"/>
  <c r="K16" i="22" l="1"/>
  <c r="K25" i="22" s="1"/>
  <c r="K16" i="28" s="1"/>
  <c r="K51" i="28" s="1"/>
  <c r="K16" i="21" s="1"/>
  <c r="L16" i="22"/>
  <c r="M16" i="22"/>
  <c r="N16" i="22"/>
  <c r="J16" i="22"/>
  <c r="J27" i="22" l="1"/>
  <c r="J20" i="28" s="1"/>
  <c r="J54" i="28" s="1"/>
  <c r="J17" i="21" s="1"/>
  <c r="J25" i="22"/>
  <c r="J16" i="28" s="1"/>
  <c r="N27" i="22"/>
  <c r="N20" i="28" s="1"/>
  <c r="N54" i="28" s="1"/>
  <c r="N17" i="21" s="1"/>
  <c r="L27" i="22"/>
  <c r="L20" i="28" s="1"/>
  <c r="L54" i="28" s="1"/>
  <c r="L17" i="21" s="1"/>
  <c r="M27" i="22"/>
  <c r="M20" i="28" s="1"/>
  <c r="M54" i="28" s="1"/>
  <c r="M17" i="21" s="1"/>
  <c r="L25" i="22"/>
  <c r="L16" i="28" s="1"/>
  <c r="L51" i="28" s="1"/>
  <c r="L16" i="21" s="1"/>
  <c r="K27" i="22"/>
  <c r="K20" i="28" s="1"/>
  <c r="K54" i="28" s="1"/>
  <c r="K17" i="21" s="1"/>
  <c r="M25" i="22"/>
  <c r="M16" i="28" s="1"/>
  <c r="M51" i="28" s="1"/>
  <c r="M16" i="21" s="1"/>
  <c r="N25" i="22"/>
  <c r="N16" i="28" s="1"/>
  <c r="N51" i="28" s="1"/>
  <c r="N16" i="21" s="1"/>
  <c r="J51" i="28" l="1"/>
  <c r="J16" i="21" s="1"/>
  <c r="B34" i="10"/>
  <c r="B35" i="10" l="1"/>
  <c r="B36" i="10" l="1"/>
</calcChain>
</file>

<file path=xl/sharedStrings.xml><?xml version="1.0" encoding="utf-8"?>
<sst xmlns="http://schemas.openxmlformats.org/spreadsheetml/2006/main" count="541" uniqueCount="244">
  <si>
    <t>Overige opmerkingen</t>
  </si>
  <si>
    <t>Titelblad</t>
  </si>
  <si>
    <t>Over dit bestand</t>
  </si>
  <si>
    <t>Zaaknummer</t>
  </si>
  <si>
    <t>Titel</t>
  </si>
  <si>
    <t>Ondertitel</t>
  </si>
  <si>
    <t>Hoort bij besluit(en):</t>
  </si>
  <si>
    <t>Hoort bij onderzoek/publicatie ACM:</t>
  </si>
  <si>
    <t>Kenmerk besluit(en)</t>
  </si>
  <si>
    <t>Samenhang met andere rekenbestanden</t>
  </si>
  <si>
    <t>Overig opmerkingen</t>
  </si>
  <si>
    <t>Over de status van dit bestand</t>
  </si>
  <si>
    <t>Disclaimer</t>
  </si>
  <si>
    <t>Toelichting bij de werking van dit model</t>
  </si>
  <si>
    <t>Legenda voor gebruik van celkleuren en tabkleuren</t>
  </si>
  <si>
    <t>Beschrijving</t>
  </si>
  <si>
    <t>Waarde die zonder berekening wordt overgenomen uit een andere cel</t>
  </si>
  <si>
    <t>Berekende waarde</t>
  </si>
  <si>
    <t>Cel is niet van toepassing (dus leeg, niet nul), maar er wordt door een formule wel naar verwezen</t>
  </si>
  <si>
    <t>Bronnenoverzicht en specifieke toepassingen</t>
  </si>
  <si>
    <t>Bronnenoverzicht</t>
  </si>
  <si>
    <t>Exacte bestandsnaam</t>
  </si>
  <si>
    <t>Eenheid</t>
  </si>
  <si>
    <t>Constante</t>
  </si>
  <si>
    <t>Beschrijving gegevens</t>
  </si>
  <si>
    <t>Toelichting bij bijzonderheden</t>
  </si>
  <si>
    <t>Data</t>
  </si>
  <si>
    <t>Berekening</t>
  </si>
  <si>
    <t>Resultaat</t>
  </si>
  <si>
    <t>Tabkleur</t>
  </si>
  <si>
    <t>Tabblad met input</t>
  </si>
  <si>
    <t>Tabblad met berekeningen</t>
  </si>
  <si>
    <t>Input --&gt;</t>
  </si>
  <si>
    <t>Celkleur getallen</t>
  </si>
  <si>
    <t>Tabbladen die het model vormen</t>
  </si>
  <si>
    <t>Toelichting</t>
  </si>
  <si>
    <t>Tabbladen ten behoeve van begrip</t>
  </si>
  <si>
    <t>Tabblad met resultaten/output</t>
  </si>
  <si>
    <t>Leeg tabblad dat wordt gebruikt als index/markering voor een serie tabbladen (kleur: licht grijs)</t>
  </si>
  <si>
    <t>Omschrijving</t>
  </si>
  <si>
    <t>Bronverwijzing</t>
  </si>
  <si>
    <t>Opmerking</t>
  </si>
  <si>
    <t>Ophalen gegevens voor berekening</t>
  </si>
  <si>
    <t>Rijtotaal</t>
  </si>
  <si>
    <t>In rekenmodellen probeert ACM zoveel mogelijk eenvoudige navolgbare berekeningen te maken en geen ingewikkelde functies of toepassingen te gebruiken.</t>
  </si>
  <si>
    <t>Wanneer toch gebruik wordt gemaakt van cel- en rangenamen, macro's of andere bijzondere functies in Excel wordt de werking ervan hier toegelicht</t>
  </si>
  <si>
    <t>Duiding van specifieke Excel-toepassingen en overige bijzonderheden</t>
  </si>
  <si>
    <t>Toelichting bij dit bestand</t>
  </si>
  <si>
    <t>Nr.</t>
  </si>
  <si>
    <t xml:space="preserve">Verkorte naam </t>
  </si>
  <si>
    <t>Beschrijving berekening</t>
  </si>
  <si>
    <t>Beschrijving resultaat</t>
  </si>
  <si>
    <t xml:space="preserve">Bij inhoudelijke verschillen tussen de berekening in dit bestand en de berekening zoals die volgt uit het bijbehorende besluit, is het besluit leidend. </t>
  </si>
  <si>
    <t>Schematische weergave en/of inhoudsopgave van de werking van dit model</t>
  </si>
  <si>
    <t>Zoals gebruikt in dit bestand</t>
  </si>
  <si>
    <t>Ophalen resultaat</t>
  </si>
  <si>
    <t>Zaaknummer en/of kenmerk ACM</t>
  </si>
  <si>
    <t>In onderstaand overzicht houdt ACM bij welke bronnen gebruikt zijn voor de data en berekeningen in dit bestand.</t>
  </si>
  <si>
    <t>Ieder inputblad heeft een kolom 'bronverwijzing', waarin gebruikte bronnen met een verkorte naam worden aangeduid. Deze bronnen worden verder toegelicht in deze tabel.</t>
  </si>
  <si>
    <t>Indien van toepassing</t>
  </si>
  <si>
    <t>Mogelijkheden van bezwaar en beroep staan open tegen het besluit waarbij dit bestand hoort (zie kenmerken hierboven)</t>
  </si>
  <si>
    <t>Data en input (bron wordt vermeld)</t>
  </si>
  <si>
    <t>Berekende waarde die wordt opgehaald op een ander tabblad, incl. (eind)resultaat van berekening</t>
  </si>
  <si>
    <t>Gestandaardiseerde tabbladen, omvat tenminste: 'Titelblad', 'Toelichting' en 'Bronnen en toepassingen' (kleur: ACM-lichtpaars)</t>
  </si>
  <si>
    <t>Definitief? (ja/nee)</t>
  </si>
  <si>
    <t>Indien publicatie, datum van dit bestand:</t>
  </si>
  <si>
    <t>Indien definitief, wordt bestand openbaar en/of gepubliceerd? (ja/nee)</t>
  </si>
  <si>
    <t>Juridisch integraal onderdeel van bovenstaande besluit(en) (ja/nee)?</t>
  </si>
  <si>
    <t>Indien publicatie, bevat bedrijfsvertrouwelijke gegevens? (ja/nee)</t>
  </si>
  <si>
    <t>[ EINDE TABBLAD ]</t>
  </si>
  <si>
    <t>Naam bestand</t>
  </si>
  <si>
    <t>Aanvullende gegevens bestand</t>
  </si>
  <si>
    <t>Datum/wijze ontvangst, versie nr., URL, etc.</t>
  </si>
  <si>
    <t>Tabblad 1 - Resultaat</t>
  </si>
  <si>
    <t>N.v.t.</t>
  </si>
  <si>
    <t>Ja</t>
  </si>
  <si>
    <t>Toegestane inkomsten</t>
  </si>
  <si>
    <t>EUR, pp jaar</t>
  </si>
  <si>
    <t>2027</t>
  </si>
  <si>
    <t>2028</t>
  </si>
  <si>
    <t>2029</t>
  </si>
  <si>
    <t>2030</t>
  </si>
  <si>
    <t>2031</t>
  </si>
  <si>
    <t>WACC</t>
  </si>
  <si>
    <t>%</t>
  </si>
  <si>
    <t>Tabblad 2 - Brondata</t>
  </si>
  <si>
    <t>Data ten behoeve van de berekening van de kapitaalkosten</t>
  </si>
  <si>
    <t xml:space="preserve">Input uit de GAW-berekening </t>
  </si>
  <si>
    <t>Schattingen voor de operationele kosten</t>
  </si>
  <si>
    <t>Formule</t>
  </si>
  <si>
    <t>Berekening toegestane inkomsten</t>
  </si>
  <si>
    <t>Toelichting samenhang tabbladen:</t>
  </si>
  <si>
    <t>Input</t>
  </si>
  <si>
    <t xml:space="preserve">Berekeningen </t>
  </si>
  <si>
    <t>2. Brondata</t>
  </si>
  <si>
    <t>1. Resultaat</t>
  </si>
  <si>
    <t xml:space="preserve">Op dit tabblad toont de ACM de toegestane inkomsten voor ieder jaar van de reguleringsperiode 2027-2031. </t>
  </si>
  <si>
    <t>Wettelijke Taak</t>
  </si>
  <si>
    <t>Geschatte niet-tariefopbrengsten</t>
  </si>
  <si>
    <t xml:space="preserve">Geschatte algemene operationele kosten </t>
  </si>
  <si>
    <t>Wettelijke taak</t>
  </si>
  <si>
    <t>Geschatte WACC reguleringsperiode 2027-2031</t>
  </si>
  <si>
    <t>Schattingen voor de niet-tariefopbrengsten</t>
  </si>
  <si>
    <t xml:space="preserve">Totale toegestane inkomsten </t>
  </si>
  <si>
    <r>
      <t xml:space="preserve">Gestandaardiseerde activawaarde aan het einde van jaar </t>
    </r>
    <r>
      <rPr>
        <i/>
        <sz val="10"/>
        <rFont val="Arial"/>
        <family val="2"/>
      </rPr>
      <t>t</t>
    </r>
  </si>
  <si>
    <r>
      <t>Gestandaardiseerde activawaarde aan het einde van jaar</t>
    </r>
    <r>
      <rPr>
        <i/>
        <sz val="10"/>
        <rFont val="Arial"/>
        <family val="2"/>
      </rPr>
      <t xml:space="preserve"> t</t>
    </r>
  </si>
  <si>
    <t>1 &amp; 2</t>
  </si>
  <si>
    <t>Inkomstenbesluit TenneT op land 2027-2031</t>
  </si>
  <si>
    <t>Inkomstenberekening TenneT op land 2027-2031</t>
  </si>
  <si>
    <t>De uitkomsten van de GAW-berekening TenneT bij de Inkomstenbesluiten 2027-2031 worden als input in dit model gebruikt.</t>
  </si>
  <si>
    <t xml:space="preserve">Dit bestand bevat de berekening van de toegestane inkomsten voor TenneT net op land voor de reguleringsperiode 2027-2031. </t>
  </si>
  <si>
    <t>GAW-berekening TenneT 2027-2031</t>
  </si>
  <si>
    <t>GAW-berekening TenneT bij inkomstenbesluiten 2027-2031</t>
  </si>
  <si>
    <t>Methodebesluit TenneT op land 2027-2031</t>
  </si>
  <si>
    <t>ACM/UIT/659566</t>
  </si>
  <si>
    <t>Hyperlink</t>
  </si>
  <si>
    <t>EHS</t>
  </si>
  <si>
    <t>HS</t>
  </si>
  <si>
    <t>Schattingen bouwrentes voor projecprocedure investeringen</t>
  </si>
  <si>
    <t>Geschatte bouwrente projectprocedure investeringen</t>
  </si>
  <si>
    <t>Geschatte inkoopkosten netverliezen</t>
  </si>
  <si>
    <t>Geschatte inkoopkosten blindvermogen</t>
  </si>
  <si>
    <t>Geschatte inkoopkosten oplossen transportbeperkingen</t>
  </si>
  <si>
    <t>Geschatte kosten regel- en reservevermogen</t>
  </si>
  <si>
    <t>Geschatte kosten noodvermogen</t>
  </si>
  <si>
    <t>Geschatte kosten primaire reserve</t>
  </si>
  <si>
    <t>Geschatte kosten herstelvoorzieningen</t>
  </si>
  <si>
    <t>Geschatte niet-tariefopbrengsten exclusief saldo onbalans</t>
  </si>
  <si>
    <t>Geschatte saldo onbalans</t>
  </si>
  <si>
    <t>Berekening vermogenskosten</t>
  </si>
  <si>
    <t>Tabblad 3 - Berekening geschatte vermogenskosten</t>
  </si>
  <si>
    <t>Op dit tabblad berekent de ACM de geschatte vermogenskosten voor ieder jaar van de reguleringsperiode 2027-2031.</t>
  </si>
  <si>
    <t>Berekende vermogenskosten</t>
  </si>
  <si>
    <t xml:space="preserve">Geschatte totale kosten </t>
  </si>
  <si>
    <t xml:space="preserve">Toegestane inkomsten </t>
  </si>
  <si>
    <t>3. Berekening vermogenskosten</t>
  </si>
  <si>
    <t>WACC-model bij het inkomstenbesluit &amp; tarievenbesluit 2027</t>
  </si>
  <si>
    <t xml:space="preserve">Op dit tabblad berekent de ACM de geschatte totale kosten en de toegestane inkomsten voor ieder jaar van de reguleringsperiode 2027-2031.
</t>
  </si>
  <si>
    <t>Benodigde gegevens voor het bepalen van de geschatte operationele kosten voor de Cobra-kabel</t>
  </si>
  <si>
    <t>Investeringswaarden Cobra-kabel</t>
  </si>
  <si>
    <t>Waarde activa per IBN incl. afloopinvesteringen Cobra-kabel onshore (excl. subsidie)</t>
  </si>
  <si>
    <t>Waarde activa per IBN incl. afloopinvesteringen Cobra-kabel offshore (excl. subsidie)</t>
  </si>
  <si>
    <t>Cumulatieve vermogenskosten Cobra-kabel totaal</t>
  </si>
  <si>
    <t>Cumulatieve vermogenskosten Cobra-kabel offshore</t>
  </si>
  <si>
    <t>Vergoeding operationele kosten na ingebruikname Cobra-kabel</t>
  </si>
  <si>
    <t>EUR, pp 2019</t>
  </si>
  <si>
    <t>2020</t>
  </si>
  <si>
    <t>2021</t>
  </si>
  <si>
    <t>2022</t>
  </si>
  <si>
    <t>2023</t>
  </si>
  <si>
    <t>2024</t>
  </si>
  <si>
    <t>2025</t>
  </si>
  <si>
    <t>2026</t>
  </si>
  <si>
    <t>2019</t>
  </si>
  <si>
    <t>CBS Statline</t>
  </si>
  <si>
    <t>CBS Jaarmutatie consumentenprijsindex; vanaf 1963</t>
  </si>
  <si>
    <t>Meest actuele raming van de Nederlandse inflatie van het Centraal Plan Bureau</t>
  </si>
  <si>
    <t>Dit betreft de meest actuele raming van de Nederlandse inflatie van het CPB</t>
  </si>
  <si>
    <t>1+%</t>
  </si>
  <si>
    <t>1 + CPI</t>
  </si>
  <si>
    <t>t/m 2026: CBS Statline; vanaf 2026: inflatieschatting conform randnummer 199 van het methodebesluit.</t>
  </si>
  <si>
    <t>Frontier shift</t>
  </si>
  <si>
    <t xml:space="preserve">Frontier shift </t>
  </si>
  <si>
    <t>Methodebesluit TenneT op land, randnummer 170</t>
  </si>
  <si>
    <t xml:space="preserve">Lump sum vergoeding onshore deel Cobra-kabel </t>
  </si>
  <si>
    <t xml:space="preserve">Lump sum vergoeding offshore deel Cobra-kabel </t>
  </si>
  <si>
    <t>Methodebesluit TenneT op land, randnummer 167</t>
  </si>
  <si>
    <t>Niet openbaar</t>
  </si>
  <si>
    <t>TenneT Kennisgevingsformulier COBRAcable - update nazorg</t>
  </si>
  <si>
    <t>Rekenmodule projectprocedure investeringen TenneT 2026, tab 32, cel L42</t>
  </si>
  <si>
    <t>Rekenmodule projectprocedure investeringen TenneT 2026, tab 32, cel L35</t>
  </si>
  <si>
    <t>Rekenmodule projectprocedure investeringen TenneT 2026</t>
  </si>
  <si>
    <t>Geschatte algemene operationele kosten Cobra-kabel</t>
  </si>
  <si>
    <t>Tabblad 5 - Berekening toegestane inkomsten</t>
  </si>
  <si>
    <t>Hulpberekeningen mutatie CPI en frontier shift</t>
  </si>
  <si>
    <t>CPI mutatie</t>
  </si>
  <si>
    <t>Frontier shift mutatie</t>
  </si>
  <si>
    <t>Berekening geschatte algemene operationele kosten Cobra-kabel</t>
  </si>
  <si>
    <t>Tabblad 4 - Berekening geschatte algemene operationele kosten Cobra-kabel</t>
  </si>
  <si>
    <t>De ACM behandelt de operationele kosten voor de Cobra-kabel anders dan alle andere operationele kosten. Tot en met het jaar 2029 vergoed de ACM de operationele kosten voor de Cobra-kabel op basis van een lump sum vergoeding, zoals vastgelegd in het stimulansbesluit. Op dit tabblad berekent de ACM de geschatte lump sum vergoeding voor de jaren 2027 t/m 2029.</t>
  </si>
  <si>
    <t>Geschatte lump sum vergoeding onshore deel</t>
  </si>
  <si>
    <t>Geschatte lump sum vergoeding offshore deel</t>
  </si>
  <si>
    <t>Totaal geschatte lump sum vergoeding Cobra-kabel</t>
  </si>
  <si>
    <t>ACM/INT/528760</t>
  </si>
  <si>
    <t>1-%</t>
  </si>
  <si>
    <t>1 - Frontier shift</t>
  </si>
  <si>
    <t xml:space="preserve">1 - Frontier shift van 2019 naar … </t>
  </si>
  <si>
    <t xml:space="preserve">1 + CPI van 2019 naar … </t>
  </si>
  <si>
    <t>4. Berekening opex Cobra-kabel</t>
  </si>
  <si>
    <t>5. Berekening toegestane inkomsten</t>
  </si>
  <si>
    <t>ACM/IN/702792, volgnummer 3</t>
  </si>
  <si>
    <t>In kolom P verwijst de ACM naar het formulenummer uit bijlage 2 van het methodebesluit TenneT op land 2027-2031, waarin de berekening in de betreffende rij beschreven is.</t>
  </si>
  <si>
    <t>Cumulatieve vermogenskosten Cobra-kabel onshore</t>
  </si>
  <si>
    <t>In kolom X verwijst de ACM naar het formulenummer uit bijlage 2 van het methodebesluit TenneT op land 2027-2031, waarin de berekening in de betreffende rij beschreven is.</t>
  </si>
  <si>
    <t>Informatieverzoek inkomstenbesluit TenneT 2027-2031</t>
  </si>
  <si>
    <t>TenneT Kennisgevingsformulier COBRAcable (COBRA) - update nazorg - 20220701 (FINAL).xlsx</t>
  </si>
  <si>
    <t>Op dit tabblad staan de gegevens die de ACM gebruikt voor de bepaling van de toegestane inkomsten. Achtereenvolgens worden de volgende gegevens opgehaald:
- De geschatte WACC (herschatting). Deze heeft de ACM berekend aan de hand van de herschatting van de risicovrije rente, de rente op schulden, de belastingvoet en de herschatte groei van de GAW en de activa in aanbouw op basis van de schattingen van TenneT ten behoeve van het inkomstenbesluit;
- De input uit de GAW-berekening (afschrijvingen en GAW);
- De schattingen voor de bouwrentes voor projectprocedure investeringen. Deze schattingen zijn met inachtname van de overgangsmaatregel en het afbouwschema zoals vastgelegd in het methodebesluit; 
- De schattingen voor de operationele kosten. Deze schattingen zijn t/m 2029 exclusief de geschatte operationele kosten voor de Cobra-kabel;
- De benodigde gegevens voor het bepalen van de geschatte operationele kosten voor de Cobra-kabel t/m 2029;
- De schattingen voor de niet-tariefopbrengsten.</t>
  </si>
  <si>
    <t>Voor de gerealiseerde inflatie maakt de ACM gebruik van de jaarmutatie van de consumentenprijsindex in augustus van het voorgaande jaar, conform randnummer 170 van het methodebesluit. De ACM stelt de inflatieschatting gelijk aan het gemiddelde van i) de meest actuele raming van de Nederlandse inflatie van het Centraal Plan Bureau, en ii) de gemiddelde inflatie in de meest recente drie jaar waarover het Centraal Bureau voor de Statistiek definitieve inflatiegegevens heeft gepubliceerd. Zie ook randnummer 199 van het methodebesluit.</t>
  </si>
  <si>
    <t>Inflatie</t>
  </si>
  <si>
    <t>CPB, Raming CEP 2026, tabel 1.1</t>
  </si>
  <si>
    <t>CPB, Raming CEP 2026</t>
  </si>
  <si>
    <t>Centraal Economisch Plan (CEP) 2026</t>
  </si>
  <si>
    <t xml:space="preserve">Geschatte niet-tariefopbrengsten </t>
  </si>
  <si>
    <t>Inflatie(schatting)</t>
  </si>
  <si>
    <t>TenneT Kennisgevingsformulier COBRAcable - update nazorg, tabel 2 (A), cel P32 + tabel (B) cel P32</t>
  </si>
  <si>
    <t>TenneT Kennisgevingsformulier COBRAcable - update nazorg, tabel 2 (B), cel Q32</t>
  </si>
  <si>
    <t xml:space="preserve">Totale afschrijvingen nog niet volledig afgeschreven activa </t>
  </si>
  <si>
    <t xml:space="preserve">Geschatte afschrijvingen nog niet volledig afgeschreven activa </t>
  </si>
  <si>
    <t>GAW-berekening TenneT 2027-2031, tab 1, cellen L20:P20</t>
  </si>
  <si>
    <t>GAW-berekening TenneT 2027-2031, tab 1, cellen L21:P21</t>
  </si>
  <si>
    <t>GAW-berekening TenneT 2027-2031, tab 1, cellen L24:P24</t>
  </si>
  <si>
    <t>GAW-berekening TenneT 2027-2031, tab 1, cellen L25:P25</t>
  </si>
  <si>
    <t>Informatieverzoek inkomstenbesluit TenneT 2027-2031, tab 2, cellen L15:P15</t>
  </si>
  <si>
    <t>Informatieverzoek inkomstenbesluit TenneT 2027-2031, tab 2, cellen L17:P17</t>
  </si>
  <si>
    <t>Informatieverzoek inkomstenbesluit TenneT 2027-2031, tab 2, cellen L18:P18</t>
  </si>
  <si>
    <t>Informatieverzoek inkomstenbesluit TenneT 2027-2031, tab 2, cellen L19:P19</t>
  </si>
  <si>
    <t>Informatieverzoek inkomstenbesluit TenneT 2027-2031, tab 2, cellen L20:P20</t>
  </si>
  <si>
    <t>Informatieverzoek inkomstenbesluit TenneT 2027-2031, tab 2, cellen L21:P21</t>
  </si>
  <si>
    <t>Informatieverzoek inkomstenbesluit TenneT 2027-2031, tab 2, cellen L22:P22</t>
  </si>
  <si>
    <t>Informatieverzoek inkomstenbesluit TenneT 2027-2031, tab 2, cellen L23:P23</t>
  </si>
  <si>
    <t>Informatieverzoek inkomstenbesluit TenneT 2027-2031, tab 2, cellen L25:P25</t>
  </si>
  <si>
    <t>Informatieverzoek inkomstenbesluit TenneT 2027-2031, tab 2, cellen L27:P27</t>
  </si>
  <si>
    <t>Informatieverzoek inkomstenbesluit TenneT 2027-2031, tab 2, cellen L28:P28</t>
  </si>
  <si>
    <t>Informatieverzoek inkomstenbesluit TenneT 2027-2031, tab 2, cellen L29:P29</t>
  </si>
  <si>
    <t>Informatieverzoek inkomstenbesluit TenneT 2027-2031, tab 3, cellen L15:P15</t>
  </si>
  <si>
    <t>Informatieverzoek inkomstenbesluit TenneT 2027-2031, tab 3, cellen L16:P16</t>
  </si>
  <si>
    <t>Informatieverzoek inkomstenbesluit TenneT 2027-2031, tab 3, cellen L18:P18</t>
  </si>
  <si>
    <t>Informatieverzoek inkomstenbesluit TenneT 2027-2031, tab 4, cellen L17:P17</t>
  </si>
  <si>
    <t>Informatieverzoek inkomstenbesluit TenneT 2027-2031, tab 4, cellen L21:P21</t>
  </si>
  <si>
    <t>WACC-model bij het inkomstenbesluit &amp; tarievenbesluit 2027, tab 1, rij 50</t>
  </si>
  <si>
    <t>Totale inkoopkosten energie en vermogen EHS</t>
  </si>
  <si>
    <t>Totale inkoopkosten energie en vermogen HS</t>
  </si>
  <si>
    <t>Waarden weggelakt i.v.m. vertrouwelijkheid</t>
  </si>
  <si>
    <t xml:space="preserve">- In kolom P verwijst de ACM naar het formulenummer uit bijlage 2 van het methodebesluit TenneT op land 2027-2031, waarin de berekening in de betreffende rij beschreven is.
'- de schattingen van de inkoopkosten energie en vermogen zijn gelakt op tabblad 2. Ter vervanging zijn de rijen met de totalen in rijen 34 en 35 toegevoegd.
</t>
  </si>
  <si>
    <t>- De bedragen voor de individuele kosten voor de inkoopkosten energie en vermogen zijn weggelakt in verband met vertrouwelijkheid. In deze openbare versie is daarom zijn rijen 40 en 46 toegevoegd waarin het totaal van deze kosten wordt getoond.</t>
  </si>
  <si>
    <t>De waarden in deze rij zijn de som van de waarden in de vertrouwelijke versie in rij 33 t/m 39.</t>
  </si>
  <si>
    <t>De waarden in deze rij zijn de som van de waarden in de vertrouwelijke versie in rij 42 t/m 46.</t>
  </si>
  <si>
    <t>Nee</t>
  </si>
  <si>
    <t>ACM/UIT/1121449</t>
  </si>
  <si>
    <t>ACM/25/199191</t>
  </si>
  <si>
    <t>ACM/UIT/1121448</t>
  </si>
  <si>
    <t>Wordt gepubliceerd bij inkomstenbesluiten</t>
  </si>
  <si>
    <t>WACC-model herschatting inkomstenbesluit REG2027</t>
  </si>
  <si>
    <t>Invulmodule informatieverzoek inkomstenbesluit TenneT 2027-2031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</si>
</sst>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0.0%"/>
    <numFmt numFmtId="165" formatCode="_ * #,##0.000_ ;_ * \-#,##0.000_ ;_ * &quot;-&quot;???_ ;_ @_ "/>
  </numFmts>
  <fonts count="30" x14ac:knownFonts="1">
    <font>
      <sz val="10"/>
      <color theme="1"/>
      <name val="Arial"/>
      <family val="2"/>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sz val="10"/>
      <name val="Arial"/>
      <family val="2"/>
    </font>
    <font>
      <b/>
      <sz val="14"/>
      <color theme="0"/>
      <name val="Arial"/>
      <family val="2"/>
    </font>
    <font>
      <i/>
      <sz val="10"/>
      <name val="Arial"/>
      <family val="2"/>
    </font>
    <font>
      <b/>
      <sz val="10"/>
      <color rgb="FFFF0000"/>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b/>
      <sz val="9.5"/>
      <color theme="1"/>
      <name val="Arial"/>
      <family val="2"/>
    </font>
    <font>
      <sz val="8"/>
      <name val="Arial"/>
      <family val="2"/>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FF00FF"/>
        <bgColor indexed="64"/>
      </patternFill>
    </fill>
    <fill>
      <patternFill patternType="solid">
        <fgColor rgb="FFFFCCFF"/>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rgb="FF99FF99"/>
        <bgColor indexed="64"/>
      </patternFill>
    </fill>
    <fill>
      <patternFill patternType="solid">
        <fgColor rgb="FFE1FFE1"/>
        <bgColor indexed="64"/>
      </patternFill>
    </fill>
    <fill>
      <patternFill patternType="solid">
        <fgColor rgb="FFCCCCFF"/>
        <bgColor indexed="64"/>
      </patternFill>
    </fill>
    <fill>
      <patternFill patternType="solid">
        <fgColor theme="0"/>
        <bgColor indexed="64"/>
      </patternFill>
    </fill>
    <fill>
      <patternFill patternType="solid">
        <fgColor rgb="FFE1FFE1"/>
        <bgColor rgb="FF000000"/>
      </patternFill>
    </fill>
    <fill>
      <patternFill patternType="solid">
        <fgColor theme="1"/>
        <bgColor indexed="64"/>
      </patternFill>
    </fill>
  </fills>
  <borders count="2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bottom style="dashDotDot">
        <color indexed="64"/>
      </bottom>
      <diagonal/>
    </border>
    <border>
      <left/>
      <right style="dashDotDot">
        <color indexed="64"/>
      </right>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right style="dashed">
        <color indexed="64"/>
      </right>
      <top/>
      <bottom style="thin">
        <color indexed="64"/>
      </bottom>
      <diagonal/>
    </border>
    <border>
      <left style="dashed">
        <color indexed="64"/>
      </left>
      <right/>
      <top/>
      <bottom style="thin">
        <color indexed="64"/>
      </bottom>
      <diagonal/>
    </border>
  </borders>
  <cellStyleXfs count="75">
    <xf numFmtId="0" fontId="0" fillId="0" borderId="0">
      <alignment vertical="top"/>
    </xf>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0" borderId="0">
      <alignment vertical="top"/>
    </xf>
    <xf numFmtId="49" fontId="8" fillId="5" borderId="1">
      <alignment vertical="top"/>
    </xf>
    <xf numFmtId="49" fontId="6" fillId="16" borderId="1">
      <alignment vertical="top"/>
    </xf>
    <xf numFmtId="49" fontId="6" fillId="0" borderId="0">
      <alignment vertical="top"/>
    </xf>
    <xf numFmtId="41" fontId="5" fillId="9" borderId="0">
      <alignment vertical="top"/>
    </xf>
    <xf numFmtId="41" fontId="5" fillId="8" borderId="0">
      <alignment vertical="top"/>
    </xf>
    <xf numFmtId="41" fontId="5" fillId="7" borderId="0">
      <alignment vertical="top"/>
    </xf>
    <xf numFmtId="41" fontId="5" fillId="43" borderId="0">
      <alignment vertical="top"/>
    </xf>
    <xf numFmtId="41" fontId="5" fillId="6" borderId="0">
      <alignment vertical="top"/>
    </xf>
    <xf numFmtId="41" fontId="5" fillId="10" borderId="0">
      <alignment vertical="top"/>
    </xf>
    <xf numFmtId="49" fontId="10" fillId="0" borderId="0">
      <alignment vertical="top"/>
    </xf>
    <xf numFmtId="49" fontId="9" fillId="0" borderId="0">
      <alignment vertical="top"/>
    </xf>
    <xf numFmtId="0" fontId="14" fillId="12" borderId="3" applyNumberFormat="0" applyAlignment="0" applyProtection="0"/>
    <xf numFmtId="0" fontId="15" fillId="13" borderId="4" applyNumberFormat="0" applyAlignment="0" applyProtection="0"/>
    <xf numFmtId="0" fontId="16" fillId="13" borderId="3" applyNumberFormat="0" applyAlignment="0" applyProtection="0"/>
    <xf numFmtId="0" fontId="17" fillId="0" borderId="5" applyNumberFormat="0" applyFill="0" applyAlignment="0" applyProtection="0"/>
    <xf numFmtId="0" fontId="11" fillId="14" borderId="6" applyNumberFormat="0" applyAlignment="0" applyProtection="0"/>
    <xf numFmtId="0" fontId="13" fillId="15" borderId="7" applyNumberFormat="0" applyFont="0" applyAlignment="0" applyProtection="0"/>
    <xf numFmtId="0" fontId="18" fillId="0" borderId="0" applyNumberForma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4" fontId="13" fillId="0" borderId="0" applyFont="0" applyFill="0" applyBorder="0" applyAlignment="0" applyProtection="0"/>
    <xf numFmtId="42" fontId="13" fillId="0" borderId="0" applyFont="0" applyFill="0" applyBorder="0" applyAlignment="0" applyProtection="0"/>
    <xf numFmtId="9" fontId="13" fillId="0" borderId="0" applyFon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2" fillId="0" borderId="9" applyNumberFormat="0" applyFill="0" applyAlignment="0" applyProtection="0"/>
    <xf numFmtId="0" fontId="23" fillId="0" borderId="10" applyNumberFormat="0" applyFill="0" applyAlignment="0" applyProtection="0"/>
    <xf numFmtId="0" fontId="23" fillId="0" borderId="0" applyNumberFormat="0" applyFill="0" applyBorder="0" applyAlignment="0" applyProtection="0"/>
    <xf numFmtId="0" fontId="12" fillId="0" borderId="0" applyNumberFormat="0" applyFill="0" applyBorder="0" applyAlignment="0" applyProtection="0"/>
    <xf numFmtId="0" fontId="24" fillId="0" borderId="0" applyNumberFormat="0" applyFill="0" applyBorder="0" applyAlignment="0" applyProtection="0"/>
    <xf numFmtId="0" fontId="25" fillId="0" borderId="11" applyNumberFormat="0" applyFill="0" applyAlignment="0" applyProtection="0"/>
    <xf numFmtId="0" fontId="2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6" fillId="32" borderId="0" applyNumberFormat="0" applyBorder="0" applyAlignment="0" applyProtection="0"/>
    <xf numFmtId="0" fontId="26"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26" fillId="40" borderId="0" applyNumberFormat="0" applyBorder="0" applyAlignment="0" applyProtection="0"/>
    <xf numFmtId="0" fontId="27" fillId="0" borderId="0" applyNumberFormat="0" applyFill="0" applyBorder="0" applyAlignment="0" applyProtection="0"/>
    <xf numFmtId="49" fontId="19" fillId="0" borderId="0" applyFill="0" applyBorder="0" applyAlignment="0" applyProtection="0"/>
    <xf numFmtId="43" fontId="5" fillId="41" borderId="0" applyNumberFormat="0">
      <alignment vertical="top"/>
    </xf>
    <xf numFmtId="41" fontId="5" fillId="42" borderId="0">
      <alignment vertical="top"/>
    </xf>
    <xf numFmtId="41" fontId="5" fillId="44" borderId="0">
      <alignment vertical="top"/>
    </xf>
    <xf numFmtId="41" fontId="5" fillId="9" borderId="0">
      <alignment vertical="top"/>
    </xf>
    <xf numFmtId="41" fontId="5" fillId="8" borderId="0">
      <alignment vertical="top"/>
    </xf>
    <xf numFmtId="41" fontId="5" fillId="7" borderId="0">
      <alignment vertical="top"/>
    </xf>
    <xf numFmtId="41" fontId="5" fillId="43" borderId="0">
      <alignment vertical="top"/>
    </xf>
    <xf numFmtId="41" fontId="5" fillId="6" borderId="0">
      <alignment vertical="top"/>
    </xf>
    <xf numFmtId="41" fontId="5" fillId="10" borderId="0">
      <alignment vertical="top"/>
    </xf>
    <xf numFmtId="43" fontId="5" fillId="41" borderId="0" applyNumberFormat="0">
      <alignment vertical="top"/>
    </xf>
    <xf numFmtId="41" fontId="5" fillId="42" borderId="0">
      <alignment vertical="top"/>
    </xf>
    <xf numFmtId="41" fontId="5" fillId="44" borderId="0">
      <alignment vertical="top"/>
    </xf>
    <xf numFmtId="0" fontId="13" fillId="0" borderId="0"/>
  </cellStyleXfs>
  <cellXfs count="74">
    <xf numFmtId="0" fontId="0" fillId="0" borderId="0" xfId="0">
      <alignment vertical="top"/>
    </xf>
    <xf numFmtId="0" fontId="6" fillId="0" borderId="0" xfId="4" applyFont="1">
      <alignment vertical="top"/>
    </xf>
    <xf numFmtId="0" fontId="5" fillId="0" borderId="0" xfId="4">
      <alignment vertical="top"/>
    </xf>
    <xf numFmtId="0" fontId="7" fillId="0" borderId="0" xfId="4" applyFont="1">
      <alignment vertical="top"/>
    </xf>
    <xf numFmtId="0" fontId="9" fillId="0" borderId="0" xfId="4" applyFont="1">
      <alignment vertical="top"/>
    </xf>
    <xf numFmtId="0" fontId="10" fillId="0" borderId="0" xfId="4" applyFont="1">
      <alignment vertical="top"/>
    </xf>
    <xf numFmtId="0" fontId="5" fillId="0" borderId="2" xfId="4" applyBorder="1">
      <alignment vertical="top"/>
    </xf>
    <xf numFmtId="49" fontId="8" fillId="5" borderId="1" xfId="5">
      <alignment vertical="top"/>
    </xf>
    <xf numFmtId="49" fontId="6" fillId="16" borderId="1" xfId="6">
      <alignment vertical="top"/>
    </xf>
    <xf numFmtId="0" fontId="7" fillId="0" borderId="2" xfId="4" applyFont="1" applyBorder="1" applyAlignment="1">
      <alignment horizontal="left" vertical="top" wrapText="1"/>
    </xf>
    <xf numFmtId="0" fontId="5" fillId="0" borderId="2" xfId="4" applyBorder="1" applyAlignment="1">
      <alignment horizontal="left" vertical="top" wrapText="1"/>
    </xf>
    <xf numFmtId="49" fontId="7" fillId="16" borderId="2" xfId="6" applyFont="1" applyBorder="1">
      <alignment vertical="top"/>
    </xf>
    <xf numFmtId="0" fontId="8" fillId="5" borderId="1" xfId="5" applyNumberFormat="1">
      <alignment vertical="top"/>
    </xf>
    <xf numFmtId="0" fontId="12" fillId="0" borderId="0" xfId="4" applyFont="1">
      <alignment vertical="top"/>
    </xf>
    <xf numFmtId="49" fontId="11" fillId="5" borderId="2" xfId="5" applyFont="1" applyBorder="1">
      <alignment vertical="top"/>
    </xf>
    <xf numFmtId="0" fontId="5" fillId="0" borderId="0" xfId="4" applyAlignment="1">
      <alignment horizontal="center" vertical="top"/>
    </xf>
    <xf numFmtId="0" fontId="5" fillId="11" borderId="0" xfId="4" applyFill="1">
      <alignment vertical="top"/>
    </xf>
    <xf numFmtId="49" fontId="7" fillId="16" borderId="0" xfId="6" applyFont="1" applyBorder="1">
      <alignment vertical="top"/>
    </xf>
    <xf numFmtId="49" fontId="5" fillId="16" borderId="2" xfId="6" applyFont="1" applyBorder="1">
      <alignment vertical="top"/>
    </xf>
    <xf numFmtId="0" fontId="7" fillId="0" borderId="0" xfId="4" applyFont="1" applyAlignment="1">
      <alignment horizontal="left" vertical="top" wrapText="1"/>
    </xf>
    <xf numFmtId="49" fontId="10" fillId="0" borderId="0" xfId="14">
      <alignment vertical="top"/>
    </xf>
    <xf numFmtId="49" fontId="6" fillId="0" borderId="0" xfId="7">
      <alignment vertical="top"/>
    </xf>
    <xf numFmtId="49" fontId="9" fillId="0" borderId="0" xfId="15">
      <alignment vertical="top"/>
    </xf>
    <xf numFmtId="41" fontId="5" fillId="9" borderId="0" xfId="8">
      <alignment vertical="top"/>
    </xf>
    <xf numFmtId="41" fontId="5" fillId="43" borderId="0" xfId="11">
      <alignment vertical="top"/>
    </xf>
    <xf numFmtId="41" fontId="5" fillId="10" borderId="0" xfId="13">
      <alignment vertical="top"/>
    </xf>
    <xf numFmtId="41" fontId="5" fillId="8" borderId="0" xfId="9">
      <alignment vertical="top"/>
    </xf>
    <xf numFmtId="0" fontId="9" fillId="11" borderId="0" xfId="4" applyFont="1" applyFill="1">
      <alignment vertical="top"/>
    </xf>
    <xf numFmtId="49" fontId="5" fillId="0" borderId="0" xfId="7" applyFont="1">
      <alignment vertical="top"/>
    </xf>
    <xf numFmtId="0" fontId="5" fillId="41" borderId="0" xfId="62" applyNumberFormat="1">
      <alignment vertical="top"/>
    </xf>
    <xf numFmtId="0" fontId="28" fillId="0" borderId="0" xfId="0" applyFont="1">
      <alignment vertical="top"/>
    </xf>
    <xf numFmtId="49" fontId="5" fillId="0" borderId="0" xfId="15" applyFont="1">
      <alignment vertical="top"/>
    </xf>
    <xf numFmtId="164" fontId="5" fillId="10" borderId="0" xfId="13" applyNumberFormat="1">
      <alignment vertical="top"/>
    </xf>
    <xf numFmtId="0" fontId="6" fillId="0" borderId="0" xfId="4" applyFont="1" applyAlignment="1">
      <alignment horizontal="center" vertical="top"/>
    </xf>
    <xf numFmtId="0" fontId="5" fillId="0" borderId="12" xfId="4" applyBorder="1">
      <alignment vertical="top"/>
    </xf>
    <xf numFmtId="0" fontId="5" fillId="0" borderId="13" xfId="4" applyBorder="1">
      <alignment vertical="top"/>
    </xf>
    <xf numFmtId="0" fontId="5" fillId="0" borderId="14" xfId="4" applyBorder="1">
      <alignment vertical="top"/>
    </xf>
    <xf numFmtId="0" fontId="5" fillId="0" borderId="15" xfId="4" applyBorder="1">
      <alignment vertical="top"/>
    </xf>
    <xf numFmtId="0" fontId="5" fillId="0" borderId="16" xfId="4" applyBorder="1">
      <alignment vertical="top"/>
    </xf>
    <xf numFmtId="0" fontId="5" fillId="0" borderId="17" xfId="4" applyBorder="1">
      <alignment vertical="top"/>
    </xf>
    <xf numFmtId="41" fontId="5" fillId="43" borderId="0" xfId="11" applyAlignment="1">
      <alignment horizontal="center" vertical="top"/>
    </xf>
    <xf numFmtId="0" fontId="5" fillId="0" borderId="18" xfId="4" applyBorder="1">
      <alignment vertical="top"/>
    </xf>
    <xf numFmtId="0" fontId="5" fillId="0" borderId="19" xfId="4" applyBorder="1">
      <alignment vertical="top"/>
    </xf>
    <xf numFmtId="0" fontId="5" fillId="0" borderId="20" xfId="4" applyBorder="1">
      <alignment vertical="top"/>
    </xf>
    <xf numFmtId="0" fontId="5" fillId="0" borderId="21" xfId="4" applyBorder="1">
      <alignment vertical="top"/>
    </xf>
    <xf numFmtId="41" fontId="5" fillId="8" borderId="0" xfId="9" applyAlignment="1">
      <alignment horizontal="center" vertical="top"/>
    </xf>
    <xf numFmtId="41" fontId="5" fillId="9" borderId="0" xfId="8" applyAlignment="1">
      <alignment horizontal="center" vertical="top"/>
    </xf>
    <xf numFmtId="3" fontId="5" fillId="43" borderId="0" xfId="4" applyNumberFormat="1" applyFill="1">
      <alignment vertical="top"/>
    </xf>
    <xf numFmtId="49" fontId="19" fillId="0" borderId="2" xfId="61" applyBorder="1" applyAlignment="1">
      <alignment vertical="top"/>
    </xf>
    <xf numFmtId="164" fontId="5" fillId="43" borderId="0" xfId="11" applyNumberFormat="1">
      <alignment vertical="top"/>
    </xf>
    <xf numFmtId="0" fontId="5" fillId="45" borderId="0" xfId="4" applyFill="1">
      <alignment vertical="top"/>
    </xf>
    <xf numFmtId="41" fontId="5" fillId="45" borderId="0" xfId="13" applyFill="1">
      <alignment vertical="top"/>
    </xf>
    <xf numFmtId="0" fontId="5" fillId="45" borderId="0" xfId="4" applyFill="1" applyAlignment="1">
      <alignment horizontal="right" vertical="top"/>
    </xf>
    <xf numFmtId="0" fontId="5" fillId="0" borderId="0" xfId="4" applyAlignment="1">
      <alignment horizontal="right" vertical="top"/>
    </xf>
    <xf numFmtId="49" fontId="5" fillId="0" borderId="2" xfId="14" applyFont="1" applyBorder="1">
      <alignment vertical="top"/>
    </xf>
    <xf numFmtId="0" fontId="5" fillId="0" borderId="0" xfId="4" applyAlignment="1">
      <alignment horizontal="left" vertical="top"/>
    </xf>
    <xf numFmtId="0" fontId="5" fillId="45" borderId="0" xfId="4" applyFill="1" applyAlignment="1">
      <alignment horizontal="center" vertical="top"/>
    </xf>
    <xf numFmtId="0" fontId="0" fillId="0" borderId="0" xfId="74" applyFont="1"/>
    <xf numFmtId="164" fontId="5" fillId="46" borderId="0" xfId="11" applyNumberFormat="1" applyFill="1">
      <alignment vertical="top"/>
    </xf>
    <xf numFmtId="41" fontId="5" fillId="8" borderId="0" xfId="66">
      <alignment vertical="top"/>
    </xf>
    <xf numFmtId="164" fontId="5" fillId="7" borderId="0" xfId="10" applyNumberFormat="1">
      <alignment vertical="top"/>
    </xf>
    <xf numFmtId="165" fontId="5" fillId="8" borderId="0" xfId="9" applyNumberFormat="1">
      <alignment vertical="top"/>
    </xf>
    <xf numFmtId="164" fontId="5" fillId="41" borderId="0" xfId="62" applyNumberFormat="1">
      <alignment vertical="top"/>
    </xf>
    <xf numFmtId="0" fontId="5" fillId="0" borderId="22" xfId="4" applyBorder="1">
      <alignment vertical="top"/>
    </xf>
    <xf numFmtId="0" fontId="5" fillId="0" borderId="23" xfId="4" applyBorder="1">
      <alignment vertical="top"/>
    </xf>
    <xf numFmtId="41" fontId="5" fillId="41" borderId="0" xfId="62" applyNumberFormat="1">
      <alignment vertical="top"/>
    </xf>
    <xf numFmtId="41" fontId="5" fillId="47" borderId="0" xfId="11" applyFill="1">
      <alignment vertical="top"/>
    </xf>
    <xf numFmtId="49" fontId="5" fillId="0" borderId="0" xfId="14" applyFont="1">
      <alignment vertical="top"/>
    </xf>
    <xf numFmtId="15" fontId="5" fillId="0" borderId="2" xfId="4" applyNumberFormat="1" applyBorder="1" applyAlignment="1">
      <alignment horizontal="left" vertical="top" wrapText="1"/>
    </xf>
    <xf numFmtId="0" fontId="5" fillId="0" borderId="0" xfId="4" quotePrefix="1">
      <alignment vertical="top"/>
    </xf>
    <xf numFmtId="0" fontId="5" fillId="0" borderId="0" xfId="4" applyAlignment="1">
      <alignment horizontal="left" vertical="top" wrapText="1"/>
    </xf>
    <xf numFmtId="0" fontId="5" fillId="0" borderId="0" xfId="4" quotePrefix="1" applyAlignment="1">
      <alignment horizontal="left" vertical="top" wrapText="1"/>
    </xf>
    <xf numFmtId="0" fontId="7" fillId="0" borderId="0" xfId="4" applyFont="1" applyAlignment="1">
      <alignment horizontal="left" vertical="top" wrapText="1"/>
    </xf>
    <xf numFmtId="49" fontId="5" fillId="0" borderId="0" xfId="15" quotePrefix="1" applyFont="1" applyAlignment="1">
      <alignment vertical="top" wrapText="1"/>
    </xf>
  </cellXfs>
  <cellStyles count="75">
    <cellStyle name="_kop1 Bladtitel" xfId="5" xr:uid="{00000000-0005-0000-0000-000000000000}"/>
    <cellStyle name="_kop2 Bloktitel" xfId="6" xr:uid="{00000000-0005-0000-0000-000001000000}"/>
    <cellStyle name="_kop3 Subkop" xfId="7" xr:uid="{00000000-0005-0000-0000-000002000000}"/>
    <cellStyle name="20% - Accent1" xfId="37" builtinId="30" hidden="1"/>
    <cellStyle name="20% - Accent2" xfId="41" builtinId="34" hidden="1"/>
    <cellStyle name="20% - Accent3" xfId="45" builtinId="38" hidden="1"/>
    <cellStyle name="20% - Accent4" xfId="49" builtinId="42" hidden="1"/>
    <cellStyle name="20% - Accent5" xfId="53" builtinId="46" hidden="1"/>
    <cellStyle name="20% - Accent6" xfId="57" builtinId="50" hidden="1"/>
    <cellStyle name="40% - Accent1" xfId="38" builtinId="31" hidden="1"/>
    <cellStyle name="40% - Accent2" xfId="42" builtinId="35" hidden="1"/>
    <cellStyle name="40% - Accent3" xfId="46" builtinId="39" hidden="1"/>
    <cellStyle name="40% - Accent4" xfId="50" builtinId="43" hidden="1"/>
    <cellStyle name="40% - Accent5" xfId="54" builtinId="47" hidden="1"/>
    <cellStyle name="40% - Accent6" xfId="58" builtinId="51" hidden="1"/>
    <cellStyle name="60% - Accent1" xfId="39" builtinId="32" hidden="1"/>
    <cellStyle name="60% - Accent2" xfId="43" builtinId="36" hidden="1"/>
    <cellStyle name="60% - Accent3" xfId="47" builtinId="40" hidden="1"/>
    <cellStyle name="60% - Accent4" xfId="51" builtinId="44" hidden="1"/>
    <cellStyle name="60% - Accent5" xfId="55" builtinId="48" hidden="1"/>
    <cellStyle name="60% - Accent6" xfId="59" builtinId="52" hidden="1"/>
    <cellStyle name="Accent1" xfId="36" builtinId="29" hidden="1"/>
    <cellStyle name="Accent2" xfId="40" builtinId="33" hidden="1"/>
    <cellStyle name="Accent3" xfId="44" builtinId="37" hidden="1"/>
    <cellStyle name="Accent4" xfId="48" builtinId="41" hidden="1"/>
    <cellStyle name="Accent5" xfId="52" builtinId="45" hidden="1"/>
    <cellStyle name="Accent6" xfId="56" builtinId="49" hidden="1"/>
    <cellStyle name="Berekening" xfId="18" builtinId="22" hidden="1"/>
    <cellStyle name="Cel (tussen)resultaat" xfId="8" xr:uid="{00000000-0005-0000-0000-00001C000000}"/>
    <cellStyle name="Cel (tussen)resultaat 2" xfId="65" xr:uid="{6DF1C24F-C6F1-4C32-B973-E9B0F4298D1F}"/>
    <cellStyle name="Cel Berekening" xfId="9" xr:uid="{00000000-0005-0000-0000-00001D000000}"/>
    <cellStyle name="Cel Berekening 2" xfId="66" xr:uid="{969E166D-8795-4316-AD40-BA365DAADB86}"/>
    <cellStyle name="Cel Bijzonderheid" xfId="10" xr:uid="{00000000-0005-0000-0000-00001E000000}"/>
    <cellStyle name="Cel Bijzonderheid 2" xfId="67" xr:uid="{EC18977C-F7F9-4C54-A416-92056FA3710B}"/>
    <cellStyle name="Cel Dataverzoek" xfId="63" xr:uid="{00000000-0005-0000-0000-00001F000000}"/>
    <cellStyle name="Cel Dataverzoek 2" xfId="72" xr:uid="{B9709FCB-716A-46B2-B0B5-3AD8EB5967A9}"/>
    <cellStyle name="Cel Input" xfId="11" xr:uid="{00000000-0005-0000-0000-000020000000}"/>
    <cellStyle name="Cel Input 2" xfId="68" xr:uid="{4CFD4E04-6F96-4FBD-A98F-73AD76CA34F6}"/>
    <cellStyle name="Cel input database" xfId="64" xr:uid="{D3BE9B27-7433-43F4-96C8-5DBCFAF23CCF}"/>
    <cellStyle name="Cel input database 2" xfId="73" xr:uid="{5CF99BAC-C241-4198-BCD8-8893CC57B12D}"/>
    <cellStyle name="Cel n.v.t. (leeg)" xfId="62" xr:uid="{00000000-0005-0000-0000-000021000000}"/>
    <cellStyle name="Cel n.v.t. (leeg) 2" xfId="71" xr:uid="{9F9F61F9-5608-4DA1-A886-E068EA9A89DB}"/>
    <cellStyle name="Cel PM extern" xfId="12" xr:uid="{00000000-0005-0000-0000-000022000000}"/>
    <cellStyle name="Cel PM extern 2" xfId="69" xr:uid="{8392F45D-3A06-411E-AC3A-BECBB7AA7BA4}"/>
    <cellStyle name="Cel Verwijzing" xfId="13" xr:uid="{00000000-0005-0000-0000-000023000000}"/>
    <cellStyle name="Cel Verwijzing 2" xfId="70" xr:uid="{ECAC5346-74B9-436C-A46F-F46700C61D00}"/>
    <cellStyle name="Controlecel" xfId="20" builtinId="23" hidden="1"/>
    <cellStyle name="Gekoppelde cel" xfId="19" builtinId="24" hidden="1"/>
    <cellStyle name="Gevolgde hyperlink" xfId="60" builtinId="9" hidden="1"/>
    <cellStyle name="Goed" xfId="1" builtinId="26" hidden="1"/>
    <cellStyle name="Hyperlink" xfId="22" builtinId="8" hidden="1"/>
    <cellStyle name="Hyperlink" xfId="61" builtinId="8" customBuiltin="1"/>
    <cellStyle name="Invoer" xfId="16" builtinId="20" hidden="1"/>
    <cellStyle name="Komma" xfId="23" builtinId="3" hidden="1"/>
    <cellStyle name="Komma [0]" xfId="24" builtinId="6" hidden="1"/>
    <cellStyle name="Kop 1" xfId="29" builtinId="16" hidden="1"/>
    <cellStyle name="Kop 2" xfId="30" builtinId="17" hidden="1"/>
    <cellStyle name="Kop 3" xfId="31" builtinId="18" hidden="1"/>
    <cellStyle name="Kop 4" xfId="32" builtinId="19" hidden="1"/>
    <cellStyle name="Neutraal" xfId="3" builtinId="28" hidden="1"/>
    <cellStyle name="Notitie" xfId="21" builtinId="10" hidden="1"/>
    <cellStyle name="Ongeldig" xfId="2" builtinId="27" hidden="1"/>
    <cellStyle name="Opm. INTERN" xfId="14" xr:uid="{00000000-0005-0000-0000-000035000000}"/>
    <cellStyle name="Procent" xfId="27" builtinId="5" hidden="1"/>
    <cellStyle name="Standaard" xfId="0" builtinId="0" customBuiltin="1"/>
    <cellStyle name="Standaard 26" xfId="74" xr:uid="{442F365E-5FE3-48D4-A748-5F2A684F1EBE}"/>
    <cellStyle name="Standaard ACM-DE" xfId="4" xr:uid="{00000000-0005-0000-0000-000039000000}"/>
    <cellStyle name="Titel" xfId="28" builtinId="15" hidden="1"/>
    <cellStyle name="Toelichting" xfId="15" xr:uid="{00000000-0005-0000-0000-00003B000000}"/>
    <cellStyle name="Totaal" xfId="35" builtinId="25" hidden="1"/>
    <cellStyle name="Uitvoer" xfId="17" builtinId="21" hidden="1"/>
    <cellStyle name="Valuta" xfId="25" builtinId="4" hidden="1"/>
    <cellStyle name="Valuta [0]" xfId="26" builtinId="7" hidden="1"/>
    <cellStyle name="Verklarende tekst" xfId="34" builtinId="53" hidden="1"/>
    <cellStyle name="Waarschuwingstekst" xfId="33" builtinId="11" hidden="1"/>
  </cellStyles>
  <dxfs count="0"/>
  <tableStyles count="0" defaultTableStyle="TableStyleMedium2" defaultPivotStyle="PivotStyleLight16"/>
  <colors>
    <mruColors>
      <color rgb="FFFFFFCC"/>
      <color rgb="FFFFCC99"/>
      <color rgb="FFE1FFE1"/>
      <color rgb="FF99FF99"/>
      <color rgb="FFCCC8D9"/>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98290</xdr:rowOff>
    </xdr:to>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15</xdr:row>
      <xdr:rowOff>56029</xdr:rowOff>
    </xdr:from>
    <xdr:to>
      <xdr:col>5</xdr:col>
      <xdr:colOff>918000</xdr:colOff>
      <xdr:row>15</xdr:row>
      <xdr:rowOff>56029</xdr:rowOff>
    </xdr:to>
    <xdr:cxnSp macro="">
      <xdr:nvCxnSpPr>
        <xdr:cNvPr id="2" name="Rechte verbindingslijn met pijl 1">
          <a:extLst>
            <a:ext uri="{FF2B5EF4-FFF2-40B4-BE49-F238E27FC236}">
              <a16:creationId xmlns:a16="http://schemas.microsoft.com/office/drawing/2014/main" id="{C35F17F9-B4BC-443A-89EB-B5CC71AC1AC1}"/>
            </a:ext>
          </a:extLst>
        </xdr:cNvPr>
        <xdr:cNvCxnSpPr/>
      </xdr:nvCxnSpPr>
      <xdr:spPr>
        <a:xfrm flipV="1">
          <a:off x="5143500" y="2476500"/>
          <a:ext cx="91800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174812</xdr:colOff>
      <xdr:row>15</xdr:row>
      <xdr:rowOff>62752</xdr:rowOff>
    </xdr:from>
    <xdr:to>
      <xdr:col>5</xdr:col>
      <xdr:colOff>877518</xdr:colOff>
      <xdr:row>26</xdr:row>
      <xdr:rowOff>3458</xdr:rowOff>
    </xdr:to>
    <xdr:cxnSp macro="">
      <xdr:nvCxnSpPr>
        <xdr:cNvPr id="3" name="Rechte verbindingslijn met pijl 2">
          <a:extLst>
            <a:ext uri="{FF2B5EF4-FFF2-40B4-BE49-F238E27FC236}">
              <a16:creationId xmlns:a16="http://schemas.microsoft.com/office/drawing/2014/main" id="{209682A5-1D05-49CC-BBDE-31F23258F7F5}"/>
            </a:ext>
          </a:extLst>
        </xdr:cNvPr>
        <xdr:cNvCxnSpPr/>
      </xdr:nvCxnSpPr>
      <xdr:spPr>
        <a:xfrm>
          <a:off x="5139018" y="2483223"/>
          <a:ext cx="882000" cy="882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186689</xdr:colOff>
      <xdr:row>24</xdr:row>
      <xdr:rowOff>95250</xdr:rowOff>
    </xdr:from>
    <xdr:to>
      <xdr:col>9</xdr:col>
      <xdr:colOff>309153</xdr:colOff>
      <xdr:row>24</xdr:row>
      <xdr:rowOff>95250</xdr:rowOff>
    </xdr:to>
    <xdr:cxnSp macro="">
      <xdr:nvCxnSpPr>
        <xdr:cNvPr id="5" name="Rechte verbindingslijn met pijl 4">
          <a:extLst>
            <a:ext uri="{FF2B5EF4-FFF2-40B4-BE49-F238E27FC236}">
              <a16:creationId xmlns:a16="http://schemas.microsoft.com/office/drawing/2014/main" id="{7892A749-8E76-41EF-9BDF-7D63B862FFA3}"/>
            </a:ext>
          </a:extLst>
        </xdr:cNvPr>
        <xdr:cNvCxnSpPr/>
      </xdr:nvCxnSpPr>
      <xdr:spPr>
        <a:xfrm flipH="1">
          <a:off x="8731975" y="4000500"/>
          <a:ext cx="312964"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185539</xdr:colOff>
      <xdr:row>15</xdr:row>
      <xdr:rowOff>69476</xdr:rowOff>
    </xdr:from>
    <xdr:to>
      <xdr:col>9</xdr:col>
      <xdr:colOff>877039</xdr:colOff>
      <xdr:row>26</xdr:row>
      <xdr:rowOff>10182</xdr:rowOff>
    </xdr:to>
    <xdr:cxnSp macro="">
      <xdr:nvCxnSpPr>
        <xdr:cNvPr id="7" name="Rechte verbindingslijn met pijl 6">
          <a:extLst>
            <a:ext uri="{FF2B5EF4-FFF2-40B4-BE49-F238E27FC236}">
              <a16:creationId xmlns:a16="http://schemas.microsoft.com/office/drawing/2014/main" id="{A3E377D0-91C4-40FB-ACA6-165651558E75}"/>
            </a:ext>
          </a:extLst>
        </xdr:cNvPr>
        <xdr:cNvCxnSpPr/>
      </xdr:nvCxnSpPr>
      <xdr:spPr>
        <a:xfrm rot="16200000">
          <a:off x="8099293" y="3014222"/>
          <a:ext cx="1736849" cy="882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1023257</xdr:colOff>
      <xdr:row>22</xdr:row>
      <xdr:rowOff>16330</xdr:rowOff>
    </xdr:from>
    <xdr:to>
      <xdr:col>7</xdr:col>
      <xdr:colOff>1023257</xdr:colOff>
      <xdr:row>23</xdr:row>
      <xdr:rowOff>141044</xdr:rowOff>
    </xdr:to>
    <xdr:cxnSp macro="">
      <xdr:nvCxnSpPr>
        <xdr:cNvPr id="9" name="Rechte verbindingslijn met pijl 8">
          <a:extLst>
            <a:ext uri="{FF2B5EF4-FFF2-40B4-BE49-F238E27FC236}">
              <a16:creationId xmlns:a16="http://schemas.microsoft.com/office/drawing/2014/main" id="{702E4CA2-C6E4-4243-9F97-BC0D2EFBE563}"/>
            </a:ext>
          </a:extLst>
        </xdr:cNvPr>
        <xdr:cNvCxnSpPr/>
      </xdr:nvCxnSpPr>
      <xdr:spPr>
        <a:xfrm flipH="1">
          <a:off x="7309757" y="3676651"/>
          <a:ext cx="0" cy="288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326571</xdr:colOff>
      <xdr:row>15</xdr:row>
      <xdr:rowOff>68035</xdr:rowOff>
    </xdr:from>
    <xdr:to>
      <xdr:col>9</xdr:col>
      <xdr:colOff>326571</xdr:colOff>
      <xdr:row>24</xdr:row>
      <xdr:rowOff>95250</xdr:rowOff>
    </xdr:to>
    <xdr:cxnSp macro="">
      <xdr:nvCxnSpPr>
        <xdr:cNvPr id="8" name="Rechte verbindingslijn 7">
          <a:extLst>
            <a:ext uri="{FF2B5EF4-FFF2-40B4-BE49-F238E27FC236}">
              <a16:creationId xmlns:a16="http://schemas.microsoft.com/office/drawing/2014/main" id="{A021774F-B783-D4B8-4928-431D2128999D}"/>
            </a:ext>
          </a:extLst>
        </xdr:cNvPr>
        <xdr:cNvCxnSpPr/>
      </xdr:nvCxnSpPr>
      <xdr:spPr>
        <a:xfrm flipV="1">
          <a:off x="9062357" y="2598964"/>
          <a:ext cx="0" cy="140153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17417</xdr:colOff>
      <xdr:row>15</xdr:row>
      <xdr:rowOff>66130</xdr:rowOff>
    </xdr:from>
    <xdr:to>
      <xdr:col>9</xdr:col>
      <xdr:colOff>322761</xdr:colOff>
      <xdr:row>15</xdr:row>
      <xdr:rowOff>66130</xdr:rowOff>
    </xdr:to>
    <xdr:cxnSp macro="">
      <xdr:nvCxnSpPr>
        <xdr:cNvPr id="11" name="Rechte verbindingslijn 10">
          <a:extLst>
            <a:ext uri="{FF2B5EF4-FFF2-40B4-BE49-F238E27FC236}">
              <a16:creationId xmlns:a16="http://schemas.microsoft.com/office/drawing/2014/main" id="{09CEAA12-65C9-3009-F866-B0660A5A96A3}"/>
            </a:ext>
          </a:extLst>
        </xdr:cNvPr>
        <xdr:cNvCxnSpPr/>
      </xdr:nvCxnSpPr>
      <xdr:spPr>
        <a:xfrm flipH="1">
          <a:off x="8753203" y="2597059"/>
          <a:ext cx="30534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171177</xdr:colOff>
      <xdr:row>15</xdr:row>
      <xdr:rowOff>54428</xdr:rowOff>
    </xdr:from>
    <xdr:to>
      <xdr:col>5</xdr:col>
      <xdr:colOff>898071</xdr:colOff>
      <xdr:row>20</xdr:row>
      <xdr:rowOff>40822</xdr:rowOff>
    </xdr:to>
    <xdr:cxnSp macro="">
      <xdr:nvCxnSpPr>
        <xdr:cNvPr id="4" name="Rechte verbindingslijn met pijl 3">
          <a:extLst>
            <a:ext uri="{FF2B5EF4-FFF2-40B4-BE49-F238E27FC236}">
              <a16:creationId xmlns:a16="http://schemas.microsoft.com/office/drawing/2014/main" id="{5BA0E249-12BF-4DDB-B123-23B894C46C9E}"/>
            </a:ext>
          </a:extLst>
        </xdr:cNvPr>
        <xdr:cNvCxnSpPr/>
      </xdr:nvCxnSpPr>
      <xdr:spPr>
        <a:xfrm>
          <a:off x="5287463" y="2585357"/>
          <a:ext cx="917394" cy="73478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pb.nl/system/files/cpbmedia/CPB-Raming-centraal-economisch-plan-2026.pdf" TargetMode="External"/><Relationship Id="rId2" Type="http://schemas.openxmlformats.org/officeDocument/2006/relationships/hyperlink" Target="https://opendata.cbs.nl/statline/" TargetMode="External"/><Relationship Id="rId1" Type="http://schemas.openxmlformats.org/officeDocument/2006/relationships/hyperlink" Target="https://www.acm.nl/system/files/documents/methodebesluit-tennet-op-land-2027-203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8D9"/>
  </sheetPr>
  <dimension ref="B2:E45"/>
  <sheetViews>
    <sheetView showGridLines="0" tabSelected="1" zoomScale="85" zoomScaleNormal="85" workbookViewId="0">
      <pane ySplit="3" topLeftCell="A4" activePane="bottomLeft" state="frozen"/>
      <selection activeCell="O39" sqref="O39"/>
      <selection pane="bottomLeft" activeCell="C20" sqref="C20"/>
    </sheetView>
  </sheetViews>
  <sheetFormatPr defaultColWidth="9.28515625" defaultRowHeight="12.75" x14ac:dyDescent="0.2"/>
  <cols>
    <col min="1" max="1" width="5.7109375" style="2" customWidth="1"/>
    <col min="2" max="2" width="43.7109375" style="2" customWidth="1"/>
    <col min="3" max="3" width="91.7109375" style="2" customWidth="1"/>
    <col min="4" max="4" width="5.7109375" style="2" customWidth="1"/>
    <col min="5" max="16384" width="9.28515625" style="2"/>
  </cols>
  <sheetData>
    <row r="2" spans="2:5" s="7" customFormat="1" ht="18" x14ac:dyDescent="0.2">
      <c r="B2" s="7" t="s">
        <v>1</v>
      </c>
    </row>
    <row r="6" spans="2:5" x14ac:dyDescent="0.2">
      <c r="B6" s="3"/>
    </row>
    <row r="13" spans="2:5" s="8" customFormat="1" x14ac:dyDescent="0.2">
      <c r="B13" s="8" t="s">
        <v>2</v>
      </c>
    </row>
    <row r="15" spans="2:5" x14ac:dyDescent="0.2">
      <c r="B15" s="9" t="s">
        <v>3</v>
      </c>
      <c r="C15" s="10" t="s">
        <v>239</v>
      </c>
      <c r="E15" s="20"/>
    </row>
    <row r="16" spans="2:5" x14ac:dyDescent="0.2">
      <c r="B16" s="9" t="s">
        <v>4</v>
      </c>
      <c r="C16" s="10" t="s">
        <v>108</v>
      </c>
    </row>
    <row r="17" spans="2:3" x14ac:dyDescent="0.2">
      <c r="B17" s="9" t="s">
        <v>5</v>
      </c>
      <c r="C17" s="10" t="s">
        <v>74</v>
      </c>
    </row>
    <row r="18" spans="2:3" x14ac:dyDescent="0.2">
      <c r="B18" s="9" t="s">
        <v>6</v>
      </c>
      <c r="C18" s="10" t="s">
        <v>107</v>
      </c>
    </row>
    <row r="19" spans="2:3" x14ac:dyDescent="0.2">
      <c r="B19" s="9" t="s">
        <v>7</v>
      </c>
      <c r="C19" s="10" t="s">
        <v>74</v>
      </c>
    </row>
    <row r="20" spans="2:3" x14ac:dyDescent="0.2">
      <c r="B20" s="9" t="s">
        <v>8</v>
      </c>
      <c r="C20" s="10" t="s">
        <v>238</v>
      </c>
    </row>
    <row r="21" spans="2:3" ht="25.15" customHeight="1" x14ac:dyDescent="0.2">
      <c r="B21" s="9" t="s">
        <v>9</v>
      </c>
      <c r="C21" s="10" t="s">
        <v>109</v>
      </c>
    </row>
    <row r="22" spans="2:3" x14ac:dyDescent="0.2">
      <c r="B22" s="9" t="s">
        <v>10</v>
      </c>
      <c r="C22" s="10" t="s">
        <v>74</v>
      </c>
    </row>
    <row r="25" spans="2:3" s="8" customFormat="1" x14ac:dyDescent="0.2">
      <c r="B25" s="8" t="s">
        <v>11</v>
      </c>
    </row>
    <row r="27" spans="2:3" x14ac:dyDescent="0.2">
      <c r="B27" s="10" t="s">
        <v>64</v>
      </c>
      <c r="C27" s="10" t="s">
        <v>75</v>
      </c>
    </row>
    <row r="28" spans="2:3" ht="25.5" x14ac:dyDescent="0.2">
      <c r="B28" s="10" t="s">
        <v>66</v>
      </c>
      <c r="C28" s="10" t="s">
        <v>75</v>
      </c>
    </row>
    <row r="29" spans="2:3" x14ac:dyDescent="0.2">
      <c r="B29" s="10" t="s">
        <v>65</v>
      </c>
      <c r="C29" s="68">
        <v>46279</v>
      </c>
    </row>
    <row r="30" spans="2:3" ht="25.5" x14ac:dyDescent="0.2">
      <c r="B30" s="10" t="s">
        <v>67</v>
      </c>
      <c r="C30" s="10" t="s">
        <v>75</v>
      </c>
    </row>
    <row r="31" spans="2:3" ht="25.5" x14ac:dyDescent="0.2">
      <c r="B31" s="10" t="s">
        <v>68</v>
      </c>
      <c r="C31" s="10" t="s">
        <v>237</v>
      </c>
    </row>
    <row r="32" spans="2:3" x14ac:dyDescent="0.2">
      <c r="B32" s="9" t="s">
        <v>10</v>
      </c>
      <c r="C32" s="10" t="s">
        <v>74</v>
      </c>
    </row>
    <row r="34" spans="2:4" x14ac:dyDescent="0.2">
      <c r="B34" s="70" t="s">
        <v>60</v>
      </c>
      <c r="C34" s="72"/>
      <c r="D34" s="5"/>
    </row>
    <row r="35" spans="2:4" x14ac:dyDescent="0.2">
      <c r="B35" s="19"/>
      <c r="C35" s="19"/>
      <c r="D35" s="5"/>
    </row>
    <row r="37" spans="2:4" s="8" customFormat="1" x14ac:dyDescent="0.2">
      <c r="B37" s="8" t="s">
        <v>12</v>
      </c>
    </row>
    <row r="39" spans="2:4" x14ac:dyDescent="0.2">
      <c r="B39" s="2" t="s">
        <v>52</v>
      </c>
    </row>
    <row r="44" spans="2:4" x14ac:dyDescent="0.2">
      <c r="B44" s="4"/>
    </row>
    <row r="45" spans="2:4" x14ac:dyDescent="0.2">
      <c r="B45" s="22" t="s">
        <v>69</v>
      </c>
    </row>
  </sheetData>
  <mergeCells count="1">
    <mergeCell ref="B34:C34"/>
  </mergeCell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40447-3DBC-44CE-A573-A3E20B986842}">
  <sheetPr>
    <tabColor rgb="FFFFFFCC"/>
  </sheetPr>
  <dimension ref="A2:R59"/>
  <sheetViews>
    <sheetView showGridLines="0" zoomScale="85" zoomScaleNormal="85" workbookViewId="0">
      <pane xSplit="4" ySplit="11" topLeftCell="E21" activePane="bottomRight" state="frozen"/>
      <selection activeCell="B6" sqref="B6"/>
      <selection pane="topRight" activeCell="B6" sqref="B6"/>
      <selection pane="bottomLeft" activeCell="B6" sqref="B6"/>
      <selection pane="bottomRight" activeCell="J26" sqref="J26"/>
    </sheetView>
  </sheetViews>
  <sheetFormatPr defaultColWidth="9.28515625" defaultRowHeight="12.75" x14ac:dyDescent="0.2"/>
  <cols>
    <col min="1" max="1" width="5.7109375" style="2" customWidth="1"/>
    <col min="2" max="2" width="74.28515625" style="2" customWidth="1"/>
    <col min="3" max="3" width="14.7109375" style="2" customWidth="1"/>
    <col min="4" max="4" width="13.7109375" style="2" customWidth="1"/>
    <col min="5" max="5" width="2.7109375" style="2" customWidth="1"/>
    <col min="6" max="6" width="13.7109375" style="2" customWidth="1"/>
    <col min="7" max="7" width="2.7109375" style="2" customWidth="1"/>
    <col min="8" max="8" width="13.7109375" style="2" customWidth="1"/>
    <col min="9" max="9" width="2.7109375" style="2" customWidth="1"/>
    <col min="10" max="14" width="13.7109375" style="2" customWidth="1"/>
    <col min="15" max="15" width="2.7109375" style="2" customWidth="1"/>
    <col min="16" max="16" width="14.5703125" style="2" customWidth="1"/>
    <col min="17" max="17" width="2.7109375" style="2" customWidth="1"/>
    <col min="18" max="31" width="13.7109375" style="2" customWidth="1"/>
    <col min="32" max="16384" width="9.28515625" style="2"/>
  </cols>
  <sheetData>
    <row r="2" spans="2:18" s="12" customFormat="1" ht="18" x14ac:dyDescent="0.2">
      <c r="B2" s="12" t="s">
        <v>173</v>
      </c>
    </row>
    <row r="4" spans="2:18" x14ac:dyDescent="0.2">
      <c r="B4" s="21" t="s">
        <v>50</v>
      </c>
    </row>
    <row r="5" spans="2:18" ht="27.75" customHeight="1" x14ac:dyDescent="0.2">
      <c r="B5" s="70" t="s">
        <v>137</v>
      </c>
      <c r="C5" s="70"/>
      <c r="D5" s="70"/>
      <c r="F5" s="13"/>
    </row>
    <row r="6" spans="2:18" x14ac:dyDescent="0.2">
      <c r="F6" s="13"/>
    </row>
    <row r="7" spans="2:18" x14ac:dyDescent="0.2">
      <c r="B7" s="22" t="s">
        <v>25</v>
      </c>
      <c r="F7" s="13"/>
    </row>
    <row r="8" spans="2:18" ht="54" customHeight="1" x14ac:dyDescent="0.2">
      <c r="B8" s="71" t="s">
        <v>233</v>
      </c>
      <c r="C8" s="70"/>
      <c r="D8" s="70"/>
    </row>
    <row r="10" spans="2:18" s="8" customFormat="1" x14ac:dyDescent="0.2">
      <c r="B10" s="8" t="s">
        <v>39</v>
      </c>
      <c r="C10" s="8" t="s">
        <v>97</v>
      </c>
      <c r="D10" s="8" t="s">
        <v>22</v>
      </c>
      <c r="F10" s="8" t="s">
        <v>23</v>
      </c>
      <c r="H10" s="8" t="s">
        <v>43</v>
      </c>
      <c r="J10" s="8" t="s">
        <v>78</v>
      </c>
      <c r="K10" s="8" t="s">
        <v>79</v>
      </c>
      <c r="L10" s="8" t="s">
        <v>80</v>
      </c>
      <c r="M10" s="8" t="s">
        <v>81</v>
      </c>
      <c r="N10" s="8" t="s">
        <v>82</v>
      </c>
      <c r="P10" s="8" t="s">
        <v>89</v>
      </c>
      <c r="R10" s="8" t="s">
        <v>41</v>
      </c>
    </row>
    <row r="13" spans="2:18" s="8" customFormat="1" x14ac:dyDescent="0.2">
      <c r="B13" s="8" t="s">
        <v>42</v>
      </c>
    </row>
    <row r="15" spans="2:18" x14ac:dyDescent="0.2">
      <c r="B15" s="1" t="s">
        <v>86</v>
      </c>
    </row>
    <row r="16" spans="2:18" x14ac:dyDescent="0.2">
      <c r="B16" s="2" t="s">
        <v>132</v>
      </c>
      <c r="C16" s="2" t="s">
        <v>116</v>
      </c>
      <c r="D16" s="2" t="s">
        <v>77</v>
      </c>
      <c r="J16" s="25">
        <f>'3. Berekening vermogenskosten'!J25</f>
        <v>301883157.79054129</v>
      </c>
      <c r="K16" s="25">
        <f>'3. Berekening vermogenskosten'!K25</f>
        <v>348325578.11631083</v>
      </c>
      <c r="L16" s="25">
        <f>'3. Berekening vermogenskosten'!L25</f>
        <v>383616020.05010873</v>
      </c>
      <c r="M16" s="25">
        <f>'3. Berekening vermogenskosten'!M25</f>
        <v>534464091.3579334</v>
      </c>
      <c r="N16" s="25">
        <f>'3. Berekening vermogenskosten'!N25</f>
        <v>710057900.83516586</v>
      </c>
    </row>
    <row r="17" spans="1:14" x14ac:dyDescent="0.2">
      <c r="B17" s="2" t="s">
        <v>207</v>
      </c>
      <c r="C17" s="2" t="s">
        <v>116</v>
      </c>
      <c r="D17" s="2" t="s">
        <v>77</v>
      </c>
      <c r="J17" s="25">
        <f>'2. Brondata'!R19</f>
        <v>174819290.91691285</v>
      </c>
      <c r="K17" s="25">
        <f>'2. Brondata'!S19</f>
        <v>188229843.0620299</v>
      </c>
      <c r="L17" s="25">
        <f>'2. Brondata'!T19</f>
        <v>202216054.59772205</v>
      </c>
      <c r="M17" s="25">
        <f>'2. Brondata'!U19</f>
        <v>236399861.75459307</v>
      </c>
      <c r="N17" s="25">
        <f>'2. Brondata'!V19</f>
        <v>306151081.2856738</v>
      </c>
    </row>
    <row r="18" spans="1:14" x14ac:dyDescent="0.2">
      <c r="B18" s="2" t="s">
        <v>119</v>
      </c>
      <c r="C18" s="2" t="s">
        <v>116</v>
      </c>
      <c r="D18" s="2" t="s">
        <v>77</v>
      </c>
      <c r="J18" s="25">
        <f>'2. Brondata'!R26</f>
        <v>68031297.390319943</v>
      </c>
      <c r="K18" s="25">
        <f>'2. Brondata'!S26</f>
        <v>96975816.879208371</v>
      </c>
      <c r="L18" s="25">
        <f>'2. Brondata'!T26</f>
        <v>101103588.66010788</v>
      </c>
      <c r="M18" s="25">
        <f>'2. Brondata'!U26</f>
        <v>71236994.423676491</v>
      </c>
      <c r="N18" s="25">
        <f>'2. Brondata'!V26</f>
        <v>0</v>
      </c>
    </row>
    <row r="19" spans="1:14" x14ac:dyDescent="0.2">
      <c r="B19" s="1"/>
    </row>
    <row r="20" spans="1:14" x14ac:dyDescent="0.2">
      <c r="B20" s="2" t="s">
        <v>132</v>
      </c>
      <c r="C20" s="2" t="s">
        <v>117</v>
      </c>
      <c r="D20" s="2" t="s">
        <v>77</v>
      </c>
      <c r="J20" s="25">
        <f>'3. Berekening vermogenskosten'!J27</f>
        <v>301177356.70536071</v>
      </c>
      <c r="K20" s="25">
        <f>'3. Berekening vermogenskosten'!K27</f>
        <v>384578260.8098557</v>
      </c>
      <c r="L20" s="25">
        <f>'3. Berekening vermogenskosten'!L27</f>
        <v>500992070.15934914</v>
      </c>
      <c r="M20" s="25">
        <f>'3. Berekening vermogenskosten'!M27</f>
        <v>634121676.07997334</v>
      </c>
      <c r="N20" s="25">
        <f>'3. Berekening vermogenskosten'!N27</f>
        <v>780240141.44572461</v>
      </c>
    </row>
    <row r="21" spans="1:14" x14ac:dyDescent="0.2">
      <c r="B21" s="2" t="s">
        <v>207</v>
      </c>
      <c r="C21" s="2" t="s">
        <v>117</v>
      </c>
      <c r="D21" s="2" t="s">
        <v>77</v>
      </c>
      <c r="J21" s="25">
        <f>'2. Brondata'!R22</f>
        <v>213066869.44611189</v>
      </c>
      <c r="K21" s="25">
        <f>'2. Brondata'!S22</f>
        <v>245774769.15495574</v>
      </c>
      <c r="L21" s="25">
        <f>'2. Brondata'!T22</f>
        <v>272016902.63920701</v>
      </c>
      <c r="M21" s="25">
        <f>'2. Brondata'!U22</f>
        <v>321117850.97141331</v>
      </c>
      <c r="N21" s="25">
        <f>'2. Brondata'!V22</f>
        <v>381647983.29795462</v>
      </c>
    </row>
    <row r="22" spans="1:14" x14ac:dyDescent="0.2">
      <c r="B22" s="2" t="s">
        <v>119</v>
      </c>
      <c r="C22" s="2" t="s">
        <v>117</v>
      </c>
      <c r="D22" s="2" t="s">
        <v>77</v>
      </c>
      <c r="J22" s="25">
        <f>'2. Brondata'!R28</f>
        <v>3796629.0998400478</v>
      </c>
      <c r="K22" s="25">
        <f>'2. Brondata'!S28</f>
        <v>2602835.1966615594</v>
      </c>
      <c r="L22" s="25">
        <f>'2. Brondata'!T28</f>
        <v>0</v>
      </c>
      <c r="M22" s="25">
        <f>'2. Brondata'!U28</f>
        <v>0</v>
      </c>
      <c r="N22" s="25">
        <f>'2. Brondata'!V28</f>
        <v>0</v>
      </c>
    </row>
    <row r="23" spans="1:14" x14ac:dyDescent="0.2">
      <c r="B23" s="1"/>
    </row>
    <row r="24" spans="1:14" x14ac:dyDescent="0.2">
      <c r="B24" s="1" t="s">
        <v>88</v>
      </c>
    </row>
    <row r="25" spans="1:14" x14ac:dyDescent="0.2">
      <c r="B25" s="28" t="s">
        <v>99</v>
      </c>
      <c r="C25" s="2" t="s">
        <v>116</v>
      </c>
      <c r="D25" s="2" t="s">
        <v>77</v>
      </c>
      <c r="J25" s="25">
        <f>'2. Brondata'!R32</f>
        <v>271400959.2169559</v>
      </c>
      <c r="K25" s="25">
        <f>'2. Brondata'!S32</f>
        <v>301175415.63822931</v>
      </c>
      <c r="L25" s="25">
        <f>'2. Brondata'!T32</f>
        <v>348855613.49632746</v>
      </c>
      <c r="M25" s="25">
        <f>'2. Brondata'!U32</f>
        <v>393810873.96129292</v>
      </c>
      <c r="N25" s="25">
        <f>'2. Brondata'!V32</f>
        <v>430141112.2553187</v>
      </c>
    </row>
    <row r="26" spans="1:14" x14ac:dyDescent="0.2">
      <c r="B26" s="28" t="s">
        <v>172</v>
      </c>
      <c r="C26" s="2" t="s">
        <v>116</v>
      </c>
      <c r="D26" s="2" t="s">
        <v>77</v>
      </c>
      <c r="J26" s="25">
        <f>'4. Berekening opex Cobra-kabel'!R47</f>
        <v>9401274.6524867211</v>
      </c>
      <c r="K26" s="25">
        <f>'4. Berekening opex Cobra-kabel'!S47</f>
        <v>9647274.6725601219</v>
      </c>
      <c r="L26" s="25">
        <f>'4. Berekening opex Cobra-kabel'!T47</f>
        <v>9899711.6931587774</v>
      </c>
      <c r="M26" s="65"/>
      <c r="N26" s="65"/>
    </row>
    <row r="27" spans="1:14" x14ac:dyDescent="0.2">
      <c r="A27" s="69"/>
      <c r="B27" s="2" t="s">
        <v>120</v>
      </c>
      <c r="C27" s="2" t="s">
        <v>116</v>
      </c>
      <c r="D27" s="2" t="s">
        <v>77</v>
      </c>
      <c r="J27" s="25">
        <f>'2. Brondata'!R33</f>
        <v>0</v>
      </c>
      <c r="K27" s="25">
        <f>'2. Brondata'!S33</f>
        <v>0</v>
      </c>
      <c r="L27" s="25">
        <f>'2. Brondata'!T33</f>
        <v>0</v>
      </c>
      <c r="M27" s="25">
        <f>'2. Brondata'!U33</f>
        <v>0</v>
      </c>
      <c r="N27" s="25">
        <f>'2. Brondata'!V33</f>
        <v>0</v>
      </c>
    </row>
    <row r="28" spans="1:14" x14ac:dyDescent="0.2">
      <c r="A28" s="69"/>
      <c r="B28" s="2" t="s">
        <v>121</v>
      </c>
      <c r="C28" s="2" t="s">
        <v>116</v>
      </c>
      <c r="D28" s="2" t="s">
        <v>77</v>
      </c>
      <c r="J28" s="25">
        <f>'2. Brondata'!R34</f>
        <v>0</v>
      </c>
      <c r="K28" s="25">
        <f>'2. Brondata'!S34</f>
        <v>0</v>
      </c>
      <c r="L28" s="25">
        <f>'2. Brondata'!T34</f>
        <v>0</v>
      </c>
      <c r="M28" s="25">
        <f>'2. Brondata'!U34</f>
        <v>0</v>
      </c>
      <c r="N28" s="25">
        <f>'2. Brondata'!V34</f>
        <v>0</v>
      </c>
    </row>
    <row r="29" spans="1:14" x14ac:dyDescent="0.2">
      <c r="A29" s="69"/>
      <c r="B29" s="2" t="s">
        <v>122</v>
      </c>
      <c r="C29" s="2" t="s">
        <v>116</v>
      </c>
      <c r="D29" s="2" t="s">
        <v>77</v>
      </c>
      <c r="J29" s="25">
        <f>'2. Brondata'!R35</f>
        <v>0</v>
      </c>
      <c r="K29" s="25">
        <f>'2. Brondata'!S35</f>
        <v>0</v>
      </c>
      <c r="L29" s="25">
        <f>'2. Brondata'!T35</f>
        <v>0</v>
      </c>
      <c r="M29" s="25">
        <f>'2. Brondata'!U35</f>
        <v>0</v>
      </c>
      <c r="N29" s="25">
        <f>'2. Brondata'!V35</f>
        <v>0</v>
      </c>
    </row>
    <row r="30" spans="1:14" x14ac:dyDescent="0.2">
      <c r="A30" s="69"/>
      <c r="B30" s="2" t="s">
        <v>123</v>
      </c>
      <c r="C30" s="2" t="s">
        <v>116</v>
      </c>
      <c r="D30" s="2" t="s">
        <v>77</v>
      </c>
      <c r="J30" s="25">
        <f>'2. Brondata'!R36</f>
        <v>0</v>
      </c>
      <c r="K30" s="25">
        <f>'2. Brondata'!S36</f>
        <v>0</v>
      </c>
      <c r="L30" s="25">
        <f>'2. Brondata'!T36</f>
        <v>0</v>
      </c>
      <c r="M30" s="25">
        <f>'2. Brondata'!U36</f>
        <v>0</v>
      </c>
      <c r="N30" s="25">
        <f>'2. Brondata'!V36</f>
        <v>0</v>
      </c>
    </row>
    <row r="31" spans="1:14" x14ac:dyDescent="0.2">
      <c r="A31" s="69"/>
      <c r="B31" s="2" t="s">
        <v>124</v>
      </c>
      <c r="C31" s="2" t="s">
        <v>116</v>
      </c>
      <c r="D31" s="2" t="s">
        <v>77</v>
      </c>
      <c r="J31" s="25">
        <f>'2. Brondata'!R37</f>
        <v>0</v>
      </c>
      <c r="K31" s="25">
        <f>'2. Brondata'!S37</f>
        <v>0</v>
      </c>
      <c r="L31" s="25">
        <f>'2. Brondata'!T37</f>
        <v>0</v>
      </c>
      <c r="M31" s="25">
        <f>'2. Brondata'!U37</f>
        <v>0</v>
      </c>
      <c r="N31" s="25">
        <f>'2. Brondata'!V37</f>
        <v>0</v>
      </c>
    </row>
    <row r="32" spans="1:14" x14ac:dyDescent="0.2">
      <c r="A32" s="69"/>
      <c r="B32" s="2" t="s">
        <v>125</v>
      </c>
      <c r="C32" s="2" t="s">
        <v>116</v>
      </c>
      <c r="D32" s="2" t="s">
        <v>77</v>
      </c>
      <c r="J32" s="25">
        <f>'2. Brondata'!R38</f>
        <v>0</v>
      </c>
      <c r="K32" s="25">
        <f>'2. Brondata'!S38</f>
        <v>0</v>
      </c>
      <c r="L32" s="25">
        <f>'2. Brondata'!T38</f>
        <v>0</v>
      </c>
      <c r="M32" s="25">
        <f>'2. Brondata'!U38</f>
        <v>0</v>
      </c>
      <c r="N32" s="25">
        <f>'2. Brondata'!V38</f>
        <v>0</v>
      </c>
    </row>
    <row r="33" spans="1:14" x14ac:dyDescent="0.2">
      <c r="A33" s="69"/>
      <c r="B33" s="2" t="s">
        <v>126</v>
      </c>
      <c r="C33" s="2" t="s">
        <v>116</v>
      </c>
      <c r="D33" s="2" t="s">
        <v>77</v>
      </c>
      <c r="J33" s="25">
        <f>'2. Brondata'!R39</f>
        <v>0</v>
      </c>
      <c r="K33" s="25">
        <f>'2. Brondata'!S39</f>
        <v>0</v>
      </c>
      <c r="L33" s="25">
        <f>'2. Brondata'!T39</f>
        <v>0</v>
      </c>
      <c r="M33" s="25">
        <f>'2. Brondata'!U39</f>
        <v>0</v>
      </c>
      <c r="N33" s="25">
        <f>'2. Brondata'!V39</f>
        <v>0</v>
      </c>
    </row>
    <row r="34" spans="1:14" x14ac:dyDescent="0.2">
      <c r="B34" s="2" t="s">
        <v>230</v>
      </c>
      <c r="C34" s="2" t="s">
        <v>116</v>
      </c>
      <c r="D34" s="2" t="s">
        <v>77</v>
      </c>
      <c r="J34" s="25">
        <v>546388196.15789986</v>
      </c>
      <c r="K34" s="25">
        <v>501855462.57599998</v>
      </c>
      <c r="L34" s="25">
        <v>541350860.78439987</v>
      </c>
      <c r="M34" s="25">
        <v>552543886.61839998</v>
      </c>
      <c r="N34" s="25">
        <v>552543886.61839998</v>
      </c>
    </row>
    <row r="35" spans="1:14" x14ac:dyDescent="0.2">
      <c r="B35" s="28"/>
    </row>
    <row r="36" spans="1:14" x14ac:dyDescent="0.2">
      <c r="B36" s="28" t="s">
        <v>99</v>
      </c>
      <c r="C36" s="2" t="s">
        <v>117</v>
      </c>
      <c r="D36" s="2" t="s">
        <v>77</v>
      </c>
      <c r="J36" s="25">
        <f>'2. Brondata'!R42</f>
        <v>0</v>
      </c>
      <c r="K36" s="25">
        <f>'2. Brondata'!S42</f>
        <v>0</v>
      </c>
      <c r="L36" s="25">
        <f>'2. Brondata'!T42</f>
        <v>0</v>
      </c>
      <c r="M36" s="25">
        <f>'2. Brondata'!U42</f>
        <v>0</v>
      </c>
      <c r="N36" s="25">
        <f>'2. Brondata'!V42</f>
        <v>0</v>
      </c>
    </row>
    <row r="37" spans="1:14" x14ac:dyDescent="0.2">
      <c r="A37" s="69"/>
      <c r="B37" s="2" t="s">
        <v>120</v>
      </c>
      <c r="C37" s="2" t="s">
        <v>117</v>
      </c>
      <c r="D37" s="2" t="s">
        <v>77</v>
      </c>
      <c r="J37" s="25">
        <f>'2. Brondata'!R43</f>
        <v>0</v>
      </c>
      <c r="K37" s="25">
        <f>'2. Brondata'!S43</f>
        <v>0</v>
      </c>
      <c r="L37" s="25">
        <f>'2. Brondata'!T43</f>
        <v>0</v>
      </c>
      <c r="M37" s="25">
        <f>'2. Brondata'!U43</f>
        <v>0</v>
      </c>
      <c r="N37" s="25">
        <f>'2. Brondata'!V43</f>
        <v>0</v>
      </c>
    </row>
    <row r="38" spans="1:14" x14ac:dyDescent="0.2">
      <c r="A38" s="69"/>
      <c r="B38" s="2" t="s">
        <v>121</v>
      </c>
      <c r="C38" s="2" t="s">
        <v>117</v>
      </c>
      <c r="D38" s="2" t="s">
        <v>77</v>
      </c>
      <c r="J38" s="25">
        <f>'2. Brondata'!R44</f>
        <v>0</v>
      </c>
      <c r="K38" s="25">
        <f>'2. Brondata'!S44</f>
        <v>0</v>
      </c>
      <c r="L38" s="25">
        <f>'2. Brondata'!T44</f>
        <v>0</v>
      </c>
      <c r="M38" s="25">
        <f>'2. Brondata'!U44</f>
        <v>0</v>
      </c>
      <c r="N38" s="25">
        <f>'2. Brondata'!V44</f>
        <v>0</v>
      </c>
    </row>
    <row r="39" spans="1:14" x14ac:dyDescent="0.2">
      <c r="A39" s="69"/>
      <c r="B39" s="2" t="s">
        <v>122</v>
      </c>
      <c r="C39" s="2" t="s">
        <v>117</v>
      </c>
      <c r="D39" s="2" t="s">
        <v>77</v>
      </c>
      <c r="J39" s="25">
        <f>'2. Brondata'!R45</f>
        <v>0</v>
      </c>
      <c r="K39" s="25">
        <f>'2. Brondata'!S45</f>
        <v>0</v>
      </c>
      <c r="L39" s="25">
        <f>'2. Brondata'!T45</f>
        <v>0</v>
      </c>
      <c r="M39" s="25">
        <f>'2. Brondata'!U45</f>
        <v>0</v>
      </c>
      <c r="N39" s="25">
        <f>'2. Brondata'!V45</f>
        <v>0</v>
      </c>
    </row>
    <row r="40" spans="1:14" x14ac:dyDescent="0.2">
      <c r="B40" s="2" t="s">
        <v>231</v>
      </c>
      <c r="C40" s="2" t="s">
        <v>117</v>
      </c>
      <c r="D40" s="2" t="s">
        <v>77</v>
      </c>
      <c r="J40" s="25">
        <f>'2. Brondata'!R46</f>
        <v>498103448.41852313</v>
      </c>
      <c r="K40" s="25">
        <f>'2. Brondata'!S46</f>
        <v>613933435.20461226</v>
      </c>
      <c r="L40" s="25">
        <f>'2. Brondata'!T46</f>
        <v>703674651.47828424</v>
      </c>
      <c r="M40" s="25">
        <f>'2. Brondata'!U46</f>
        <v>792101128.22212863</v>
      </c>
      <c r="N40" s="25">
        <f>'2. Brondata'!V46</f>
        <v>832548802.36391258</v>
      </c>
    </row>
    <row r="42" spans="1:14" x14ac:dyDescent="0.2">
      <c r="B42" s="1" t="s">
        <v>102</v>
      </c>
    </row>
    <row r="43" spans="1:14" x14ac:dyDescent="0.2">
      <c r="B43" s="2" t="s">
        <v>127</v>
      </c>
      <c r="C43" s="2" t="s">
        <v>116</v>
      </c>
      <c r="D43" s="2" t="s">
        <v>77</v>
      </c>
      <c r="J43" s="25">
        <f>'2. Brondata'!R69</f>
        <v>3300000</v>
      </c>
      <c r="K43" s="25">
        <f>'2. Brondata'!S69</f>
        <v>3300000</v>
      </c>
      <c r="L43" s="25">
        <f>'2. Brondata'!T69</f>
        <v>3300000</v>
      </c>
      <c r="M43" s="25">
        <f>'2. Brondata'!U69</f>
        <v>3300000</v>
      </c>
      <c r="N43" s="25">
        <f>'2. Brondata'!V69</f>
        <v>3300000</v>
      </c>
    </row>
    <row r="44" spans="1:14" x14ac:dyDescent="0.2">
      <c r="B44" s="55" t="s">
        <v>128</v>
      </c>
      <c r="C44" s="2" t="s">
        <v>116</v>
      </c>
      <c r="D44" s="2" t="s">
        <v>77</v>
      </c>
      <c r="J44" s="25">
        <f>'2. Brondata'!R70</f>
        <v>160385885.8569743</v>
      </c>
      <c r="K44" s="25">
        <f>'2. Brondata'!S70</f>
        <v>96164507.588800043</v>
      </c>
      <c r="L44" s="25">
        <f>'2. Brondata'!T70</f>
        <v>87419291.191600069</v>
      </c>
      <c r="M44" s="25">
        <f>'2. Brondata'!U70</f>
        <v>79079554.757200018</v>
      </c>
      <c r="N44" s="25">
        <f>'2. Brondata'!V70</f>
        <v>77041196.046399981</v>
      </c>
    </row>
    <row r="46" spans="1:14" x14ac:dyDescent="0.2">
      <c r="B46" s="2" t="s">
        <v>98</v>
      </c>
      <c r="C46" s="2" t="s">
        <v>117</v>
      </c>
      <c r="D46" s="2" t="s">
        <v>77</v>
      </c>
      <c r="J46" s="25">
        <f>'2. Brondata'!R72</f>
        <v>4200000</v>
      </c>
      <c r="K46" s="25">
        <f>'2. Brondata'!S72</f>
        <v>4200000</v>
      </c>
      <c r="L46" s="25">
        <f>'2. Brondata'!T72</f>
        <v>4200000</v>
      </c>
      <c r="M46" s="25">
        <f>'2. Brondata'!U72</f>
        <v>4200000</v>
      </c>
      <c r="N46" s="25">
        <f>'2. Brondata'!V72</f>
        <v>4200000</v>
      </c>
    </row>
    <row r="48" spans="1:14" s="8" customFormat="1" x14ac:dyDescent="0.2">
      <c r="B48" s="8" t="s">
        <v>90</v>
      </c>
    </row>
    <row r="50" spans="1:17" x14ac:dyDescent="0.2">
      <c r="B50" s="28" t="s">
        <v>133</v>
      </c>
      <c r="C50" s="2" t="s">
        <v>116</v>
      </c>
      <c r="D50" s="2" t="s">
        <v>77</v>
      </c>
      <c r="J50" s="26">
        <f xml:space="preserve"> J16 + J17 + J18 + SUM(J25,J26,J34)</f>
        <v>1371924176.1251166</v>
      </c>
      <c r="K50" s="26">
        <f xml:space="preserve"> K16 + K17 + K18 + SUM(K25,K26,K34)</f>
        <v>1446209390.9443383</v>
      </c>
      <c r="L50" s="26">
        <f xml:space="preserve"> L16 + L17 + L18 + SUM(L25,L26,L34)</f>
        <v>1587041849.2818246</v>
      </c>
      <c r="M50" s="26">
        <f t="shared" ref="M50:N50" si="0" xml:space="preserve"> M16 + M17 + M18 + SUM(M25,M34)</f>
        <v>1788455708.1158957</v>
      </c>
      <c r="N50" s="26">
        <f t="shared" si="0"/>
        <v>1998893980.9945583</v>
      </c>
      <c r="P50" s="56">
        <v>3</v>
      </c>
      <c r="Q50" s="50"/>
    </row>
    <row r="51" spans="1:17" x14ac:dyDescent="0.2">
      <c r="B51" s="28" t="s">
        <v>134</v>
      </c>
      <c r="C51" s="2" t="s">
        <v>116</v>
      </c>
      <c r="D51" s="2" t="s">
        <v>77</v>
      </c>
      <c r="J51" s="23">
        <f>J50-J43-J44</f>
        <v>1208238290.2681422</v>
      </c>
      <c r="K51" s="23">
        <f>K50-K43-K44</f>
        <v>1346744883.3555384</v>
      </c>
      <c r="L51" s="23">
        <f>L50-L43-L44</f>
        <v>1496322558.0902245</v>
      </c>
      <c r="M51" s="23">
        <f>M50-M43-M44</f>
        <v>1706076153.3586957</v>
      </c>
      <c r="N51" s="23">
        <f>N50-N43-N44</f>
        <v>1918552784.9481583</v>
      </c>
      <c r="P51" s="56" t="s">
        <v>106</v>
      </c>
      <c r="Q51" s="52"/>
    </row>
    <row r="52" spans="1:17" x14ac:dyDescent="0.2">
      <c r="B52" s="50"/>
      <c r="C52" s="50"/>
      <c r="D52" s="50"/>
      <c r="E52" s="50"/>
      <c r="F52" s="50"/>
      <c r="G52" s="50"/>
      <c r="H52" s="50"/>
      <c r="I52" s="50"/>
      <c r="J52" s="51"/>
      <c r="K52" s="51"/>
      <c r="L52" s="51"/>
      <c r="M52" s="51"/>
      <c r="N52" s="51"/>
      <c r="O52" s="50"/>
      <c r="P52" s="56"/>
      <c r="Q52" s="50"/>
    </row>
    <row r="53" spans="1:17" x14ac:dyDescent="0.2">
      <c r="B53" s="28" t="s">
        <v>133</v>
      </c>
      <c r="C53" s="2" t="s">
        <v>117</v>
      </c>
      <c r="D53" s="2" t="s">
        <v>77</v>
      </c>
      <c r="E53" s="50"/>
      <c r="F53" s="50"/>
      <c r="G53" s="50"/>
      <c r="H53" s="50"/>
      <c r="I53" s="50"/>
      <c r="J53" s="26">
        <f xml:space="preserve"> J20+ J21 + J22 + J40</f>
        <v>1016144303.6698358</v>
      </c>
      <c r="K53" s="26">
        <f t="shared" ref="K53:N53" si="1" xml:space="preserve"> K20+ K21 + K22 + K40</f>
        <v>1246889300.3660853</v>
      </c>
      <c r="L53" s="26">
        <f t="shared" si="1"/>
        <v>1476683624.2768402</v>
      </c>
      <c r="M53" s="26">
        <f t="shared" si="1"/>
        <v>1747340655.2735152</v>
      </c>
      <c r="N53" s="26">
        <f t="shared" si="1"/>
        <v>1994436927.1075919</v>
      </c>
      <c r="O53" s="50"/>
      <c r="P53" s="56">
        <v>3</v>
      </c>
      <c r="Q53" s="50"/>
    </row>
    <row r="54" spans="1:17" x14ac:dyDescent="0.2">
      <c r="A54" s="50"/>
      <c r="B54" s="28" t="s">
        <v>134</v>
      </c>
      <c r="C54" s="2" t="s">
        <v>117</v>
      </c>
      <c r="D54" s="2" t="s">
        <v>77</v>
      </c>
      <c r="J54" s="23">
        <f>J53-J46</f>
        <v>1011944303.6698358</v>
      </c>
      <c r="K54" s="23">
        <f>K53-K46</f>
        <v>1242689300.3660853</v>
      </c>
      <c r="L54" s="23">
        <f>L53-L46</f>
        <v>1472483624.2768402</v>
      </c>
      <c r="M54" s="23">
        <f>M53-M46</f>
        <v>1743140655.2735152</v>
      </c>
      <c r="N54" s="23">
        <f>N53-N46</f>
        <v>1990236927.1075919</v>
      </c>
      <c r="P54" s="15" t="s">
        <v>106</v>
      </c>
      <c r="Q54" s="53"/>
    </row>
    <row r="55" spans="1:17" x14ac:dyDescent="0.2">
      <c r="P55" s="15"/>
    </row>
    <row r="56" spans="1:17" x14ac:dyDescent="0.2">
      <c r="A56" s="50"/>
    </row>
    <row r="59" spans="1:17" x14ac:dyDescent="0.2">
      <c r="B59" s="22" t="s">
        <v>69</v>
      </c>
    </row>
  </sheetData>
  <mergeCells count="2">
    <mergeCell ref="B5:D5"/>
    <mergeCell ref="B8:D8"/>
  </mergeCells>
  <pageMargins left="0.7" right="0.7" top="0.75" bottom="0.75" header="0.3" footer="0.3"/>
  <pageSetup paperSize="9" orientation="portrait" r:id="rId1"/>
  <ignoredErrors>
    <ignoredError sqref="L50"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8D9"/>
  </sheetPr>
  <dimension ref="B2:M54"/>
  <sheetViews>
    <sheetView showGridLines="0" zoomScale="70" zoomScaleNormal="70" workbookViewId="0">
      <pane ySplit="3" topLeftCell="A4" activePane="bottomLeft" state="frozen"/>
      <selection activeCell="O39" sqref="O39"/>
      <selection pane="bottomLeft"/>
    </sheetView>
  </sheetViews>
  <sheetFormatPr defaultColWidth="9.28515625" defaultRowHeight="12.75" x14ac:dyDescent="0.2"/>
  <cols>
    <col min="1" max="1" width="5.7109375" style="2" customWidth="1"/>
    <col min="2" max="2" width="35.28515625" style="2" customWidth="1"/>
    <col min="3" max="3" width="2.7109375" style="2" customWidth="1"/>
    <col min="4" max="4" width="30.7109375" style="2" customWidth="1"/>
    <col min="5" max="5" width="2.7109375" style="2" customWidth="1"/>
    <col min="6" max="6" width="13.7109375" style="2" customWidth="1"/>
    <col min="7" max="7" width="2.7109375" style="2" customWidth="1"/>
    <col min="8" max="8" width="30.7109375" style="2" customWidth="1"/>
    <col min="9" max="9" width="2.7109375" style="2" customWidth="1"/>
    <col min="10" max="10" width="13.7109375" style="2" customWidth="1"/>
    <col min="11" max="11" width="2.7109375" style="2" customWidth="1"/>
    <col min="12" max="12" width="30.7109375" style="2" customWidth="1"/>
    <col min="13" max="13" width="2.7109375" style="2" customWidth="1"/>
    <col min="14" max="16384" width="9.28515625" style="2"/>
  </cols>
  <sheetData>
    <row r="2" spans="2:13" s="7" customFormat="1" ht="18" x14ac:dyDescent="0.2">
      <c r="B2" s="7" t="s">
        <v>47</v>
      </c>
    </row>
    <row r="5" spans="2:13" s="8" customFormat="1" x14ac:dyDescent="0.2">
      <c r="B5" s="8" t="s">
        <v>13</v>
      </c>
    </row>
    <row r="7" spans="2:13" x14ac:dyDescent="0.2">
      <c r="B7" s="2" t="s">
        <v>110</v>
      </c>
    </row>
    <row r="9" spans="2:13" s="8" customFormat="1" x14ac:dyDescent="0.2">
      <c r="B9" s="8" t="s">
        <v>53</v>
      </c>
    </row>
    <row r="11" spans="2:13" x14ac:dyDescent="0.2">
      <c r="B11" s="2" t="s">
        <v>91</v>
      </c>
    </row>
    <row r="13" spans="2:13" x14ac:dyDescent="0.2">
      <c r="D13" s="33" t="s">
        <v>92</v>
      </c>
      <c r="E13" s="33"/>
      <c r="F13" s="33"/>
      <c r="G13" s="33"/>
      <c r="H13" s="33" t="s">
        <v>93</v>
      </c>
      <c r="I13" s="33"/>
      <c r="J13" s="33"/>
      <c r="K13" s="33"/>
      <c r="L13" s="33" t="s">
        <v>28</v>
      </c>
    </row>
    <row r="14" spans="2:13" x14ac:dyDescent="0.2">
      <c r="C14" s="34"/>
      <c r="D14" s="34"/>
      <c r="E14" s="34"/>
    </row>
    <row r="15" spans="2:13" x14ac:dyDescent="0.2">
      <c r="B15" s="35"/>
      <c r="C15" s="36"/>
      <c r="D15" s="37"/>
      <c r="E15" s="38"/>
      <c r="G15" s="36"/>
      <c r="H15" s="37"/>
      <c r="I15" s="38"/>
      <c r="K15" s="36"/>
      <c r="L15" s="37"/>
      <c r="M15" s="38"/>
    </row>
    <row r="16" spans="2:13" x14ac:dyDescent="0.2">
      <c r="B16" s="35"/>
      <c r="C16" s="39"/>
      <c r="D16" s="40" t="s">
        <v>94</v>
      </c>
      <c r="E16" s="41"/>
      <c r="G16" s="39"/>
      <c r="H16" s="45" t="s">
        <v>135</v>
      </c>
      <c r="I16" s="41"/>
      <c r="K16" s="39"/>
      <c r="L16" s="46" t="s">
        <v>95</v>
      </c>
      <c r="M16" s="41"/>
    </row>
    <row r="17" spans="2:13" x14ac:dyDescent="0.2">
      <c r="B17" s="35"/>
      <c r="C17" s="42"/>
      <c r="D17" s="43"/>
      <c r="E17" s="44"/>
      <c r="G17" s="64"/>
      <c r="H17" s="43"/>
      <c r="I17" s="63"/>
      <c r="K17" s="42"/>
      <c r="L17" s="43"/>
      <c r="M17" s="44"/>
    </row>
    <row r="20" spans="2:13" x14ac:dyDescent="0.2">
      <c r="G20" s="36"/>
      <c r="H20" s="37"/>
      <c r="I20" s="38"/>
    </row>
    <row r="21" spans="2:13" x14ac:dyDescent="0.2">
      <c r="G21" s="39"/>
      <c r="H21" s="45" t="s">
        <v>188</v>
      </c>
      <c r="I21" s="41"/>
    </row>
    <row r="22" spans="2:13" x14ac:dyDescent="0.2">
      <c r="G22" s="42"/>
      <c r="H22" s="43"/>
      <c r="I22" s="44"/>
    </row>
    <row r="25" spans="2:13" x14ac:dyDescent="0.2">
      <c r="B25" s="5"/>
      <c r="G25" s="36"/>
      <c r="H25" s="37"/>
      <c r="I25" s="38"/>
    </row>
    <row r="26" spans="2:13" x14ac:dyDescent="0.2">
      <c r="G26" s="39"/>
      <c r="H26" s="45" t="s">
        <v>189</v>
      </c>
      <c r="I26" s="41"/>
    </row>
    <row r="27" spans="2:13" x14ac:dyDescent="0.2">
      <c r="G27" s="42"/>
      <c r="H27" s="43"/>
      <c r="I27" s="44"/>
    </row>
    <row r="29" spans="2:13" s="8" customFormat="1" x14ac:dyDescent="0.2">
      <c r="B29" s="8" t="s">
        <v>14</v>
      </c>
    </row>
    <row r="31" spans="2:13" x14ac:dyDescent="0.2">
      <c r="B31" s="21" t="s">
        <v>33</v>
      </c>
      <c r="D31" s="21" t="s">
        <v>15</v>
      </c>
      <c r="F31" s="5"/>
    </row>
    <row r="33" spans="2:6" x14ac:dyDescent="0.2">
      <c r="B33" s="24">
        <v>123</v>
      </c>
      <c r="D33" s="2" t="s">
        <v>61</v>
      </c>
    </row>
    <row r="34" spans="2:6" x14ac:dyDescent="0.2">
      <c r="B34" s="25">
        <f>B33</f>
        <v>123</v>
      </c>
      <c r="D34" s="2" t="s">
        <v>16</v>
      </c>
    </row>
    <row r="35" spans="2:6" x14ac:dyDescent="0.2">
      <c r="B35" s="26">
        <f>B34+B33</f>
        <v>246</v>
      </c>
      <c r="D35" s="2" t="s">
        <v>17</v>
      </c>
    </row>
    <row r="36" spans="2:6" x14ac:dyDescent="0.2">
      <c r="B36" s="23">
        <f>B34+B35</f>
        <v>369</v>
      </c>
      <c r="D36" s="2" t="s">
        <v>62</v>
      </c>
      <c r="E36" s="5"/>
      <c r="F36" s="5"/>
    </row>
    <row r="37" spans="2:6" x14ac:dyDescent="0.2">
      <c r="B37" s="29"/>
      <c r="D37" s="2" t="s">
        <v>18</v>
      </c>
      <c r="E37" s="5"/>
    </row>
    <row r="39" spans="2:6" x14ac:dyDescent="0.2">
      <c r="B39" s="21" t="s">
        <v>29</v>
      </c>
    </row>
    <row r="40" spans="2:6" x14ac:dyDescent="0.2">
      <c r="B40" s="1"/>
    </row>
    <row r="41" spans="2:6" x14ac:dyDescent="0.2">
      <c r="B41" s="22" t="s">
        <v>34</v>
      </c>
    </row>
    <row r="42" spans="2:6" x14ac:dyDescent="0.2">
      <c r="B42" s="23" t="s">
        <v>28</v>
      </c>
      <c r="D42" s="3" t="s">
        <v>37</v>
      </c>
    </row>
    <row r="43" spans="2:6" x14ac:dyDescent="0.2">
      <c r="B43" s="24" t="s">
        <v>26</v>
      </c>
      <c r="D43" s="3" t="s">
        <v>30</v>
      </c>
    </row>
    <row r="44" spans="2:6" x14ac:dyDescent="0.2">
      <c r="B44" s="26" t="s">
        <v>27</v>
      </c>
      <c r="D44" s="3" t="s">
        <v>31</v>
      </c>
    </row>
    <row r="45" spans="2:6" x14ac:dyDescent="0.2">
      <c r="D45" s="3"/>
    </row>
    <row r="46" spans="2:6" x14ac:dyDescent="0.2">
      <c r="B46" s="22" t="s">
        <v>36</v>
      </c>
      <c r="D46" s="3"/>
    </row>
    <row r="47" spans="2:6" x14ac:dyDescent="0.2">
      <c r="B47" s="16" t="s">
        <v>32</v>
      </c>
      <c r="D47" s="3" t="s">
        <v>38</v>
      </c>
    </row>
    <row r="48" spans="2:6" x14ac:dyDescent="0.2">
      <c r="B48" s="17" t="s">
        <v>35</v>
      </c>
      <c r="D48" s="2" t="s">
        <v>63</v>
      </c>
    </row>
    <row r="54" spans="2:2" x14ac:dyDescent="0.2">
      <c r="B54" s="22" t="s">
        <v>69</v>
      </c>
    </row>
  </sheetData>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8D9"/>
  </sheetPr>
  <dimension ref="A2:I31"/>
  <sheetViews>
    <sheetView showGridLines="0" zoomScale="85" zoomScaleNormal="85" workbookViewId="0">
      <pane ySplit="3" topLeftCell="A4" activePane="bottomLeft" state="frozen"/>
      <selection activeCell="B6" sqref="B6"/>
      <selection pane="bottomLeft" activeCell="A17" sqref="A17"/>
    </sheetView>
  </sheetViews>
  <sheetFormatPr defaultColWidth="9.28515625" defaultRowHeight="12.75" x14ac:dyDescent="0.2"/>
  <cols>
    <col min="1" max="1" width="5.7109375" style="2" customWidth="1"/>
    <col min="2" max="2" width="7.5703125" style="2" customWidth="1"/>
    <col min="3" max="3" width="52.28515625" style="2" customWidth="1"/>
    <col min="4" max="4" width="56" style="2" customWidth="1"/>
    <col min="5" max="5" width="36.28515625" style="2" customWidth="1"/>
    <col min="6" max="6" width="40.7109375" style="2" customWidth="1"/>
    <col min="7" max="7" width="49.7109375" style="2" customWidth="1"/>
    <col min="8" max="8" width="5.7109375" style="2" customWidth="1"/>
    <col min="9" max="16384" width="9.28515625" style="2"/>
  </cols>
  <sheetData>
    <row r="2" spans="1:9" s="7" customFormat="1" ht="18" x14ac:dyDescent="0.2">
      <c r="B2" s="7" t="s">
        <v>19</v>
      </c>
    </row>
    <row r="5" spans="1:9" s="8" customFormat="1" x14ac:dyDescent="0.2">
      <c r="B5" s="8" t="s">
        <v>20</v>
      </c>
    </row>
    <row r="7" spans="1:9" x14ac:dyDescent="0.2">
      <c r="B7" s="22" t="s">
        <v>57</v>
      </c>
    </row>
    <row r="8" spans="1:9" x14ac:dyDescent="0.2">
      <c r="B8" s="22" t="s">
        <v>58</v>
      </c>
    </row>
    <row r="10" spans="1:9" x14ac:dyDescent="0.2">
      <c r="B10" s="14" t="s">
        <v>48</v>
      </c>
      <c r="C10" s="14" t="s">
        <v>49</v>
      </c>
      <c r="D10" s="14" t="s">
        <v>70</v>
      </c>
      <c r="E10" s="14" t="s">
        <v>56</v>
      </c>
      <c r="F10" s="14" t="s">
        <v>71</v>
      </c>
      <c r="G10" s="14" t="s">
        <v>0</v>
      </c>
      <c r="I10" s="20"/>
    </row>
    <row r="11" spans="1:9" x14ac:dyDescent="0.2">
      <c r="B11" s="11"/>
      <c r="C11" s="18" t="s">
        <v>54</v>
      </c>
      <c r="D11" s="18" t="s">
        <v>21</v>
      </c>
      <c r="E11" s="18" t="s">
        <v>59</v>
      </c>
      <c r="F11" s="18" t="s">
        <v>72</v>
      </c>
      <c r="G11" s="18"/>
    </row>
    <row r="12" spans="1:9" x14ac:dyDescent="0.2">
      <c r="B12" s="6">
        <v>1</v>
      </c>
      <c r="C12" s="6" t="s">
        <v>154</v>
      </c>
      <c r="D12" s="6" t="s">
        <v>155</v>
      </c>
      <c r="E12" s="6" t="s">
        <v>74</v>
      </c>
      <c r="F12" s="48" t="s">
        <v>115</v>
      </c>
      <c r="G12" s="6"/>
    </row>
    <row r="13" spans="1:9" x14ac:dyDescent="0.2">
      <c r="B13" s="6">
        <v>2</v>
      </c>
      <c r="C13" s="6" t="s">
        <v>200</v>
      </c>
      <c r="D13" s="6" t="s">
        <v>201</v>
      </c>
      <c r="E13" s="6" t="s">
        <v>74</v>
      </c>
      <c r="F13" s="48" t="s">
        <v>115</v>
      </c>
      <c r="G13" s="6"/>
    </row>
    <row r="14" spans="1:9" x14ac:dyDescent="0.2">
      <c r="B14" s="6">
        <v>3</v>
      </c>
      <c r="C14" s="6" t="s">
        <v>113</v>
      </c>
      <c r="D14" s="6" t="s">
        <v>113</v>
      </c>
      <c r="E14" s="54" t="s">
        <v>114</v>
      </c>
      <c r="F14" s="48" t="s">
        <v>115</v>
      </c>
      <c r="G14" s="6"/>
    </row>
    <row r="15" spans="1:9" x14ac:dyDescent="0.2">
      <c r="B15" s="6">
        <v>4</v>
      </c>
      <c r="C15" s="6" t="s">
        <v>111</v>
      </c>
      <c r="D15" s="6" t="s">
        <v>112</v>
      </c>
      <c r="E15" s="54" t="s">
        <v>240</v>
      </c>
      <c r="F15" s="6" t="s">
        <v>241</v>
      </c>
      <c r="G15" s="6"/>
    </row>
    <row r="16" spans="1:9" x14ac:dyDescent="0.2">
      <c r="A16" s="50"/>
      <c r="B16" s="6">
        <v>5</v>
      </c>
      <c r="C16" s="6" t="s">
        <v>194</v>
      </c>
      <c r="D16" s="6" t="s">
        <v>243</v>
      </c>
      <c r="E16" s="6"/>
      <c r="F16" s="6" t="s">
        <v>167</v>
      </c>
      <c r="G16" s="6"/>
    </row>
    <row r="17" spans="1:7" x14ac:dyDescent="0.2">
      <c r="A17" s="50"/>
      <c r="B17" s="6">
        <v>6</v>
      </c>
      <c r="C17" s="6" t="s">
        <v>136</v>
      </c>
      <c r="D17" s="6" t="s">
        <v>242</v>
      </c>
      <c r="E17" s="54"/>
      <c r="F17" s="6" t="s">
        <v>241</v>
      </c>
      <c r="G17" s="6"/>
    </row>
    <row r="18" spans="1:7" x14ac:dyDescent="0.2">
      <c r="A18" s="50"/>
      <c r="B18" s="6">
        <v>7</v>
      </c>
      <c r="C18" s="6" t="s">
        <v>168</v>
      </c>
      <c r="D18" s="6" t="s">
        <v>195</v>
      </c>
      <c r="E18" t="s">
        <v>190</v>
      </c>
      <c r="F18" s="6" t="s">
        <v>167</v>
      </c>
      <c r="G18" s="6"/>
    </row>
    <row r="19" spans="1:7" x14ac:dyDescent="0.2">
      <c r="B19" s="6">
        <v>8</v>
      </c>
      <c r="C19" s="6" t="s">
        <v>171</v>
      </c>
      <c r="D19" s="6"/>
      <c r="E19" s="6" t="s">
        <v>183</v>
      </c>
      <c r="F19" s="6" t="s">
        <v>167</v>
      </c>
      <c r="G19" s="6"/>
    </row>
    <row r="22" spans="1:7" s="8" customFormat="1" x14ac:dyDescent="0.2">
      <c r="B22" s="8" t="s">
        <v>46</v>
      </c>
    </row>
    <row r="24" spans="1:7" x14ac:dyDescent="0.2">
      <c r="B24" s="22" t="s">
        <v>44</v>
      </c>
    </row>
    <row r="25" spans="1:7" x14ac:dyDescent="0.2">
      <c r="B25" s="22" t="s">
        <v>45</v>
      </c>
    </row>
    <row r="31" spans="1:7" x14ac:dyDescent="0.2">
      <c r="B31" s="22" t="s">
        <v>69</v>
      </c>
    </row>
  </sheetData>
  <hyperlinks>
    <hyperlink ref="F14" r:id="rId1" xr:uid="{A2D71D44-8404-4736-94DD-EDB59A3ADE2F}"/>
    <hyperlink ref="F12" r:id="rId2" location="/CBS/nl/dataset/70936ned/table?ts=1532343719053" xr:uid="{A7ADFFE2-DB8C-473E-87D4-6D58FB9788A6}"/>
    <hyperlink ref="F13" r:id="rId3" xr:uid="{2EC3FBC6-7368-453D-906E-226BDC044C7E}"/>
  </hyperlinks>
  <pageMargins left="0.75" right="0.75" top="1" bottom="1" header="0.5" footer="0.5"/>
  <pageSetup paperSize="9" orientation="portrait" r:id="rId4"/>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FF"/>
  </sheetPr>
  <dimension ref="A2:P22"/>
  <sheetViews>
    <sheetView showGridLines="0" zoomScale="85" zoomScaleNormal="85" workbookViewId="0">
      <pane xSplit="4" ySplit="11" topLeftCell="E12" activePane="bottomRight" state="frozen"/>
      <selection activeCell="B6" sqref="B6"/>
      <selection pane="topRight" activeCell="B6" sqref="B6"/>
      <selection pane="bottomLeft" activeCell="B6" sqref="B6"/>
      <selection pane="bottomRight"/>
    </sheetView>
  </sheetViews>
  <sheetFormatPr defaultColWidth="9.28515625" defaultRowHeight="12.75" x14ac:dyDescent="0.2"/>
  <cols>
    <col min="1" max="1" width="6.5703125" style="2" customWidth="1"/>
    <col min="2" max="2" width="52" style="2" customWidth="1"/>
    <col min="3" max="3" width="14" style="2" bestFit="1" customWidth="1"/>
    <col min="4" max="4" width="13.7109375" style="2" customWidth="1"/>
    <col min="5" max="5" width="2.7109375" style="2" customWidth="1"/>
    <col min="6" max="6" width="13.7109375" style="2" customWidth="1"/>
    <col min="7" max="7" width="2.7109375" style="2" customWidth="1"/>
    <col min="8" max="8" width="13.7109375" style="2" customWidth="1"/>
    <col min="9" max="9" width="2.7109375" style="2" customWidth="1"/>
    <col min="10" max="14" width="13.7109375" style="2" customWidth="1"/>
    <col min="15" max="15" width="2.7109375" style="2" customWidth="1"/>
    <col min="16" max="16" width="30.7109375" style="2" customWidth="1"/>
    <col min="17" max="30" width="13.7109375" style="2" customWidth="1"/>
    <col min="31" max="16384" width="9.28515625" style="2"/>
  </cols>
  <sheetData>
    <row r="2" spans="1:16" s="12" customFormat="1" ht="18" x14ac:dyDescent="0.2">
      <c r="B2" s="12" t="s">
        <v>73</v>
      </c>
    </row>
    <row r="4" spans="1:16" x14ac:dyDescent="0.2">
      <c r="B4" s="21" t="s">
        <v>51</v>
      </c>
    </row>
    <row r="5" spans="1:16" ht="27.75" customHeight="1" x14ac:dyDescent="0.2">
      <c r="B5" s="70" t="s">
        <v>96</v>
      </c>
      <c r="C5" s="70"/>
      <c r="D5" s="70"/>
      <c r="F5" s="13"/>
    </row>
    <row r="6" spans="1:16" x14ac:dyDescent="0.2">
      <c r="F6" s="13"/>
    </row>
    <row r="7" spans="1:16" x14ac:dyDescent="0.2">
      <c r="B7" s="22" t="s">
        <v>25</v>
      </c>
      <c r="F7" s="13"/>
    </row>
    <row r="8" spans="1:16" x14ac:dyDescent="0.2">
      <c r="B8" s="31" t="s">
        <v>74</v>
      </c>
    </row>
    <row r="10" spans="1:16" s="8" customFormat="1" x14ac:dyDescent="0.2">
      <c r="B10" s="8" t="s">
        <v>39</v>
      </c>
      <c r="C10" s="8" t="s">
        <v>97</v>
      </c>
      <c r="D10" s="8" t="s">
        <v>22</v>
      </c>
      <c r="F10" s="8" t="s">
        <v>23</v>
      </c>
      <c r="H10" s="8" t="s">
        <v>43</v>
      </c>
      <c r="J10" s="8" t="s">
        <v>78</v>
      </c>
      <c r="K10" s="8" t="s">
        <v>79</v>
      </c>
      <c r="L10" s="8" t="s">
        <v>80</v>
      </c>
      <c r="M10" s="8" t="s">
        <v>81</v>
      </c>
      <c r="N10" s="8" t="s">
        <v>82</v>
      </c>
      <c r="P10" s="8" t="s">
        <v>41</v>
      </c>
    </row>
    <row r="13" spans="1:16" s="8" customFormat="1" x14ac:dyDescent="0.2">
      <c r="B13" s="8" t="s">
        <v>55</v>
      </c>
    </row>
    <row r="15" spans="1:16" x14ac:dyDescent="0.2">
      <c r="B15" s="21" t="s">
        <v>76</v>
      </c>
    </row>
    <row r="16" spans="1:16" x14ac:dyDescent="0.2">
      <c r="A16" s="50"/>
      <c r="B16" s="2" t="s">
        <v>103</v>
      </c>
      <c r="C16" s="2" t="s">
        <v>116</v>
      </c>
      <c r="D16" s="2" t="s">
        <v>77</v>
      </c>
      <c r="J16" s="23">
        <f>'5. Berekening TI'!J51</f>
        <v>1208238290.2681422</v>
      </c>
      <c r="K16" s="23">
        <f>'5. Berekening TI'!K51</f>
        <v>1346744883.3555384</v>
      </c>
      <c r="L16" s="23">
        <f>'5. Berekening TI'!L51</f>
        <v>1496322558.0902245</v>
      </c>
      <c r="M16" s="23">
        <f>'5. Berekening TI'!M51</f>
        <v>1706076153.3586957</v>
      </c>
      <c r="N16" s="23">
        <f>'5. Berekening TI'!N51</f>
        <v>1918552784.9481583</v>
      </c>
    </row>
    <row r="17" spans="2:14" x14ac:dyDescent="0.2">
      <c r="B17" s="2" t="s">
        <v>103</v>
      </c>
      <c r="C17" s="2" t="s">
        <v>117</v>
      </c>
      <c r="D17" s="2" t="s">
        <v>77</v>
      </c>
      <c r="J17" s="23">
        <f>'5. Berekening TI'!J54</f>
        <v>1011944303.6698358</v>
      </c>
      <c r="K17" s="23">
        <f>'5. Berekening TI'!K54</f>
        <v>1242689300.3660853</v>
      </c>
      <c r="L17" s="23">
        <f>'5. Berekening TI'!L54</f>
        <v>1472483624.2768402</v>
      </c>
      <c r="M17" s="23">
        <f>'5. Berekening TI'!M54</f>
        <v>1743140655.2735152</v>
      </c>
      <c r="N17" s="23">
        <f>'5. Berekening TI'!N54</f>
        <v>1990236927.1075919</v>
      </c>
    </row>
    <row r="18" spans="2:14" x14ac:dyDescent="0.2">
      <c r="B18" s="30"/>
    </row>
    <row r="19" spans="2:14" x14ac:dyDescent="0.2">
      <c r="B19" s="30"/>
    </row>
    <row r="22" spans="2:14" x14ac:dyDescent="0.2">
      <c r="B22" s="22" t="s">
        <v>69</v>
      </c>
    </row>
  </sheetData>
  <mergeCells count="1">
    <mergeCell ref="B5:D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05B6E-9B78-4017-AF35-2D4803EABDDD}">
  <sheetPr>
    <tabColor theme="0" tint="-4.9989318521683403E-2"/>
  </sheetPr>
  <dimension ref="B2:B3"/>
  <sheetViews>
    <sheetView showGridLines="0" zoomScale="85" zoomScaleNormal="85" workbookViewId="0"/>
  </sheetViews>
  <sheetFormatPr defaultColWidth="9.28515625" defaultRowHeight="12.75" x14ac:dyDescent="0.2"/>
  <cols>
    <col min="1" max="1" width="5.7109375" style="16" customWidth="1"/>
    <col min="2" max="16384" width="9.28515625" style="16"/>
  </cols>
  <sheetData>
    <row r="2" spans="2:2" x14ac:dyDescent="0.2">
      <c r="B2" s="27"/>
    </row>
    <row r="3" spans="2:2" x14ac:dyDescent="0.2">
      <c r="B3" s="27"/>
    </row>
  </sheetData>
  <pageMargins left="0.7" right="0.7" top="0.75" bottom="0.75" header="0.3" footer="0.3"/>
  <pageSetup paperSize="9" orientation="portrait" r:id="rId1"/>
  <headerFooter>
    <oddFooter>&amp;C&amp;1#&amp;"Calibri"&amp;10&amp;K000000C2 - Internal Information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1FFE1"/>
  </sheetPr>
  <dimension ref="A2:AJ77"/>
  <sheetViews>
    <sheetView showGridLines="0" zoomScale="85" zoomScaleNormal="85" workbookViewId="0">
      <pane xSplit="4" ySplit="11" topLeftCell="P54" activePane="bottomRight" state="frozen"/>
      <selection activeCell="B6" sqref="B6"/>
      <selection pane="topRight" activeCell="B6" sqref="B6"/>
      <selection pane="bottomLeft" activeCell="B6" sqref="B6"/>
      <selection pane="bottomRight" activeCell="A46" activeCellId="1" sqref="A40 A46"/>
    </sheetView>
  </sheetViews>
  <sheetFormatPr defaultColWidth="9.28515625" defaultRowHeight="12.75" x14ac:dyDescent="0.2"/>
  <cols>
    <col min="1" max="1" width="5.7109375" style="2" customWidth="1"/>
    <col min="2" max="2" width="82.42578125" style="2" customWidth="1"/>
    <col min="3" max="3" width="15.42578125" style="2" customWidth="1"/>
    <col min="4" max="4" width="13.7109375" style="2" customWidth="1"/>
    <col min="5" max="5" width="2.7109375" style="2" customWidth="1"/>
    <col min="6" max="6" width="13.7109375" style="2" customWidth="1"/>
    <col min="7" max="7" width="2.7109375" style="2" customWidth="1"/>
    <col min="8" max="8" width="13.7109375" style="2" customWidth="1"/>
    <col min="9" max="9" width="2.7109375" style="2" customWidth="1"/>
    <col min="10" max="22" width="14.42578125" style="2" customWidth="1"/>
    <col min="23" max="23" width="2.7109375" style="2" customWidth="1"/>
    <col min="24" max="24" width="56" style="2" customWidth="1"/>
    <col min="25" max="25" width="2.7109375" style="2" customWidth="1"/>
    <col min="26" max="26" width="30.7109375" style="2" customWidth="1"/>
    <col min="27" max="27" width="2.7109375" style="2" customWidth="1"/>
    <col min="28" max="42" width="13.7109375" style="2" customWidth="1"/>
    <col min="43" max="16384" width="9.28515625" style="2"/>
  </cols>
  <sheetData>
    <row r="2" spans="2:26" s="12" customFormat="1" ht="18" x14ac:dyDescent="0.2">
      <c r="B2" s="12" t="s">
        <v>85</v>
      </c>
    </row>
    <row r="4" spans="2:26" x14ac:dyDescent="0.2">
      <c r="B4" s="21" t="s">
        <v>24</v>
      </c>
      <c r="R4"/>
    </row>
    <row r="5" spans="2:26" ht="150.75" customHeight="1" x14ac:dyDescent="0.2">
      <c r="B5" s="70" t="s">
        <v>196</v>
      </c>
      <c r="C5" s="70"/>
      <c r="D5" s="70"/>
      <c r="F5" s="13"/>
    </row>
    <row r="6" spans="2:26" x14ac:dyDescent="0.2">
      <c r="F6" s="13"/>
    </row>
    <row r="7" spans="2:26" x14ac:dyDescent="0.2">
      <c r="B7" s="22" t="s">
        <v>25</v>
      </c>
      <c r="F7" s="13"/>
    </row>
    <row r="8" spans="2:26" ht="37.5" customHeight="1" x14ac:dyDescent="0.2">
      <c r="B8" s="73" t="s">
        <v>234</v>
      </c>
      <c r="C8" s="73"/>
      <c r="D8" s="73"/>
    </row>
    <row r="10" spans="2:26" s="8" customFormat="1" x14ac:dyDescent="0.2">
      <c r="B10" s="8" t="s">
        <v>39</v>
      </c>
      <c r="C10" s="8" t="s">
        <v>97</v>
      </c>
      <c r="D10" s="8" t="s">
        <v>22</v>
      </c>
      <c r="F10" s="8" t="s">
        <v>23</v>
      </c>
      <c r="H10" s="8" t="s">
        <v>43</v>
      </c>
      <c r="J10" s="8" t="s">
        <v>153</v>
      </c>
      <c r="K10" s="8" t="s">
        <v>146</v>
      </c>
      <c r="L10" s="8" t="s">
        <v>147</v>
      </c>
      <c r="M10" s="8" t="s">
        <v>148</v>
      </c>
      <c r="N10" s="8" t="s">
        <v>149</v>
      </c>
      <c r="O10" s="8" t="s">
        <v>150</v>
      </c>
      <c r="P10" s="8" t="s">
        <v>151</v>
      </c>
      <c r="Q10" s="8" t="s">
        <v>152</v>
      </c>
      <c r="R10" s="8" t="s">
        <v>78</v>
      </c>
      <c r="S10" s="8" t="s">
        <v>79</v>
      </c>
      <c r="T10" s="8" t="s">
        <v>80</v>
      </c>
      <c r="U10" s="8" t="s">
        <v>81</v>
      </c>
      <c r="V10" s="8" t="s">
        <v>82</v>
      </c>
      <c r="X10" s="8" t="s">
        <v>40</v>
      </c>
      <c r="Z10" s="8" t="s">
        <v>41</v>
      </c>
    </row>
    <row r="13" spans="2:26" s="8" customFormat="1" x14ac:dyDescent="0.2">
      <c r="B13" s="8" t="s">
        <v>86</v>
      </c>
    </row>
    <row r="15" spans="2:26" x14ac:dyDescent="0.2">
      <c r="B15" s="1" t="s">
        <v>83</v>
      </c>
    </row>
    <row r="16" spans="2:26" x14ac:dyDescent="0.2">
      <c r="B16" t="s">
        <v>101</v>
      </c>
      <c r="D16" s="2" t="s">
        <v>84</v>
      </c>
      <c r="R16" s="49">
        <v>5.7000000000000002E-2</v>
      </c>
      <c r="S16" s="49">
        <v>5.8000000000000003E-2</v>
      </c>
      <c r="T16" s="49">
        <v>5.8999999999999997E-2</v>
      </c>
      <c r="U16" s="49">
        <v>0.06</v>
      </c>
      <c r="V16" s="49">
        <v>0.06</v>
      </c>
      <c r="X16" s="2" t="s">
        <v>229</v>
      </c>
    </row>
    <row r="18" spans="1:36" x14ac:dyDescent="0.2">
      <c r="B18" s="21" t="s">
        <v>87</v>
      </c>
    </row>
    <row r="19" spans="1:36" x14ac:dyDescent="0.2">
      <c r="B19" s="2" t="s">
        <v>206</v>
      </c>
      <c r="C19" s="2" t="s">
        <v>116</v>
      </c>
      <c r="D19" s="2" t="s">
        <v>77</v>
      </c>
      <c r="R19" s="24">
        <v>174819290.91691285</v>
      </c>
      <c r="S19" s="24">
        <v>188229843.0620299</v>
      </c>
      <c r="T19" s="24">
        <v>202216054.59772205</v>
      </c>
      <c r="U19" s="24">
        <v>236399861.75459307</v>
      </c>
      <c r="V19" s="24">
        <v>306151081.2856738</v>
      </c>
      <c r="X19" s="2" t="s">
        <v>208</v>
      </c>
    </row>
    <row r="20" spans="1:36" x14ac:dyDescent="0.2">
      <c r="B20" s="2" t="s">
        <v>104</v>
      </c>
      <c r="C20" s="2" t="s">
        <v>116</v>
      </c>
      <c r="D20" s="2" t="s">
        <v>77</v>
      </c>
      <c r="R20" s="24">
        <v>5296195750.7112503</v>
      </c>
      <c r="S20" s="24">
        <v>6005613415.7984619</v>
      </c>
      <c r="T20" s="24">
        <v>6501966441.5272665</v>
      </c>
      <c r="U20" s="24">
        <v>8907734855.9655571</v>
      </c>
      <c r="V20" s="24">
        <v>11834298347.252766</v>
      </c>
      <c r="X20" s="2" t="s">
        <v>209</v>
      </c>
    </row>
    <row r="22" spans="1:36" x14ac:dyDescent="0.2">
      <c r="B22" s="2" t="s">
        <v>206</v>
      </c>
      <c r="C22" s="2" t="s">
        <v>117</v>
      </c>
      <c r="D22" s="2" t="s">
        <v>77</v>
      </c>
      <c r="R22" s="24">
        <v>213066869.44611189</v>
      </c>
      <c r="S22" s="24">
        <v>245774769.15495574</v>
      </c>
      <c r="T22" s="24">
        <v>272016902.63920701</v>
      </c>
      <c r="U22" s="24">
        <v>321117850.97141331</v>
      </c>
      <c r="V22" s="24">
        <v>381647983.29795462</v>
      </c>
      <c r="X22" s="2" t="s">
        <v>210</v>
      </c>
    </row>
    <row r="23" spans="1:36" x14ac:dyDescent="0.2">
      <c r="B23" s="2" t="s">
        <v>105</v>
      </c>
      <c r="C23" s="2" t="s">
        <v>117</v>
      </c>
      <c r="D23" s="2" t="s">
        <v>77</v>
      </c>
      <c r="R23" s="24">
        <v>5283813275.5326443</v>
      </c>
      <c r="S23" s="24">
        <v>6630659669.1354427</v>
      </c>
      <c r="T23" s="24">
        <v>8491391019.6499863</v>
      </c>
      <c r="U23" s="24">
        <v>10568694601.33289</v>
      </c>
      <c r="V23" s="24">
        <v>13004002357.428743</v>
      </c>
      <c r="X23" s="2" t="s">
        <v>211</v>
      </c>
    </row>
    <row r="25" spans="1:36" x14ac:dyDescent="0.2">
      <c r="B25" s="1" t="s">
        <v>118</v>
      </c>
      <c r="C25" s="13"/>
      <c r="D25" s="13"/>
      <c r="E25" s="13"/>
      <c r="F25" s="13"/>
      <c r="G25" s="13"/>
      <c r="H25" s="13"/>
      <c r="I25" s="13"/>
      <c r="J25" s="13"/>
      <c r="K25" s="13"/>
      <c r="L25" s="13"/>
      <c r="M25" s="13"/>
      <c r="N25" s="13"/>
      <c r="O25" s="13"/>
      <c r="P25" s="13"/>
      <c r="Q25" s="13"/>
      <c r="R25" s="13"/>
      <c r="S25" s="13"/>
      <c r="T25" s="13"/>
      <c r="U25" s="13"/>
      <c r="V25" s="13"/>
      <c r="W25" s="13"/>
      <c r="X25" s="13"/>
      <c r="Z25" s="20"/>
    </row>
    <row r="26" spans="1:36" x14ac:dyDescent="0.2">
      <c r="B26" s="2" t="s">
        <v>119</v>
      </c>
      <c r="C26" s="2" t="s">
        <v>116</v>
      </c>
      <c r="D26" s="2" t="s">
        <v>77</v>
      </c>
      <c r="E26" s="13"/>
      <c r="F26" s="13"/>
      <c r="G26" s="13"/>
      <c r="H26" s="13"/>
      <c r="I26" s="13"/>
      <c r="J26" s="13"/>
      <c r="K26" s="13"/>
      <c r="L26" s="13"/>
      <c r="M26" s="13"/>
      <c r="N26" s="13"/>
      <c r="O26" s="13"/>
      <c r="P26" s="13"/>
      <c r="Q26" s="13"/>
      <c r="R26" s="24">
        <v>68031297.390319943</v>
      </c>
      <c r="S26" s="24">
        <v>96975816.879208371</v>
      </c>
      <c r="T26" s="24">
        <v>101103588.66010788</v>
      </c>
      <c r="U26" s="24">
        <v>71236994.423676491</v>
      </c>
      <c r="V26" s="24">
        <v>0</v>
      </c>
      <c r="X26" s="2" t="s">
        <v>227</v>
      </c>
      <c r="Z26" s="20"/>
    </row>
    <row r="27" spans="1:36" s="8" customFormat="1" x14ac:dyDescent="0.2">
      <c r="A27" s="2"/>
      <c r="B27" s="13"/>
      <c r="C27" s="13"/>
      <c r="D27" s="13"/>
      <c r="E27" s="13"/>
      <c r="F27" s="13"/>
      <c r="G27" s="13"/>
      <c r="H27" s="13"/>
      <c r="I27" s="13"/>
      <c r="J27" s="13"/>
      <c r="K27" s="13"/>
      <c r="L27" s="13"/>
      <c r="M27" s="13"/>
      <c r="N27" s="13"/>
      <c r="O27" s="13"/>
      <c r="P27" s="13"/>
      <c r="Q27" s="13"/>
      <c r="R27" s="2"/>
      <c r="S27" s="2"/>
      <c r="T27" s="2"/>
      <c r="U27" s="2"/>
      <c r="V27" s="2"/>
      <c r="W27" s="2"/>
      <c r="X27" s="2"/>
      <c r="Y27" s="2"/>
      <c r="Z27" s="20"/>
      <c r="AA27" s="2"/>
      <c r="AB27" s="2"/>
      <c r="AC27" s="2"/>
      <c r="AD27" s="2"/>
      <c r="AE27" s="2"/>
      <c r="AF27" s="2"/>
      <c r="AG27" s="2"/>
      <c r="AH27" s="2"/>
      <c r="AI27" s="2"/>
      <c r="AJ27" s="2"/>
    </row>
    <row r="28" spans="1:36" x14ac:dyDescent="0.2">
      <c r="B28" s="2" t="s">
        <v>119</v>
      </c>
      <c r="C28" s="2" t="s">
        <v>117</v>
      </c>
      <c r="D28" s="2" t="s">
        <v>77</v>
      </c>
      <c r="E28" s="13"/>
      <c r="F28" s="13"/>
      <c r="G28" s="13"/>
      <c r="H28" s="13"/>
      <c r="I28" s="13"/>
      <c r="J28" s="13"/>
      <c r="K28" s="13"/>
      <c r="L28" s="13"/>
      <c r="M28" s="13"/>
      <c r="N28" s="13"/>
      <c r="O28" s="13"/>
      <c r="P28" s="13"/>
      <c r="Q28" s="13"/>
      <c r="R28" s="24">
        <v>3796629.0998400478</v>
      </c>
      <c r="S28" s="24">
        <v>2602835.1966615594</v>
      </c>
      <c r="T28" s="24">
        <v>0</v>
      </c>
      <c r="U28" s="24">
        <v>0</v>
      </c>
      <c r="V28" s="24">
        <v>0</v>
      </c>
      <c r="X28" s="2" t="s">
        <v>228</v>
      </c>
      <c r="Z28" s="20"/>
    </row>
    <row r="30" spans="1:36" x14ac:dyDescent="0.2">
      <c r="A30" s="8"/>
      <c r="B30" s="8" t="s">
        <v>88</v>
      </c>
      <c r="C30" s="8"/>
      <c r="D30" s="8"/>
      <c r="E30" s="8"/>
      <c r="F30" s="8"/>
      <c r="G30" s="8"/>
      <c r="H30" s="8"/>
      <c r="I30" s="8"/>
      <c r="J30" s="8"/>
      <c r="K30" s="8"/>
      <c r="L30" s="8"/>
      <c r="M30" s="8"/>
      <c r="N30" s="8"/>
      <c r="O30" s="8"/>
      <c r="P30" s="8"/>
      <c r="Q30" s="8"/>
      <c r="R30" s="8"/>
      <c r="S30" s="8"/>
      <c r="T30" s="8"/>
      <c r="U30" s="8"/>
      <c r="V30" s="8"/>
      <c r="W30" s="8"/>
      <c r="X30" s="8"/>
      <c r="Y30" s="8"/>
      <c r="Z30" s="8"/>
      <c r="AA30" s="8"/>
      <c r="AB30" s="8"/>
    </row>
    <row r="32" spans="1:36" x14ac:dyDescent="0.2">
      <c r="B32" s="28" t="s">
        <v>99</v>
      </c>
      <c r="C32" s="2" t="s">
        <v>116</v>
      </c>
      <c r="D32" s="2" t="s">
        <v>77</v>
      </c>
      <c r="R32" s="24">
        <v>271400959.2169559</v>
      </c>
      <c r="S32" s="24">
        <v>301175415.63822931</v>
      </c>
      <c r="T32" s="24">
        <v>348855613.49632746</v>
      </c>
      <c r="U32" s="24">
        <v>393810873.96129292</v>
      </c>
      <c r="V32" s="24">
        <v>430141112.2553187</v>
      </c>
      <c r="X32" s="2" t="s">
        <v>212</v>
      </c>
      <c r="Z32" s="20"/>
    </row>
    <row r="33" spans="1:26" x14ac:dyDescent="0.2">
      <c r="B33" s="2" t="s">
        <v>120</v>
      </c>
      <c r="C33" s="2" t="s">
        <v>116</v>
      </c>
      <c r="D33" s="2" t="s">
        <v>77</v>
      </c>
      <c r="R33" s="66"/>
      <c r="S33" s="66"/>
      <c r="T33" s="66"/>
      <c r="U33" s="66"/>
      <c r="V33" s="66"/>
      <c r="X33" s="2" t="s">
        <v>213</v>
      </c>
      <c r="Z33" s="67" t="s">
        <v>232</v>
      </c>
    </row>
    <row r="34" spans="1:26" x14ac:dyDescent="0.2">
      <c r="B34" s="2" t="s">
        <v>121</v>
      </c>
      <c r="C34" s="2" t="s">
        <v>116</v>
      </c>
      <c r="D34" s="2" t="s">
        <v>77</v>
      </c>
      <c r="R34" s="66"/>
      <c r="S34" s="66"/>
      <c r="T34" s="66"/>
      <c r="U34" s="66"/>
      <c r="V34" s="66"/>
      <c r="X34" s="2" t="s">
        <v>214</v>
      </c>
      <c r="Z34" s="67" t="s">
        <v>232</v>
      </c>
    </row>
    <row r="35" spans="1:26" x14ac:dyDescent="0.2">
      <c r="B35" s="2" t="s">
        <v>122</v>
      </c>
      <c r="C35" s="2" t="s">
        <v>116</v>
      </c>
      <c r="D35" s="2" t="s">
        <v>77</v>
      </c>
      <c r="R35" s="66"/>
      <c r="S35" s="66"/>
      <c r="T35" s="66"/>
      <c r="U35" s="66"/>
      <c r="V35" s="66"/>
      <c r="X35" s="2" t="s">
        <v>215</v>
      </c>
      <c r="Z35" s="67" t="s">
        <v>232</v>
      </c>
    </row>
    <row r="36" spans="1:26" x14ac:dyDescent="0.2">
      <c r="B36" s="2" t="s">
        <v>123</v>
      </c>
      <c r="C36" s="2" t="s">
        <v>116</v>
      </c>
      <c r="D36" s="2" t="s">
        <v>77</v>
      </c>
      <c r="R36" s="66"/>
      <c r="S36" s="66"/>
      <c r="T36" s="66"/>
      <c r="U36" s="66"/>
      <c r="V36" s="66"/>
      <c r="X36" s="2" t="s">
        <v>216</v>
      </c>
      <c r="Z36" s="67" t="s">
        <v>232</v>
      </c>
    </row>
    <row r="37" spans="1:26" x14ac:dyDescent="0.2">
      <c r="B37" s="2" t="s">
        <v>124</v>
      </c>
      <c r="C37" s="2" t="s">
        <v>116</v>
      </c>
      <c r="D37" s="2" t="s">
        <v>77</v>
      </c>
      <c r="R37" s="66"/>
      <c r="S37" s="66"/>
      <c r="T37" s="66"/>
      <c r="U37" s="66"/>
      <c r="V37" s="66"/>
      <c r="X37" s="2" t="s">
        <v>217</v>
      </c>
      <c r="Z37" s="67" t="s">
        <v>232</v>
      </c>
    </row>
    <row r="38" spans="1:26" x14ac:dyDescent="0.2">
      <c r="B38" s="2" t="s">
        <v>125</v>
      </c>
      <c r="C38" s="2" t="s">
        <v>116</v>
      </c>
      <c r="D38" s="2" t="s">
        <v>77</v>
      </c>
      <c r="R38" s="66"/>
      <c r="S38" s="66"/>
      <c r="T38" s="66"/>
      <c r="U38" s="66"/>
      <c r="V38" s="66"/>
      <c r="X38" s="2" t="s">
        <v>218</v>
      </c>
      <c r="Z38" s="67" t="s">
        <v>232</v>
      </c>
    </row>
    <row r="39" spans="1:26" x14ac:dyDescent="0.2">
      <c r="B39" s="2" t="s">
        <v>126</v>
      </c>
      <c r="C39" s="2" t="s">
        <v>116</v>
      </c>
      <c r="D39" s="2" t="s">
        <v>77</v>
      </c>
      <c r="R39" s="66"/>
      <c r="S39" s="66"/>
      <c r="T39" s="66"/>
      <c r="U39" s="66"/>
      <c r="V39" s="66"/>
      <c r="X39" s="2" t="s">
        <v>219</v>
      </c>
      <c r="Z39" s="67" t="s">
        <v>232</v>
      </c>
    </row>
    <row r="40" spans="1:26" x14ac:dyDescent="0.2">
      <c r="B40" s="2" t="s">
        <v>230</v>
      </c>
      <c r="C40" s="2" t="s">
        <v>116</v>
      </c>
      <c r="D40" s="2" t="s">
        <v>77</v>
      </c>
      <c r="R40" s="59">
        <v>546388196.15789986</v>
      </c>
      <c r="S40" s="59">
        <v>501855462.57599998</v>
      </c>
      <c r="T40" s="59">
        <v>541350860.78439987</v>
      </c>
      <c r="U40" s="59">
        <v>552543886.61839998</v>
      </c>
      <c r="V40" s="59">
        <v>552543886.61839998</v>
      </c>
      <c r="Z40" s="2" t="s">
        <v>235</v>
      </c>
    </row>
    <row r="41" spans="1:26" x14ac:dyDescent="0.2">
      <c r="B41" s="28"/>
      <c r="Z41" s="20"/>
    </row>
    <row r="42" spans="1:26" x14ac:dyDescent="0.2">
      <c r="B42" s="28" t="s">
        <v>99</v>
      </c>
      <c r="C42" s="2" t="s">
        <v>117</v>
      </c>
      <c r="D42" s="2" t="s">
        <v>77</v>
      </c>
      <c r="R42" s="66"/>
      <c r="S42" s="66"/>
      <c r="T42" s="66"/>
      <c r="U42" s="66"/>
      <c r="V42" s="66"/>
      <c r="X42" s="2" t="s">
        <v>220</v>
      </c>
      <c r="Z42" s="67" t="s">
        <v>232</v>
      </c>
    </row>
    <row r="43" spans="1:26" x14ac:dyDescent="0.2">
      <c r="B43" s="2" t="s">
        <v>120</v>
      </c>
      <c r="C43" s="2" t="s">
        <v>117</v>
      </c>
      <c r="D43" s="2" t="s">
        <v>77</v>
      </c>
      <c r="R43" s="66"/>
      <c r="S43" s="66"/>
      <c r="T43" s="66"/>
      <c r="U43" s="66"/>
      <c r="V43" s="66"/>
      <c r="X43" s="2" t="s">
        <v>221</v>
      </c>
      <c r="Z43" s="67" t="s">
        <v>232</v>
      </c>
    </row>
    <row r="44" spans="1:26" x14ac:dyDescent="0.2">
      <c r="B44" s="2" t="s">
        <v>121</v>
      </c>
      <c r="C44" s="2" t="s">
        <v>117</v>
      </c>
      <c r="D44" s="2" t="s">
        <v>77</v>
      </c>
      <c r="R44" s="66"/>
      <c r="S44" s="66"/>
      <c r="T44" s="66"/>
      <c r="U44" s="66"/>
      <c r="V44" s="66"/>
      <c r="X44" s="2" t="s">
        <v>222</v>
      </c>
      <c r="Z44" s="67" t="s">
        <v>232</v>
      </c>
    </row>
    <row r="45" spans="1:26" x14ac:dyDescent="0.2">
      <c r="B45" s="2" t="s">
        <v>122</v>
      </c>
      <c r="C45" s="2" t="s">
        <v>117</v>
      </c>
      <c r="D45" s="2" t="s">
        <v>77</v>
      </c>
      <c r="R45" s="66"/>
      <c r="S45" s="66"/>
      <c r="T45" s="66"/>
      <c r="U45" s="66"/>
      <c r="V45" s="66"/>
      <c r="X45" s="2" t="s">
        <v>223</v>
      </c>
      <c r="Z45" s="67" t="s">
        <v>232</v>
      </c>
    </row>
    <row r="46" spans="1:26" x14ac:dyDescent="0.2">
      <c r="B46" s="2" t="s">
        <v>231</v>
      </c>
      <c r="C46" s="2" t="s">
        <v>117</v>
      </c>
      <c r="D46" s="2" t="s">
        <v>77</v>
      </c>
      <c r="R46" s="26">
        <v>498103448.41852313</v>
      </c>
      <c r="S46" s="26">
        <v>613933435.20461226</v>
      </c>
      <c r="T46" s="26">
        <v>703674651.47828424</v>
      </c>
      <c r="U46" s="26">
        <v>792101128.22212863</v>
      </c>
      <c r="V46" s="26">
        <v>832548802.36391258</v>
      </c>
      <c r="Z46" s="2" t="s">
        <v>236</v>
      </c>
    </row>
    <row r="48" spans="1:26" x14ac:dyDescent="0.2">
      <c r="A48" s="8"/>
      <c r="B48" s="8" t="s">
        <v>138</v>
      </c>
      <c r="C48" s="8"/>
      <c r="D48" s="8"/>
      <c r="E48" s="8"/>
      <c r="F48" s="8"/>
      <c r="G48" s="8"/>
      <c r="H48" s="8"/>
      <c r="I48" s="8"/>
      <c r="J48" s="8"/>
      <c r="K48" s="8"/>
      <c r="L48" s="8"/>
      <c r="M48" s="8"/>
      <c r="N48" s="8"/>
      <c r="O48" s="8"/>
      <c r="P48" s="8"/>
      <c r="Q48" s="8"/>
      <c r="R48" s="8"/>
      <c r="S48" s="8"/>
      <c r="T48" s="8"/>
      <c r="U48" s="8"/>
      <c r="V48" s="8"/>
      <c r="W48" s="8"/>
      <c r="X48" s="8"/>
      <c r="Y48" s="8"/>
      <c r="Z48" s="8"/>
    </row>
    <row r="50" spans="2:26" x14ac:dyDescent="0.2">
      <c r="B50" s="1" t="s">
        <v>198</v>
      </c>
    </row>
    <row r="51" spans="2:26" x14ac:dyDescent="0.2">
      <c r="B51" s="2" t="s">
        <v>156</v>
      </c>
      <c r="D51" s="2" t="s">
        <v>84</v>
      </c>
      <c r="F51" s="58">
        <v>2.1000000000000001E-2</v>
      </c>
      <c r="X51" s="2" t="s">
        <v>199</v>
      </c>
      <c r="Z51" s="2" t="s">
        <v>157</v>
      </c>
    </row>
    <row r="52" spans="2:26" x14ac:dyDescent="0.2">
      <c r="B52" s="2" t="s">
        <v>203</v>
      </c>
      <c r="D52" s="2" t="s">
        <v>84</v>
      </c>
      <c r="J52" s="58">
        <v>2.1000000000000001E-2</v>
      </c>
      <c r="K52" s="58">
        <v>2.8000000000000001E-2</v>
      </c>
      <c r="L52" s="58">
        <v>7.0000000000000001E-3</v>
      </c>
      <c r="M52" s="58">
        <v>2.4E-2</v>
      </c>
      <c r="N52" s="58">
        <v>0.12</v>
      </c>
      <c r="O52" s="58">
        <v>0.03</v>
      </c>
      <c r="P52" s="58">
        <v>3.5999999999999997E-2</v>
      </c>
      <c r="Q52" s="58">
        <v>2.8000000000000001E-2</v>
      </c>
      <c r="R52" s="60">
        <f xml:space="preserve"> 0.5 * AVERAGE($O$52:$Q$52) + 0.5 * $F$51</f>
        <v>2.6166666666666664E-2</v>
      </c>
      <c r="S52" s="60">
        <f xml:space="preserve"> 0.5 * AVERAGE($O$52:$Q$52) + 0.5 * $F$51</f>
        <v>2.6166666666666664E-2</v>
      </c>
      <c r="T52" s="60">
        <f xml:space="preserve"> 0.5 * AVERAGE($O$52:$Q$52) + 0.5 * $F$51</f>
        <v>2.6166666666666664E-2</v>
      </c>
      <c r="U52" s="62"/>
      <c r="V52" s="62"/>
      <c r="X52" s="2" t="s">
        <v>160</v>
      </c>
      <c r="Z52" s="2" t="s">
        <v>197</v>
      </c>
    </row>
    <row r="54" spans="2:26" x14ac:dyDescent="0.2">
      <c r="B54" s="1" t="s">
        <v>161</v>
      </c>
    </row>
    <row r="55" spans="2:26" x14ac:dyDescent="0.2">
      <c r="B55" s="2" t="s">
        <v>162</v>
      </c>
      <c r="D55" s="2" t="s">
        <v>84</v>
      </c>
      <c r="J55" s="58">
        <v>0</v>
      </c>
      <c r="K55" s="58">
        <v>0</v>
      </c>
      <c r="L55" s="58">
        <v>0</v>
      </c>
      <c r="M55" s="58">
        <v>5.0000000000000001E-3</v>
      </c>
      <c r="N55" s="58">
        <v>5.0000000000000001E-3</v>
      </c>
      <c r="O55" s="58">
        <v>5.0000000000000001E-3</v>
      </c>
      <c r="P55" s="58">
        <v>5.0000000000000001E-3</v>
      </c>
      <c r="Q55" s="58">
        <v>5.0000000000000001E-3</v>
      </c>
      <c r="R55" s="62"/>
      <c r="S55" s="62"/>
      <c r="T55" s="62"/>
      <c r="U55" s="62"/>
      <c r="V55" s="62"/>
      <c r="X55" s="2" t="s">
        <v>163</v>
      </c>
    </row>
    <row r="56" spans="2:26" x14ac:dyDescent="0.2">
      <c r="B56" s="1"/>
    </row>
    <row r="57" spans="2:26" x14ac:dyDescent="0.2">
      <c r="B57" s="1" t="s">
        <v>144</v>
      </c>
    </row>
    <row r="58" spans="2:26" x14ac:dyDescent="0.2">
      <c r="B58" s="57" t="s">
        <v>164</v>
      </c>
      <c r="C58" s="2" t="s">
        <v>116</v>
      </c>
      <c r="D58" s="2" t="s">
        <v>84</v>
      </c>
      <c r="F58" s="58">
        <v>0.01</v>
      </c>
      <c r="X58" s="2" t="s">
        <v>166</v>
      </c>
    </row>
    <row r="59" spans="2:26" x14ac:dyDescent="0.2">
      <c r="B59" s="57" t="s">
        <v>165</v>
      </c>
      <c r="C59" s="2" t="s">
        <v>116</v>
      </c>
      <c r="D59" s="2" t="s">
        <v>84</v>
      </c>
      <c r="F59" s="58">
        <v>3.4000000000000002E-2</v>
      </c>
      <c r="X59" s="2" t="s">
        <v>166</v>
      </c>
    </row>
    <row r="60" spans="2:26" x14ac:dyDescent="0.2">
      <c r="B60" s="57"/>
    </row>
    <row r="61" spans="2:26" x14ac:dyDescent="0.2">
      <c r="B61" s="1" t="s">
        <v>139</v>
      </c>
    </row>
    <row r="62" spans="2:26" x14ac:dyDescent="0.2">
      <c r="B62" s="2" t="s">
        <v>140</v>
      </c>
      <c r="C62" s="2" t="s">
        <v>116</v>
      </c>
      <c r="D62" s="2" t="s">
        <v>145</v>
      </c>
      <c r="F62" s="24">
        <v>134122244</v>
      </c>
      <c r="X62" s="2" t="s">
        <v>204</v>
      </c>
    </row>
    <row r="63" spans="2:26" x14ac:dyDescent="0.2">
      <c r="B63" s="2" t="s">
        <v>141</v>
      </c>
      <c r="C63" s="2" t="s">
        <v>116</v>
      </c>
      <c r="D63" s="2" t="s">
        <v>145</v>
      </c>
      <c r="F63" s="24">
        <v>159697486</v>
      </c>
      <c r="X63" s="2" t="s">
        <v>205</v>
      </c>
    </row>
    <row r="64" spans="2:26" x14ac:dyDescent="0.2">
      <c r="B64" s="2" t="s">
        <v>142</v>
      </c>
      <c r="C64" s="2" t="s">
        <v>116</v>
      </c>
      <c r="D64" s="2" t="s">
        <v>145</v>
      </c>
      <c r="F64" s="24">
        <v>19264075.840289921</v>
      </c>
      <c r="X64" s="2" t="s">
        <v>170</v>
      </c>
    </row>
    <row r="65" spans="2:26" x14ac:dyDescent="0.2">
      <c r="B65" s="2" t="s">
        <v>143</v>
      </c>
      <c r="C65" s="2" t="s">
        <v>116</v>
      </c>
      <c r="D65" s="2" t="s">
        <v>145</v>
      </c>
      <c r="F65" s="24">
        <v>10397329.821148509</v>
      </c>
      <c r="X65" s="2" t="s">
        <v>169</v>
      </c>
    </row>
    <row r="67" spans="2:26" s="8" customFormat="1" x14ac:dyDescent="0.2">
      <c r="B67" s="8" t="s">
        <v>102</v>
      </c>
    </row>
    <row r="69" spans="2:26" x14ac:dyDescent="0.2">
      <c r="B69" s="2" t="s">
        <v>127</v>
      </c>
      <c r="C69" s="2" t="s">
        <v>116</v>
      </c>
      <c r="D69" s="2" t="s">
        <v>77</v>
      </c>
      <c r="R69" s="47">
        <v>3300000</v>
      </c>
      <c r="S69" s="47">
        <v>3300000</v>
      </c>
      <c r="T69" s="47">
        <v>3300000</v>
      </c>
      <c r="U69" s="47">
        <v>3300000</v>
      </c>
      <c r="V69" s="47">
        <v>3300000</v>
      </c>
      <c r="X69" s="2" t="s">
        <v>224</v>
      </c>
      <c r="Z69" s="20"/>
    </row>
    <row r="70" spans="2:26" x14ac:dyDescent="0.2">
      <c r="B70" s="55" t="s">
        <v>128</v>
      </c>
      <c r="C70" s="2" t="s">
        <v>116</v>
      </c>
      <c r="D70" s="2" t="s">
        <v>77</v>
      </c>
      <c r="R70" s="47">
        <v>160385885.8569743</v>
      </c>
      <c r="S70" s="47">
        <v>96164507.588800043</v>
      </c>
      <c r="T70" s="47">
        <v>87419291.191600069</v>
      </c>
      <c r="U70" s="47">
        <v>79079554.757200018</v>
      </c>
      <c r="V70" s="47">
        <v>77041196.046399981</v>
      </c>
      <c r="X70" s="2" t="s">
        <v>225</v>
      </c>
      <c r="Z70" s="20"/>
    </row>
    <row r="72" spans="2:26" x14ac:dyDescent="0.2">
      <c r="B72" s="2" t="s">
        <v>202</v>
      </c>
      <c r="C72" s="2" t="s">
        <v>117</v>
      </c>
      <c r="D72" s="2" t="s">
        <v>77</v>
      </c>
      <c r="R72" s="47">
        <v>4200000</v>
      </c>
      <c r="S72" s="47">
        <v>4200000</v>
      </c>
      <c r="T72" s="47">
        <v>4200000</v>
      </c>
      <c r="U72" s="47">
        <v>4200000</v>
      </c>
      <c r="V72" s="47">
        <v>4200000</v>
      </c>
      <c r="X72" s="2" t="s">
        <v>226</v>
      </c>
      <c r="Z72" s="20"/>
    </row>
    <row r="77" spans="2:26" x14ac:dyDescent="0.2">
      <c r="B77" s="22" t="s">
        <v>69</v>
      </c>
    </row>
  </sheetData>
  <mergeCells count="2">
    <mergeCell ref="B5:D5"/>
    <mergeCell ref="B8:D8"/>
  </mergeCells>
  <phoneticPr fontId="29"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B2:B3"/>
  <sheetViews>
    <sheetView showGridLines="0" zoomScale="85" zoomScaleNormal="85" workbookViewId="0">
      <selection activeCell="B2" sqref="B2:B3"/>
    </sheetView>
  </sheetViews>
  <sheetFormatPr defaultColWidth="9.28515625" defaultRowHeight="12.75" x14ac:dyDescent="0.2"/>
  <cols>
    <col min="1" max="1" width="5.7109375" style="16" customWidth="1"/>
    <col min="2" max="16384" width="9.28515625" style="16"/>
  </cols>
  <sheetData>
    <row r="2" spans="2:2" x14ac:dyDescent="0.2">
      <c r="B2" s="27"/>
    </row>
    <row r="3" spans="2:2" x14ac:dyDescent="0.2">
      <c r="B3" s="27"/>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CC"/>
  </sheetPr>
  <dimension ref="B2:R33"/>
  <sheetViews>
    <sheetView showGridLines="0" zoomScale="85" zoomScaleNormal="85" workbookViewId="0">
      <pane xSplit="4" ySplit="11" topLeftCell="E12" activePane="bottomRight" state="frozen"/>
      <selection activeCell="B6" sqref="B6"/>
      <selection pane="topRight" activeCell="B6" sqref="B6"/>
      <selection pane="bottomLeft" activeCell="B6" sqref="B6"/>
      <selection pane="bottomRight"/>
    </sheetView>
  </sheetViews>
  <sheetFormatPr defaultColWidth="9.28515625" defaultRowHeight="12.75" x14ac:dyDescent="0.2"/>
  <cols>
    <col min="1" max="1" width="5.7109375" style="2" customWidth="1"/>
    <col min="2" max="2" width="70.42578125" style="2" customWidth="1"/>
    <col min="3" max="3" width="18.42578125" style="2" customWidth="1"/>
    <col min="4" max="4" width="13.7109375" style="2" customWidth="1"/>
    <col min="5" max="5" width="2.7109375" style="2" customWidth="1"/>
    <col min="6" max="6" width="13.7109375" style="2" customWidth="1"/>
    <col min="7" max="7" width="2.7109375" style="2" customWidth="1"/>
    <col min="8" max="8" width="13.7109375" style="2" customWidth="1"/>
    <col min="9" max="9" width="2.7109375" style="2" customWidth="1"/>
    <col min="10" max="14" width="14.42578125" style="2" customWidth="1"/>
    <col min="15" max="15" width="2.7109375" style="2" customWidth="1"/>
    <col min="16" max="16" width="14.5703125" style="2" customWidth="1"/>
    <col min="17" max="17" width="2.7109375" style="2" customWidth="1"/>
    <col min="18" max="30" width="13.7109375" style="2" customWidth="1"/>
    <col min="31" max="16384" width="9.28515625" style="2"/>
  </cols>
  <sheetData>
    <row r="2" spans="2:18" s="12" customFormat="1" ht="18" x14ac:dyDescent="0.2">
      <c r="B2" s="12" t="s">
        <v>130</v>
      </c>
    </row>
    <row r="4" spans="2:18" x14ac:dyDescent="0.2">
      <c r="B4" s="21" t="s">
        <v>50</v>
      </c>
    </row>
    <row r="5" spans="2:18" ht="12.75" customHeight="1" x14ac:dyDescent="0.2">
      <c r="B5" s="70" t="s">
        <v>131</v>
      </c>
      <c r="C5" s="70"/>
      <c r="D5" s="70"/>
      <c r="F5" s="13"/>
    </row>
    <row r="6" spans="2:18" x14ac:dyDescent="0.2">
      <c r="F6" s="13"/>
    </row>
    <row r="7" spans="2:18" x14ac:dyDescent="0.2">
      <c r="B7" s="22" t="s">
        <v>25</v>
      </c>
      <c r="F7" s="13"/>
    </row>
    <row r="8" spans="2:18" ht="27" customHeight="1" x14ac:dyDescent="0.2">
      <c r="B8" s="70" t="s">
        <v>191</v>
      </c>
      <c r="C8" s="70"/>
      <c r="D8" s="70"/>
    </row>
    <row r="10" spans="2:18" s="8" customFormat="1" x14ac:dyDescent="0.2">
      <c r="B10" s="8" t="s">
        <v>39</v>
      </c>
      <c r="C10" s="8" t="s">
        <v>100</v>
      </c>
      <c r="D10" s="8" t="s">
        <v>22</v>
      </c>
      <c r="F10" s="8" t="s">
        <v>23</v>
      </c>
      <c r="H10" s="8" t="s">
        <v>43</v>
      </c>
      <c r="J10" s="8" t="s">
        <v>78</v>
      </c>
      <c r="K10" s="8" t="s">
        <v>79</v>
      </c>
      <c r="L10" s="8" t="s">
        <v>80</v>
      </c>
      <c r="M10" s="8" t="s">
        <v>81</v>
      </c>
      <c r="N10" s="8" t="s">
        <v>82</v>
      </c>
      <c r="P10" s="8" t="s">
        <v>89</v>
      </c>
      <c r="R10" s="8" t="s">
        <v>41</v>
      </c>
    </row>
    <row r="13" spans="2:18" s="8" customFormat="1" x14ac:dyDescent="0.2">
      <c r="B13" s="8" t="s">
        <v>42</v>
      </c>
    </row>
    <row r="15" spans="2:18" x14ac:dyDescent="0.2">
      <c r="B15" s="1" t="s">
        <v>83</v>
      </c>
    </row>
    <row r="16" spans="2:18" x14ac:dyDescent="0.2">
      <c r="B16" t="s">
        <v>101</v>
      </c>
      <c r="D16" s="2" t="s">
        <v>84</v>
      </c>
      <c r="J16" s="32">
        <f>'2. Brondata'!R16</f>
        <v>5.7000000000000002E-2</v>
      </c>
      <c r="K16" s="32">
        <f>'2. Brondata'!S16</f>
        <v>5.8000000000000003E-2</v>
      </c>
      <c r="L16" s="32">
        <f>'2. Brondata'!T16</f>
        <v>5.8999999999999997E-2</v>
      </c>
      <c r="M16" s="32">
        <f>'2. Brondata'!U16</f>
        <v>0.06</v>
      </c>
      <c r="N16" s="32">
        <f>'2. Brondata'!V16</f>
        <v>0.06</v>
      </c>
    </row>
    <row r="18" spans="2:16" x14ac:dyDescent="0.2">
      <c r="B18" s="21" t="s">
        <v>87</v>
      </c>
    </row>
    <row r="19" spans="2:16" x14ac:dyDescent="0.2">
      <c r="B19" s="2" t="s">
        <v>104</v>
      </c>
      <c r="C19" s="2" t="s">
        <v>116</v>
      </c>
      <c r="D19" s="2" t="s">
        <v>77</v>
      </c>
      <c r="J19" s="25">
        <f>'2. Brondata'!R20</f>
        <v>5296195750.7112503</v>
      </c>
      <c r="K19" s="25">
        <f>'2. Brondata'!S20</f>
        <v>6005613415.7984619</v>
      </c>
      <c r="L19" s="25">
        <f>'2. Brondata'!T20</f>
        <v>6501966441.5272665</v>
      </c>
      <c r="M19" s="25">
        <f>'2. Brondata'!U20</f>
        <v>8907734855.9655571</v>
      </c>
      <c r="N19" s="25">
        <f>'2. Brondata'!V20</f>
        <v>11834298347.252766</v>
      </c>
    </row>
    <row r="21" spans="2:16" x14ac:dyDescent="0.2">
      <c r="B21" s="2" t="s">
        <v>105</v>
      </c>
      <c r="C21" s="2" t="s">
        <v>117</v>
      </c>
      <c r="D21" s="2" t="s">
        <v>77</v>
      </c>
      <c r="J21" s="25">
        <f>'2. Brondata'!R23</f>
        <v>5283813275.5326443</v>
      </c>
      <c r="K21" s="25">
        <f>'2. Brondata'!S23</f>
        <v>6630659669.1354427</v>
      </c>
      <c r="L21" s="25">
        <f>'2. Brondata'!T23</f>
        <v>8491391019.6499863</v>
      </c>
      <c r="M21" s="25">
        <f>'2. Brondata'!U23</f>
        <v>10568694601.33289</v>
      </c>
      <c r="N21" s="25">
        <f>'2. Brondata'!V23</f>
        <v>13004002357.428743</v>
      </c>
    </row>
    <row r="23" spans="2:16" s="8" customFormat="1" x14ac:dyDescent="0.2">
      <c r="B23" s="8" t="s">
        <v>129</v>
      </c>
    </row>
    <row r="25" spans="2:16" x14ac:dyDescent="0.2">
      <c r="B25" s="2" t="s">
        <v>129</v>
      </c>
      <c r="C25" s="2" t="s">
        <v>116</v>
      </c>
      <c r="D25" s="2" t="s">
        <v>77</v>
      </c>
      <c r="J25" s="26">
        <f xml:space="preserve"> J$16 * J19</f>
        <v>301883157.79054129</v>
      </c>
      <c r="K25" s="26">
        <f xml:space="preserve"> K$16 * K19</f>
        <v>348325578.11631083</v>
      </c>
      <c r="L25" s="26">
        <f xml:space="preserve"> L$16 * L19</f>
        <v>383616020.05010873</v>
      </c>
      <c r="M25" s="26">
        <f xml:space="preserve"> M$16 * M19</f>
        <v>534464091.3579334</v>
      </c>
      <c r="N25" s="26">
        <f xml:space="preserve"> N$16 * N19</f>
        <v>710057900.83516586</v>
      </c>
      <c r="P25" s="15">
        <v>8</v>
      </c>
    </row>
    <row r="26" spans="2:16" x14ac:dyDescent="0.2">
      <c r="P26" s="15"/>
    </row>
    <row r="27" spans="2:16" x14ac:dyDescent="0.2">
      <c r="B27" s="2" t="s">
        <v>129</v>
      </c>
      <c r="C27" s="2" t="s">
        <v>117</v>
      </c>
      <c r="D27" s="2" t="s">
        <v>77</v>
      </c>
      <c r="J27" s="26">
        <f xml:space="preserve"> J$16 * J21</f>
        <v>301177356.70536071</v>
      </c>
      <c r="K27" s="26">
        <f xml:space="preserve"> K$16 * K21</f>
        <v>384578260.8098557</v>
      </c>
      <c r="L27" s="26">
        <f xml:space="preserve"> L$16 * L21</f>
        <v>500992070.15934914</v>
      </c>
      <c r="M27" s="26">
        <f xml:space="preserve"> M$16 * M21</f>
        <v>634121676.07997334</v>
      </c>
      <c r="N27" s="26">
        <f xml:space="preserve"> N$16 * N21</f>
        <v>780240141.44572461</v>
      </c>
      <c r="P27" s="15">
        <v>8</v>
      </c>
    </row>
    <row r="33" spans="2:2" x14ac:dyDescent="0.2">
      <c r="B33" s="22" t="s">
        <v>69</v>
      </c>
    </row>
  </sheetData>
  <mergeCells count="2">
    <mergeCell ref="B5:D5"/>
    <mergeCell ref="B8:D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BA417-CF05-4206-9B6D-C17B5D8A5E6D}">
  <sheetPr>
    <tabColor rgb="FFFFFFCC"/>
  </sheetPr>
  <dimension ref="B2:Z52"/>
  <sheetViews>
    <sheetView showGridLines="0" zoomScale="70" zoomScaleNormal="70" workbookViewId="0">
      <pane xSplit="4" ySplit="11" topLeftCell="E12" activePane="bottomRight" state="frozen"/>
      <selection activeCell="B6" sqref="B6"/>
      <selection pane="topRight" activeCell="B6" sqref="B6"/>
      <selection pane="bottomLeft" activeCell="B6" sqref="B6"/>
      <selection pane="bottomRight" activeCell="E12" sqref="E12"/>
    </sheetView>
  </sheetViews>
  <sheetFormatPr defaultColWidth="9.28515625" defaultRowHeight="12.75" x14ac:dyDescent="0.2"/>
  <cols>
    <col min="1" max="1" width="5.7109375" style="2" customWidth="1"/>
    <col min="2" max="2" width="70.42578125" style="2" customWidth="1"/>
    <col min="3" max="3" width="18.42578125" style="2" customWidth="1"/>
    <col min="4" max="4" width="13.7109375" style="2" customWidth="1"/>
    <col min="5" max="5" width="2.7109375" style="2" customWidth="1"/>
    <col min="6" max="6" width="13.7109375" style="2" customWidth="1"/>
    <col min="7" max="7" width="2.7109375" style="2" customWidth="1"/>
    <col min="8" max="8" width="13.7109375" style="2" customWidth="1"/>
    <col min="9" max="9" width="2.7109375" style="2" customWidth="1"/>
    <col min="10" max="22" width="13.7109375" style="2" customWidth="1"/>
    <col min="23" max="23" width="2.7109375" style="2" customWidth="1"/>
    <col min="24" max="24" width="14.5703125" style="2" customWidth="1"/>
    <col min="25" max="25" width="2.7109375" style="2" customWidth="1"/>
    <col min="26" max="38" width="13.7109375" style="2" customWidth="1"/>
    <col min="39" max="16384" width="9.28515625" style="2"/>
  </cols>
  <sheetData>
    <row r="2" spans="2:26" s="12" customFormat="1" ht="18" x14ac:dyDescent="0.2">
      <c r="B2" s="12" t="s">
        <v>178</v>
      </c>
    </row>
    <row r="4" spans="2:26" x14ac:dyDescent="0.2">
      <c r="B4" s="21" t="s">
        <v>50</v>
      </c>
    </row>
    <row r="5" spans="2:26" ht="55.15" customHeight="1" x14ac:dyDescent="0.2">
      <c r="B5" s="70" t="s">
        <v>179</v>
      </c>
      <c r="C5" s="70"/>
      <c r="D5" s="70"/>
      <c r="F5" s="13"/>
    </row>
    <row r="6" spans="2:26" x14ac:dyDescent="0.2">
      <c r="F6" s="13"/>
    </row>
    <row r="7" spans="2:26" x14ac:dyDescent="0.2">
      <c r="B7" s="22" t="s">
        <v>25</v>
      </c>
      <c r="F7" s="13"/>
    </row>
    <row r="8" spans="2:26" ht="27" customHeight="1" x14ac:dyDescent="0.2">
      <c r="B8" s="70" t="s">
        <v>193</v>
      </c>
      <c r="C8" s="70"/>
      <c r="D8" s="70"/>
    </row>
    <row r="10" spans="2:26" s="8" customFormat="1" x14ac:dyDescent="0.2">
      <c r="B10" s="8" t="s">
        <v>39</v>
      </c>
      <c r="C10" s="8" t="s">
        <v>100</v>
      </c>
      <c r="D10" s="8" t="s">
        <v>22</v>
      </c>
      <c r="F10" s="8" t="s">
        <v>23</v>
      </c>
      <c r="H10" s="8" t="s">
        <v>43</v>
      </c>
      <c r="J10" s="8" t="s">
        <v>153</v>
      </c>
      <c r="K10" s="8" t="s">
        <v>146</v>
      </c>
      <c r="L10" s="8" t="s">
        <v>147</v>
      </c>
      <c r="M10" s="8" t="s">
        <v>148</v>
      </c>
      <c r="N10" s="8" t="s">
        <v>149</v>
      </c>
      <c r="O10" s="8" t="s">
        <v>150</v>
      </c>
      <c r="P10" s="8" t="s">
        <v>151</v>
      </c>
      <c r="Q10" s="8" t="s">
        <v>152</v>
      </c>
      <c r="R10" s="8" t="s">
        <v>78</v>
      </c>
      <c r="S10" s="8" t="s">
        <v>79</v>
      </c>
      <c r="T10" s="8" t="s">
        <v>80</v>
      </c>
      <c r="U10" s="8" t="s">
        <v>81</v>
      </c>
      <c r="V10" s="8" t="s">
        <v>82</v>
      </c>
      <c r="X10" s="8" t="s">
        <v>89</v>
      </c>
      <c r="Z10" s="8" t="s">
        <v>41</v>
      </c>
    </row>
    <row r="13" spans="2:26" s="8" customFormat="1" x14ac:dyDescent="0.2">
      <c r="B13" s="8" t="s">
        <v>42</v>
      </c>
    </row>
    <row r="15" spans="2:26" x14ac:dyDescent="0.2">
      <c r="B15" s="1" t="s">
        <v>198</v>
      </c>
    </row>
    <row r="16" spans="2:26" x14ac:dyDescent="0.2">
      <c r="B16" s="2" t="s">
        <v>203</v>
      </c>
      <c r="D16" s="2" t="s">
        <v>84</v>
      </c>
      <c r="J16" s="32">
        <f>'2. Brondata'!J52</f>
        <v>2.1000000000000001E-2</v>
      </c>
      <c r="K16" s="32">
        <f>'2. Brondata'!K52</f>
        <v>2.8000000000000001E-2</v>
      </c>
      <c r="L16" s="32">
        <f>'2. Brondata'!L52</f>
        <v>7.0000000000000001E-3</v>
      </c>
      <c r="M16" s="32">
        <f>'2. Brondata'!M52</f>
        <v>2.4E-2</v>
      </c>
      <c r="N16" s="32">
        <f>'2. Brondata'!N52</f>
        <v>0.12</v>
      </c>
      <c r="O16" s="32">
        <f>'2. Brondata'!O52</f>
        <v>0.03</v>
      </c>
      <c r="P16" s="32">
        <f>'2. Brondata'!P52</f>
        <v>3.5999999999999997E-2</v>
      </c>
      <c r="Q16" s="32">
        <f>'2. Brondata'!Q52</f>
        <v>2.8000000000000001E-2</v>
      </c>
      <c r="R16" s="32">
        <f>'2. Brondata'!R52</f>
        <v>2.6166666666666664E-2</v>
      </c>
      <c r="S16" s="32">
        <f>'2. Brondata'!S52</f>
        <v>2.6166666666666664E-2</v>
      </c>
      <c r="T16" s="32">
        <f>'2. Brondata'!T52</f>
        <v>2.6166666666666664E-2</v>
      </c>
      <c r="U16" s="29"/>
      <c r="V16" s="29"/>
    </row>
    <row r="18" spans="2:22" x14ac:dyDescent="0.2">
      <c r="B18" s="1" t="s">
        <v>161</v>
      </c>
    </row>
    <row r="19" spans="2:22" x14ac:dyDescent="0.2">
      <c r="B19" s="2" t="s">
        <v>162</v>
      </c>
      <c r="D19" s="2" t="s">
        <v>84</v>
      </c>
      <c r="J19" s="32">
        <f>'2. Brondata'!J55</f>
        <v>0</v>
      </c>
      <c r="K19" s="32">
        <f>'2. Brondata'!K55</f>
        <v>0</v>
      </c>
      <c r="L19" s="32">
        <f>'2. Brondata'!L55</f>
        <v>0</v>
      </c>
      <c r="M19" s="32">
        <f>'2. Brondata'!M55</f>
        <v>5.0000000000000001E-3</v>
      </c>
      <c r="N19" s="32">
        <f>'2. Brondata'!N55</f>
        <v>5.0000000000000001E-3</v>
      </c>
      <c r="O19" s="32">
        <f>'2. Brondata'!O55</f>
        <v>5.0000000000000001E-3</v>
      </c>
      <c r="P19" s="32">
        <f>'2. Brondata'!P55</f>
        <v>5.0000000000000001E-3</v>
      </c>
      <c r="Q19" s="32">
        <f>'2. Brondata'!Q55</f>
        <v>5.0000000000000001E-3</v>
      </c>
      <c r="R19" s="32">
        <f>'2. Brondata'!R55</f>
        <v>0</v>
      </c>
      <c r="S19" s="32">
        <f>'2. Brondata'!S55</f>
        <v>0</v>
      </c>
      <c r="T19" s="32">
        <f>'2. Brondata'!T55</f>
        <v>0</v>
      </c>
      <c r="U19" s="29"/>
      <c r="V19" s="29"/>
    </row>
    <row r="21" spans="2:22" x14ac:dyDescent="0.2">
      <c r="B21" s="1" t="s">
        <v>144</v>
      </c>
    </row>
    <row r="22" spans="2:22" x14ac:dyDescent="0.2">
      <c r="B22" s="57" t="s">
        <v>164</v>
      </c>
      <c r="C22" s="2" t="s">
        <v>116</v>
      </c>
      <c r="D22" s="2" t="s">
        <v>84</v>
      </c>
      <c r="F22" s="32">
        <f>'2. Brondata'!F58</f>
        <v>0.01</v>
      </c>
    </row>
    <row r="23" spans="2:22" x14ac:dyDescent="0.2">
      <c r="B23" s="57" t="s">
        <v>165</v>
      </c>
      <c r="C23" s="2" t="s">
        <v>116</v>
      </c>
      <c r="D23" s="2" t="s">
        <v>84</v>
      </c>
      <c r="F23" s="32">
        <f>'2. Brondata'!F59</f>
        <v>3.4000000000000002E-2</v>
      </c>
    </row>
    <row r="24" spans="2:22" x14ac:dyDescent="0.2">
      <c r="B24" s="57"/>
    </row>
    <row r="25" spans="2:22" x14ac:dyDescent="0.2">
      <c r="B25" s="1" t="s">
        <v>139</v>
      </c>
    </row>
    <row r="26" spans="2:22" x14ac:dyDescent="0.2">
      <c r="B26" s="2" t="s">
        <v>140</v>
      </c>
      <c r="C26" s="2" t="s">
        <v>116</v>
      </c>
      <c r="D26" s="2" t="s">
        <v>145</v>
      </c>
      <c r="F26" s="25">
        <f>'2. Brondata'!F62</f>
        <v>134122244</v>
      </c>
    </row>
    <row r="27" spans="2:22" x14ac:dyDescent="0.2">
      <c r="B27" s="2" t="s">
        <v>141</v>
      </c>
      <c r="C27" s="2" t="s">
        <v>116</v>
      </c>
      <c r="D27" s="2" t="s">
        <v>145</v>
      </c>
      <c r="F27" s="25">
        <f>'2. Brondata'!F63</f>
        <v>159697486</v>
      </c>
    </row>
    <row r="28" spans="2:22" x14ac:dyDescent="0.2">
      <c r="B28" s="2" t="s">
        <v>142</v>
      </c>
      <c r="C28" s="2" t="s">
        <v>116</v>
      </c>
      <c r="D28" s="2" t="s">
        <v>145</v>
      </c>
      <c r="F28" s="25">
        <f>'2. Brondata'!F64</f>
        <v>19264075.840289921</v>
      </c>
    </row>
    <row r="29" spans="2:22" x14ac:dyDescent="0.2">
      <c r="B29" s="2" t="s">
        <v>143</v>
      </c>
      <c r="C29" s="2" t="s">
        <v>116</v>
      </c>
      <c r="D29" s="2" t="s">
        <v>145</v>
      </c>
      <c r="F29" s="25">
        <f>'2. Brondata'!F65</f>
        <v>10397329.821148509</v>
      </c>
    </row>
    <row r="31" spans="2:22" s="8" customFormat="1" x14ac:dyDescent="0.2">
      <c r="B31" s="8" t="s">
        <v>174</v>
      </c>
    </row>
    <row r="33" spans="2:24" x14ac:dyDescent="0.2">
      <c r="B33" s="21" t="s">
        <v>175</v>
      </c>
    </row>
    <row r="34" spans="2:24" x14ac:dyDescent="0.2">
      <c r="B34" s="2" t="s">
        <v>159</v>
      </c>
      <c r="D34" s="2" t="s">
        <v>158</v>
      </c>
      <c r="J34" s="61">
        <f xml:space="preserve"> 1 + J16</f>
        <v>1.0209999999999999</v>
      </c>
      <c r="K34" s="61">
        <f t="shared" ref="K34:T34" si="0" xml:space="preserve"> 1 + K16</f>
        <v>1.028</v>
      </c>
      <c r="L34" s="61">
        <f t="shared" si="0"/>
        <v>1.0069999999999999</v>
      </c>
      <c r="M34" s="61">
        <f t="shared" si="0"/>
        <v>1.024</v>
      </c>
      <c r="N34" s="61">
        <f t="shared" si="0"/>
        <v>1.1200000000000001</v>
      </c>
      <c r="O34" s="61">
        <f t="shared" si="0"/>
        <v>1.03</v>
      </c>
      <c r="P34" s="61">
        <f t="shared" si="0"/>
        <v>1.036</v>
      </c>
      <c r="Q34" s="61">
        <f t="shared" si="0"/>
        <v>1.028</v>
      </c>
      <c r="R34" s="61">
        <f t="shared" si="0"/>
        <v>1.0261666666666667</v>
      </c>
      <c r="S34" s="61">
        <f t="shared" si="0"/>
        <v>1.0261666666666667</v>
      </c>
      <c r="T34" s="61">
        <f t="shared" si="0"/>
        <v>1.0261666666666667</v>
      </c>
      <c r="U34" s="29"/>
      <c r="V34" s="29"/>
    </row>
    <row r="35" spans="2:24" x14ac:dyDescent="0.2">
      <c r="B35" s="28" t="s">
        <v>187</v>
      </c>
      <c r="D35" s="2" t="s">
        <v>158</v>
      </c>
      <c r="J35" s="2">
        <v>1</v>
      </c>
      <c r="K35" s="61">
        <f xml:space="preserve"> J35 * K$34</f>
        <v>1.028</v>
      </c>
      <c r="L35" s="61">
        <f t="shared" ref="L35:T35" si="1" xml:space="preserve"> K35 * L$34</f>
        <v>1.035196</v>
      </c>
      <c r="M35" s="61">
        <f t="shared" si="1"/>
        <v>1.0600407039999999</v>
      </c>
      <c r="N35" s="61">
        <f t="shared" si="1"/>
        <v>1.1872455884799999</v>
      </c>
      <c r="O35" s="61">
        <f t="shared" si="1"/>
        <v>1.2228629561344</v>
      </c>
      <c r="P35" s="61">
        <f t="shared" si="1"/>
        <v>1.2668860225552385</v>
      </c>
      <c r="Q35" s="61">
        <f t="shared" si="1"/>
        <v>1.3023588311867853</v>
      </c>
      <c r="R35" s="61">
        <f t="shared" si="1"/>
        <v>1.3364372206028394</v>
      </c>
      <c r="S35" s="61">
        <f t="shared" si="1"/>
        <v>1.3714073278752803</v>
      </c>
      <c r="T35" s="61">
        <f t="shared" si="1"/>
        <v>1.4072924862880167</v>
      </c>
      <c r="U35" s="29"/>
      <c r="V35" s="29"/>
    </row>
    <row r="37" spans="2:24" x14ac:dyDescent="0.2">
      <c r="B37" s="21" t="s">
        <v>176</v>
      </c>
    </row>
    <row r="38" spans="2:24" x14ac:dyDescent="0.2">
      <c r="B38" s="2" t="s">
        <v>185</v>
      </c>
      <c r="D38" s="2" t="s">
        <v>184</v>
      </c>
      <c r="J38" s="61">
        <f xml:space="preserve"> 1 - J19</f>
        <v>1</v>
      </c>
      <c r="K38" s="61">
        <f t="shared" ref="K38:T38" si="2" xml:space="preserve"> 1 - K19</f>
        <v>1</v>
      </c>
      <c r="L38" s="61">
        <f t="shared" si="2"/>
        <v>1</v>
      </c>
      <c r="M38" s="61">
        <f t="shared" si="2"/>
        <v>0.995</v>
      </c>
      <c r="N38" s="61">
        <f t="shared" si="2"/>
        <v>0.995</v>
      </c>
      <c r="O38" s="61">
        <f t="shared" si="2"/>
        <v>0.995</v>
      </c>
      <c r="P38" s="61">
        <f t="shared" si="2"/>
        <v>0.995</v>
      </c>
      <c r="Q38" s="61">
        <f t="shared" si="2"/>
        <v>0.995</v>
      </c>
      <c r="R38" s="61">
        <f t="shared" si="2"/>
        <v>1</v>
      </c>
      <c r="S38" s="61">
        <f t="shared" si="2"/>
        <v>1</v>
      </c>
      <c r="T38" s="61">
        <f t="shared" si="2"/>
        <v>1</v>
      </c>
      <c r="U38" s="29"/>
      <c r="V38" s="29"/>
    </row>
    <row r="39" spans="2:24" x14ac:dyDescent="0.2">
      <c r="B39" s="28" t="s">
        <v>186</v>
      </c>
      <c r="D39" s="2" t="s">
        <v>184</v>
      </c>
      <c r="J39" s="2">
        <v>1</v>
      </c>
      <c r="K39" s="61">
        <f xml:space="preserve"> J39 * K$38</f>
        <v>1</v>
      </c>
      <c r="L39" s="61">
        <f t="shared" ref="L39:T39" si="3" xml:space="preserve"> K39 * L$38</f>
        <v>1</v>
      </c>
      <c r="M39" s="61">
        <f xml:space="preserve"> L39 * M$38</f>
        <v>0.995</v>
      </c>
      <c r="N39" s="61">
        <f t="shared" si="3"/>
        <v>0.99002500000000004</v>
      </c>
      <c r="O39" s="61">
        <f t="shared" si="3"/>
        <v>0.98507487500000002</v>
      </c>
      <c r="P39" s="61">
        <f t="shared" si="3"/>
        <v>0.98014950062500006</v>
      </c>
      <c r="Q39" s="61">
        <f t="shared" si="3"/>
        <v>0.97524875312187509</v>
      </c>
      <c r="R39" s="61">
        <f t="shared" si="3"/>
        <v>0.97524875312187509</v>
      </c>
      <c r="S39" s="61">
        <f t="shared" si="3"/>
        <v>0.97524875312187509</v>
      </c>
      <c r="T39" s="61">
        <f t="shared" si="3"/>
        <v>0.97524875312187509</v>
      </c>
      <c r="U39" s="29"/>
      <c r="V39" s="29"/>
    </row>
    <row r="41" spans="2:24" s="8" customFormat="1" x14ac:dyDescent="0.2">
      <c r="B41" s="8" t="s">
        <v>177</v>
      </c>
    </row>
    <row r="43" spans="2:24" ht="12.75" customHeight="1" x14ac:dyDescent="0.2">
      <c r="B43" s="2" t="s">
        <v>192</v>
      </c>
      <c r="C43" s="2" t="s">
        <v>116</v>
      </c>
      <c r="D43" s="2" t="s">
        <v>145</v>
      </c>
      <c r="F43" s="26">
        <f>F28-F29</f>
        <v>8866746.0191414114</v>
      </c>
      <c r="X43" s="15">
        <v>18</v>
      </c>
    </row>
    <row r="44" spans="2:24" x14ac:dyDescent="0.2">
      <c r="B44" s="2" t="s">
        <v>180</v>
      </c>
      <c r="C44" s="2" t="s">
        <v>116</v>
      </c>
      <c r="D44" s="2" t="s">
        <v>77</v>
      </c>
      <c r="R44" s="59">
        <f xml:space="preserve"> $F$22 * ($F$26 + $F$43) * R$35 * R$39</f>
        <v>1863659.4886695505</v>
      </c>
      <c r="S44" s="59">
        <f t="shared" ref="S44:T44" si="4" xml:space="preserve"> $F$22 * ($F$26 + $F$43) * S$35 * S$39</f>
        <v>1912425.2452897367</v>
      </c>
      <c r="T44" s="59">
        <f t="shared" si="4"/>
        <v>1962467.0392081514</v>
      </c>
      <c r="U44" s="29"/>
      <c r="V44" s="29"/>
      <c r="X44" s="15">
        <v>18</v>
      </c>
    </row>
    <row r="45" spans="2:24" x14ac:dyDescent="0.2">
      <c r="B45" s="2" t="s">
        <v>181</v>
      </c>
      <c r="C45" s="2" t="s">
        <v>116</v>
      </c>
      <c r="D45" s="2" t="s">
        <v>77</v>
      </c>
      <c r="R45" s="59">
        <f xml:space="preserve"> $F$23 * ($F$27 + $F$29) * R$35 * R$39</f>
        <v>7537615.1638171701</v>
      </c>
      <c r="S45" s="59">
        <f t="shared" ref="S45:T45" si="5" xml:space="preserve"> $F$23 * ($F$27 + $F$29) * S$35 * S$39</f>
        <v>7734849.4272703854</v>
      </c>
      <c r="T45" s="59">
        <f t="shared" si="5"/>
        <v>7937244.653950626</v>
      </c>
      <c r="U45" s="29"/>
      <c r="V45" s="29"/>
      <c r="X45" s="15">
        <v>18</v>
      </c>
    </row>
    <row r="47" spans="2:24" x14ac:dyDescent="0.2">
      <c r="B47" s="2" t="s">
        <v>182</v>
      </c>
      <c r="C47" s="2" t="s">
        <v>116</v>
      </c>
      <c r="D47" s="2" t="s">
        <v>77</v>
      </c>
      <c r="R47" s="59">
        <f>R44+R45</f>
        <v>9401274.6524867211</v>
      </c>
      <c r="S47" s="59">
        <f t="shared" ref="S47:T47" si="6">S44+S45</f>
        <v>9647274.6725601219</v>
      </c>
      <c r="T47" s="59">
        <f t="shared" si="6"/>
        <v>9899711.6931587774</v>
      </c>
      <c r="U47" s="29"/>
      <c r="V47" s="29"/>
      <c r="X47" s="15">
        <v>18</v>
      </c>
    </row>
    <row r="52" spans="2:2" x14ac:dyDescent="0.2">
      <c r="B52" s="22" t="s">
        <v>69</v>
      </c>
    </row>
  </sheetData>
  <mergeCells count="2">
    <mergeCell ref="B5:D5"/>
    <mergeCell ref="B8:D8"/>
  </mergeCells>
  <phoneticPr fontId="29"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6e34cd31-bfd2-42c2-81ba-d74df6e92547" ContentTypeId="0x0101002A59D213CA403546A4193AF39C4CF72001" PreviousValue="false"/>
</file>

<file path=customXml/item3.xml><?xml version="1.0" encoding="utf-8"?>
<ct:contentTypeSchema xmlns:ct="http://schemas.microsoft.com/office/2006/metadata/contentType" xmlns:ma="http://schemas.microsoft.com/office/2006/metadata/properties/metaAttributes" ct:_="" ma:_="" ma:contentTypeName="ACM Word Document" ma:contentTypeID="0x0101002A59D213CA403546A4193AF39C4CF72001006663820194C4B546941ACFB21F7CEBDE" ma:contentTypeVersion="9" ma:contentTypeDescription="" ma:contentTypeScope="" ma:versionID="1fd8dd4db62a616e62d3023e2f48a278">
  <xsd:schema xmlns:xsd="http://www.w3.org/2001/XMLSchema" xmlns:xs="http://www.w3.org/2001/XMLSchema" xmlns:p="http://schemas.microsoft.com/office/2006/metadata/properties" xmlns:ns2="de7ae6dc-ac48-4e23-b5f4-085091b96a6e" xmlns:ns3="5e7bef76-b888-41a2-a261-5f525b37d47e" targetNamespace="http://schemas.microsoft.com/office/2006/metadata/properties" ma:root="true" ma:fieldsID="d7a411fdcd1ad4a1d5ecfdfe44759372" ns2:_="" ns3:_="">
    <xsd:import namespace="de7ae6dc-ac48-4e23-b5f4-085091b96a6e"/>
    <xsd:import namespace="5e7bef76-b888-41a2-a261-5f525b37d47e"/>
    <xsd:element name="properties">
      <xsd:complexType>
        <xsd:sequence>
          <xsd:element name="documentManagement">
            <xsd:complexType>
              <xsd:all>
                <xsd:element ref="ns2:Document_x0020_status" minOccurs="0"/>
                <xsd:element ref="ns2:TaxKeywordTaxHTField" minOccurs="0"/>
                <xsd:element ref="ns2:TaxCatchAll" minOccurs="0"/>
                <xsd:element ref="ns2:TaxCatchAllLabe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ae6dc-ac48-4e23-b5f4-085091b96a6e" elementFormDefault="qualified">
    <xsd:import namespace="http://schemas.microsoft.com/office/2006/documentManagement/types"/>
    <xsd:import namespace="http://schemas.microsoft.com/office/infopath/2007/PartnerControls"/>
    <xsd:element name="Document_x0020_status" ma:index="8" nillable="true" ma:displayName="Document status" ma:default="Concept" ma:format="RadioButtons" ma:internalName="Document_x0020_status">
      <xsd:simpleType>
        <xsd:restriction base="dms:Choice">
          <xsd:enumeration value="Concept"/>
          <xsd:enumeration value="Definitief"/>
          <xsd:enumeration value="Gearchiveerd"/>
        </xsd:restriction>
      </xsd:simpleType>
    </xsd:element>
    <xsd:element name="TaxKeywordTaxHTField" ma:index="9" nillable="true" ma:taxonomy="true" ma:internalName="TaxKeywordTaxHTField" ma:taxonomyFieldName="TaxKeyword" ma:displayName="Enterprise Keywords" ma:fieldId="{23f27201-bee3-471e-b2e7-b64fd8b7ca38}" ma:taxonomyMulti="true" ma:sspId="6e34cd31-bfd2-42c2-81ba-d74df6e92547"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8b5c4d77-5df6-4038-99b4-130c61950066}" ma:internalName="TaxCatchAll" ma:showField="CatchAllData" ma:web="5e7bef76-b888-41a2-a261-5f525b37d47e">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8b5c4d77-5df6-4038-99b4-130c61950066}" ma:internalName="TaxCatchAllLabel" ma:readOnly="true" ma:showField="CatchAllDataLabel" ma:web="5e7bef76-b888-41a2-a261-5f525b37d47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e7bef76-b888-41a2-a261-5f525b37d47e"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5e7bef76-b888-41a2-a261-5f525b37d47e">ECT67VDXDTCW-1622398196-241</_dlc_DocId>
    <_dlc_DocIdUrl xmlns="5e7bef76-b888-41a2-a261-5f525b37d47e">
      <Url>https://intranet.acm.local/project/Inkomstenbesluiten DSBs/_layouts/15/DocIdRedir.aspx?ID=ECT67VDXDTCW-1622398196-241</Url>
      <Description>ECT67VDXDTCW-1622398196-241</Description>
    </_dlc_DocIdUrl>
    <Document_x0020_status xmlns="de7ae6dc-ac48-4e23-b5f4-085091b96a6e">Concept</Document_x0020_status>
    <TaxKeywordTaxHTField xmlns="de7ae6dc-ac48-4e23-b5f4-085091b96a6e">
      <Terms xmlns="http://schemas.microsoft.com/office/infopath/2007/PartnerControls"/>
    </TaxKeywordTaxHTField>
    <TaxCatchAll xmlns="de7ae6dc-ac48-4e23-b5f4-085091b96a6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CF5907-5A9C-413A-AB63-8A8AE74C2D68}">
  <ds:schemaRefs>
    <ds:schemaRef ds:uri="http://schemas.microsoft.com/sharepoint/events"/>
  </ds:schemaRefs>
</ds:datastoreItem>
</file>

<file path=customXml/itemProps2.xml><?xml version="1.0" encoding="utf-8"?>
<ds:datastoreItem xmlns:ds="http://schemas.openxmlformats.org/officeDocument/2006/customXml" ds:itemID="{34D9B679-0B8C-4EC6-BB35-AC252A499D31}"/>
</file>

<file path=customXml/itemProps3.xml><?xml version="1.0" encoding="utf-8"?>
<ds:datastoreItem xmlns:ds="http://schemas.openxmlformats.org/officeDocument/2006/customXml" ds:itemID="{C8CDD195-D20B-4920-BE2A-127E7F807F67}"/>
</file>

<file path=customXml/itemProps4.xml><?xml version="1.0" encoding="utf-8"?>
<ds:datastoreItem xmlns:ds="http://schemas.openxmlformats.org/officeDocument/2006/customXml" ds:itemID="{46DC4B28-42FD-4275-AD39-0DAE99CBE63F}">
  <ds:schemaRefs>
    <ds:schemaRef ds:uri="http://purl.org/dc/terms/"/>
    <ds:schemaRef ds:uri="http://schemas.microsoft.com/office/2006/documentManagement/types"/>
    <ds:schemaRef ds:uri="http://purl.org/dc/elements/1.1/"/>
    <ds:schemaRef ds:uri="http://schemas.microsoft.com/office/2006/metadata/properties"/>
    <ds:schemaRef ds:uri="5e7bef76-b888-41a2-a261-5f525b37d47e"/>
    <ds:schemaRef ds:uri="http://schemas.microsoft.com/office/infopath/2007/PartnerControls"/>
    <ds:schemaRef ds:uri="http://schemas.openxmlformats.org/package/2006/metadata/core-properties"/>
    <ds:schemaRef ds:uri="94b38974-1436-4631-a0be-797faa579778"/>
    <ds:schemaRef ds:uri="http://www.w3.org/XML/1998/namespace"/>
    <ds:schemaRef ds:uri="http://purl.org/dc/dcmitype/"/>
  </ds:schemaRefs>
</ds:datastoreItem>
</file>

<file path=customXml/itemProps5.xml><?xml version="1.0" encoding="utf-8"?>
<ds:datastoreItem xmlns:ds="http://schemas.openxmlformats.org/officeDocument/2006/customXml" ds:itemID="{93DC2497-E44A-4A95-B038-FC9FF414DAF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Titelblad</vt:lpstr>
      <vt:lpstr>Toelichting</vt:lpstr>
      <vt:lpstr>Bronnen en toepassingen</vt:lpstr>
      <vt:lpstr>1. Resultaat</vt:lpstr>
      <vt:lpstr>Input (Data door ACM) --&gt;</vt:lpstr>
      <vt:lpstr>2. Brondata</vt:lpstr>
      <vt:lpstr>Berekeningen --&gt;</vt:lpstr>
      <vt:lpstr>3. Berekening vermogenskosten</vt:lpstr>
      <vt:lpstr>4. Berekening opex Cobra-kabel</vt:lpstr>
      <vt:lpstr>5. Berekening 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2021-06-08T09:19:18Z</dcterms:created>
  <dcterms:modified xsi:type="dcterms:W3CDTF">2026-09-10T12:17:41Z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0x0101002A59D213CA403546A4193AF39C4CF72001006663820194C4B546941ACFB21F7CEBDE</vt:lpwstr>
  </property>
  <property fmtid="{D5CDD505-2E9C-101B-9397-08002B2CF9AE}" pid="3" name="_dlc_DocIdItemGuid">
    <vt:lpwstr>8a57c063-7335-4846-bec7-6681985bf6ba</vt:lpwstr>
  </property>
  <property fmtid="{D5CDD505-2E9C-101B-9397-08002B2CF9AE}" pid="4" name="TaxKeyword">
    <vt:lpwstr/>
  </property>
</Properties>
</file>