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20000001_{04284B63-6C35-49DC-8B16-361CBB09F24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itelblad" sheetId="9" r:id="rId1"/>
    <sheet name="Toelichting" sheetId="10" r:id="rId2"/>
    <sheet name="Bronnen en toepassingen" sheetId="11" r:id="rId3"/>
    <sheet name="1. Resultaat" sheetId="21" r:id="rId4"/>
    <sheet name="Input (Data door ACM) --&gt;" sheetId="25" r:id="rId5"/>
    <sheet name="2. Brondata" sheetId="18" r:id="rId6"/>
    <sheet name="Berekeningen --&gt;" sheetId="15" r:id="rId7"/>
    <sheet name="3. Berekening kapitaalkosten" sheetId="28" r:id="rId8"/>
    <sheet name="4. Berekening TI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0" l="1"/>
  <c r="B31" i="10" s="1"/>
  <c r="B29" i="10"/>
  <c r="N38" i="22"/>
  <c r="M38" i="22"/>
  <c r="L38" i="22"/>
  <c r="K38" i="22"/>
  <c r="J38" i="22"/>
  <c r="N36" i="22"/>
  <c r="M36" i="22"/>
  <c r="L36" i="22"/>
  <c r="K36" i="22"/>
  <c r="J36" i="22"/>
  <c r="K34" i="22"/>
  <c r="L34" i="22"/>
  <c r="M34" i="22"/>
  <c r="N34" i="22"/>
  <c r="J34" i="22"/>
  <c r="N31" i="22"/>
  <c r="M31" i="22"/>
  <c r="L31" i="22"/>
  <c r="K31" i="22"/>
  <c r="J31" i="22"/>
  <c r="K29" i="22"/>
  <c r="L29" i="22"/>
  <c r="M29" i="22"/>
  <c r="N29" i="22"/>
  <c r="J29" i="22"/>
  <c r="N28" i="22"/>
  <c r="M28" i="22"/>
  <c r="L28" i="22"/>
  <c r="K28" i="22"/>
  <c r="J28" i="22"/>
  <c r="K26" i="22"/>
  <c r="L26" i="22"/>
  <c r="M26" i="22"/>
  <c r="N26" i="22"/>
  <c r="J26" i="22"/>
  <c r="J19" i="28"/>
  <c r="K31" i="28"/>
  <c r="L31" i="28"/>
  <c r="M31" i="28"/>
  <c r="N31" i="28"/>
  <c r="K33" i="28"/>
  <c r="L33" i="28"/>
  <c r="M33" i="28"/>
  <c r="N33" i="28"/>
  <c r="J33" i="28"/>
  <c r="J31" i="28"/>
  <c r="K29" i="28"/>
  <c r="L29" i="28"/>
  <c r="M29" i="28"/>
  <c r="N29" i="28"/>
  <c r="J29" i="28"/>
  <c r="K25" i="28"/>
  <c r="L25" i="28"/>
  <c r="M25" i="28"/>
  <c r="M45" i="28" s="1"/>
  <c r="M23" i="22" s="1"/>
  <c r="N25" i="28"/>
  <c r="K26" i="28"/>
  <c r="L26" i="28"/>
  <c r="M26" i="28"/>
  <c r="N26" i="28"/>
  <c r="J26" i="28"/>
  <c r="J25" i="28"/>
  <c r="J45" i="28" s="1"/>
  <c r="J23" i="22" s="1"/>
  <c r="K22" i="28"/>
  <c r="L22" i="28"/>
  <c r="M22" i="28"/>
  <c r="M42" i="28" s="1"/>
  <c r="M20" i="22" s="1"/>
  <c r="N22" i="28"/>
  <c r="N42" i="28" s="1"/>
  <c r="N20" i="22" s="1"/>
  <c r="K23" i="28"/>
  <c r="L23" i="28"/>
  <c r="M23" i="28"/>
  <c r="N23" i="28"/>
  <c r="J23" i="28"/>
  <c r="J22" i="28"/>
  <c r="K19" i="28"/>
  <c r="L19" i="28"/>
  <c r="M19" i="28"/>
  <c r="M39" i="28" s="1"/>
  <c r="N19" i="28"/>
  <c r="K20" i="28"/>
  <c r="L20" i="28"/>
  <c r="M20" i="28"/>
  <c r="N20" i="28"/>
  <c r="J20" i="28"/>
  <c r="K16" i="28"/>
  <c r="L16" i="28"/>
  <c r="M16" i="28"/>
  <c r="N16" i="28"/>
  <c r="J16" i="28"/>
  <c r="J38" i="28" l="1"/>
  <c r="M38" i="28"/>
  <c r="M16" i="22" s="1"/>
  <c r="J41" i="28"/>
  <c r="J19" i="22" s="1"/>
  <c r="K41" i="28"/>
  <c r="K19" i="22" s="1"/>
  <c r="M44" i="28"/>
  <c r="M41" i="28"/>
  <c r="N39" i="28"/>
  <c r="N17" i="22" s="1"/>
  <c r="L44" i="28"/>
  <c r="L22" i="22" s="1"/>
  <c r="K39" i="28"/>
  <c r="K17" i="22" s="1"/>
  <c r="J44" i="28"/>
  <c r="J22" i="22" s="1"/>
  <c r="K44" i="28"/>
  <c r="K22" i="22" s="1"/>
  <c r="J39" i="28"/>
  <c r="J17" i="22" s="1"/>
  <c r="L38" i="28"/>
  <c r="L16" i="22" s="1"/>
  <c r="L39" i="28"/>
  <c r="L17" i="22" s="1"/>
  <c r="N41" i="28"/>
  <c r="N19" i="22" s="1"/>
  <c r="N46" i="22" s="1"/>
  <c r="N47" i="22" s="1"/>
  <c r="J16" i="22"/>
  <c r="K38" i="28"/>
  <c r="K16" i="22" s="1"/>
  <c r="N38" i="28"/>
  <c r="N16" i="22" s="1"/>
  <c r="L41" i="28"/>
  <c r="L19" i="22" s="1"/>
  <c r="N44" i="28"/>
  <c r="N22" i="22" s="1"/>
  <c r="L45" i="28"/>
  <c r="L23" i="22" s="1"/>
  <c r="J42" i="28"/>
  <c r="J20" i="22" s="1"/>
  <c r="L42" i="28"/>
  <c r="L20" i="22" s="1"/>
  <c r="M19" i="22"/>
  <c r="M46" i="22" s="1"/>
  <c r="M47" i="22" s="1"/>
  <c r="K45" i="28"/>
  <c r="K23" i="22" s="1"/>
  <c r="N45" i="28"/>
  <c r="N23" i="22" s="1"/>
  <c r="M17" i="22"/>
  <c r="K42" i="28"/>
  <c r="K20" i="22" s="1"/>
  <c r="M22" i="22"/>
  <c r="N43" i="22" l="1"/>
  <c r="K49" i="22"/>
  <c r="K50" i="22" s="1"/>
  <c r="L49" i="22"/>
  <c r="L50" i="22" s="1"/>
  <c r="J43" i="22"/>
  <c r="J44" i="22" s="1"/>
  <c r="J49" i="22"/>
  <c r="J50" i="22" s="1"/>
  <c r="K43" i="22"/>
  <c r="K44" i="22" s="1"/>
  <c r="N49" i="22"/>
  <c r="N50" i="22" s="1"/>
  <c r="L43" i="22"/>
  <c r="L44" i="22" s="1"/>
  <c r="M49" i="22"/>
  <c r="M50" i="22" s="1"/>
  <c r="M43" i="22"/>
  <c r="M44" i="22" s="1"/>
  <c r="N44" i="22"/>
  <c r="J46" i="22"/>
  <c r="J47" i="22" s="1"/>
  <c r="L46" i="22"/>
  <c r="L47" i="22" s="1"/>
  <c r="K46" i="22"/>
  <c r="K47" i="22" s="1"/>
  <c r="M52" i="22" l="1"/>
  <c r="M16" i="21" s="1"/>
  <c r="N52" i="22"/>
  <c r="N16" i="21" s="1"/>
  <c r="J52" i="22"/>
  <c r="J16" i="21" s="1"/>
  <c r="K52" i="22"/>
  <c r="K16" i="21" s="1"/>
  <c r="L52" i="22"/>
  <c r="L16" i="21" s="1"/>
</calcChain>
</file>

<file path=xl/sharedStrings.xml><?xml version="1.0" encoding="utf-8"?>
<sst xmlns="http://schemas.openxmlformats.org/spreadsheetml/2006/main" count="373" uniqueCount="171">
  <si>
    <t>Overige opmerkingen</t>
  </si>
  <si>
    <t>Titelblad</t>
  </si>
  <si>
    <t>Over dit bestand</t>
  </si>
  <si>
    <t>Zaaknummer</t>
  </si>
  <si>
    <t>Titel</t>
  </si>
  <si>
    <t>Ondertitel</t>
  </si>
  <si>
    <t>Hoort bij besluit(en):</t>
  </si>
  <si>
    <t>Hoort bij onderzoek/publicatie ACM:</t>
  </si>
  <si>
    <t>Kenmerk besluit(en)</t>
  </si>
  <si>
    <t>Samenhang met andere rekenbestanden</t>
  </si>
  <si>
    <t>Overig opmerkingen</t>
  </si>
  <si>
    <t>Over de status van dit bestand</t>
  </si>
  <si>
    <t>Disclaimer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</si>
  <si>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</si>
  <si>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</si>
  <si>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</si>
  <si>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</si>
  <si>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</si>
  <si>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</si>
  <si>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</si>
  <si>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</si>
  <si>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</si>
  <si>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</si>
  <si>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</si>
  <si>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</si>
  <si>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</si>
  <si>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Data</t>
  </si>
  <si>
    <t>Berekening</t>
  </si>
  <si>
    <t>Resultaat</t>
  </si>
  <si>
    <t>Tabkleur</t>
  </si>
  <si>
    <t>Tabblad met input</t>
  </si>
  <si>
    <t>Tabblad met berekeningen</t>
  </si>
  <si>
    <t>Input --&gt;</t>
  </si>
  <si>
    <t>Celkleur getallen</t>
  </si>
  <si>
    <t>Tabbladen die het model vormen</t>
  </si>
  <si>
    <t>Toelichting</t>
  </si>
  <si>
    <t>Tabbladen ten behoeve van begrip</t>
  </si>
  <si>
    <t>Tabblad met resultaten/output</t>
  </si>
  <si>
    <t>Leeg tabblad dat wordt gebruikt als index/markering voor een serie tabbladen (kleur: licht grijs)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</si>
  <si>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</si>
  <si>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</si>
  <si>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</si>
  <si>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</si>
  <si>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</si>
  <si>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</si>
  <si>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</si>
  <si>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</si>
  <si>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</si>
  <si>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</si>
  <si>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</si>
  <si>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</si>
  <si>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</si>
  <si>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 xml:space="preserve">Bij inhoudelijke verschillen tussen de berekening in dit bestand en de berekening zoals die volgt uit het bijbehorende besluit, is het besluit leidend. </t>
  </si>
  <si>
    <t>Schematische weergave en/of inhoudsopgave van de werking van dit model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</si>
  <si>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</si>
  <si>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</si>
  <si>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</si>
  <si>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</si>
  <si>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</si>
  <si>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</si>
  <si>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Mogelijkheden van bezwaar en beroep staan open tegen het besluit waarbij dit bestand hoort (zie kenmerken hierboven)</t>
  </si>
  <si>
    <t>Data en input (bron wordt vermeld)</t>
  </si>
  <si>
    <t>Berekende waarde die wordt opgehaald op een ander tabblad, incl. (eind)resultaat van berekening</t>
  </si>
  <si>
    <t>Gestandaardiseerde tabbladen, omvat tenminste: 'Titelblad', 'Toelichting' en 'Bronnen en toepassingen' (kleur: ACM-lichtpaars)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</si>
  <si>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</si>
  <si>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</si>
  <si>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</si>
  <si>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</si>
  <si>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</si>
  <si>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</si>
  <si>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</si>
  <si>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</si>
  <si>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</si>
  <si>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Dit blad dient als scheidingstabblad en moet leeg blijven</t>
  </si>
  <si>
    <t>Op dit blad mogen geen teksten, gegevens of berekeningen worden opgenomen</t>
  </si>
  <si>
    <t>Tabblad 1 - Resultaat</t>
  </si>
  <si>
    <t>Deze berekening is ontwikkeld in het standaardsjabloon van ACM Directie Toezicht Energie, versie 6 (april 2024)</t>
  </si>
  <si>
    <t>N.v.t.</t>
  </si>
  <si>
    <t>Tabblad 2 - Brondata</t>
  </si>
  <si>
    <t>Wettelijke Taak</t>
  </si>
  <si>
    <t>2027</t>
  </si>
  <si>
    <t>2028</t>
  </si>
  <si>
    <t>2029</t>
  </si>
  <si>
    <t>2030</t>
  </si>
  <si>
    <t>2031</t>
  </si>
  <si>
    <t>Data ten behoeve van de berekening van de kapitaalkosten</t>
  </si>
  <si>
    <t>WACC</t>
  </si>
  <si>
    <t>Geschatte WACC reguleringsperiode 2027-2031</t>
  </si>
  <si>
    <t xml:space="preserve">Input uit de GAW-berekening </t>
  </si>
  <si>
    <t>Totale afschrijvingen op nog niet volledig afgeschreven activa</t>
  </si>
  <si>
    <t>EUR, pp jaar</t>
  </si>
  <si>
    <r>
      <t xml:space="preserve">Gestandaardiseerde activawaarde aan het einde van jaar </t>
    </r>
    <r>
      <rPr>
        <i/>
        <sz val="10"/>
        <rFont val="Arial"/>
        <family val="2"/>
      </rPr>
      <t>t</t>
    </r>
  </si>
  <si>
    <t>AD</t>
  </si>
  <si>
    <t>TD</t>
  </si>
  <si>
    <t>MD</t>
  </si>
  <si>
    <t>Schattingen afboeking desinvesteringen</t>
  </si>
  <si>
    <t>Schatting voor de operationele kosten</t>
  </si>
  <si>
    <t xml:space="preserve">Geschatte algemene operationele kosten </t>
  </si>
  <si>
    <t>Geschatte inkoopkosten netverliezen</t>
  </si>
  <si>
    <t>Schattingen voor de niet-tariefopbrengsten</t>
  </si>
  <si>
    <t>Geschatte niet-tariefopbrengsten</t>
  </si>
  <si>
    <t>%</t>
  </si>
  <si>
    <t>Tabblad 3 - Berekening geschatte kapitaalkosten</t>
  </si>
  <si>
    <t>Berekening kapitaalkosten</t>
  </si>
  <si>
    <t>Vermogenskosten</t>
  </si>
  <si>
    <t>Afschrijvingen inclusief afboekingen van desinvesteringen</t>
  </si>
  <si>
    <t xml:space="preserve">Berekening kapitaalkosten </t>
  </si>
  <si>
    <t>Formule</t>
  </si>
  <si>
    <t>Tabblad 4 - Berekening toegestane inkomsten</t>
  </si>
  <si>
    <t>Berekende kapitaalkosten</t>
  </si>
  <si>
    <t>Schattingen voor de operationele kosten</t>
  </si>
  <si>
    <t>Berekening toegestane inkomsten</t>
  </si>
  <si>
    <t xml:space="preserve">Geschatte kosten </t>
  </si>
  <si>
    <t xml:space="preserve">Toegestane inkomsten </t>
  </si>
  <si>
    <t>Totale toegestane inkomsten</t>
  </si>
  <si>
    <t>Toegestane inkomsten</t>
  </si>
  <si>
    <t xml:space="preserve">Totale toegestane inkomsten </t>
  </si>
  <si>
    <t>Toelichting samenhang tabbladen:</t>
  </si>
  <si>
    <t>Input</t>
  </si>
  <si>
    <t xml:space="preserve">Berekeningen </t>
  </si>
  <si>
    <t>2. Brondata</t>
  </si>
  <si>
    <t>3. Berekening kapitaalkosten</t>
  </si>
  <si>
    <t>1. Resultaat</t>
  </si>
  <si>
    <t>4. Berekening toegestane inkomsten</t>
  </si>
  <si>
    <t xml:space="preserve">Op dit tabblad toont de ACM de toegestane inkomsten voor ieder jaar van de reguleringsperiode 2027-2031. </t>
  </si>
  <si>
    <t>Hyperlink</t>
  </si>
  <si>
    <t>ACM/UIT/666963</t>
  </si>
  <si>
    <t>GAW-berekening DSB's G bij inkomstenbesluit 2027-2031</t>
  </si>
  <si>
    <t>GAW-berekening DSB G 2027-2031</t>
  </si>
  <si>
    <t>Niet openbaar</t>
  </si>
  <si>
    <t>Op dit tabblad staan de gegevens die de ACM gebruikt voor de bepaling van de toegestane inkomsten. Achtereenvolgens worden de volgende gegevens opgehaald voor elke wettelijke taak:
- De gegevens voor de berekening van de kapitaalkosten. Deze gegevens betreffen de WACC, input uit de GAW-berekening en de schatting afboeking desinvesteringen; 
- De schattingen voor de operationele kosten;
- De schattingen voor de niet-tariefopbrengsten.</t>
  </si>
  <si>
    <t>Op dit tabblad berekent de ACM de geschatte vermogenskosten en afschrijvingen voor ieder jaar van de reguleringsperiode 2027-2031. Samen vormen deze de kapitaalkosten.</t>
  </si>
  <si>
    <t>Op dit tabblad berekent de ACM de geschatte totale kosten en de toegestane inkomsten voor ieder jaar van de reguleringsperiode 2027-2031.</t>
  </si>
  <si>
    <t>Nee</t>
  </si>
  <si>
    <t>Ja</t>
  </si>
  <si>
    <t>1 &amp; 2</t>
  </si>
  <si>
    <t>De uitkomsten van de GAW-berekening DSB's bij de inkomstenbesluiten 2027-2031 worden als input in dit model gebruikt.</t>
  </si>
  <si>
    <t>Bijlage 2 bij het methodebesluit DSB's G 2027-2031</t>
  </si>
  <si>
    <t>Bijlage 2 Formules Methodebesluit distributiesysteembeheerders gas 2027-2031</t>
  </si>
  <si>
    <t>WACC-model bij het inkomstenbesluit &amp; tarievenbesluit 2027</t>
  </si>
  <si>
    <t>In kolom P verwijst de ACM naar het formulenummer uit bijlage 2 van het methodebesluit DSB's G 2027-2031, waarin de berekening in de betreffende rij beschreven is.</t>
  </si>
  <si>
    <t>Geschatte afboeking desinvesteringen</t>
  </si>
  <si>
    <t>GAW-berekening DSB G 2027-2031, tab 1, cellen L29:P29</t>
  </si>
  <si>
    <t>GAW-berekening DSB G 2027-2031, tab 1, cellen L33:P33</t>
  </si>
  <si>
    <t>GAW-berekening DSB G 2027-2031, tab 1, cellen L28:P28</t>
  </si>
  <si>
    <t>GAW-berekening DSB G 2027-2031, tab 1, cellen L32:P32</t>
  </si>
  <si>
    <t>GAW-berekening DSB G 2027-2031, tab 1, cellen L30:P30</t>
  </si>
  <si>
    <t>GAW-berekening DSB G 2027-2031, tab 1, cellen L34:P34</t>
  </si>
  <si>
    <t>WACC-model bij het inkomstenbesluit &amp; tarievenbesluit 2027, tab 1, rij 20</t>
  </si>
  <si>
    <t>Informatieverzoek inkomstenbesluit Enexis G, tab 4, cellen L17:P17</t>
  </si>
  <si>
    <t>Informatieverzoek inkomstenbesluit Enexis G, tab 4, cellen L21:P21</t>
  </si>
  <si>
    <t>Informatieverzoek inkomstenbesluit Enexis G, tab 4, cellen L25:P25</t>
  </si>
  <si>
    <t>Informatieverzoek inkomstenbesluit Enexis G, tab 2, cellen L15:P15</t>
  </si>
  <si>
    <t>Informatieverzoek inkomstenbesluit Enexis G, tab 2, cellen L19:P19</t>
  </si>
  <si>
    <t>Informatieverzoek inkomstenbesluit Enexis G, tab 2, cellen L22:P22</t>
  </si>
  <si>
    <t>Informatieverzoek inkomstenbesluit Enexis G, tab 2, cellen L24:P24</t>
  </si>
  <si>
    <t>Informatieverzoek inkomstenbesluit Enexis G, tab 3, cellen L15:P15</t>
  </si>
  <si>
    <t>Informatieverzoek inkomstenbesluit Enexis G, tab 3, cellen L17:P17</t>
  </si>
  <si>
    <t>Informatieverzoek inkomstenbesluit Enexis G, tab 3, cellen L19:P19</t>
  </si>
  <si>
    <t>ACM/IN/1127284, volgnummer 3</t>
  </si>
  <si>
    <t>Informatieverzoek inkomstenbesluit Enexis G</t>
  </si>
  <si>
    <t>Invulmodule informatieverzoek IB Enexis G 2027-2031</t>
  </si>
  <si>
    <t>ACM/INT/998089, volgnummer 6</t>
  </si>
  <si>
    <t>WACC-model herschatting inkomstenbesluit REG2027</t>
  </si>
  <si>
    <t>ACM/INT/1069387, volgnummer 5</t>
  </si>
  <si>
    <t>Inkomstenbesluit Enexis gas 2027-2031</t>
  </si>
  <si>
    <t>ACM/26/201247</t>
  </si>
  <si>
    <t>Inkomstenberekening Enexis gas 2027-2031</t>
  </si>
  <si>
    <t xml:space="preserve">Dit bestand bevat de berekening van de toegestane inkomsten voor Enexis Netbeheer B.V. voor gas voor de reguleringsperiode 2027-2031. </t>
  </si>
  <si>
    <t>ACM/UIT/1121630</t>
  </si>
  <si>
    <t>Wordt gepubliceerd bij inkomstenbesluiten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</si>
</sst>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65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41" fontId="5" fillId="42" borderId="0">
      <alignment vertical="top"/>
    </xf>
    <xf numFmtId="41" fontId="5" fillId="44" borderId="0">
      <alignment vertical="top"/>
    </xf>
  </cellStyleXfs>
  <cellXfs count="53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0" fontId="5" fillId="0" borderId="2" xfId="4" applyBorder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49" fontId="7" fillId="16" borderId="2" xfId="6" applyFont="1" applyBorder="1">
      <alignment vertical="top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49" fontId="11" fillId="5" borderId="2" xfId="5" applyFont="1" applyBorder="1">
      <alignment vertical="top"/>
    </xf>
    <xf numFmtId="0" fontId="5" fillId="11" borderId="0" xfId="4" applyFill="1">
      <alignment vertical="top"/>
    </xf>
    <xf numFmtId="49" fontId="5" fillId="16" borderId="2" xfId="6" applyFont="1" applyBorder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49" fontId="5" fillId="0" borderId="0" xfId="7" applyFont="1">
      <alignment vertical="top"/>
    </xf>
    <xf numFmtId="0" fontId="5" fillId="41" borderId="0" xfId="62" applyNumberFormat="1">
      <alignment vertical="top"/>
    </xf>
    <xf numFmtId="41" fontId="5" fillId="0" borderId="0" xfId="11" applyFill="1">
      <alignment vertical="top"/>
    </xf>
    <xf numFmtId="164" fontId="5" fillId="43" borderId="0" xfId="11" applyNumberFormat="1">
      <alignment vertical="top"/>
    </xf>
    <xf numFmtId="164" fontId="5" fillId="10" borderId="0" xfId="13" applyNumberFormat="1">
      <alignment vertical="top"/>
    </xf>
    <xf numFmtId="0" fontId="5" fillId="0" borderId="0" xfId="4" applyAlignment="1">
      <alignment horizontal="right" vertical="top"/>
    </xf>
    <xf numFmtId="0" fontId="6" fillId="0" borderId="0" xfId="4" applyFont="1" applyAlignment="1">
      <alignment horizontal="center" vertical="top"/>
    </xf>
    <xf numFmtId="0" fontId="5" fillId="0" borderId="12" xfId="4" applyBorder="1">
      <alignment vertical="top"/>
    </xf>
    <xf numFmtId="0" fontId="5" fillId="0" borderId="13" xfId="4" applyBorder="1">
      <alignment vertical="top"/>
    </xf>
    <xf numFmtId="0" fontId="5" fillId="0" borderId="14" xfId="4" applyBorder="1">
      <alignment vertical="top"/>
    </xf>
    <xf numFmtId="0" fontId="5" fillId="0" borderId="15" xfId="4" applyBorder="1">
      <alignment vertical="top"/>
    </xf>
    <xf numFmtId="0" fontId="5" fillId="0" borderId="16" xfId="4" applyBorder="1">
      <alignment vertical="top"/>
    </xf>
    <xf numFmtId="0" fontId="5" fillId="0" borderId="17" xfId="4" applyBorder="1">
      <alignment vertical="top"/>
    </xf>
    <xf numFmtId="41" fontId="5" fillId="43" borderId="0" xfId="11" applyAlignment="1">
      <alignment horizontal="center" vertical="top"/>
    </xf>
    <xf numFmtId="0" fontId="5" fillId="0" borderId="18" xfId="4" applyBorder="1">
      <alignment vertical="top"/>
    </xf>
    <xf numFmtId="41" fontId="5" fillId="8" borderId="0" xfId="9" applyAlignment="1">
      <alignment horizontal="center" vertical="top"/>
    </xf>
    <xf numFmtId="41" fontId="5" fillId="9" borderId="0" xfId="8" applyAlignment="1">
      <alignment horizontal="center" vertical="top"/>
    </xf>
    <xf numFmtId="0" fontId="5" fillId="0" borderId="19" xfId="4" applyBorder="1">
      <alignment vertical="top"/>
    </xf>
    <xf numFmtId="0" fontId="5" fillId="0" borderId="20" xfId="4" applyBorder="1">
      <alignment vertical="top"/>
    </xf>
    <xf numFmtId="0" fontId="5" fillId="0" borderId="21" xfId="4" applyBorder="1">
      <alignment vertical="top"/>
    </xf>
    <xf numFmtId="49" fontId="5" fillId="0" borderId="0" xfId="15" applyFont="1">
      <alignment vertical="top"/>
    </xf>
    <xf numFmtId="49" fontId="5" fillId="16" borderId="0" xfId="6" applyFont="1" applyBorder="1">
      <alignment vertical="top"/>
    </xf>
    <xf numFmtId="49" fontId="19" fillId="0" borderId="2" xfId="61" applyBorder="1" applyAlignment="1">
      <alignment vertical="top"/>
    </xf>
    <xf numFmtId="15" fontId="5" fillId="0" borderId="2" xfId="4" applyNumberFormat="1" applyBorder="1" applyAlignment="1">
      <alignment horizontal="left" vertical="top" wrapText="1"/>
    </xf>
    <xf numFmtId="0" fontId="5" fillId="0" borderId="2" xfId="0" applyFont="1" applyBorder="1">
      <alignment vertical="top"/>
    </xf>
    <xf numFmtId="0" fontId="5" fillId="0" borderId="0" xfId="4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49" fontId="10" fillId="0" borderId="0" xfId="14">
      <alignment vertical="top"/>
    </xf>
  </cellXfs>
  <cellStyles count="65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63" xr:uid="{00000000-0005-0000-0000-00001F000000}"/>
    <cellStyle name="Cel Input" xfId="11" xr:uid="{00000000-0005-0000-0000-000020000000}"/>
    <cellStyle name="Cel input database" xfId="64" xr:uid="{D3BE9B27-7433-43F4-96C8-5DBCFAF23CCF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Standaard" xfId="0" builtinId="0" customBuiltin="1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FF99CC"/>
      <color rgb="FFE1FFE1"/>
      <color rgb="FF99FF99"/>
      <color rgb="FFFFFFCC"/>
      <color rgb="FFCCC8D9"/>
      <color rgb="FFCCFFCC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94480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3E04023D-C213-4AED-8319-AFCE4CB07A17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9F98F52-636A-4C4F-9CA3-91606CE9C9FF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6B6B437-3840-4CE4-BBFF-CC2BF22CC5F5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6BF402A-ED80-4590-B7B2-C1F9ECB4CA9B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DE9058F-EB17-43A5-85CD-06D231DF11D2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5E5FCAE2-5881-4B0B-8298-C0BB989B6D5C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27EF4338-067C-4A1F-8850-22FBB2728CC9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2762ABF0-4C95-4EEF-A04C-729B3517B3D4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cm.nl/system/files/documents/bijlage-2-formules-dsb-g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51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38" sqref="A38"/>
    </sheetView>
  </sheetViews>
  <sheetFormatPr defaultColWidth="9.42578125" defaultRowHeight="12.75" x14ac:dyDescent="0.2"/>
  <cols>
    <col min="1" max="1" width="5.5703125" style="2" customWidth="1"/>
    <col min="2" max="2" width="43.5703125" style="2" customWidth="1"/>
    <col min="3" max="3" width="91.5703125" style="2" customWidth="1"/>
    <col min="4" max="4" width="5.5703125" style="2" customWidth="1"/>
    <col min="5" max="16384" width="9.42578125" style="2"/>
  </cols>
  <sheetData>
    <row r="2" spans="2:5" s="7" customFormat="1" ht="18" x14ac:dyDescent="0.2">
      <c r="B2" s="7" t="s">
        <v>1</v>
      </c>
    </row>
    <row r="6" spans="2:5" x14ac:dyDescent="0.2">
      <c r="B6" s="3"/>
    </row>
    <row r="13" spans="2:5" s="8" customFormat="1" x14ac:dyDescent="0.2">
      <c r="B13" s="8" t="s">
        <v>2</v>
      </c>
    </row>
    <row r="15" spans="2:5" x14ac:dyDescent="0.2">
      <c r="B15" s="9" t="s">
        <v>3</v>
      </c>
      <c r="C15" s="10" t="s">
        <v>166</v>
      </c>
      <c r="E15" s="17"/>
    </row>
    <row r="16" spans="2:5" x14ac:dyDescent="0.2">
      <c r="B16" s="9" t="s">
        <v>4</v>
      </c>
      <c r="C16" s="10" t="s">
        <v>167</v>
      </c>
    </row>
    <row r="17" spans="2:3" x14ac:dyDescent="0.2">
      <c r="B17" s="9" t="s">
        <v>5</v>
      </c>
      <c r="C17" s="10" t="s">
        <v>77</v>
      </c>
    </row>
    <row r="18" spans="2:3" x14ac:dyDescent="0.2">
      <c r="B18" s="9" t="s">
        <v>6</v>
      </c>
      <c r="C18" s="10" t="s">
        <v>165</v>
      </c>
    </row>
    <row r="19" spans="2:3" x14ac:dyDescent="0.2">
      <c r="B19" s="9" t="s">
        <v>7</v>
      </c>
      <c r="C19" s="10" t="s">
        <v>77</v>
      </c>
    </row>
    <row r="20" spans="2:3" x14ac:dyDescent="0.2">
      <c r="B20" s="9" t="s">
        <v>8</v>
      </c>
      <c r="C20" s="10" t="s">
        <v>169</v>
      </c>
    </row>
    <row r="21" spans="2:3" ht="25.5" x14ac:dyDescent="0.2">
      <c r="B21" s="9" t="s">
        <v>9</v>
      </c>
      <c r="C21" s="10" t="s">
        <v>136</v>
      </c>
    </row>
    <row r="22" spans="2:3" x14ac:dyDescent="0.2">
      <c r="B22" s="9" t="s">
        <v>10</v>
      </c>
      <c r="C22" s="10" t="s">
        <v>77</v>
      </c>
    </row>
    <row r="24" spans="2:3" x14ac:dyDescent="0.2">
      <c r="B24" s="19" t="s">
        <v>76</v>
      </c>
    </row>
    <row r="27" spans="2:3" s="8" customFormat="1" x14ac:dyDescent="0.2">
      <c r="B27" s="8" t="s">
        <v>11</v>
      </c>
    </row>
    <row r="29" spans="2:3" x14ac:dyDescent="0.2">
      <c r="B29" s="10" t="s">
        <v>64</v>
      </c>
      <c r="C29" s="10" t="s">
        <v>134</v>
      </c>
    </row>
    <row r="30" spans="2:3" ht="25.5" x14ac:dyDescent="0.2">
      <c r="B30" s="10" t="s">
        <v>66</v>
      </c>
      <c r="C30" s="10" t="s">
        <v>134</v>
      </c>
    </row>
    <row r="31" spans="2:3" x14ac:dyDescent="0.2">
      <c r="B31" s="10" t="s">
        <v>65</v>
      </c>
      <c r="C31" s="48">
        <v>46279</v>
      </c>
    </row>
    <row r="32" spans="2:3" ht="25.5" x14ac:dyDescent="0.2">
      <c r="B32" s="10" t="s">
        <v>67</v>
      </c>
      <c r="C32" s="10" t="s">
        <v>134</v>
      </c>
    </row>
    <row r="33" spans="2:4" ht="25.5" x14ac:dyDescent="0.2">
      <c r="B33" s="10" t="s">
        <v>68</v>
      </c>
      <c r="C33" s="10" t="s">
        <v>133</v>
      </c>
    </row>
    <row r="34" spans="2:4" x14ac:dyDescent="0.2">
      <c r="B34" s="9" t="s">
        <v>10</v>
      </c>
      <c r="C34" s="10" t="s">
        <v>77</v>
      </c>
    </row>
    <row r="36" spans="2:4" x14ac:dyDescent="0.2">
      <c r="B36" s="50" t="s">
        <v>60</v>
      </c>
      <c r="C36" s="51"/>
      <c r="D36" s="5"/>
    </row>
    <row r="38" spans="2:4" s="8" customFormat="1" x14ac:dyDescent="0.2">
      <c r="B38" s="8" t="s">
        <v>12</v>
      </c>
    </row>
    <row r="40" spans="2:4" x14ac:dyDescent="0.2">
      <c r="B40" s="2" t="s">
        <v>52</v>
      </c>
    </row>
    <row r="43" spans="2:4" x14ac:dyDescent="0.2">
      <c r="B43" s="19" t="s">
        <v>69</v>
      </c>
    </row>
    <row r="51" spans="2:2" x14ac:dyDescent="0.2">
      <c r="B51" s="4"/>
    </row>
  </sheetData>
  <mergeCells count="1">
    <mergeCell ref="B36:C3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M49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140625" defaultRowHeight="12.75" x14ac:dyDescent="0.2"/>
  <cols>
    <col min="1" max="1" width="5.85546875" style="2" customWidth="1"/>
    <col min="2" max="2" width="35.140625" style="2" customWidth="1"/>
    <col min="3" max="3" width="2.85546875" style="2" customWidth="1"/>
    <col min="4" max="4" width="30.85546875" style="2" customWidth="1"/>
    <col min="5" max="5" width="2.85546875" style="2" customWidth="1"/>
    <col min="6" max="6" width="13.85546875" style="2" customWidth="1"/>
    <col min="7" max="7" width="2.85546875" style="2" customWidth="1"/>
    <col min="8" max="8" width="30.85546875" style="2" customWidth="1"/>
    <col min="9" max="9" width="2.85546875" style="2" customWidth="1"/>
    <col min="10" max="10" width="13.85546875" style="2" customWidth="1"/>
    <col min="11" max="11" width="2.85546875" style="2" customWidth="1"/>
    <col min="12" max="12" width="30.85546875" style="2" customWidth="1"/>
    <col min="13" max="13" width="2.85546875" style="2" customWidth="1"/>
    <col min="14" max="16384" width="9.140625" style="2"/>
  </cols>
  <sheetData>
    <row r="2" spans="2:13" s="7" customFormat="1" ht="18" x14ac:dyDescent="0.2">
      <c r="B2" s="7" t="s">
        <v>47</v>
      </c>
    </row>
    <row r="5" spans="2:13" s="8" customFormat="1" x14ac:dyDescent="0.2">
      <c r="B5" s="8" t="s">
        <v>13</v>
      </c>
    </row>
    <row r="7" spans="2:13" x14ac:dyDescent="0.2">
      <c r="B7" s="2" t="s">
        <v>168</v>
      </c>
    </row>
    <row r="9" spans="2:13" s="8" customFormat="1" x14ac:dyDescent="0.2">
      <c r="B9" s="8" t="s">
        <v>53</v>
      </c>
    </row>
    <row r="11" spans="2:13" x14ac:dyDescent="0.2">
      <c r="B11" s="2" t="s">
        <v>117</v>
      </c>
    </row>
    <row r="13" spans="2:13" x14ac:dyDescent="0.2">
      <c r="D13" s="31" t="s">
        <v>118</v>
      </c>
      <c r="E13" s="31"/>
      <c r="F13" s="31"/>
      <c r="G13" s="31"/>
      <c r="H13" s="31" t="s">
        <v>119</v>
      </c>
      <c r="I13" s="31"/>
      <c r="J13" s="31"/>
      <c r="K13" s="31"/>
      <c r="L13" s="31" t="s">
        <v>28</v>
      </c>
    </row>
    <row r="14" spans="2:13" x14ac:dyDescent="0.2">
      <c r="C14" s="32"/>
      <c r="D14" s="32"/>
      <c r="E14" s="32"/>
    </row>
    <row r="15" spans="2:13" x14ac:dyDescent="0.2">
      <c r="B15" s="33"/>
      <c r="C15" s="34"/>
      <c r="D15" s="35"/>
      <c r="E15" s="36"/>
      <c r="G15" s="34"/>
      <c r="H15" s="35"/>
      <c r="I15" s="36"/>
      <c r="K15" s="34"/>
      <c r="L15" s="35"/>
      <c r="M15" s="36"/>
    </row>
    <row r="16" spans="2:13" x14ac:dyDescent="0.2">
      <c r="B16" s="33"/>
      <c r="C16" s="37"/>
      <c r="D16" s="38" t="s">
        <v>120</v>
      </c>
      <c r="E16" s="39"/>
      <c r="G16" s="37"/>
      <c r="H16" s="40" t="s">
        <v>121</v>
      </c>
      <c r="I16" s="39"/>
      <c r="K16" s="37"/>
      <c r="L16" s="41" t="s">
        <v>122</v>
      </c>
      <c r="M16" s="39"/>
    </row>
    <row r="17" spans="2:13" x14ac:dyDescent="0.2">
      <c r="B17" s="33"/>
      <c r="C17" s="42"/>
      <c r="D17" s="43"/>
      <c r="E17" s="44"/>
      <c r="G17" s="42"/>
      <c r="H17" s="43"/>
      <c r="I17" s="44"/>
      <c r="K17" s="42"/>
      <c r="L17" s="43"/>
      <c r="M17" s="44"/>
    </row>
    <row r="20" spans="2:13" x14ac:dyDescent="0.2">
      <c r="B20" s="5"/>
      <c r="G20" s="34"/>
      <c r="H20" s="35"/>
      <c r="I20" s="36"/>
    </row>
    <row r="21" spans="2:13" x14ac:dyDescent="0.2">
      <c r="G21" s="37"/>
      <c r="H21" s="40" t="s">
        <v>123</v>
      </c>
      <c r="I21" s="39"/>
    </row>
    <row r="22" spans="2:13" x14ac:dyDescent="0.2">
      <c r="G22" s="42"/>
      <c r="H22" s="43"/>
      <c r="I22" s="44"/>
    </row>
    <row r="24" spans="2:13" s="8" customFormat="1" x14ac:dyDescent="0.2">
      <c r="B24" s="8" t="s">
        <v>14</v>
      </c>
    </row>
    <row r="26" spans="2:13" x14ac:dyDescent="0.2">
      <c r="B26" s="18" t="s">
        <v>33</v>
      </c>
      <c r="D26" s="18" t="s">
        <v>15</v>
      </c>
      <c r="F26" s="5"/>
    </row>
    <row r="28" spans="2:13" x14ac:dyDescent="0.2">
      <c r="B28" s="21">
        <v>123</v>
      </c>
      <c r="D28" s="2" t="s">
        <v>61</v>
      </c>
    </row>
    <row r="29" spans="2:13" x14ac:dyDescent="0.2">
      <c r="B29" s="22">
        <f>B28</f>
        <v>123</v>
      </c>
      <c r="D29" s="2" t="s">
        <v>16</v>
      </c>
    </row>
    <row r="30" spans="2:13" x14ac:dyDescent="0.2">
      <c r="B30" s="23">
        <f>B29+B28</f>
        <v>246</v>
      </c>
      <c r="D30" s="2" t="s">
        <v>17</v>
      </c>
    </row>
    <row r="31" spans="2:13" x14ac:dyDescent="0.2">
      <c r="B31" s="20">
        <f>B29+B30</f>
        <v>369</v>
      </c>
      <c r="D31" s="2" t="s">
        <v>62</v>
      </c>
      <c r="E31" s="5"/>
      <c r="F31" s="5"/>
    </row>
    <row r="32" spans="2:13" x14ac:dyDescent="0.2">
      <c r="B32" s="26"/>
      <c r="D32" s="2" t="s">
        <v>18</v>
      </c>
      <c r="E32" s="5"/>
    </row>
    <row r="34" spans="2:4" x14ac:dyDescent="0.2">
      <c r="B34" s="18" t="s">
        <v>29</v>
      </c>
    </row>
    <row r="35" spans="2:4" x14ac:dyDescent="0.2">
      <c r="B35" s="1"/>
    </row>
    <row r="36" spans="2:4" x14ac:dyDescent="0.2">
      <c r="B36" s="19" t="s">
        <v>34</v>
      </c>
    </row>
    <row r="37" spans="2:4" x14ac:dyDescent="0.2">
      <c r="B37" s="20" t="s">
        <v>28</v>
      </c>
      <c r="D37" s="2" t="s">
        <v>37</v>
      </c>
    </row>
    <row r="38" spans="2:4" x14ac:dyDescent="0.2">
      <c r="B38" s="21" t="s">
        <v>26</v>
      </c>
      <c r="D38" s="2" t="s">
        <v>30</v>
      </c>
    </row>
    <row r="39" spans="2:4" x14ac:dyDescent="0.2">
      <c r="B39" s="23" t="s">
        <v>27</v>
      </c>
      <c r="D39" s="2" t="s">
        <v>31</v>
      </c>
    </row>
    <row r="41" spans="2:4" x14ac:dyDescent="0.2">
      <c r="B41" s="19" t="s">
        <v>36</v>
      </c>
    </row>
    <row r="42" spans="2:4" x14ac:dyDescent="0.2">
      <c r="B42" s="15" t="s">
        <v>32</v>
      </c>
      <c r="D42" s="2" t="s">
        <v>38</v>
      </c>
    </row>
    <row r="43" spans="2:4" x14ac:dyDescent="0.2">
      <c r="B43" s="46" t="s">
        <v>35</v>
      </c>
      <c r="D43" s="2" t="s">
        <v>63</v>
      </c>
    </row>
    <row r="49" spans="2:2" x14ac:dyDescent="0.2">
      <c r="B49" s="19" t="s">
        <v>69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I27"/>
  <sheetViews>
    <sheetView showGridLines="0" tabSelected="1" zoomScale="85" zoomScaleNormal="85" workbookViewId="0">
      <pane ySplit="3" topLeftCell="A4" activePane="bottomLeft" state="frozen"/>
      <selection activeCell="B6" sqref="B6"/>
      <selection pane="bottomLeft" activeCell="F13" sqref="F13"/>
    </sheetView>
  </sheetViews>
  <sheetFormatPr defaultColWidth="9.42578125" defaultRowHeight="12.75" x14ac:dyDescent="0.2"/>
  <cols>
    <col min="1" max="1" width="5.5703125" style="2" customWidth="1"/>
    <col min="2" max="2" width="7.5703125" style="2" customWidth="1"/>
    <col min="3" max="3" width="53.85546875" style="2" customWidth="1"/>
    <col min="4" max="4" width="52.5703125" style="2" customWidth="1"/>
    <col min="5" max="5" width="36.42578125" style="2" customWidth="1"/>
    <col min="6" max="6" width="40.5703125" style="2" customWidth="1"/>
    <col min="7" max="7" width="49.5703125" style="2" customWidth="1"/>
    <col min="8" max="8" width="5.5703125" style="2" customWidth="1"/>
    <col min="9" max="16384" width="9.42578125" style="2"/>
  </cols>
  <sheetData>
    <row r="2" spans="2:9" s="7" customFormat="1" ht="18" x14ac:dyDescent="0.2">
      <c r="B2" s="7" t="s">
        <v>19</v>
      </c>
    </row>
    <row r="5" spans="2:9" s="8" customFormat="1" x14ac:dyDescent="0.2">
      <c r="B5" s="8" t="s">
        <v>20</v>
      </c>
    </row>
    <row r="7" spans="2:9" x14ac:dyDescent="0.2">
      <c r="B7" s="19" t="s">
        <v>57</v>
      </c>
    </row>
    <row r="8" spans="2:9" x14ac:dyDescent="0.2">
      <c r="B8" s="19" t="s">
        <v>58</v>
      </c>
    </row>
    <row r="10" spans="2:9" x14ac:dyDescent="0.2">
      <c r="B10" s="14" t="s">
        <v>48</v>
      </c>
      <c r="C10" s="14" t="s">
        <v>49</v>
      </c>
      <c r="D10" s="14" t="s">
        <v>70</v>
      </c>
      <c r="E10" s="14" t="s">
        <v>56</v>
      </c>
      <c r="F10" s="14" t="s">
        <v>71</v>
      </c>
      <c r="G10" s="14" t="s">
        <v>0</v>
      </c>
      <c r="I10" s="17"/>
    </row>
    <row r="11" spans="2:9" x14ac:dyDescent="0.2">
      <c r="B11" s="11"/>
      <c r="C11" s="16" t="s">
        <v>54</v>
      </c>
      <c r="D11" s="16" t="s">
        <v>21</v>
      </c>
      <c r="E11" s="16" t="s">
        <v>59</v>
      </c>
      <c r="F11" s="16" t="s">
        <v>72</v>
      </c>
      <c r="G11" s="16"/>
    </row>
    <row r="12" spans="2:9" x14ac:dyDescent="0.2">
      <c r="B12" s="6">
        <v>1</v>
      </c>
      <c r="C12" s="6" t="s">
        <v>137</v>
      </c>
      <c r="D12" s="49" t="s">
        <v>138</v>
      </c>
      <c r="E12" s="6" t="s">
        <v>126</v>
      </c>
      <c r="F12" s="47" t="s">
        <v>125</v>
      </c>
      <c r="G12" s="6"/>
    </row>
    <row r="13" spans="2:9" x14ac:dyDescent="0.2">
      <c r="B13" s="6">
        <v>2</v>
      </c>
      <c r="C13" s="6" t="s">
        <v>128</v>
      </c>
      <c r="D13" s="6" t="s">
        <v>127</v>
      </c>
      <c r="E13" s="6" t="s">
        <v>162</v>
      </c>
      <c r="F13" s="6" t="s">
        <v>170</v>
      </c>
      <c r="G13" s="6"/>
    </row>
    <row r="14" spans="2:9" x14ac:dyDescent="0.2">
      <c r="B14" s="6">
        <v>3</v>
      </c>
      <c r="C14" s="6" t="s">
        <v>160</v>
      </c>
      <c r="D14" s="6" t="s">
        <v>161</v>
      </c>
      <c r="E14" s="6" t="s">
        <v>159</v>
      </c>
      <c r="F14" s="6" t="s">
        <v>129</v>
      </c>
      <c r="G14" s="6"/>
    </row>
    <row r="15" spans="2:9" x14ac:dyDescent="0.2">
      <c r="B15" s="6">
        <v>4</v>
      </c>
      <c r="C15" s="6" t="s">
        <v>139</v>
      </c>
      <c r="D15" s="6" t="s">
        <v>163</v>
      </c>
      <c r="E15" s="6" t="s">
        <v>164</v>
      </c>
      <c r="F15" s="6" t="s">
        <v>170</v>
      </c>
      <c r="G15" s="6"/>
    </row>
    <row r="18" spans="2:2" s="8" customFormat="1" x14ac:dyDescent="0.2">
      <c r="B18" s="8" t="s">
        <v>46</v>
      </c>
    </row>
    <row r="20" spans="2:2" x14ac:dyDescent="0.2">
      <c r="B20" s="19" t="s">
        <v>44</v>
      </c>
    </row>
    <row r="21" spans="2:2" x14ac:dyDescent="0.2">
      <c r="B21" s="19" t="s">
        <v>45</v>
      </c>
    </row>
    <row r="27" spans="2:2" x14ac:dyDescent="0.2">
      <c r="B27" s="19" t="s">
        <v>69</v>
      </c>
    </row>
  </sheetData>
  <hyperlinks>
    <hyperlink ref="F12" r:id="rId1" xr:uid="{EC333EA2-F11B-4543-BBBA-0A60AB1EC15B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P22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41.42578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4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75</v>
      </c>
    </row>
    <row r="4" spans="2:16" x14ac:dyDescent="0.2">
      <c r="B4" s="18" t="s">
        <v>51</v>
      </c>
    </row>
    <row r="5" spans="2:16" ht="30.95" customHeight="1" x14ac:dyDescent="0.2">
      <c r="B5" s="50" t="s">
        <v>124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x14ac:dyDescent="0.2">
      <c r="B8" s="45" t="s">
        <v>77</v>
      </c>
    </row>
    <row r="9" spans="2:16" x14ac:dyDescent="0.2">
      <c r="B9" s="4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41</v>
      </c>
    </row>
    <row r="13" spans="2:16" s="8" customFormat="1" x14ac:dyDescent="0.2">
      <c r="B13" s="8" t="s">
        <v>55</v>
      </c>
    </row>
    <row r="15" spans="2:16" x14ac:dyDescent="0.2">
      <c r="B15" s="18" t="s">
        <v>115</v>
      </c>
    </row>
    <row r="16" spans="2:16" x14ac:dyDescent="0.2">
      <c r="B16" s="2" t="s">
        <v>116</v>
      </c>
      <c r="D16" s="2" t="s">
        <v>90</v>
      </c>
      <c r="J16" s="20">
        <f>'4. Berekening TI'!J52</f>
        <v>562283350.20027983</v>
      </c>
      <c r="K16" s="20">
        <f>'4. Berekening TI'!K52</f>
        <v>622996022.44181395</v>
      </c>
      <c r="L16" s="20">
        <f>'4. Berekening TI'!L52</f>
        <v>640578322.2716341</v>
      </c>
      <c r="M16" s="20">
        <f>'4. Berekening TI'!M52</f>
        <v>665565563.81893802</v>
      </c>
      <c r="N16" s="20">
        <f>'4. Berekening TI'!N52</f>
        <v>677599574.84451628</v>
      </c>
    </row>
    <row r="22" spans="2:2" x14ac:dyDescent="0.2">
      <c r="B22" s="19" t="s">
        <v>69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B6E-9B78-4017-AF35-2D4803EABDDD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&amp;C&amp;1#&amp;"Calibri"&amp;10&amp;K000000C2 - Internal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B2:R54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9.8554687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0" width="14.140625" style="2" customWidth="1"/>
    <col min="11" max="11" width="14.5703125" style="2" bestFit="1" customWidth="1"/>
    <col min="12" max="12" width="15.5703125" style="2" customWidth="1"/>
    <col min="13" max="14" width="14.42578125" style="2" customWidth="1"/>
    <col min="15" max="15" width="2.5703125" style="2" customWidth="1"/>
    <col min="16" max="16" width="60.5703125" style="2" customWidth="1"/>
    <col min="17" max="17" width="2.5703125" style="2" customWidth="1"/>
    <col min="18" max="19" width="12.5703125" style="2" customWidth="1"/>
    <col min="20" max="20" width="2.5703125" style="2" customWidth="1"/>
    <col min="21" max="21" width="20.5703125" style="2" customWidth="1"/>
    <col min="22" max="22" width="2.5703125" style="2" customWidth="1"/>
    <col min="23" max="23" width="30.5703125" style="2" customWidth="1"/>
    <col min="24" max="24" width="2.5703125" style="2" customWidth="1"/>
    <col min="25" max="39" width="13.5703125" style="2" customWidth="1"/>
    <col min="40" max="16384" width="9.42578125" style="2"/>
  </cols>
  <sheetData>
    <row r="2" spans="2:18" s="12" customFormat="1" ht="18" x14ac:dyDescent="0.2">
      <c r="B2" s="12" t="s">
        <v>78</v>
      </c>
    </row>
    <row r="4" spans="2:18" x14ac:dyDescent="0.2">
      <c r="B4" s="18" t="s">
        <v>24</v>
      </c>
      <c r="J4"/>
    </row>
    <row r="5" spans="2:18" ht="82.5" customHeight="1" x14ac:dyDescent="0.2">
      <c r="B5" s="50" t="s">
        <v>130</v>
      </c>
      <c r="C5" s="50"/>
      <c r="D5" s="50"/>
      <c r="F5" s="13"/>
    </row>
    <row r="6" spans="2:18" x14ac:dyDescent="0.2">
      <c r="F6" s="13"/>
    </row>
    <row r="7" spans="2:18" x14ac:dyDescent="0.2">
      <c r="B7" s="19" t="s">
        <v>25</v>
      </c>
      <c r="F7" s="13"/>
    </row>
    <row r="8" spans="2:18" x14ac:dyDescent="0.2">
      <c r="B8" s="52"/>
      <c r="C8" s="52"/>
      <c r="D8" s="52"/>
    </row>
    <row r="10" spans="2:18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40</v>
      </c>
      <c r="R10" s="8" t="s">
        <v>41</v>
      </c>
    </row>
    <row r="13" spans="2:18" s="8" customFormat="1" x14ac:dyDescent="0.2">
      <c r="B13" s="8" t="s">
        <v>85</v>
      </c>
    </row>
    <row r="15" spans="2:18" x14ac:dyDescent="0.2">
      <c r="B15" s="18" t="s">
        <v>86</v>
      </c>
    </row>
    <row r="16" spans="2:18" x14ac:dyDescent="0.2">
      <c r="B16" t="s">
        <v>87</v>
      </c>
      <c r="D16" s="2" t="s">
        <v>101</v>
      </c>
      <c r="J16" s="28">
        <v>5.5E-2</v>
      </c>
      <c r="K16" s="28">
        <v>5.6000000000000001E-2</v>
      </c>
      <c r="L16" s="28">
        <v>5.7000000000000002E-2</v>
      </c>
      <c r="M16" s="28">
        <v>5.8999999999999997E-2</v>
      </c>
      <c r="N16" s="28">
        <v>0.06</v>
      </c>
      <c r="P16" s="2" t="s">
        <v>148</v>
      </c>
    </row>
    <row r="18" spans="2:16" x14ac:dyDescent="0.2">
      <c r="B18" s="18" t="s">
        <v>88</v>
      </c>
    </row>
    <row r="19" spans="2:16" x14ac:dyDescent="0.2">
      <c r="B19" s="2" t="s">
        <v>89</v>
      </c>
      <c r="C19" s="2" t="s">
        <v>92</v>
      </c>
      <c r="D19" s="2" t="s">
        <v>90</v>
      </c>
      <c r="J19" s="21">
        <v>28143388.18800956</v>
      </c>
      <c r="K19" s="21">
        <v>29545269.96839967</v>
      </c>
      <c r="L19" s="21">
        <v>31064954.986730978</v>
      </c>
      <c r="M19" s="21">
        <v>32387188.58425324</v>
      </c>
      <c r="N19" s="21">
        <v>33135762.938716788</v>
      </c>
      <c r="P19" s="2" t="s">
        <v>142</v>
      </c>
    </row>
    <row r="20" spans="2:16" x14ac:dyDescent="0.2">
      <c r="B20" s="2" t="s">
        <v>91</v>
      </c>
      <c r="C20" s="2" t="s">
        <v>92</v>
      </c>
      <c r="D20" s="2" t="s">
        <v>90</v>
      </c>
      <c r="J20" s="21">
        <v>682925966.53227735</v>
      </c>
      <c r="K20" s="21">
        <v>719880696.56387806</v>
      </c>
      <c r="L20" s="21">
        <v>743915741.57714689</v>
      </c>
      <c r="M20" s="21">
        <v>763528552.99289358</v>
      </c>
      <c r="N20" s="21">
        <v>780292790.05417681</v>
      </c>
      <c r="P20" s="2" t="s">
        <v>143</v>
      </c>
    </row>
    <row r="22" spans="2:16" x14ac:dyDescent="0.2">
      <c r="B22" s="2" t="s">
        <v>89</v>
      </c>
      <c r="C22" s="2" t="s">
        <v>93</v>
      </c>
      <c r="D22" s="2" t="s">
        <v>90</v>
      </c>
      <c r="J22" s="21">
        <v>118442040.19820985</v>
      </c>
      <c r="K22" s="21">
        <v>120231200.45926501</v>
      </c>
      <c r="L22" s="21">
        <v>121168033.30825996</v>
      </c>
      <c r="M22" s="21">
        <v>122316990.85996693</v>
      </c>
      <c r="N22" s="21">
        <v>124625050.82046524</v>
      </c>
      <c r="P22" s="2" t="s">
        <v>144</v>
      </c>
    </row>
    <row r="23" spans="2:16" x14ac:dyDescent="0.2">
      <c r="B23" s="2" t="s">
        <v>91</v>
      </c>
      <c r="C23" s="2" t="s">
        <v>93</v>
      </c>
      <c r="D23" s="2" t="s">
        <v>90</v>
      </c>
      <c r="J23" s="21">
        <v>2504746804.0163403</v>
      </c>
      <c r="K23" s="21">
        <v>2554515603.5570745</v>
      </c>
      <c r="L23" s="21">
        <v>2587347570.2488136</v>
      </c>
      <c r="M23" s="21">
        <v>2605030579.3888483</v>
      </c>
      <c r="N23" s="21">
        <v>2619405528.5683827</v>
      </c>
      <c r="P23" s="2" t="s">
        <v>145</v>
      </c>
    </row>
    <row r="25" spans="2:16" x14ac:dyDescent="0.2">
      <c r="B25" s="2" t="s">
        <v>89</v>
      </c>
      <c r="C25" s="2" t="s">
        <v>94</v>
      </c>
      <c r="D25" s="2" t="s">
        <v>90</v>
      </c>
      <c r="J25" s="21">
        <v>27742904.326497413</v>
      </c>
      <c r="K25" s="21">
        <v>28360995.96286384</v>
      </c>
      <c r="L25" s="21">
        <v>27862416.800605264</v>
      </c>
      <c r="M25" s="21">
        <v>27077371.058105264</v>
      </c>
      <c r="N25" s="21">
        <v>25219228.015605263</v>
      </c>
      <c r="P25" s="2" t="s">
        <v>146</v>
      </c>
    </row>
    <row r="26" spans="2:16" x14ac:dyDescent="0.2">
      <c r="B26" s="2" t="s">
        <v>91</v>
      </c>
      <c r="C26" s="2" t="s">
        <v>94</v>
      </c>
      <c r="D26" s="2" t="s">
        <v>90</v>
      </c>
      <c r="J26" s="21">
        <v>142763911.04343623</v>
      </c>
      <c r="K26" s="21">
        <v>154202915.08057237</v>
      </c>
      <c r="L26" s="21">
        <v>163840498.27996713</v>
      </c>
      <c r="M26" s="21">
        <v>168763127.22186184</v>
      </c>
      <c r="N26" s="21">
        <v>153043899.2062566</v>
      </c>
      <c r="P26" s="2" t="s">
        <v>147</v>
      </c>
    </row>
    <row r="28" spans="2:16" x14ac:dyDescent="0.2">
      <c r="B28" s="1" t="s">
        <v>95</v>
      </c>
      <c r="C28" s="13"/>
      <c r="D28" s="13"/>
    </row>
    <row r="29" spans="2:16" x14ac:dyDescent="0.2">
      <c r="B29" s="2" t="s">
        <v>141</v>
      </c>
      <c r="C29" s="2" t="s">
        <v>92</v>
      </c>
      <c r="D29" s="2" t="s">
        <v>90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P29" s="2" t="s">
        <v>149</v>
      </c>
    </row>
    <row r="30" spans="2:16" x14ac:dyDescent="0.2">
      <c r="J30" s="27"/>
      <c r="K30" s="27"/>
      <c r="L30" s="27"/>
      <c r="M30" s="27"/>
      <c r="N30" s="27"/>
    </row>
    <row r="31" spans="2:16" x14ac:dyDescent="0.2">
      <c r="B31" s="2" t="s">
        <v>141</v>
      </c>
      <c r="C31" s="2" t="s">
        <v>93</v>
      </c>
      <c r="D31" s="2" t="s">
        <v>90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P31" s="2" t="s">
        <v>150</v>
      </c>
    </row>
    <row r="32" spans="2:16" x14ac:dyDescent="0.2">
      <c r="J32" s="27"/>
      <c r="K32" s="27"/>
      <c r="L32" s="27"/>
      <c r="M32" s="27"/>
      <c r="N32" s="27"/>
    </row>
    <row r="33" spans="2:16" x14ac:dyDescent="0.2">
      <c r="B33" s="2" t="s">
        <v>141</v>
      </c>
      <c r="C33" s="2" t="s">
        <v>94</v>
      </c>
      <c r="D33" s="2" t="s">
        <v>90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P33" s="2" t="s">
        <v>151</v>
      </c>
    </row>
    <row r="35" spans="2:16" s="8" customFormat="1" x14ac:dyDescent="0.2">
      <c r="B35" s="8" t="s">
        <v>96</v>
      </c>
    </row>
    <row r="37" spans="2:16" x14ac:dyDescent="0.2">
      <c r="B37" s="25" t="s">
        <v>97</v>
      </c>
      <c r="C37" s="2" t="s">
        <v>92</v>
      </c>
      <c r="D37" s="2" t="s">
        <v>90</v>
      </c>
      <c r="J37" s="21">
        <v>27000000</v>
      </c>
      <c r="K37" s="21">
        <v>64100000</v>
      </c>
      <c r="L37" s="21">
        <v>49400000</v>
      </c>
      <c r="M37" s="21">
        <v>48800000</v>
      </c>
      <c r="N37" s="21">
        <v>58600000</v>
      </c>
      <c r="P37" s="2" t="s">
        <v>152</v>
      </c>
    </row>
    <row r="39" spans="2:16" x14ac:dyDescent="0.2">
      <c r="B39" s="25" t="s">
        <v>97</v>
      </c>
      <c r="C39" s="2" t="s">
        <v>93</v>
      </c>
      <c r="D39" s="2" t="s">
        <v>90</v>
      </c>
      <c r="J39" s="21">
        <v>156000000</v>
      </c>
      <c r="K39" s="21">
        <v>164000000</v>
      </c>
      <c r="L39" s="21">
        <v>185000000</v>
      </c>
      <c r="M39" s="21">
        <v>201000000</v>
      </c>
      <c r="N39" s="21">
        <v>204000000</v>
      </c>
      <c r="P39" s="2" t="s">
        <v>153</v>
      </c>
    </row>
    <row r="40" spans="2:16" x14ac:dyDescent="0.2">
      <c r="B40" s="25" t="s">
        <v>98</v>
      </c>
      <c r="C40" s="2" t="s">
        <v>93</v>
      </c>
      <c r="D40" s="2" t="s">
        <v>90</v>
      </c>
      <c r="J40" s="21">
        <v>11500000</v>
      </c>
      <c r="K40" s="21">
        <v>11500000</v>
      </c>
      <c r="L40" s="21">
        <v>13700000</v>
      </c>
      <c r="M40" s="21">
        <v>13400000</v>
      </c>
      <c r="N40" s="21">
        <v>13200000</v>
      </c>
      <c r="P40" s="2" t="s">
        <v>154</v>
      </c>
    </row>
    <row r="42" spans="2:16" x14ac:dyDescent="0.2">
      <c r="B42" s="25" t="s">
        <v>97</v>
      </c>
      <c r="C42" s="2" t="s">
        <v>94</v>
      </c>
      <c r="D42" s="2" t="s">
        <v>90</v>
      </c>
      <c r="J42" s="21">
        <v>18300000</v>
      </c>
      <c r="K42" s="21">
        <v>20400000</v>
      </c>
      <c r="L42" s="21">
        <v>20400000</v>
      </c>
      <c r="M42" s="21">
        <v>19400000</v>
      </c>
      <c r="N42" s="21">
        <v>13800000</v>
      </c>
      <c r="P42" s="2" t="s">
        <v>155</v>
      </c>
    </row>
    <row r="44" spans="2:16" s="8" customFormat="1" x14ac:dyDescent="0.2">
      <c r="B44" s="8" t="s">
        <v>99</v>
      </c>
    </row>
    <row r="46" spans="2:16" x14ac:dyDescent="0.2">
      <c r="B46" s="2" t="s">
        <v>100</v>
      </c>
      <c r="C46" s="2" t="s">
        <v>92</v>
      </c>
      <c r="D46" s="2" t="s">
        <v>90</v>
      </c>
      <c r="J46" s="21">
        <v>2500000</v>
      </c>
      <c r="K46" s="21">
        <v>2100000</v>
      </c>
      <c r="L46" s="21">
        <v>2100000</v>
      </c>
      <c r="M46" s="21">
        <v>2300000</v>
      </c>
      <c r="N46" s="21">
        <v>2700000</v>
      </c>
      <c r="P46" s="2" t="s">
        <v>156</v>
      </c>
    </row>
    <row r="48" spans="2:16" x14ac:dyDescent="0.2">
      <c r="B48" s="2" t="s">
        <v>100</v>
      </c>
      <c r="C48" s="2" t="s">
        <v>93</v>
      </c>
      <c r="D48" s="2" t="s">
        <v>90</v>
      </c>
      <c r="J48" s="21">
        <v>5400000</v>
      </c>
      <c r="K48" s="21">
        <v>4900000</v>
      </c>
      <c r="L48" s="21">
        <v>5000000</v>
      </c>
      <c r="M48" s="21">
        <v>5100000</v>
      </c>
      <c r="N48" s="21">
        <v>5400000</v>
      </c>
      <c r="P48" s="2" t="s">
        <v>157</v>
      </c>
    </row>
    <row r="50" spans="2:16" x14ac:dyDescent="0.2">
      <c r="B50" s="2" t="s">
        <v>100</v>
      </c>
      <c r="C50" s="2" t="s">
        <v>94</v>
      </c>
      <c r="D50" s="2" t="s">
        <v>90</v>
      </c>
      <c r="J50" s="21">
        <v>119000</v>
      </c>
      <c r="K50" s="21">
        <v>143000</v>
      </c>
      <c r="L50" s="21">
        <v>138000</v>
      </c>
      <c r="M50" s="21">
        <v>118000</v>
      </c>
      <c r="N50" s="21">
        <v>45000</v>
      </c>
      <c r="P50" s="2" t="s">
        <v>158</v>
      </c>
    </row>
    <row r="54" spans="2:16" x14ac:dyDescent="0.2">
      <c r="B54" s="19" t="s">
        <v>69</v>
      </c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771-8AF8-4551-A6BF-33DB70C5C589}">
  <sheetPr>
    <tabColor rgb="FFFFFFCC"/>
  </sheetPr>
  <dimension ref="B2:P48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4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102</v>
      </c>
    </row>
    <row r="4" spans="2:16" x14ac:dyDescent="0.2">
      <c r="B4" s="18" t="s">
        <v>50</v>
      </c>
    </row>
    <row r="5" spans="2:16" ht="25.5" customHeight="1" x14ac:dyDescent="0.2">
      <c r="B5" s="50" t="s">
        <v>131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8" t="s">
        <v>86</v>
      </c>
    </row>
    <row r="16" spans="2:16" x14ac:dyDescent="0.2">
      <c r="B16" t="s">
        <v>87</v>
      </c>
      <c r="D16" s="2" t="s">
        <v>101</v>
      </c>
      <c r="J16" s="29">
        <f>'2. Brondata'!J16</f>
        <v>5.5E-2</v>
      </c>
      <c r="K16" s="29">
        <f>'2. Brondata'!K16</f>
        <v>5.6000000000000001E-2</v>
      </c>
      <c r="L16" s="29">
        <f>'2. Brondata'!L16</f>
        <v>5.7000000000000002E-2</v>
      </c>
      <c r="M16" s="29">
        <f>'2. Brondata'!M16</f>
        <v>5.8999999999999997E-2</v>
      </c>
      <c r="N16" s="29">
        <f>'2. Brondata'!N16</f>
        <v>0.06</v>
      </c>
    </row>
    <row r="18" spans="2:14" x14ac:dyDescent="0.2">
      <c r="B18" s="18" t="s">
        <v>88</v>
      </c>
    </row>
    <row r="19" spans="2:14" x14ac:dyDescent="0.2">
      <c r="B19" s="2" t="s">
        <v>89</v>
      </c>
      <c r="C19" s="2" t="s">
        <v>92</v>
      </c>
      <c r="D19" s="2" t="s">
        <v>90</v>
      </c>
      <c r="J19" s="22">
        <f>'2. Brondata'!J19</f>
        <v>28143388.18800956</v>
      </c>
      <c r="K19" s="22">
        <f>'2. Brondata'!K19</f>
        <v>29545269.96839967</v>
      </c>
      <c r="L19" s="22">
        <f>'2. Brondata'!L19</f>
        <v>31064954.986730978</v>
      </c>
      <c r="M19" s="22">
        <f>'2. Brondata'!M19</f>
        <v>32387188.58425324</v>
      </c>
      <c r="N19" s="22">
        <f>'2. Brondata'!N19</f>
        <v>33135762.938716788</v>
      </c>
    </row>
    <row r="20" spans="2:14" x14ac:dyDescent="0.2">
      <c r="B20" s="2" t="s">
        <v>91</v>
      </c>
      <c r="C20" s="2" t="s">
        <v>92</v>
      </c>
      <c r="D20" s="2" t="s">
        <v>90</v>
      </c>
      <c r="J20" s="22">
        <f>'2. Brondata'!J20</f>
        <v>682925966.53227735</v>
      </c>
      <c r="K20" s="22">
        <f>'2. Brondata'!K20</f>
        <v>719880696.56387806</v>
      </c>
      <c r="L20" s="22">
        <f>'2. Brondata'!L20</f>
        <v>743915741.57714689</v>
      </c>
      <c r="M20" s="22">
        <f>'2. Brondata'!M20</f>
        <v>763528552.99289358</v>
      </c>
      <c r="N20" s="22">
        <f>'2. Brondata'!N20</f>
        <v>780292790.05417681</v>
      </c>
    </row>
    <row r="22" spans="2:14" x14ac:dyDescent="0.2">
      <c r="B22" s="2" t="s">
        <v>89</v>
      </c>
      <c r="C22" s="2" t="s">
        <v>93</v>
      </c>
      <c r="D22" s="2" t="s">
        <v>90</v>
      </c>
      <c r="J22" s="22">
        <f>'2. Brondata'!J22</f>
        <v>118442040.19820985</v>
      </c>
      <c r="K22" s="22">
        <f>'2. Brondata'!K22</f>
        <v>120231200.45926501</v>
      </c>
      <c r="L22" s="22">
        <f>'2. Brondata'!L22</f>
        <v>121168033.30825996</v>
      </c>
      <c r="M22" s="22">
        <f>'2. Brondata'!M22</f>
        <v>122316990.85996693</v>
      </c>
      <c r="N22" s="22">
        <f>'2. Brondata'!N22</f>
        <v>124625050.82046524</v>
      </c>
    </row>
    <row r="23" spans="2:14" x14ac:dyDescent="0.2">
      <c r="B23" s="2" t="s">
        <v>91</v>
      </c>
      <c r="C23" s="2" t="s">
        <v>93</v>
      </c>
      <c r="D23" s="2" t="s">
        <v>90</v>
      </c>
      <c r="J23" s="22">
        <f>'2. Brondata'!J23</f>
        <v>2504746804.0163403</v>
      </c>
      <c r="K23" s="22">
        <f>'2. Brondata'!K23</f>
        <v>2554515603.5570745</v>
      </c>
      <c r="L23" s="22">
        <f>'2. Brondata'!L23</f>
        <v>2587347570.2488136</v>
      </c>
      <c r="M23" s="22">
        <f>'2. Brondata'!M23</f>
        <v>2605030579.3888483</v>
      </c>
      <c r="N23" s="22">
        <f>'2. Brondata'!N23</f>
        <v>2619405528.5683827</v>
      </c>
    </row>
    <row r="25" spans="2:14" x14ac:dyDescent="0.2">
      <c r="B25" s="2" t="s">
        <v>89</v>
      </c>
      <c r="C25" s="2" t="s">
        <v>94</v>
      </c>
      <c r="D25" s="2" t="s">
        <v>90</v>
      </c>
      <c r="J25" s="22">
        <f>'2. Brondata'!J25</f>
        <v>27742904.326497413</v>
      </c>
      <c r="K25" s="22">
        <f>'2. Brondata'!K25</f>
        <v>28360995.96286384</v>
      </c>
      <c r="L25" s="22">
        <f>'2. Brondata'!L25</f>
        <v>27862416.800605264</v>
      </c>
      <c r="M25" s="22">
        <f>'2. Brondata'!M25</f>
        <v>27077371.058105264</v>
      </c>
      <c r="N25" s="22">
        <f>'2. Brondata'!N25</f>
        <v>25219228.015605263</v>
      </c>
    </row>
    <row r="26" spans="2:14" x14ac:dyDescent="0.2">
      <c r="B26" s="2" t="s">
        <v>91</v>
      </c>
      <c r="C26" s="2" t="s">
        <v>94</v>
      </c>
      <c r="D26" s="2" t="s">
        <v>90</v>
      </c>
      <c r="J26" s="22">
        <f>'2. Brondata'!J26</f>
        <v>142763911.04343623</v>
      </c>
      <c r="K26" s="22">
        <f>'2. Brondata'!K26</f>
        <v>154202915.08057237</v>
      </c>
      <c r="L26" s="22">
        <f>'2. Brondata'!L26</f>
        <v>163840498.27996713</v>
      </c>
      <c r="M26" s="22">
        <f>'2. Brondata'!M26</f>
        <v>168763127.22186184</v>
      </c>
      <c r="N26" s="22">
        <f>'2. Brondata'!N26</f>
        <v>153043899.2062566</v>
      </c>
    </row>
    <row r="28" spans="2:14" x14ac:dyDescent="0.2">
      <c r="B28" s="1" t="s">
        <v>95</v>
      </c>
      <c r="C28" s="13"/>
      <c r="D28" s="13"/>
    </row>
    <row r="29" spans="2:14" x14ac:dyDescent="0.2">
      <c r="B29" s="2" t="s">
        <v>141</v>
      </c>
      <c r="C29" s="2" t="s">
        <v>92</v>
      </c>
      <c r="D29" s="2" t="s">
        <v>90</v>
      </c>
      <c r="J29" s="22">
        <f>'2. Brondata'!J29</f>
        <v>0</v>
      </c>
      <c r="K29" s="22">
        <f>'2. Brondata'!K29</f>
        <v>0</v>
      </c>
      <c r="L29" s="22">
        <f>'2. Brondata'!L29</f>
        <v>0</v>
      </c>
      <c r="M29" s="22">
        <f>'2. Brondata'!M29</f>
        <v>0</v>
      </c>
      <c r="N29" s="22">
        <f>'2. Brondata'!N29</f>
        <v>0</v>
      </c>
    </row>
    <row r="31" spans="2:14" x14ac:dyDescent="0.2">
      <c r="B31" s="2" t="s">
        <v>141</v>
      </c>
      <c r="C31" s="2" t="s">
        <v>93</v>
      </c>
      <c r="D31" s="2" t="s">
        <v>90</v>
      </c>
      <c r="J31" s="22">
        <f>'2. Brondata'!J31</f>
        <v>0</v>
      </c>
      <c r="K31" s="22">
        <f>'2. Brondata'!K31</f>
        <v>0</v>
      </c>
      <c r="L31" s="22">
        <f>'2. Brondata'!L31</f>
        <v>0</v>
      </c>
      <c r="M31" s="22">
        <f>'2. Brondata'!M31</f>
        <v>0</v>
      </c>
      <c r="N31" s="22">
        <f>'2. Brondata'!N31</f>
        <v>0</v>
      </c>
    </row>
    <row r="33" spans="2:16" x14ac:dyDescent="0.2">
      <c r="B33" s="2" t="s">
        <v>141</v>
      </c>
      <c r="C33" s="2" t="s">
        <v>94</v>
      </c>
      <c r="D33" s="2" t="s">
        <v>90</v>
      </c>
      <c r="J33" s="22">
        <f>'2. Brondata'!J33</f>
        <v>0</v>
      </c>
      <c r="K33" s="22">
        <f>'2. Brondata'!K33</f>
        <v>0</v>
      </c>
      <c r="L33" s="22">
        <f>'2. Brondata'!L33</f>
        <v>0</v>
      </c>
      <c r="M33" s="22">
        <f>'2. Brondata'!M33</f>
        <v>0</v>
      </c>
      <c r="N33" s="22">
        <f>'2. Brondata'!N33</f>
        <v>0</v>
      </c>
    </row>
    <row r="35" spans="2:16" s="8" customFormat="1" x14ac:dyDescent="0.2">
      <c r="B35" s="8" t="s">
        <v>103</v>
      </c>
    </row>
    <row r="37" spans="2:16" x14ac:dyDescent="0.2">
      <c r="B37" s="18" t="s">
        <v>106</v>
      </c>
    </row>
    <row r="38" spans="2:16" x14ac:dyDescent="0.2">
      <c r="B38" s="2" t="s">
        <v>104</v>
      </c>
      <c r="C38" s="2" t="s">
        <v>92</v>
      </c>
      <c r="D38" s="2" t="s">
        <v>90</v>
      </c>
      <c r="J38" s="20">
        <f>J20 * J$16</f>
        <v>37560928.159275256</v>
      </c>
      <c r="K38" s="20">
        <f t="shared" ref="K38:N38" si="0">K20 * K$16</f>
        <v>40313319.007577173</v>
      </c>
      <c r="L38" s="20">
        <f t="shared" si="0"/>
        <v>42403197.269897372</v>
      </c>
      <c r="M38" s="20">
        <f t="shared" si="0"/>
        <v>45048184.626580715</v>
      </c>
      <c r="N38" s="20">
        <f t="shared" si="0"/>
        <v>46817567.403250605</v>
      </c>
      <c r="P38" s="2">
        <v>9</v>
      </c>
    </row>
    <row r="39" spans="2:16" x14ac:dyDescent="0.2">
      <c r="B39" s="2" t="s">
        <v>105</v>
      </c>
      <c r="C39" s="2" t="s">
        <v>92</v>
      </c>
      <c r="D39" s="2" t="s">
        <v>90</v>
      </c>
      <c r="J39" s="20">
        <f>J19 + J29</f>
        <v>28143388.18800956</v>
      </c>
      <c r="K39" s="20">
        <f>K19 + K29</f>
        <v>29545269.96839967</v>
      </c>
      <c r="L39" s="20">
        <f>L19 + L29</f>
        <v>31064954.986730978</v>
      </c>
      <c r="M39" s="20">
        <f t="shared" ref="M39:N39" si="1">M19 + M29</f>
        <v>32387188.58425324</v>
      </c>
      <c r="N39" s="20">
        <f t="shared" si="1"/>
        <v>33135762.938716788</v>
      </c>
      <c r="P39" s="2">
        <v>4</v>
      </c>
    </row>
    <row r="41" spans="2:16" x14ac:dyDescent="0.2">
      <c r="B41" s="2" t="s">
        <v>104</v>
      </c>
      <c r="C41" s="2" t="s">
        <v>93</v>
      </c>
      <c r="D41" s="2" t="s">
        <v>90</v>
      </c>
      <c r="J41" s="20">
        <f>J23 * J$16</f>
        <v>137761074.22089872</v>
      </c>
      <c r="K41" s="20">
        <f t="shared" ref="K41:N41" si="2">K23 * K$16</f>
        <v>143052873.79919618</v>
      </c>
      <c r="L41" s="20">
        <f t="shared" si="2"/>
        <v>147478811.50418237</v>
      </c>
      <c r="M41" s="20">
        <f t="shared" si="2"/>
        <v>153696804.18394205</v>
      </c>
      <c r="N41" s="20">
        <f t="shared" si="2"/>
        <v>157164331.71410295</v>
      </c>
      <c r="P41" s="2">
        <v>9</v>
      </c>
    </row>
    <row r="42" spans="2:16" x14ac:dyDescent="0.2">
      <c r="B42" s="2" t="s">
        <v>105</v>
      </c>
      <c r="C42" s="2" t="s">
        <v>93</v>
      </c>
      <c r="D42" s="2" t="s">
        <v>90</v>
      </c>
      <c r="J42" s="20">
        <f>J22+J31</f>
        <v>118442040.19820985</v>
      </c>
      <c r="K42" s="20">
        <f t="shared" ref="K42:N42" si="3">K22+K31</f>
        <v>120231200.45926501</v>
      </c>
      <c r="L42" s="20">
        <f>L22+L31</f>
        <v>121168033.30825996</v>
      </c>
      <c r="M42" s="20">
        <f t="shared" si="3"/>
        <v>122316990.85996693</v>
      </c>
      <c r="N42" s="20">
        <f t="shared" si="3"/>
        <v>124625050.82046524</v>
      </c>
      <c r="P42" s="2">
        <v>4</v>
      </c>
    </row>
    <row r="44" spans="2:16" x14ac:dyDescent="0.2">
      <c r="B44" s="2" t="s">
        <v>104</v>
      </c>
      <c r="C44" s="2" t="s">
        <v>94</v>
      </c>
      <c r="D44" s="2" t="s">
        <v>90</v>
      </c>
      <c r="J44" s="20">
        <f>J26 * J$16</f>
        <v>7852015.1073889928</v>
      </c>
      <c r="K44" s="20">
        <f t="shared" ref="K44:N44" si="4">K26 * K$16</f>
        <v>8635363.2445120532</v>
      </c>
      <c r="L44" s="20">
        <f t="shared" si="4"/>
        <v>9338908.4019581266</v>
      </c>
      <c r="M44" s="20">
        <f t="shared" si="4"/>
        <v>9957024.5060898475</v>
      </c>
      <c r="N44" s="20">
        <f t="shared" si="4"/>
        <v>9182633.9523753952</v>
      </c>
      <c r="P44" s="2">
        <v>9</v>
      </c>
    </row>
    <row r="45" spans="2:16" x14ac:dyDescent="0.2">
      <c r="B45" s="2" t="s">
        <v>105</v>
      </c>
      <c r="C45" s="2" t="s">
        <v>94</v>
      </c>
      <c r="D45" s="2" t="s">
        <v>90</v>
      </c>
      <c r="J45" s="20">
        <f>J25+J33</f>
        <v>27742904.326497413</v>
      </c>
      <c r="K45" s="20">
        <f t="shared" ref="K45:N45" si="5">K25+K33</f>
        <v>28360995.96286384</v>
      </c>
      <c r="L45" s="20">
        <f t="shared" si="5"/>
        <v>27862416.800605264</v>
      </c>
      <c r="M45" s="20">
        <f t="shared" si="5"/>
        <v>27077371.058105264</v>
      </c>
      <c r="N45" s="20">
        <f t="shared" si="5"/>
        <v>25219228.015605263</v>
      </c>
      <c r="P45" s="2">
        <v>4</v>
      </c>
    </row>
    <row r="48" spans="2:16" x14ac:dyDescent="0.2">
      <c r="B48" s="19" t="s">
        <v>69</v>
      </c>
    </row>
  </sheetData>
  <mergeCells count="2">
    <mergeCell ref="B5:D5"/>
    <mergeCell ref="B8:D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B2:P61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65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108</v>
      </c>
    </row>
    <row r="4" spans="2:16" x14ac:dyDescent="0.2">
      <c r="B4" s="18" t="s">
        <v>50</v>
      </c>
    </row>
    <row r="5" spans="2:16" ht="26.1" customHeight="1" x14ac:dyDescent="0.2">
      <c r="B5" s="50" t="s">
        <v>132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" t="s">
        <v>109</v>
      </c>
    </row>
    <row r="16" spans="2:16" x14ac:dyDescent="0.2">
      <c r="B16" s="2" t="s">
        <v>104</v>
      </c>
      <c r="C16" s="2" t="s">
        <v>92</v>
      </c>
      <c r="D16" s="2" t="s">
        <v>90</v>
      </c>
      <c r="J16" s="22">
        <f>'3. Berekening kapitaalkosten'!J38</f>
        <v>37560928.159275256</v>
      </c>
      <c r="K16" s="22">
        <f>'3. Berekening kapitaalkosten'!K38</f>
        <v>40313319.007577173</v>
      </c>
      <c r="L16" s="22">
        <f>'3. Berekening kapitaalkosten'!L38</f>
        <v>42403197.269897372</v>
      </c>
      <c r="M16" s="22">
        <f>'3. Berekening kapitaalkosten'!M38</f>
        <v>45048184.626580715</v>
      </c>
      <c r="N16" s="22">
        <f>'3. Berekening kapitaalkosten'!N38</f>
        <v>46817567.403250605</v>
      </c>
    </row>
    <row r="17" spans="2:14" x14ac:dyDescent="0.2">
      <c r="B17" s="2" t="s">
        <v>105</v>
      </c>
      <c r="C17" s="2" t="s">
        <v>92</v>
      </c>
      <c r="D17" s="2" t="s">
        <v>90</v>
      </c>
      <c r="J17" s="22">
        <f>'3. Berekening kapitaalkosten'!J39</f>
        <v>28143388.18800956</v>
      </c>
      <c r="K17" s="22">
        <f>'3. Berekening kapitaalkosten'!K39</f>
        <v>29545269.96839967</v>
      </c>
      <c r="L17" s="22">
        <f>'3. Berekening kapitaalkosten'!L39</f>
        <v>31064954.986730978</v>
      </c>
      <c r="M17" s="22">
        <f>'3. Berekening kapitaalkosten'!M39</f>
        <v>32387188.58425324</v>
      </c>
      <c r="N17" s="22">
        <f>'3. Berekening kapitaalkosten'!N39</f>
        <v>33135762.938716788</v>
      </c>
    </row>
    <row r="19" spans="2:14" x14ac:dyDescent="0.2">
      <c r="B19" s="2" t="s">
        <v>104</v>
      </c>
      <c r="C19" s="2" t="s">
        <v>93</v>
      </c>
      <c r="D19" s="2" t="s">
        <v>90</v>
      </c>
      <c r="J19" s="22">
        <f>'3. Berekening kapitaalkosten'!J41</f>
        <v>137761074.22089872</v>
      </c>
      <c r="K19" s="22">
        <f>'3. Berekening kapitaalkosten'!K41</f>
        <v>143052873.79919618</v>
      </c>
      <c r="L19" s="22">
        <f>'3. Berekening kapitaalkosten'!L41</f>
        <v>147478811.50418237</v>
      </c>
      <c r="M19" s="22">
        <f>'3. Berekening kapitaalkosten'!M41</f>
        <v>153696804.18394205</v>
      </c>
      <c r="N19" s="22">
        <f>'3. Berekening kapitaalkosten'!N41</f>
        <v>157164331.71410295</v>
      </c>
    </row>
    <row r="20" spans="2:14" x14ac:dyDescent="0.2">
      <c r="B20" s="2" t="s">
        <v>105</v>
      </c>
      <c r="C20" s="2" t="s">
        <v>93</v>
      </c>
      <c r="D20" s="2" t="s">
        <v>90</v>
      </c>
      <c r="J20" s="22">
        <f>'3. Berekening kapitaalkosten'!J42</f>
        <v>118442040.19820985</v>
      </c>
      <c r="K20" s="22">
        <f>'3. Berekening kapitaalkosten'!K42</f>
        <v>120231200.45926501</v>
      </c>
      <c r="L20" s="22">
        <f>'3. Berekening kapitaalkosten'!L42</f>
        <v>121168033.30825996</v>
      </c>
      <c r="M20" s="22">
        <f>'3. Berekening kapitaalkosten'!M42</f>
        <v>122316990.85996693</v>
      </c>
      <c r="N20" s="22">
        <f>'3. Berekening kapitaalkosten'!N42</f>
        <v>124625050.82046524</v>
      </c>
    </row>
    <row r="22" spans="2:14" x14ac:dyDescent="0.2">
      <c r="B22" s="2" t="s">
        <v>104</v>
      </c>
      <c r="C22" s="2" t="s">
        <v>94</v>
      </c>
      <c r="D22" s="2" t="s">
        <v>90</v>
      </c>
      <c r="J22" s="22">
        <f>'3. Berekening kapitaalkosten'!J44</f>
        <v>7852015.1073889928</v>
      </c>
      <c r="K22" s="22">
        <f>'3. Berekening kapitaalkosten'!K44</f>
        <v>8635363.2445120532</v>
      </c>
      <c r="L22" s="22">
        <f>'3. Berekening kapitaalkosten'!L44</f>
        <v>9338908.4019581266</v>
      </c>
      <c r="M22" s="22">
        <f>'3. Berekening kapitaalkosten'!M44</f>
        <v>9957024.5060898475</v>
      </c>
      <c r="N22" s="22">
        <f>'3. Berekening kapitaalkosten'!N44</f>
        <v>9182633.9523753952</v>
      </c>
    </row>
    <row r="23" spans="2:14" x14ac:dyDescent="0.2">
      <c r="B23" s="2" t="s">
        <v>105</v>
      </c>
      <c r="C23" s="2" t="s">
        <v>94</v>
      </c>
      <c r="D23" s="2" t="s">
        <v>90</v>
      </c>
      <c r="J23" s="22">
        <f>'3. Berekening kapitaalkosten'!J45</f>
        <v>27742904.326497413</v>
      </c>
      <c r="K23" s="22">
        <f>'3. Berekening kapitaalkosten'!K45</f>
        <v>28360995.96286384</v>
      </c>
      <c r="L23" s="22">
        <f>'3. Berekening kapitaalkosten'!L45</f>
        <v>27862416.800605264</v>
      </c>
      <c r="M23" s="22">
        <f>'3. Berekening kapitaalkosten'!M45</f>
        <v>27077371.058105264</v>
      </c>
      <c r="N23" s="22">
        <f>'3. Berekening kapitaalkosten'!N45</f>
        <v>25219228.015605263</v>
      </c>
    </row>
    <row r="25" spans="2:14" x14ac:dyDescent="0.2">
      <c r="B25" s="1" t="s">
        <v>110</v>
      </c>
    </row>
    <row r="26" spans="2:14" x14ac:dyDescent="0.2">
      <c r="B26" s="25" t="s">
        <v>97</v>
      </c>
      <c r="C26" s="2" t="s">
        <v>92</v>
      </c>
      <c r="D26" s="2" t="s">
        <v>90</v>
      </c>
      <c r="J26" s="22">
        <f>'2. Brondata'!J37</f>
        <v>27000000</v>
      </c>
      <c r="K26" s="22">
        <f>'2. Brondata'!K37</f>
        <v>64100000</v>
      </c>
      <c r="L26" s="22">
        <f>'2. Brondata'!L37</f>
        <v>49400000</v>
      </c>
      <c r="M26" s="22">
        <f>'2. Brondata'!M37</f>
        <v>48800000</v>
      </c>
      <c r="N26" s="22">
        <f>'2. Brondata'!N37</f>
        <v>58600000</v>
      </c>
    </row>
    <row r="28" spans="2:14" x14ac:dyDescent="0.2">
      <c r="B28" s="25" t="s">
        <v>97</v>
      </c>
      <c r="C28" s="2" t="s">
        <v>93</v>
      </c>
      <c r="D28" s="2" t="s">
        <v>90</v>
      </c>
      <c r="J28" s="22">
        <f>'2. Brondata'!J39</f>
        <v>156000000</v>
      </c>
      <c r="K28" s="22">
        <f>'2. Brondata'!K39</f>
        <v>164000000</v>
      </c>
      <c r="L28" s="22">
        <f>'2. Brondata'!L39</f>
        <v>185000000</v>
      </c>
      <c r="M28" s="22">
        <f>'2. Brondata'!M39</f>
        <v>201000000</v>
      </c>
      <c r="N28" s="22">
        <f>'2. Brondata'!N39</f>
        <v>204000000</v>
      </c>
    </row>
    <row r="29" spans="2:14" x14ac:dyDescent="0.2">
      <c r="B29" s="25" t="s">
        <v>98</v>
      </c>
      <c r="C29" s="2" t="s">
        <v>93</v>
      </c>
      <c r="D29" s="2" t="s">
        <v>90</v>
      </c>
      <c r="J29" s="22">
        <f>'2. Brondata'!J40</f>
        <v>11500000</v>
      </c>
      <c r="K29" s="22">
        <f>'2. Brondata'!K40</f>
        <v>11500000</v>
      </c>
      <c r="L29" s="22">
        <f>'2. Brondata'!L40</f>
        <v>13700000</v>
      </c>
      <c r="M29" s="22">
        <f>'2. Brondata'!M40</f>
        <v>13400000</v>
      </c>
      <c r="N29" s="22">
        <f>'2. Brondata'!N40</f>
        <v>13200000</v>
      </c>
    </row>
    <row r="31" spans="2:14" x14ac:dyDescent="0.2">
      <c r="B31" s="25" t="s">
        <v>97</v>
      </c>
      <c r="C31" s="2" t="s">
        <v>94</v>
      </c>
      <c r="D31" s="2" t="s">
        <v>90</v>
      </c>
      <c r="J31" s="22">
        <f>'2. Brondata'!J42</f>
        <v>18300000</v>
      </c>
      <c r="K31" s="22">
        <f>'2. Brondata'!K42</f>
        <v>20400000</v>
      </c>
      <c r="L31" s="22">
        <f>'2. Brondata'!L42</f>
        <v>20400000</v>
      </c>
      <c r="M31" s="22">
        <f>'2. Brondata'!M42</f>
        <v>19400000</v>
      </c>
      <c r="N31" s="22">
        <f>'2. Brondata'!N42</f>
        <v>13800000</v>
      </c>
    </row>
    <row r="33" spans="2:16" x14ac:dyDescent="0.2">
      <c r="B33" s="1" t="s">
        <v>99</v>
      </c>
    </row>
    <row r="34" spans="2:16" x14ac:dyDescent="0.2">
      <c r="B34" s="2" t="s">
        <v>100</v>
      </c>
      <c r="C34" s="2" t="s">
        <v>92</v>
      </c>
      <c r="D34" s="2" t="s">
        <v>90</v>
      </c>
      <c r="J34" s="22">
        <f>'2. Brondata'!J46</f>
        <v>2500000</v>
      </c>
      <c r="K34" s="22">
        <f>'2. Brondata'!K46</f>
        <v>2100000</v>
      </c>
      <c r="L34" s="22">
        <f>'2. Brondata'!L46</f>
        <v>2100000</v>
      </c>
      <c r="M34" s="22">
        <f>'2. Brondata'!M46</f>
        <v>2300000</v>
      </c>
      <c r="N34" s="22">
        <f>'2. Brondata'!N46</f>
        <v>2700000</v>
      </c>
    </row>
    <row r="36" spans="2:16" x14ac:dyDescent="0.2">
      <c r="B36" s="2" t="s">
        <v>100</v>
      </c>
      <c r="C36" s="2" t="s">
        <v>93</v>
      </c>
      <c r="D36" s="2" t="s">
        <v>90</v>
      </c>
      <c r="J36" s="22">
        <f>'2. Brondata'!J48</f>
        <v>5400000</v>
      </c>
      <c r="K36" s="22">
        <f>'2. Brondata'!K48</f>
        <v>4900000</v>
      </c>
      <c r="L36" s="22">
        <f>'2. Brondata'!L48</f>
        <v>5000000</v>
      </c>
      <c r="M36" s="22">
        <f>'2. Brondata'!M48</f>
        <v>5100000</v>
      </c>
      <c r="N36" s="22">
        <f>'2. Brondata'!N48</f>
        <v>5400000</v>
      </c>
    </row>
    <row r="38" spans="2:16" x14ac:dyDescent="0.2">
      <c r="B38" s="2" t="s">
        <v>100</v>
      </c>
      <c r="C38" s="2" t="s">
        <v>94</v>
      </c>
      <c r="D38" s="2" t="s">
        <v>90</v>
      </c>
      <c r="J38" s="22">
        <f>'2. Brondata'!J50</f>
        <v>119000</v>
      </c>
      <c r="K38" s="22">
        <f>'2. Brondata'!K50</f>
        <v>143000</v>
      </c>
      <c r="L38" s="22">
        <f>'2. Brondata'!L50</f>
        <v>138000</v>
      </c>
      <c r="M38" s="22">
        <f>'2. Brondata'!M50</f>
        <v>118000</v>
      </c>
      <c r="N38" s="22">
        <f>'2. Brondata'!N50</f>
        <v>45000</v>
      </c>
    </row>
    <row r="40" spans="2:16" s="8" customFormat="1" x14ac:dyDescent="0.2">
      <c r="B40" s="8" t="s">
        <v>111</v>
      </c>
    </row>
    <row r="42" spans="2:16" x14ac:dyDescent="0.2">
      <c r="B42" s="18" t="s">
        <v>111</v>
      </c>
    </row>
    <row r="43" spans="2:16" x14ac:dyDescent="0.2">
      <c r="B43" s="25" t="s">
        <v>112</v>
      </c>
      <c r="C43" s="2" t="s">
        <v>92</v>
      </c>
      <c r="D43" s="2" t="s">
        <v>90</v>
      </c>
      <c r="J43" s="23">
        <f>J16 + J17 + J26</f>
        <v>92704316.347284824</v>
      </c>
      <c r="K43" s="23">
        <f t="shared" ref="K43:N43" si="0">K16 + K17 + K26</f>
        <v>133958588.97597684</v>
      </c>
      <c r="L43" s="23">
        <f t="shared" si="0"/>
        <v>122868152.25662835</v>
      </c>
      <c r="M43" s="23">
        <f t="shared" si="0"/>
        <v>126235373.21083395</v>
      </c>
      <c r="N43" s="23">
        <f t="shared" si="0"/>
        <v>138553330.3419674</v>
      </c>
      <c r="P43" s="2">
        <v>3</v>
      </c>
    </row>
    <row r="44" spans="2:16" x14ac:dyDescent="0.2">
      <c r="B44" s="25" t="s">
        <v>113</v>
      </c>
      <c r="C44" s="2" t="s">
        <v>92</v>
      </c>
      <c r="D44" s="2" t="s">
        <v>90</v>
      </c>
      <c r="J44" s="23">
        <f>J43-J34</f>
        <v>90204316.347284824</v>
      </c>
      <c r="K44" s="23">
        <f>K43-K34</f>
        <v>131858588.97597684</v>
      </c>
      <c r="L44" s="23">
        <f>L43-L34</f>
        <v>120768152.25662835</v>
      </c>
      <c r="M44" s="23">
        <f>M43-M34</f>
        <v>123935373.21083395</v>
      </c>
      <c r="N44" s="23">
        <f t="shared" ref="N44" si="1">N43-N34</f>
        <v>135853330.3419674</v>
      </c>
      <c r="P44" s="30" t="s">
        <v>135</v>
      </c>
    </row>
    <row r="46" spans="2:16" x14ac:dyDescent="0.2">
      <c r="B46" s="25" t="s">
        <v>112</v>
      </c>
      <c r="C46" s="2" t="s">
        <v>93</v>
      </c>
      <c r="D46" s="2" t="s">
        <v>90</v>
      </c>
      <c r="J46" s="23">
        <f>J19 + J20 + J28 + J29</f>
        <v>423703114.41910857</v>
      </c>
      <c r="K46" s="23">
        <f>K19 + K20 + K28 + K29</f>
        <v>438784074.25846118</v>
      </c>
      <c r="L46" s="23">
        <f>L19 + L20 + L28 + L29</f>
        <v>467346844.8124423</v>
      </c>
      <c r="M46" s="23">
        <f>M19 + M20 + M28 + M29</f>
        <v>490413795.04390895</v>
      </c>
      <c r="N46" s="23">
        <f>N19 + N20 + N28 + N29</f>
        <v>498989382.53456819</v>
      </c>
      <c r="P46" s="2">
        <v>3</v>
      </c>
    </row>
    <row r="47" spans="2:16" x14ac:dyDescent="0.2">
      <c r="B47" s="25" t="s">
        <v>113</v>
      </c>
      <c r="C47" s="2" t="s">
        <v>93</v>
      </c>
      <c r="D47" s="2" t="s">
        <v>90</v>
      </c>
      <c r="J47" s="23">
        <f>J46-J36</f>
        <v>418303114.41910857</v>
      </c>
      <c r="K47" s="23">
        <f>K46-K36</f>
        <v>433884074.25846118</v>
      </c>
      <c r="L47" s="23">
        <f t="shared" ref="L47:N47" si="2">L46-L36</f>
        <v>462346844.8124423</v>
      </c>
      <c r="M47" s="23">
        <f t="shared" si="2"/>
        <v>485313795.04390895</v>
      </c>
      <c r="N47" s="23">
        <f t="shared" si="2"/>
        <v>493589382.53456819</v>
      </c>
      <c r="P47" s="30" t="s">
        <v>135</v>
      </c>
    </row>
    <row r="49" spans="2:16" x14ac:dyDescent="0.2">
      <c r="B49" s="25" t="s">
        <v>112</v>
      </c>
      <c r="C49" s="2" t="s">
        <v>94</v>
      </c>
      <c r="D49" s="2" t="s">
        <v>90</v>
      </c>
      <c r="J49" s="23">
        <f>J22 + J23 + J31</f>
        <v>53894919.433886409</v>
      </c>
      <c r="K49" s="23">
        <f t="shared" ref="K49:N49" si="3">K22 + K23 + K31</f>
        <v>57396359.207375892</v>
      </c>
      <c r="L49" s="23">
        <f t="shared" si="3"/>
        <v>57601325.20256339</v>
      </c>
      <c r="M49" s="23">
        <f t="shared" si="3"/>
        <v>56434395.564195111</v>
      </c>
      <c r="N49" s="23">
        <f t="shared" si="3"/>
        <v>48201861.96798066</v>
      </c>
      <c r="P49" s="2">
        <v>3</v>
      </c>
    </row>
    <row r="50" spans="2:16" x14ac:dyDescent="0.2">
      <c r="B50" s="25" t="s">
        <v>113</v>
      </c>
      <c r="C50" s="2" t="s">
        <v>94</v>
      </c>
      <c r="D50" s="2" t="s">
        <v>90</v>
      </c>
      <c r="J50" s="23">
        <f>J49-J38</f>
        <v>53775919.433886409</v>
      </c>
      <c r="K50" s="23">
        <f t="shared" ref="K50:M50" si="4">K49-K38</f>
        <v>57253359.207375892</v>
      </c>
      <c r="L50" s="23">
        <f t="shared" si="4"/>
        <v>57463325.20256339</v>
      </c>
      <c r="M50" s="23">
        <f t="shared" si="4"/>
        <v>56316395.564195111</v>
      </c>
      <c r="N50" s="23">
        <f>N49-N38</f>
        <v>48156861.96798066</v>
      </c>
      <c r="P50" s="30" t="s">
        <v>135</v>
      </c>
    </row>
    <row r="52" spans="2:16" x14ac:dyDescent="0.2">
      <c r="B52" s="25" t="s">
        <v>114</v>
      </c>
      <c r="D52" s="2" t="s">
        <v>90</v>
      </c>
      <c r="J52" s="20">
        <f>J44 + J47 + J50</f>
        <v>562283350.20027983</v>
      </c>
      <c r="K52" s="20">
        <f t="shared" ref="K52:N52" si="5">K44 + K47 + K50</f>
        <v>622996022.44181395</v>
      </c>
      <c r="L52" s="20">
        <f t="shared" si="5"/>
        <v>640578322.2716341</v>
      </c>
      <c r="M52" s="20">
        <f t="shared" si="5"/>
        <v>665565563.81893802</v>
      </c>
      <c r="N52" s="20">
        <f t="shared" si="5"/>
        <v>677599574.84451628</v>
      </c>
    </row>
    <row r="55" spans="2:16" x14ac:dyDescent="0.2">
      <c r="B55" s="19" t="s">
        <v>69</v>
      </c>
    </row>
    <row r="61" spans="2:16" x14ac:dyDescent="0.2">
      <c r="B61" s="18"/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7bef76-b888-41a2-a261-5f525b37d47e">ECT67VDXDTCW-1622398196-208</_dlc_DocId>
    <_dlc_DocIdUrl xmlns="5e7bef76-b888-41a2-a261-5f525b37d47e">
      <Url>https://intranet.acm.local/project/Inkomstenbesluiten DSBs/_layouts/15/DocIdRedir.aspx?ID=ECT67VDXDTCW-1622398196-208</Url>
      <Description>ECT67VDXDTCW-1622398196-208</Description>
    </_dlc_DocIdUrl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C4B28-42FD-4275-AD39-0DAE99CBE63F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de7ae6dc-ac48-4e23-b5f4-085091b96a6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5e7bef76-b888-41a2-a261-5f525b37d47e"/>
  </ds:schemaRefs>
</ds:datastoreItem>
</file>

<file path=customXml/itemProps2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3FB9FB1-5ADD-4CCA-AB39-A93A12AE538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7DC806B-FFAC-40C0-B0BF-DA7824625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e6dc-ac48-4e23-b5f4-085091b96a6e"/>
    <ds:schemaRef ds:uri="5e7bef76-b888-41a2-a261-5f525b37d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8923370-C35E-4A97-9991-F17B35697C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Titelblad</vt:lpstr>
      <vt:lpstr>Toelichting</vt:lpstr>
      <vt:lpstr>Bronnen en toepassingen</vt:lpstr>
      <vt:lpstr>1. Resultaat</vt:lpstr>
      <vt:lpstr>Input (Data door ACM) --&gt;</vt:lpstr>
      <vt:lpstr>2. Brondata</vt:lpstr>
      <vt:lpstr>Berekeningen --&gt;</vt:lpstr>
      <vt:lpstr>3. Berekening kapitaalkosten</vt:lpstr>
      <vt:lpstr>4. Berekening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2026-09-10T10:15:13Z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47600515-4f65-4824-a4c7-6ed220529f20</vt:lpwstr>
  </property>
  <property fmtid="{D5CDD505-2E9C-101B-9397-08002B2CF9AE}" pid="4" name="TaxKeyword">
    <vt:lpwstr/>
  </property>
</Properties>
</file>