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124226"/>
  <xr:revisionPtr revIDLastSave="0" documentId="13_ncr:20000001_{5CC23D3A-5464-4E45-90EA-7585D4F861B6}" xr6:coauthVersionLast="47" xr6:coauthVersionMax="47" xr10:uidLastSave="{00000000-0000-0000-0000-000000000000}"/>
  <bookViews>
    <workbookView xWindow="-120" yWindow="-120" windowWidth="29040" windowHeight="15720" tabRatio="847" activeTab="2" xr2:uid="{00000000-000D-0000-FFFF-FFFF00000000}"/>
  </bookViews>
  <sheets>
    <sheet name="Titelblad" sheetId="9" r:id="rId1"/>
    <sheet name="Toelichting" sheetId="10" r:id="rId2"/>
    <sheet name="Bronnen en toepassingen" sheetId="11" r:id="rId3"/>
    <sheet name="1. Resultaat" sheetId="21" r:id="rId4"/>
    <sheet name="Input (Data door ACM) --&gt;" sheetId="25" r:id="rId5"/>
    <sheet name="2. Brondata" sheetId="18" r:id="rId6"/>
    <sheet name="3. Data inkoop Enexis" sheetId="35" r:id="rId7"/>
    <sheet name="Berekeningen --&gt;" sheetId="15" r:id="rId8"/>
    <sheet name="4. Berekening kapitaalkosten" sheetId="27" r:id="rId9"/>
    <sheet name="5. Proxy tariefstijging Enexis" sheetId="33" r:id="rId10"/>
    <sheet name="6. Inkoop transport Enexis" sheetId="40" r:id="rId11"/>
    <sheet name="7. Berekening TI" sheetId="2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304" i="33" l="1"/>
  <c r="L20" i="27" l="1"/>
  <c r="L20" i="40"/>
  <c r="M20" i="40"/>
  <c r="N20" i="40"/>
  <c r="O20" i="40"/>
  <c r="P20" i="40"/>
  <c r="L19" i="40"/>
  <c r="M19" i="40"/>
  <c r="N19" i="40"/>
  <c r="O19" i="40"/>
  <c r="P19" i="40"/>
  <c r="M18" i="40"/>
  <c r="N18" i="40"/>
  <c r="O18" i="40"/>
  <c r="P18" i="40"/>
  <c r="L18" i="40"/>
  <c r="P206" i="33"/>
  <c r="O206" i="33"/>
  <c r="N206" i="33"/>
  <c r="M206" i="33"/>
  <c r="L206" i="33"/>
  <c r="P205" i="33"/>
  <c r="O205" i="33"/>
  <c r="N205" i="33"/>
  <c r="M205" i="33"/>
  <c r="L205" i="33"/>
  <c r="P202" i="33"/>
  <c r="O202" i="33"/>
  <c r="N202" i="33"/>
  <c r="M202" i="33"/>
  <c r="L202" i="33"/>
  <c r="P201" i="33"/>
  <c r="O201" i="33"/>
  <c r="N201" i="33"/>
  <c r="M201" i="33"/>
  <c r="L201" i="33"/>
  <c r="P200" i="33"/>
  <c r="O200" i="33"/>
  <c r="N200" i="33"/>
  <c r="M200" i="33"/>
  <c r="L200" i="33"/>
  <c r="P199" i="33"/>
  <c r="O199" i="33"/>
  <c r="N199" i="33"/>
  <c r="M199" i="33"/>
  <c r="L199" i="33"/>
  <c r="P196" i="33"/>
  <c r="O196" i="33"/>
  <c r="N196" i="33"/>
  <c r="M196" i="33"/>
  <c r="L196" i="33"/>
  <c r="P195" i="33"/>
  <c r="O195" i="33"/>
  <c r="N195" i="33"/>
  <c r="M195" i="33"/>
  <c r="L195" i="33"/>
  <c r="P192" i="33"/>
  <c r="O192" i="33"/>
  <c r="N192" i="33"/>
  <c r="M192" i="33"/>
  <c r="L192" i="33"/>
  <c r="P187" i="33"/>
  <c r="O187" i="33"/>
  <c r="N187" i="33"/>
  <c r="M187" i="33"/>
  <c r="L187" i="33"/>
  <c r="P186" i="33"/>
  <c r="O186" i="33"/>
  <c r="N186" i="33"/>
  <c r="M186" i="33"/>
  <c r="L186" i="33"/>
  <c r="P180" i="33"/>
  <c r="O180" i="33"/>
  <c r="N180" i="33"/>
  <c r="M180" i="33"/>
  <c r="L180" i="33"/>
  <c r="P179" i="33"/>
  <c r="O179" i="33"/>
  <c r="N179" i="33"/>
  <c r="M179" i="33"/>
  <c r="L179" i="33"/>
  <c r="P178" i="33"/>
  <c r="O178" i="33"/>
  <c r="N178" i="33"/>
  <c r="M178" i="33"/>
  <c r="L178" i="33"/>
  <c r="P177" i="33"/>
  <c r="O177" i="33"/>
  <c r="N177" i="33"/>
  <c r="M177" i="33"/>
  <c r="L177" i="33"/>
  <c r="P176" i="33"/>
  <c r="O176" i="33"/>
  <c r="N176" i="33"/>
  <c r="M176" i="33"/>
  <c r="L176" i="33"/>
  <c r="P175" i="33"/>
  <c r="O175" i="33"/>
  <c r="N175" i="33"/>
  <c r="M175" i="33"/>
  <c r="L175" i="33"/>
  <c r="P174" i="33"/>
  <c r="O174" i="33"/>
  <c r="N174" i="33"/>
  <c r="M174" i="33"/>
  <c r="L174" i="33"/>
  <c r="P171" i="33"/>
  <c r="O171" i="33"/>
  <c r="N171" i="33"/>
  <c r="M171" i="33"/>
  <c r="L171" i="33"/>
  <c r="P170" i="33"/>
  <c r="O170" i="33"/>
  <c r="N170" i="33"/>
  <c r="M170" i="33"/>
  <c r="L170" i="33"/>
  <c r="P167" i="33"/>
  <c r="O167" i="33"/>
  <c r="N167" i="33"/>
  <c r="M167" i="33"/>
  <c r="L167" i="33"/>
  <c r="P166" i="33"/>
  <c r="O166" i="33"/>
  <c r="N166" i="33"/>
  <c r="M166" i="33"/>
  <c r="L166" i="33"/>
  <c r="P165" i="33"/>
  <c r="O165" i="33"/>
  <c r="N165" i="33"/>
  <c r="M165" i="33"/>
  <c r="L165" i="33"/>
  <c r="P164" i="33"/>
  <c r="O164" i="33"/>
  <c r="N164" i="33"/>
  <c r="M164" i="33"/>
  <c r="L164" i="33"/>
  <c r="P158" i="33"/>
  <c r="O158" i="33"/>
  <c r="N158" i="33"/>
  <c r="M158" i="33"/>
  <c r="L158" i="33"/>
  <c r="P157" i="33"/>
  <c r="O157" i="33"/>
  <c r="N157" i="33"/>
  <c r="M157" i="33"/>
  <c r="L157" i="33"/>
  <c r="P156" i="33"/>
  <c r="O156" i="33"/>
  <c r="N156" i="33"/>
  <c r="M156" i="33"/>
  <c r="L156" i="33"/>
  <c r="P155" i="33"/>
  <c r="O155" i="33"/>
  <c r="N155" i="33"/>
  <c r="M155" i="33"/>
  <c r="L155" i="33"/>
  <c r="P152" i="33"/>
  <c r="O152" i="33"/>
  <c r="N152" i="33"/>
  <c r="M152" i="33"/>
  <c r="L152" i="33"/>
  <c r="P151" i="33"/>
  <c r="O151" i="33"/>
  <c r="N151" i="33"/>
  <c r="M151" i="33"/>
  <c r="L151" i="33"/>
  <c r="P150" i="33"/>
  <c r="O150" i="33"/>
  <c r="N150" i="33"/>
  <c r="M150" i="33"/>
  <c r="L150" i="33"/>
  <c r="P149" i="33"/>
  <c r="O149" i="33"/>
  <c r="N149" i="33"/>
  <c r="M149" i="33"/>
  <c r="L149" i="33"/>
  <c r="L146" i="33"/>
  <c r="M146" i="33"/>
  <c r="N146" i="33"/>
  <c r="O146" i="33"/>
  <c r="P146" i="33"/>
  <c r="P145" i="33"/>
  <c r="O145" i="33"/>
  <c r="N145" i="33"/>
  <c r="M145" i="33"/>
  <c r="L145" i="33"/>
  <c r="P144" i="33"/>
  <c r="O144" i="33"/>
  <c r="N144" i="33"/>
  <c r="M144" i="33"/>
  <c r="L144" i="33"/>
  <c r="P143" i="33"/>
  <c r="O143" i="33"/>
  <c r="N143" i="33"/>
  <c r="M143" i="33"/>
  <c r="L143" i="33"/>
  <c r="P137" i="33"/>
  <c r="O137" i="33"/>
  <c r="N137" i="33"/>
  <c r="M137" i="33"/>
  <c r="L137" i="33"/>
  <c r="P136" i="33"/>
  <c r="O136" i="33"/>
  <c r="N136" i="33"/>
  <c r="M136" i="33"/>
  <c r="L136" i="33"/>
  <c r="P135" i="33"/>
  <c r="O135" i="33"/>
  <c r="N135" i="33"/>
  <c r="M135" i="33"/>
  <c r="L135" i="33"/>
  <c r="P132" i="33"/>
  <c r="O132" i="33"/>
  <c r="N132" i="33"/>
  <c r="M132" i="33"/>
  <c r="L132" i="33"/>
  <c r="P131" i="33"/>
  <c r="O131" i="33"/>
  <c r="N131" i="33"/>
  <c r="M131" i="33"/>
  <c r="L131" i="33"/>
  <c r="P130" i="33"/>
  <c r="O130" i="33"/>
  <c r="N130" i="33"/>
  <c r="M130" i="33"/>
  <c r="L130" i="33"/>
  <c r="P127" i="33"/>
  <c r="O127" i="33"/>
  <c r="N127" i="33"/>
  <c r="M127" i="33"/>
  <c r="L127" i="33"/>
  <c r="P126" i="33"/>
  <c r="O126" i="33"/>
  <c r="N126" i="33"/>
  <c r="M126" i="33"/>
  <c r="L126" i="33"/>
  <c r="P125" i="33"/>
  <c r="O125" i="33"/>
  <c r="N125" i="33"/>
  <c r="M125" i="33"/>
  <c r="L125" i="33"/>
  <c r="P122" i="33"/>
  <c r="O122" i="33"/>
  <c r="N122" i="33"/>
  <c r="M122" i="33"/>
  <c r="L122" i="33"/>
  <c r="P121" i="33"/>
  <c r="O121" i="33"/>
  <c r="N121" i="33"/>
  <c r="M121" i="33"/>
  <c r="L121" i="33"/>
  <c r="P120" i="33"/>
  <c r="O120" i="33"/>
  <c r="N120" i="33"/>
  <c r="M120" i="33"/>
  <c r="K112" i="33" l="1"/>
  <c r="K111" i="33"/>
  <c r="K108" i="33"/>
  <c r="K107" i="33"/>
  <c r="K106" i="33"/>
  <c r="K105" i="33"/>
  <c r="K102" i="33"/>
  <c r="K101" i="33"/>
  <c r="K98" i="33"/>
  <c r="O300" i="33" l="1"/>
  <c r="N300" i="33"/>
  <c r="L300" i="33"/>
  <c r="P300" i="33"/>
  <c r="M300" i="33"/>
  <c r="M290" i="33"/>
  <c r="N290" i="33"/>
  <c r="L290" i="33"/>
  <c r="O290" i="33"/>
  <c r="P290" i="33"/>
  <c r="O296" i="33"/>
  <c r="L296" i="33"/>
  <c r="P296" i="33"/>
  <c r="M296" i="33"/>
  <c r="N296" i="33"/>
  <c r="N293" i="33"/>
  <c r="O293" i="33"/>
  <c r="L293" i="33"/>
  <c r="P293" i="33"/>
  <c r="M293" i="33"/>
  <c r="L299" i="33"/>
  <c r="P299" i="33"/>
  <c r="M299" i="33"/>
  <c r="O299" i="33"/>
  <c r="N299" i="33"/>
  <c r="L286" i="33"/>
  <c r="P286" i="33"/>
  <c r="M286" i="33"/>
  <c r="N286" i="33"/>
  <c r="O286" i="33"/>
  <c r="M294" i="33"/>
  <c r="N294" i="33"/>
  <c r="O294" i="33"/>
  <c r="L294" i="33"/>
  <c r="P294" i="33"/>
  <c r="N289" i="33"/>
  <c r="O289" i="33"/>
  <c r="L289" i="33"/>
  <c r="P289" i="33"/>
  <c r="M289" i="33"/>
  <c r="L295" i="33"/>
  <c r="P295" i="33"/>
  <c r="O295" i="33"/>
  <c r="M295" i="33"/>
  <c r="N295" i="33"/>
  <c r="P23" i="27" l="1"/>
  <c r="O23" i="27"/>
  <c r="N23" i="27"/>
  <c r="P22" i="27"/>
  <c r="P32" i="27" s="1"/>
  <c r="O22" i="27"/>
  <c r="O32" i="27" s="1"/>
  <c r="N22" i="27"/>
  <c r="N32" i="27" s="1"/>
  <c r="P20" i="27"/>
  <c r="O20" i="27"/>
  <c r="N20" i="27"/>
  <c r="P19" i="27"/>
  <c r="P29" i="27" s="1"/>
  <c r="O19" i="27"/>
  <c r="O29" i="27" s="1"/>
  <c r="N19" i="27"/>
  <c r="N29" i="27" s="1"/>
  <c r="P16" i="27"/>
  <c r="O16" i="27"/>
  <c r="N16" i="27"/>
  <c r="P28" i="27" l="1"/>
  <c r="P31" i="27"/>
  <c r="O28" i="27"/>
  <c r="O31" i="27"/>
  <c r="N31" i="27"/>
  <c r="N28" i="27"/>
  <c r="J36" i="40"/>
  <c r="J35" i="40"/>
  <c r="K26" i="40"/>
  <c r="K27" i="40"/>
  <c r="K25" i="40"/>
  <c r="L120" i="33"/>
  <c r="K93" i="33"/>
  <c r="K92" i="33"/>
  <c r="K81" i="33"/>
  <c r="K82" i="33"/>
  <c r="K83" i="33"/>
  <c r="K84" i="33"/>
  <c r="K85" i="33"/>
  <c r="K86" i="33"/>
  <c r="K80" i="33"/>
  <c r="K77" i="33"/>
  <c r="K76" i="33"/>
  <c r="K71" i="33"/>
  <c r="K72" i="33"/>
  <c r="K73" i="33"/>
  <c r="K70" i="33"/>
  <c r="K62" i="33"/>
  <c r="K63" i="33"/>
  <c r="K64" i="33"/>
  <c r="K61" i="33"/>
  <c r="K56" i="33"/>
  <c r="K57" i="33"/>
  <c r="K58" i="33"/>
  <c r="K55" i="33"/>
  <c r="K50" i="33"/>
  <c r="K51" i="33"/>
  <c r="K52" i="33"/>
  <c r="K49" i="33"/>
  <c r="K42" i="33"/>
  <c r="K43" i="33"/>
  <c r="K41" i="33"/>
  <c r="K37" i="33"/>
  <c r="K38" i="33"/>
  <c r="K36" i="33"/>
  <c r="K32" i="33"/>
  <c r="K33" i="33"/>
  <c r="K31" i="33"/>
  <c r="K27" i="33"/>
  <c r="K28" i="33"/>
  <c r="K26" i="33"/>
  <c r="M17" i="33"/>
  <c r="N17" i="33"/>
  <c r="O17" i="33"/>
  <c r="P17" i="33"/>
  <c r="M18" i="33"/>
  <c r="M304" i="33" s="1"/>
  <c r="N18" i="33"/>
  <c r="N304" i="33" s="1"/>
  <c r="O18" i="33"/>
  <c r="O304" i="33" s="1"/>
  <c r="P18" i="33"/>
  <c r="P304" i="33" s="1"/>
  <c r="L18" i="33"/>
  <c r="L17" i="33"/>
  <c r="L273" i="33" l="1"/>
  <c r="P273" i="33"/>
  <c r="M273" i="33"/>
  <c r="N273" i="33"/>
  <c r="O273" i="33"/>
  <c r="O238" i="33"/>
  <c r="L238" i="33"/>
  <c r="P238" i="33"/>
  <c r="N238" i="33"/>
  <c r="M238" i="33"/>
  <c r="O244" i="33"/>
  <c r="N244" i="33"/>
  <c r="L244" i="33"/>
  <c r="P244" i="33"/>
  <c r="M244" i="33"/>
  <c r="O250" i="33"/>
  <c r="L250" i="33"/>
  <c r="P250" i="33"/>
  <c r="M250" i="33"/>
  <c r="N250" i="33"/>
  <c r="O259" i="33"/>
  <c r="L259" i="33"/>
  <c r="P259" i="33"/>
  <c r="M259" i="33"/>
  <c r="N259" i="33"/>
  <c r="O274" i="33"/>
  <c r="L274" i="33"/>
  <c r="P274" i="33"/>
  <c r="N274" i="33"/>
  <c r="M274" i="33"/>
  <c r="O270" i="33"/>
  <c r="L270" i="33"/>
  <c r="P270" i="33"/>
  <c r="M270" i="33"/>
  <c r="N270" i="33"/>
  <c r="L249" i="33"/>
  <c r="P249" i="33"/>
  <c r="O249" i="33"/>
  <c r="M249" i="33"/>
  <c r="N249" i="33"/>
  <c r="L269" i="33"/>
  <c r="P269" i="33"/>
  <c r="M269" i="33"/>
  <c r="O269" i="33"/>
  <c r="N269" i="33"/>
  <c r="L243" i="33"/>
  <c r="P243" i="33"/>
  <c r="M243" i="33"/>
  <c r="O243" i="33"/>
  <c r="N243" i="33"/>
  <c r="L258" i="33"/>
  <c r="P258" i="33"/>
  <c r="M258" i="33"/>
  <c r="O258" i="33"/>
  <c r="N258" i="33"/>
  <c r="M240" i="33"/>
  <c r="N240" i="33"/>
  <c r="O240" i="33"/>
  <c r="L240" i="33"/>
  <c r="P240" i="33"/>
  <c r="M246" i="33"/>
  <c r="P246" i="33"/>
  <c r="N246" i="33"/>
  <c r="L246" i="33"/>
  <c r="O246" i="33"/>
  <c r="M252" i="33"/>
  <c r="P252" i="33"/>
  <c r="N252" i="33"/>
  <c r="O252" i="33"/>
  <c r="L252" i="33"/>
  <c r="M261" i="33"/>
  <c r="N261" i="33"/>
  <c r="P261" i="33"/>
  <c r="O261" i="33"/>
  <c r="L261" i="33"/>
  <c r="M265" i="33"/>
  <c r="P265" i="33"/>
  <c r="N265" i="33"/>
  <c r="O265" i="33"/>
  <c r="L265" i="33"/>
  <c r="M272" i="33"/>
  <c r="P272" i="33"/>
  <c r="N272" i="33"/>
  <c r="L272" i="33"/>
  <c r="O272" i="33"/>
  <c r="O280" i="33"/>
  <c r="N280" i="33"/>
  <c r="L280" i="33"/>
  <c r="P280" i="33"/>
  <c r="M280" i="33"/>
  <c r="L237" i="33"/>
  <c r="P237" i="33"/>
  <c r="M237" i="33"/>
  <c r="N237" i="33"/>
  <c r="O237" i="33"/>
  <c r="N264" i="33"/>
  <c r="M264" i="33"/>
  <c r="O264" i="33"/>
  <c r="L264" i="33"/>
  <c r="P264" i="33"/>
  <c r="N239" i="33"/>
  <c r="M239" i="33"/>
  <c r="O239" i="33"/>
  <c r="L239" i="33"/>
  <c r="P239" i="33"/>
  <c r="N245" i="33"/>
  <c r="O245" i="33"/>
  <c r="L245" i="33"/>
  <c r="P245" i="33"/>
  <c r="M245" i="33"/>
  <c r="N251" i="33"/>
  <c r="O251" i="33"/>
  <c r="M251" i="33"/>
  <c r="L251" i="33"/>
  <c r="P251" i="33"/>
  <c r="N260" i="33"/>
  <c r="M260" i="33"/>
  <c r="O260" i="33"/>
  <c r="L260" i="33"/>
  <c r="P260" i="33"/>
  <c r="M268" i="33"/>
  <c r="P268" i="33"/>
  <c r="N268" i="33"/>
  <c r="O268" i="33"/>
  <c r="L268" i="33"/>
  <c r="N271" i="33"/>
  <c r="M271" i="33"/>
  <c r="O271" i="33"/>
  <c r="L271" i="33"/>
  <c r="P271" i="33"/>
  <c r="N281" i="33"/>
  <c r="O281" i="33"/>
  <c r="M281" i="33"/>
  <c r="L281" i="33"/>
  <c r="P281" i="33"/>
  <c r="N215" i="33"/>
  <c r="M215" i="33"/>
  <c r="P215" i="33"/>
  <c r="L215" i="33"/>
  <c r="O215" i="33"/>
  <c r="N219" i="33"/>
  <c r="O219" i="33"/>
  <c r="L219" i="33"/>
  <c r="P219" i="33"/>
  <c r="M219" i="33"/>
  <c r="O226" i="33"/>
  <c r="L226" i="33"/>
  <c r="M226" i="33"/>
  <c r="N226" i="33"/>
  <c r="P226" i="33"/>
  <c r="O230" i="33"/>
  <c r="L230" i="33"/>
  <c r="P230" i="33"/>
  <c r="M230" i="33"/>
  <c r="N230" i="33"/>
  <c r="M224" i="33"/>
  <c r="N224" i="33"/>
  <c r="O224" i="33"/>
  <c r="P224" i="33"/>
  <c r="L224" i="33"/>
  <c r="L221" i="33"/>
  <c r="P221" i="33"/>
  <c r="M221" i="33"/>
  <c r="N221" i="33"/>
  <c r="O221" i="33"/>
  <c r="N231" i="33"/>
  <c r="O231" i="33"/>
  <c r="L231" i="33"/>
  <c r="P231" i="33"/>
  <c r="M231" i="33"/>
  <c r="O214" i="33"/>
  <c r="N214" i="33"/>
  <c r="M214" i="33"/>
  <c r="P214" i="33"/>
  <c r="L214" i="33"/>
  <c r="L225" i="33"/>
  <c r="P225" i="33"/>
  <c r="M225" i="33"/>
  <c r="N225" i="33"/>
  <c r="O225" i="33"/>
  <c r="M216" i="33"/>
  <c r="P216" i="33"/>
  <c r="L216" i="33"/>
  <c r="O216" i="33"/>
  <c r="N216" i="33"/>
  <c r="M220" i="33"/>
  <c r="N220" i="33"/>
  <c r="O220" i="33"/>
  <c r="L220" i="33"/>
  <c r="P220" i="33"/>
  <c r="L229" i="33"/>
  <c r="P229" i="33"/>
  <c r="M229" i="33"/>
  <c r="N229" i="33"/>
  <c r="O229" i="33"/>
  <c r="L22" i="27"/>
  <c r="M22" i="27"/>
  <c r="M36" i="22" l="1"/>
  <c r="N36" i="22"/>
  <c r="O36" i="22"/>
  <c r="P36" i="22"/>
  <c r="L36" i="22"/>
  <c r="M34" i="22"/>
  <c r="N34" i="22"/>
  <c r="O34" i="22"/>
  <c r="P34" i="22"/>
  <c r="L34" i="22"/>
  <c r="M32" i="22"/>
  <c r="N32" i="22"/>
  <c r="O32" i="22"/>
  <c r="P32" i="22"/>
  <c r="L32" i="22"/>
  <c r="L31" i="40" l="1"/>
  <c r="N31" i="40"/>
  <c r="N42" i="40" s="1"/>
  <c r="O31" i="40"/>
  <c r="P31" i="40"/>
  <c r="M31" i="40"/>
  <c r="L42" i="40" l="1"/>
  <c r="L41" i="40"/>
  <c r="O42" i="40"/>
  <c r="O41" i="40"/>
  <c r="O43" i="40"/>
  <c r="P43" i="40"/>
  <c r="P41" i="40"/>
  <c r="P42" i="40"/>
  <c r="N41" i="40"/>
  <c r="N43" i="40"/>
  <c r="M41" i="40"/>
  <c r="M43" i="40"/>
  <c r="M42" i="40"/>
  <c r="L43" i="40"/>
  <c r="O48" i="40" l="1"/>
  <c r="O27" i="22" s="1"/>
  <c r="P48" i="40"/>
  <c r="P27" i="22" s="1"/>
  <c r="M48" i="40"/>
  <c r="M27" i="22" s="1"/>
  <c r="L48" i="40"/>
  <c r="L27" i="22" s="1"/>
  <c r="N48" i="40"/>
  <c r="N27" i="22" s="1"/>
  <c r="M29" i="22" l="1"/>
  <c r="N29" i="22"/>
  <c r="O29" i="22"/>
  <c r="P29" i="22"/>
  <c r="L29" i="22"/>
  <c r="M25" i="22"/>
  <c r="N25" i="22"/>
  <c r="O25" i="22"/>
  <c r="P25" i="22"/>
  <c r="M26" i="22"/>
  <c r="N26" i="22"/>
  <c r="O26" i="22"/>
  <c r="P26" i="22"/>
  <c r="L26" i="22"/>
  <c r="L25" i="22"/>
  <c r="M23" i="22"/>
  <c r="N23" i="22"/>
  <c r="O23" i="22"/>
  <c r="P23" i="22"/>
  <c r="L23" i="22"/>
  <c r="M32" i="27"/>
  <c r="M20" i="22" s="1"/>
  <c r="N20" i="22"/>
  <c r="O20" i="22"/>
  <c r="P20" i="22"/>
  <c r="M23" i="27"/>
  <c r="L23" i="27"/>
  <c r="L32" i="27"/>
  <c r="L20" i="22" s="1"/>
  <c r="M19" i="27"/>
  <c r="M29" i="27" s="1"/>
  <c r="M17" i="22" s="1"/>
  <c r="N17" i="22"/>
  <c r="O17" i="22"/>
  <c r="P17" i="22"/>
  <c r="M20" i="27"/>
  <c r="L19" i="27"/>
  <c r="L29" i="27" s="1"/>
  <c r="L17" i="22" s="1"/>
  <c r="M16" i="27"/>
  <c r="L16" i="27"/>
  <c r="N16" i="22" l="1"/>
  <c r="N41" i="22" s="1"/>
  <c r="L28" i="27"/>
  <c r="O19" i="22"/>
  <c r="O44" i="22" s="1"/>
  <c r="O16" i="22"/>
  <c r="O41" i="22" s="1"/>
  <c r="P16" i="22"/>
  <c r="P41" i="22" s="1"/>
  <c r="L31" i="27"/>
  <c r="L19" i="22" s="1"/>
  <c r="L44" i="22" s="1"/>
  <c r="L45" i="22" s="1"/>
  <c r="P19" i="22"/>
  <c r="P44" i="22" s="1"/>
  <c r="M28" i="27"/>
  <c r="M16" i="22" s="1"/>
  <c r="M41" i="22" s="1"/>
  <c r="M31" i="27"/>
  <c r="M19" i="22" s="1"/>
  <c r="M44" i="22" s="1"/>
  <c r="N19" i="22"/>
  <c r="N44" i="22" s="1"/>
  <c r="L16" i="22" l="1"/>
  <c r="L41" i="22" s="1"/>
  <c r="L42" i="22" s="1"/>
  <c r="L47" i="22" s="1"/>
  <c r="L16" i="21" s="1"/>
  <c r="M42" i="22"/>
  <c r="P42" i="22"/>
  <c r="O42" i="22"/>
  <c r="N42" i="22"/>
  <c r="N45" i="22"/>
  <c r="M45" i="22"/>
  <c r="P45" i="22"/>
  <c r="O45" i="22"/>
  <c r="B41" i="10"/>
  <c r="N47" i="22" l="1"/>
  <c r="N16" i="21" s="1"/>
  <c r="M47" i="22"/>
  <c r="M16" i="21" s="1"/>
  <c r="O47" i="22"/>
  <c r="O16" i="21" s="1"/>
  <c r="P47" i="22"/>
  <c r="P16" i="21" s="1"/>
  <c r="B42" i="10"/>
  <c r="B43" i="10" s="1"/>
</calcChain>
</file>

<file path=xl/sharedStrings.xml><?xml version="1.0" encoding="utf-8"?>
<sst xmlns="http://schemas.openxmlformats.org/spreadsheetml/2006/main" count="1152" uniqueCount="372">
  <si>
    <t>Overige opmerkingen</t>
  </si>
  <si>
    <t>Titelblad</t>
  </si>
  <si>
    <t>Over dit bestand</t>
  </si>
  <si>
    <t>Zaaknummer</t>
  </si>
  <si>
    <t>Titel</t>
  </si>
  <si>
    <t>Ondertitel</t>
  </si>
  <si>
    <t>Hoort bij besluit(en):</t>
  </si>
  <si>
    <t>Hoort bij onderzoek/publicatie ACM:</t>
  </si>
  <si>
    <t>Kenmerk besluit(en)</t>
  </si>
  <si>
    <t>Samenhang met andere rekenbestanden</t>
  </si>
  <si>
    <t>Overig opmerkingen</t>
  </si>
  <si>
    <t>Over de status van dit bestand</t>
  </si>
  <si>
    <t>Disclaimer</t>
  </si>
  <si>
    <t>Toelichting bij de werking van dit model</t>
  </si>
  <si>
    <t>Legenda voor gebruik van celkleuren en tabkleuren</t>
  </si>
  <si>
    <t>Beschrijving</t>
  </si>
  <si>
    <t>Waarde die zonder berekening wordt overgenomen uit een andere cel</t>
  </si>
  <si>
    <t>Berekende waarde</t>
  </si>
  <si>
    <t>Cel is niet van toepassing (dus leeg, niet nul), maar er wordt door een formule wel naar verwezen</t>
  </si>
  <si>
    <t>Bronnenoverzicht en specifieke toepassingen</t>
  </si>
  <si>
    <t>Bronnenoverzicht</t>
  </si>
  <si>
    <t>Exacte bestandsnaam</t>
  </si>
  <si>
    <t>Eenheid</t>
  </si>
  <si>
    <t>Constante</t>
  </si>
  <si>
    <t>Beschrijving gegevens</t>
  </si>
  <si>
    <t>Toelichting bij bijzonderheden</t>
  </si>
  <si>
    <t>Data</t>
  </si>
  <si>
    <t>Berekening</t>
  </si>
  <si>
    <t>Resultaat</t>
  </si>
  <si>
    <t>Tabkleur</t>
  </si>
  <si>
    <t>Tabblad met input</t>
  </si>
  <si>
    <t>Tabblad met berekeningen</t>
  </si>
  <si>
    <t>Input --&gt;</t>
  </si>
  <si>
    <t>Celkleur getallen</t>
  </si>
  <si>
    <t>Tabbladen die het model vormen</t>
  </si>
  <si>
    <t>Toelichting</t>
  </si>
  <si>
    <t>Tabbladen ten behoeve van begrip</t>
  </si>
  <si>
    <t>Tabblad met resultaten/output</t>
  </si>
  <si>
    <t>Leeg tabblad dat wordt gebruikt als index/markering voor een serie tabbladen (kleur: licht grijs)</t>
  </si>
  <si>
    <t>Omschrijving</t>
  </si>
  <si>
    <t>Bronverwijzing</t>
  </si>
  <si>
    <t>Opmerking</t>
  </si>
  <si>
    <t>Ophalen gegevens voor berekening</t>
  </si>
  <si>
    <t>Rijtotaal</t>
  </si>
  <si>
    <t>In rekenmodellen probeert ACM zoveel mogelijk eenvoudige navolgbare berekeningen te maken en geen ingewikkelde functies of toepassingen te gebruiken.</t>
  </si>
  <si>
    <t>Wanneer toch gebruik wordt gemaakt van cel- en rangenamen, macro's of andere bijzondere functies in Excel wordt de werking ervan hier toegelicht</t>
  </si>
  <si>
    <t>Duiding van specifieke Excel-toepassingen en overige bijzonderheden</t>
  </si>
  <si>
    <t>Toelichting bij dit bestand</t>
  </si>
  <si>
    <t>Nr.</t>
  </si>
  <si>
    <t xml:space="preserve">Verkorte naam </t>
  </si>
  <si>
    <t>Beschrijving berekening</t>
  </si>
  <si>
    <t>Beschrijving resultaat</t>
  </si>
  <si>
    <t xml:space="preserve">Bij inhoudelijke verschillen tussen de berekening in dit bestand en de berekening zoals die volgt uit het bijbehorende besluit, is het besluit leidend. </t>
  </si>
  <si>
    <t>Schematische weergave en/of inhoudsopgave van de werking van dit model</t>
  </si>
  <si>
    <t>Zoals gebruikt in dit bestand</t>
  </si>
  <si>
    <t>Ophalen resultaat</t>
  </si>
  <si>
    <t>Zaaknummer en/of kenmerk ACM</t>
  </si>
  <si>
    <t>In onderstaand overzicht houdt ACM bij welke bronnen gebruikt zijn voor de data en berekeningen in dit bestand.</t>
  </si>
  <si>
    <t>Ieder inputblad heeft een kolom 'bronverwijzing', waarin gebruikte bronnen met een verkorte naam worden aangeduid. Deze bronnen worden verder toegelicht in deze tabel.</t>
  </si>
  <si>
    <t>Indien van toepassing</t>
  </si>
  <si>
    <t>Mogelijkheden van bezwaar en beroep staan open tegen het besluit waarbij dit bestand hoort (zie kenmerken hierboven)</t>
  </si>
  <si>
    <t>Data en input (bron wordt vermeld)</t>
  </si>
  <si>
    <t>Berekende waarde die wordt opgehaald op een ander tabblad, incl. (eind)resultaat van berekening</t>
  </si>
  <si>
    <t>Gestandaardiseerde tabbladen, omvat tenminste: 'Titelblad', 'Toelichting' en 'Bronnen en toepassingen' (kleur: ACM-lichtpaars)</t>
  </si>
  <si>
    <t>Definitief? (ja/nee)</t>
  </si>
  <si>
    <t>Indien publicatie, datum van dit bestand:</t>
  </si>
  <si>
    <t>Indien definitief, wordt bestand openbaar en/of gepubliceerd? (ja/nee)</t>
  </si>
  <si>
    <t>Juridisch integraal onderdeel van bovenstaande besluit(en) (ja/nee)?</t>
  </si>
  <si>
    <t>Indien publicatie, bevat bedrijfsvertrouwelijke gegevens? (ja/nee)</t>
  </si>
  <si>
    <t>[ EINDE TABBLAD ]</t>
  </si>
  <si>
    <t>Naam bestand</t>
  </si>
  <si>
    <t>Aanvullende gegevens bestand</t>
  </si>
  <si>
    <t>Datum/wijze ontvangst, versie nr., URL, etc.</t>
  </si>
  <si>
    <t>Tabblad 1 - Resultaat</t>
  </si>
  <si>
    <t>Deze berekening is ontwikkeld in het standaardsjabloon van ACM Directie Toezicht Energie, versie 6 (april 2024)</t>
  </si>
  <si>
    <t>N.v.t.</t>
  </si>
  <si>
    <t>Nee</t>
  </si>
  <si>
    <t>Ja</t>
  </si>
  <si>
    <t>Toelichting samenhang tabbladen:</t>
  </si>
  <si>
    <t>Input</t>
  </si>
  <si>
    <t xml:space="preserve">Berekeningen </t>
  </si>
  <si>
    <t>2. Brondata</t>
  </si>
  <si>
    <t>1. Resultaat</t>
  </si>
  <si>
    <t>Data ten behoeve van de berekening van de kapitaalkosten</t>
  </si>
  <si>
    <t>WACC</t>
  </si>
  <si>
    <t>Geschatte WACC reguleringsperiode 2027-2031</t>
  </si>
  <si>
    <t>%</t>
  </si>
  <si>
    <t xml:space="preserve">Input uit de GAW-berekening </t>
  </si>
  <si>
    <t>EUR, pp jaar</t>
  </si>
  <si>
    <r>
      <t xml:space="preserve">Gestandaardiseerde activawaarde aan het einde van jaar </t>
    </r>
    <r>
      <rPr>
        <i/>
        <sz val="10"/>
        <rFont val="Arial"/>
        <family val="2"/>
      </rPr>
      <t>t</t>
    </r>
  </si>
  <si>
    <t>Wettelijke Taak</t>
  </si>
  <si>
    <t>Totale afschrijvingen op nog niet volledig afgeschreven activa</t>
  </si>
  <si>
    <t>AD</t>
  </si>
  <si>
    <t>TD</t>
  </si>
  <si>
    <t>MD</t>
  </si>
  <si>
    <t>2027</t>
  </si>
  <si>
    <t>2028</t>
  </si>
  <si>
    <t>2029</t>
  </si>
  <si>
    <t>2030</t>
  </si>
  <si>
    <t>2031</t>
  </si>
  <si>
    <t>Schattingen voor de operationele kosten</t>
  </si>
  <si>
    <t xml:space="preserve">Geschatte algemene operationele kosten </t>
  </si>
  <si>
    <t>Geschatte inkoopkosten netverliezen</t>
  </si>
  <si>
    <t>Schattingen voor de niet-tariefopbrengsten</t>
  </si>
  <si>
    <t>Geschatte niet-tariefopbrengsten</t>
  </si>
  <si>
    <t>Op dit tabblad berekent de ACM de geschatte vermogenskosten en afschrijvingen voor ieder jaar van de reguleringsperiode 2027-2031. Samen vormen deze de kapitaalkosten.</t>
  </si>
  <si>
    <t>Formule</t>
  </si>
  <si>
    <t>Berekening kapitaalkosten</t>
  </si>
  <si>
    <t xml:space="preserve">Berekening kapitaalkosten </t>
  </si>
  <si>
    <t>Vermogenskosten</t>
  </si>
  <si>
    <t xml:space="preserve">Afschrijvingen </t>
  </si>
  <si>
    <t>Op dit tabblad berekent de ACM de geschatte totale kosten en de toegestane inkomsten voor ieder jaar van de reguleringsperiode 2027-2031.</t>
  </si>
  <si>
    <t>Berekende kapitaalkosten</t>
  </si>
  <si>
    <t>Berekening toegestane inkomsten</t>
  </si>
  <si>
    <t xml:space="preserve">Geschatte kosten </t>
  </si>
  <si>
    <t xml:space="preserve">Toegestane inkomsten </t>
  </si>
  <si>
    <t>1 &amp; 2</t>
  </si>
  <si>
    <t>Totale toegestane inkomsten</t>
  </si>
  <si>
    <t xml:space="preserve">Op dit tabblad toont de ACM de toegestane inkomsten voor ieder jaar van de reguleringsperiode 2027-2031. </t>
  </si>
  <si>
    <t>Toegestane inkomsten</t>
  </si>
  <si>
    <t xml:space="preserve">Totale toegestane inkomsten </t>
  </si>
  <si>
    <t>Bijlage 2 Formules Methodebesluit distributiesysteembeheerders elektriciteit 2027-2031</t>
  </si>
  <si>
    <t>Bijlage 2 bij het methodebesluit DSB's E 2027-2031</t>
  </si>
  <si>
    <t>Hyperlink</t>
  </si>
  <si>
    <t>Niet openbaar</t>
  </si>
  <si>
    <t>WACC-model bij het inkomstenbesluit &amp; tarievenbesluit 2027</t>
  </si>
  <si>
    <t>#</t>
  </si>
  <si>
    <t>kW gecontracteerd per jaar</t>
  </si>
  <si>
    <t>Vastrecht transportdienst</t>
  </si>
  <si>
    <t>kW max per maand</t>
  </si>
  <si>
    <t>kW max per week</t>
  </si>
  <si>
    <t>Afnemers TS (25-50 kV)</t>
  </si>
  <si>
    <t>Afnemers TS (25-50 kV) maximaal 600 uur per jaar</t>
  </si>
  <si>
    <t xml:space="preserve">Afnemers Trafo HS+TS/MS </t>
  </si>
  <si>
    <t>Afnemers Trafo HS+TS/MS maximaal 600 uur per jaar</t>
  </si>
  <si>
    <t>Afnemers MS (1-20 kV) - Transport</t>
  </si>
  <si>
    <t>kW gecontracteerd</t>
  </si>
  <si>
    <t>kWh tarief normaal</t>
  </si>
  <si>
    <t>Afnemers MS (1-20 kV) - Distributie</t>
  </si>
  <si>
    <t>Afnemers Trafo MS/LS</t>
  </si>
  <si>
    <t xml:space="preserve">Afnemers LS </t>
  </si>
  <si>
    <t>kWh tarief laag</t>
  </si>
  <si>
    <t>Kleinverbruikers (t/m 3*80 A op LS)</t>
  </si>
  <si>
    <t>Vastrecht transportdienst t/m 1*6A LS geschakeld</t>
  </si>
  <si>
    <t>Vastrecht transportdienst t/m 3*80A op LS</t>
  </si>
  <si>
    <t>Kleinverbruikers (t/m 3*80 A op LS) capaciteitstarieven</t>
  </si>
  <si>
    <t>&gt; 3*63A t/m 3*80A</t>
  </si>
  <si>
    <t>&gt; 3*50A t/m 3*63A</t>
  </si>
  <si>
    <t>&gt; 3*35A t/m 3*50A</t>
  </si>
  <si>
    <t>&gt; 3*25A t/m 3*35A</t>
  </si>
  <si>
    <t>1-fase &gt;1*10A en 3-fase t/m 3*25A</t>
  </si>
  <si>
    <t>1-fase aansluitingen t/m 1*10A (1)</t>
  </si>
  <si>
    <t>t/m 1*6A geschakeld</t>
  </si>
  <si>
    <t>(1) Met uitzondering van aansluitingen t/m 1*6A geschakeld</t>
  </si>
  <si>
    <t>kVArh blindvermogen MS en hoger</t>
  </si>
  <si>
    <t>kVArh blindvermogen lager dan MS</t>
  </si>
  <si>
    <t>PAV t/m 1*6A (per aansluiting)</t>
  </si>
  <si>
    <t>PAV &gt; 1*6A en &lt;= 3*80A (per aansluiting)</t>
  </si>
  <si>
    <t>PAV &gt; 3*80A (per aansluiting)</t>
  </si>
  <si>
    <t>Periodieke aansluitvergoeding meerlengte per meter &gt; 25 meter</t>
  </si>
  <si>
    <t>2026</t>
  </si>
  <si>
    <t>AD + TD</t>
  </si>
  <si>
    <t>Tabblad 2 - Brondata algemeen</t>
  </si>
  <si>
    <t>2025</t>
  </si>
  <si>
    <t>Wettelijke taak</t>
  </si>
  <si>
    <t>Berekening geschatte inkoopkosten op basis van het transporttarief</t>
  </si>
  <si>
    <t>Berekening stap 2: proxy tariefstijging ten opzichte van 2026</t>
  </si>
  <si>
    <t>Ophalen gerealiseerde kosten periodieke aansluitvergoeding en meetdienst</t>
  </si>
  <si>
    <t>De geschatte kosten voor de periodieke aansluitvergoeding en voor de meetdienst stelt de ACM gelijk aan de realisatie van deze kosten in het meest recente jaar waarover gegevens beschikbaar zijn. Dat is 2025.</t>
  </si>
  <si>
    <t>De uitkomsten van de GAW-berekening DSB's E bij de inkomstenbesluiten 2027-2031 worden als input in dit model gebruikt.</t>
  </si>
  <si>
    <t>Tabblad 4 - Berekening geschatte kapitaalkosten</t>
  </si>
  <si>
    <t>Tabblad 3 - Data voor schatting inkoopkosten transport bij Enexis</t>
  </si>
  <si>
    <t>Tabblad 5 - Berekening proxy tariefstijging Enexis</t>
  </si>
  <si>
    <t>Informatieverzoek inkomstenbesluit Coteq E, tab 2, cellen L15:P15</t>
  </si>
  <si>
    <t>Informatieverzoek inkomstenbesluit Coteq E, tab 2, cellen L18:P18</t>
  </si>
  <si>
    <t>Informatieverzoek inkomstenbesluit Coteq E, tab 2, cellen L20:P20</t>
  </si>
  <si>
    <t>Informatieverzoek inkomstenbesluit Coteq E, tab 2, cellen L22:P22</t>
  </si>
  <si>
    <t>Informatieverzoek inkomstenbesluit Coteq E, tab 3, cellen L15:P15</t>
  </si>
  <si>
    <t>Informatieverzoek inkomstenbesluit Coteq E, tab 3, cellen L17:P17</t>
  </si>
  <si>
    <t>Informatieverzoek inkomstenbesluit Coteq E, tab 3, cellen L19:P19</t>
  </si>
  <si>
    <t>Geschatte volumes inkoop transport bij Enexis</t>
  </si>
  <si>
    <t>Tarieven 2026 van Enexis</t>
  </si>
  <si>
    <t>Tarievenblad 2026 Enexis, tab 2a, cel O23</t>
  </si>
  <si>
    <t>Tarievenblad 2026 Enexis, tab 2a, cel O24</t>
  </si>
  <si>
    <t>Tarievenblad 2026 Enexis, tab 2a, cel O25</t>
  </si>
  <si>
    <t>Tarievenblad 2026 Enexis, tab 2a, cel O28</t>
  </si>
  <si>
    <t>Tarievenblad 2026 Enexis, tab 2a, cel O29</t>
  </si>
  <si>
    <t>Tarievenblad 2026 Enexis, tab 2a, cel O30</t>
  </si>
  <si>
    <t>Tarievenblad 2026 Enexis, tab 2a, cel O33</t>
  </si>
  <si>
    <t>Tarievenblad 2026 Enexis, tab 2a, cel O34</t>
  </si>
  <si>
    <t>Tarievenblad 2026 Enexis, tab 2a, cel O35</t>
  </si>
  <si>
    <t>Tarievenblad 2026 Enexis, tab 2a, cel O38</t>
  </si>
  <si>
    <t>Tarievenblad 2026 Enexis, tab 2a, cel O39</t>
  </si>
  <si>
    <t>Tarievenblad 2026 Enexis, tab 2a, cel O40</t>
  </si>
  <si>
    <t>Tarievenblad 2026 Enexis, tab 2a, cel O46</t>
  </si>
  <si>
    <t>Tarievenblad 2026 Enexis, tab 2a, cel O47</t>
  </si>
  <si>
    <t>Tarievenblad 2026 Enexis, tab 2a, cel O48</t>
  </si>
  <si>
    <t>Tarievenblad 2026 Enexis, tab 2a, cel O49</t>
  </si>
  <si>
    <t>Tarievenblad 2026 Enexis, tab 2a, cel O52</t>
  </si>
  <si>
    <t>Tarievenblad 2026 Enexis, tab 2a, cel O53</t>
  </si>
  <si>
    <t>Tarievenblad 2026 Enexis, tab 2a, cel O54</t>
  </si>
  <si>
    <t>Tarievenblad 2026 Enexis, tab 2a, cel O55</t>
  </si>
  <si>
    <t>Tarievenblad 2026 Enexis, tab 2a, cel O64</t>
  </si>
  <si>
    <t>Tarievenblad 2026 Enexis, tab 2a, cel O65</t>
  </si>
  <si>
    <t>Tarievenblad 2026 Enexis, tab 2a, cel O66</t>
  </si>
  <si>
    <t>Tarievenblad 2026 Enexis, tab 2a, cel O67</t>
  </si>
  <si>
    <t>Tarievenblad 2026 Enexis, tab 2a, cel O73</t>
  </si>
  <si>
    <t>Tarievenblad 2026 Enexis, tab 2a, cel O74</t>
  </si>
  <si>
    <t>Tarievenblad 2026 Enexis, tab 2a, cel O75</t>
  </si>
  <si>
    <t>Tarievenblad 2026 Enexis, tab 2a, cel O76</t>
  </si>
  <si>
    <t>Tarievenblad 2026 Enexis, tab 2a, cel O79</t>
  </si>
  <si>
    <t>Tarievenblad 2026 Enexis, tab 2a, cel O80</t>
  </si>
  <si>
    <t>Tarievenblad 2026 Enexis, tab 2a, cel O83</t>
  </si>
  <si>
    <t>Tarievenblad 2026 Enexis, tab 2a, cel O84</t>
  </si>
  <si>
    <t>Tarievenblad 2026 Enexis, tab 2a, cel O85</t>
  </si>
  <si>
    <t>Tarievenblad 2026 Enexis, tab 2a, cel O86</t>
  </si>
  <si>
    <t>Tarievenblad 2026 Enexis, tab 2a, cel O87</t>
  </si>
  <si>
    <t>Tarievenblad 2026 Enexis, tab 2a, cel O88</t>
  </si>
  <si>
    <t>Tarievenblad 2026 Enexis, tab 2a, cel O89</t>
  </si>
  <si>
    <t>Tarievenblad 2026 Enexis, tab 2a, cel O96</t>
  </si>
  <si>
    <t>Tarievenblad 2026 Enexis, tab 2a, cel O97</t>
  </si>
  <si>
    <t>Geschatte tariefinkomsten van Enexis</t>
  </si>
  <si>
    <t>1. We berekenen hoeveel inkomsten voor AD + TD van Enexis in elk van de jaren 2027-2031 ontvangt als ze de tarieven 2026 zou hanteren. We gaan daarbij uit van de volumeschatting die Enexis voor elk van de jaren 2027-2031 heeft gemaakt.</t>
  </si>
  <si>
    <t>2. We berekenen voor elk van de jaren 2027-2031 het procentuele verschil tussen de inkomsten die Enexis heeft geschat ten opzichte van het resultaat in stap 1. Het resultaat geeft een proxy voor de tariefstijging van Enexis ten opzichte van 2026.</t>
  </si>
  <si>
    <t>Geschatte rekenvolumes van Enexis</t>
  </si>
  <si>
    <t>Inkoopkosten periodieke aansluitvergoeding bij Enexis</t>
  </si>
  <si>
    <t>Gerealiseerde inkoopkosten periodieke aansluitvergoeding bij Enexis</t>
  </si>
  <si>
    <t>Inkoopkosten meetdienst bij Enexis</t>
  </si>
  <si>
    <t>Gerealiseerde inkoopkosten meetdienst bij Enexis</t>
  </si>
  <si>
    <t>Ophalen inkomsten van Enexis</t>
  </si>
  <si>
    <t>Ophalen tarieven van Enexis</t>
  </si>
  <si>
    <t>Ophalen geschatte volumes van Enexis</t>
  </si>
  <si>
    <t>Berekening stap 1: inkomsten AD + TD Enexis met tarief 2026 en volumeschattingen 2027-2031</t>
  </si>
  <si>
    <t>Proxy tariefstijging Enexis tov 2026</t>
  </si>
  <si>
    <t>Ophalen geschatte volumes inkoopkosten transport bij Enexis</t>
  </si>
  <si>
    <t>Ophalen tarieven Enexis</t>
  </si>
  <si>
    <t>Ophalen proxy tariefstijging Enexis</t>
  </si>
  <si>
    <t>Berekening geschatte totale inkoopkosten transport bij Enexis</t>
  </si>
  <si>
    <t>Schatting totale inkoopkosten transport bij Enexis</t>
  </si>
  <si>
    <t>Geschatte inkoopkosten transport bij Enexis</t>
  </si>
  <si>
    <t>Tabblad 7 - Berekening toegestane inkomsten</t>
  </si>
  <si>
    <t>3. Data inkoop Enexis</t>
  </si>
  <si>
    <t>4. Berekening kapitaalkosten</t>
  </si>
  <si>
    <t>5. Proxy tariefstijging Enexis</t>
  </si>
  <si>
    <t>6. Inkoop transport Enexis</t>
  </si>
  <si>
    <t>7. Berekening toegestane inkomsten</t>
  </si>
  <si>
    <t>Inkomstenberekening Coteq elektriciteit 2027-2031</t>
  </si>
  <si>
    <t>Op dit tabblad staan de gegevens die de ACM gebruikt voor de bepaling van de toegestane inkomsten. Achtereenvolgens worden de volgende gegevens opgehaald voor elke wettelijke taak:
- De gegevens voor de berekening van de kapitaalkosten. Deze gegevens betreffen de WACC en input uit de GAW-berekening; 
- De schattingen voor de operationele kosten exclusief de benodigde gegevens voor de schatting van de inkoopkosten transport. Deze zijn op tabblad 3 opgenomen;   
- De schattingen voor de niet-tariefopbrengsten.</t>
  </si>
  <si>
    <t>Op dit tabblad staan de gegevens die de ACM gebruikt voor de berekening van de geschatte inkoopkosten transport bij Enexis. Achtereenvolgens worden de volgende gegevens opgehaald:
- De geschatte volumes inkoop transport bij Enexis;
- De tarieven in 2026 van Enexis;
- De geschatte tariefinkomsten van Enexis; 
- De geschatte rekenvolumes van Enexis;
- De gerealiseerde kosten periodieke aansluitvergoeding bij Enexis;
- De gerealiseerde kosten voor de meetdienst bij Enexis.</t>
  </si>
  <si>
    <t>In kolom R verwijst de ACM naar het formulenummer uit bijlage 2 van het methodebesluit DSB's E 2027-2031, waarin de berekening in de betreffende rij beschreven is.</t>
  </si>
  <si>
    <t>Op dit tabblad berekenen we een proxy voor de tariefstijging van Enexis voor elk van de jaren 2027-2031 ten opzichte van 2026. Deze proxy wordt gebruikt bij het bepalen van de geschatte inkoopkosten transport bij deze andere DSB op het volgende tabblad. De proxy berekenen we als volgt:</t>
  </si>
  <si>
    <t>De geschatte inkoopkosten op basis van het transporttarief berekent de ACM door de geschatte volumes inkoopkosten transport bij Enexis te vermenigvuldigen met de geschatte tarieven van Enexis. Voor de geschatte tarieven van Enexis nemen we de tarieven voor 2026 als startpunt. Deze verhogen we vervolgens met de proxy van de tariefstijging van Enexis die we op tabblad 5 berekend hebben.</t>
  </si>
  <si>
    <t>Informatieverzoek inkomstenbesluit Enexis E, tab 5, rij L44:P44</t>
  </si>
  <si>
    <t>Informatieverzoek inkomstenbesluit Enexis E, tab 5, rij L45:P45</t>
  </si>
  <si>
    <t>Informatieverzoek inkomstenbesluit Enexis E, tab 5, rij L46:P46</t>
  </si>
  <si>
    <t>Informatieverzoek inkomstenbesluit Enexis E, tab 5, rij L49:P49</t>
  </si>
  <si>
    <t>Informatieverzoek inkomstenbesluit Enexis E, tab 5, rij L50:P50</t>
  </si>
  <si>
    <t>Informatieverzoek inkomstenbesluit Enexis E, tab 5, rij L51:P51</t>
  </si>
  <si>
    <t>Informatieverzoek inkomstenbesluit Enexis E, tab 5, rij L54:P54</t>
  </si>
  <si>
    <t>Informatieverzoek inkomstenbesluit Enexis E, tab 5, rij L55:P55</t>
  </si>
  <si>
    <t>Informatieverzoek inkomstenbesluit Enexis E, tab 5, rij L56:P56</t>
  </si>
  <si>
    <t>Informatieverzoek inkomstenbesluit Enexis E, tab 5, rij L59:P59</t>
  </si>
  <si>
    <t>Informatieverzoek inkomstenbesluit Enexis E, tab 5, rij L60:P60</t>
  </si>
  <si>
    <t>Informatieverzoek inkomstenbesluit Enexis E, tab 5, rij L61:P61</t>
  </si>
  <si>
    <t>Informatieverzoek inkomstenbesluit Enexis E, tab 5, rij L64:P64</t>
  </si>
  <si>
    <t>Informatieverzoek inkomstenbesluit Enexis E, tab 5, rij L65:P65</t>
  </si>
  <si>
    <t>Informatieverzoek inkomstenbesluit Enexis E, tab 5, rij L66:P66</t>
  </si>
  <si>
    <t>Informatieverzoek inkomstenbesluit Enexis E, tab 5, rij L67:P67</t>
  </si>
  <si>
    <t>Informatieverzoek inkomstenbesluit Enexis E, tab 5, rij L70:P70</t>
  </si>
  <si>
    <t>Informatieverzoek inkomstenbesluit Enexis E, tab 5, rij L71:P71</t>
  </si>
  <si>
    <t>Informatieverzoek inkomstenbesluit Enexis E, tab 5, rij L72:P72</t>
  </si>
  <si>
    <t>Informatieverzoek inkomstenbesluit Enexis E, tab 5, rij L73:P73</t>
  </si>
  <si>
    <t>Informatieverzoek inkomstenbesluit Enexis E, tab 5, rij L76:P76</t>
  </si>
  <si>
    <t>Informatieverzoek inkomstenbesluit Enexis E, tab 5, rij L77:P77</t>
  </si>
  <si>
    <t>Informatieverzoek inkomstenbesluit Enexis E, tab 5, rij L78:P78</t>
  </si>
  <si>
    <t>Informatieverzoek inkomstenbesluit Enexis E, tab 5, rij L79:P79</t>
  </si>
  <si>
    <t>Informatieverzoek inkomstenbesluit Enexis E, tab 5, rij L82:P82</t>
  </si>
  <si>
    <t>Informatieverzoek inkomstenbesluit Enexis E, tab 5, rij L83:P83</t>
  </si>
  <si>
    <t>Informatieverzoek inkomstenbesluit Enexis E, tab 5, rij L84:P84</t>
  </si>
  <si>
    <t>Informatieverzoek inkomstenbesluit Enexis E, tab 5, rij L85:P85</t>
  </si>
  <si>
    <t>Informatieverzoek inkomstenbesluit Enexis E, tab 5, rij L88:P88</t>
  </si>
  <si>
    <t>Informatieverzoek inkomstenbesluit Enexis E, tab 5, rij L89:P89</t>
  </si>
  <si>
    <t>Informatieverzoek inkomstenbesluit Enexis E, tab 5, rij L92:P92</t>
  </si>
  <si>
    <t>Informatieverzoek inkomstenbesluit Enexis E, tab 5, rij L93:P93</t>
  </si>
  <si>
    <t>Informatieverzoek inkomstenbesluit Enexis E, tab 5, rij L94:P94</t>
  </si>
  <si>
    <t>Informatieverzoek inkomstenbesluit Enexis E, tab 5, rij L95:P95</t>
  </si>
  <si>
    <t>Informatieverzoek inkomstenbesluit Enexis E, tab 5, rij L96:P96</t>
  </si>
  <si>
    <t>Informatieverzoek inkomstenbesluit Enexis E, tab 5, rij L97:P97</t>
  </si>
  <si>
    <t>Informatieverzoek inkomstenbesluit Enexis E, tab 5, rij L98:P98</t>
  </si>
  <si>
    <t>Informatieverzoek inkomstenbesluit Enexis E, tab 5, rij L102:P102</t>
  </si>
  <si>
    <t>Informatieverzoek inkomstenbesluit Enexis E, tab 5, rij L103:P103</t>
  </si>
  <si>
    <t>Informatieverzoek inkomstenbesluit Enexis E, tab 5, rij L15:P15</t>
  </si>
  <si>
    <t>Afnemers t/m 3 x 25A  (doorlaatwaarde t/m 3x25A aangesloten op ls net)</t>
  </si>
  <si>
    <t>Afnemers &gt; 3 x 25A (doorlaatwaarde &gt;3x25A t/m 3x80A aangesloten op ls net)</t>
  </si>
  <si>
    <t>Informatieverzoek inkomstenbesluit Enexis E, tab 5, rij L18:P18</t>
  </si>
  <si>
    <t>Informatieverzoek inkomstenbesluit Enexis E, tab 5, rij L19:P19</t>
  </si>
  <si>
    <t>Informatieverzoek inkomstenbesluit Enexis E, tab 5, rij L22:P22</t>
  </si>
  <si>
    <t>Informatieverzoek inkomstenbesluit Enexis E, tab 5, rij L23:P23</t>
  </si>
  <si>
    <t>Informatieverzoek inkomstenbesluit Enexis E, tab 5, rij L24:P24</t>
  </si>
  <si>
    <t>Informatieverzoek inkomstenbesluit Enexis E, tab 5, rij L25:P25</t>
  </si>
  <si>
    <t>Informatieverzoek inkomstenbesluit Enexis E, tab 5, rij L28:P28</t>
  </si>
  <si>
    <t>Informatieverzoek inkomstenbesluit Enexis E, tab 5, rij L29:P29</t>
  </si>
  <si>
    <t>Reguleringsdata Coteq E 2025, tab 3B, cel R40</t>
  </si>
  <si>
    <t>Tarievenblad 2026 Enexis, tab 2a, cel O103</t>
  </si>
  <si>
    <t>Tarievenblad 2026 Enexis, tab 2a, cel O106</t>
  </si>
  <si>
    <t>Tarievenblad 2026 Enexis, tab 2a, cel O107</t>
  </si>
  <si>
    <t>Tarievenblad 2026 Enexis, tab 2a, cel O115</t>
  </si>
  <si>
    <t>Tarievenblad 2026 Enexis, tab 2a, cel O116</t>
  </si>
  <si>
    <t>Tarievenblad 2026 Enexis, tab 2a, cel O117</t>
  </si>
  <si>
    <t>Tarievenblad 2026 Enexis, tab 2a, cel O118</t>
  </si>
  <si>
    <t>Tarievenblad 2026 Enexis, tab 2a, cel O134</t>
  </si>
  <si>
    <t>Tarievenblad 2026 Enexis, tab 2a, cel O133</t>
  </si>
  <si>
    <t xml:space="preserve"> Aansl. cap. &gt; 3*80A t/m 3*250A (173 kVA) </t>
  </si>
  <si>
    <t xml:space="preserve"> Aansl. cap. &gt;173 kVA t/m 1750 kVA </t>
  </si>
  <si>
    <t xml:space="preserve"> Aansl. cap. &gt;1750 kVA t/m 6 MVA </t>
  </si>
  <si>
    <t xml:space="preserve"> Aansl. cap. &gt; 6 MVA t/m 10 MVA </t>
  </si>
  <si>
    <t xml:space="preserve"> PAV meerlengte 3 t/m 6 MVA n-1 veilige aansluiting </t>
  </si>
  <si>
    <t xml:space="preserve"> PAV meerlengte &gt; 6 t/m 10 MVA n-1 veilige aansl. </t>
  </si>
  <si>
    <t xml:space="preserve">Op dit tabblad berekenen we de geschatte inkoopkosten transport bij Enexis. Deze inkoopkosten bestaan uit kosten op basis van het transporttarief, kosten voor de periodieke aansluitvergoeding en kosten voor de meetdienst. </t>
  </si>
  <si>
    <t>Maximaal vermogen</t>
  </si>
  <si>
    <t>Gecontracteerd vermogen</t>
  </si>
  <si>
    <t>B. NETVLAKKEN MS</t>
  </si>
  <si>
    <t>C. NETVLAKKEN LS (incl. kleinverbruikers)</t>
  </si>
  <si>
    <t>Geschatte tariefcorrecties</t>
  </si>
  <si>
    <t>Toegestane inkomsten AD + TD excl. tariefcorrecties</t>
  </si>
  <si>
    <t>A. NETVLAKKEN HS en TS</t>
  </si>
  <si>
    <t>D. BLINDVERMOGEN</t>
  </si>
  <si>
    <t>Periodieke aansluitvergoeding (PAV)</t>
  </si>
  <si>
    <t>Geschatte volumes inkoopkosten transport bij Enexis op netvlak Trafo HS+TS/MS</t>
  </si>
  <si>
    <t>Tabblad 6 - Schatting inkoopkosten transport bij Enexis</t>
  </si>
  <si>
    <t>Reguleringsdata Coteq E 2025, tab 3B, cel R38</t>
  </si>
  <si>
    <t>ACM/26/201224</t>
  </si>
  <si>
    <t>Informatieverzoek inkomstenbesluit Enexis E</t>
  </si>
  <si>
    <t>Invulmodule infoverzoek IB Enexis E 2027-2031 (30.06.2026)</t>
  </si>
  <si>
    <t>Inkomstenberekening Enexis E 2027-2031</t>
  </si>
  <si>
    <t>Tarievenblad 2026 Enexis</t>
  </si>
  <si>
    <t>Tarievenblad Enexis elektriciteit 2026</t>
  </si>
  <si>
    <t>Reguleringsdata Coteq E 2025</t>
  </si>
  <si>
    <t>Informatieverzoek inkomstenbesluit Coteq E</t>
  </si>
  <si>
    <t>Invulmodule infoverzoek IB Coteq E 2027-2031.xlsx</t>
  </si>
  <si>
    <t>4.1 NE-RD(I)-25-01_DEF.xlsm</t>
  </si>
  <si>
    <t>ACM/UIT/666960, volgnummer 2</t>
  </si>
  <si>
    <t>ACM/INT/1002720, volgnummer 1</t>
  </si>
  <si>
    <t>ACM/INT/1069387, volgnummer 5</t>
  </si>
  <si>
    <t>ACM/IN/1127279, volgnummer 3</t>
  </si>
  <si>
    <t>ACM/INT/1070420, volgnummer 1</t>
  </si>
  <si>
    <t>ACM/IN/1126981, volgnummer 3</t>
  </si>
  <si>
    <t>ACM/INT/1123829, volgnummer 10</t>
  </si>
  <si>
    <t>WACC-model bij het inkomstenbesluit &amp; tarievenbesluit 2027, tab 1, cellen J84:N84</t>
  </si>
  <si>
    <t>GAW-berekening DSB's E 2027-2031, tab 1, cellen N20:R20</t>
  </si>
  <si>
    <t>GAW-berekening DSB's E 2027-2031, tab 1, cellen N23:R23</t>
  </si>
  <si>
    <t>GAW-berekening DSB's E 2027-2031, tab 1, cellen N21:R21</t>
  </si>
  <si>
    <t>GAW-berekening DSB's E 2027-2031, tab 1, cellen N24:R24</t>
  </si>
  <si>
    <t>Informatieverzoek inkomstenbesluit Coteq E, tab 2, cellen L29:P29</t>
  </si>
  <si>
    <t>Informatieverzoek inkomstenbesluit Coteq E, tab 2, cellen L27:P27</t>
  </si>
  <si>
    <t>Informatieverzoek inkomstenbesluit Coteq E, tab 2, cellen L26:P26</t>
  </si>
  <si>
    <t>GAW-berekening DSB E 2027-2031</t>
  </si>
  <si>
    <t>GAW-berekening DSB E bij inkomstenbesluit 2027-2031</t>
  </si>
  <si>
    <t>WACC-model herschatting inkomstenbesluit REG2027</t>
  </si>
  <si>
    <t>ACM/UIT/661915, volgnummer 1</t>
  </si>
  <si>
    <t>Coteq rekent volumes per maand in het informatieverzoek. De ACM rekent deze volumes per jaar. Daarom zijn de volumes uit het informatieverzoek van Coteq door 12 gedeeld.</t>
  </si>
  <si>
    <t>Inkomstenberekening inkomstenbesluit Enexis E</t>
  </si>
  <si>
    <t>Inkomstenberekening inkomstenbesluit Enexis E, tab 9, cellen L43:P43</t>
  </si>
  <si>
    <t>Vaststelling spreiding nacalculaties Enexis E 2027-2031</t>
  </si>
  <si>
    <t>NXIS - Spreidingsberekening TD en AD Elektriciteit.xlsx</t>
  </si>
  <si>
    <t>ACM/INT/1074071, volgnummer 1</t>
  </si>
  <si>
    <t>Inkomstenbesluit Coteq elektriciteit 2027-2031</t>
  </si>
  <si>
    <t xml:space="preserve">Dit bestand bevat de berekening van de toegestane inkomsten voor Coteq Netbeheer B.V. voor elektriciteit voor de reguleringsperiode 2027-2031. </t>
  </si>
  <si>
    <t>De ACM neemt in cellen L117:P117 een schatting op voor de verwachte tariefcorrecties die in de tarievenbesluiten Enexis voor 2027-2031 worden verrekend. De hoogte van deze tariefcorrecties is tijdens het nemen van dit inkomstenbesluit nog niet definitief. De ACM heeft de voorlopige spreiding van de tariefcorrecties over 2027-2031 gebruikt om de geschatte inkoopkosten transport bij Enexis vast te kunnen stellen.</t>
  </si>
  <si>
    <t>Vaststelling spreiding nacalculaties Enexis E 2027-2031, tab 4, som van cellen L39:P39 en L40:P40</t>
  </si>
  <si>
    <t>ACM/UIT/1121639</t>
  </si>
  <si>
    <t>Wordt gepubliceerd bij inkomstenbesluiten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</si>
</sst>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2" formatCode="_ &quot;€&quot;\ * #,##0_ ;_ &quot;€&quot;\ * \-#,##0_ ;_ &quot;€&quot;\ * &quot;-&quot;_ ;_ @_ "/>
    <numFmt numFmtId="41" formatCode="_ * #,##0_ ;_ * \-#,##0_ ;_ * &quot;-&quot;_ ;_ @_ "/>
    <numFmt numFmtId="44" formatCode="_ &quot;€&quot;\ * #,##0.00_ ;_ &quot;€&quot;\ * \-#,##0.00_ ;_ &quot;€&quot;\ * &quot;-&quot;??_ ;_ @_ "/>
    <numFmt numFmtId="43" formatCode="_ * #,##0.00_ ;_ * \-#,##0.00_ ;_ * &quot;-&quot;??_ ;_ @_ "/>
    <numFmt numFmtId="164" formatCode="_-* #,##0.00_-;_-* #,##0.00\-;_-* &quot;-&quot;??_-;_-@_-"/>
    <numFmt numFmtId="165" formatCode="_ * #,##0.00_ ;_ * \-#,##0.00_ ;_ * &quot;-&quot;_ ;_ @_ "/>
    <numFmt numFmtId="166" formatCode="_-* #,##0_-;_-* #,##0\-;_-* &quot;-&quot;??_-;_-@_-"/>
    <numFmt numFmtId="167" formatCode="_ * #,##0_ ;_ * \-#,##0_ ;_ * &quot;-&quot;??_ ;_ @_ "/>
    <numFmt numFmtId="169" formatCode="_ * #,##0_ ;_ * \-#,##0_ ;_ * &quot;-&quot;_ ;_ @_ "/>
    <numFmt numFmtId="171" formatCode="_ * #,##0.00_ ;_ * \-#,##0.00_ ;_ * &quot;-&quot;??_ ;_ @_ "/>
  </numFmts>
  <fonts count="33" x14ac:knownFonts="1">
    <font>
      <sz val="10"/>
      <color theme="1"/>
      <name val="Arial"/>
      <family val="2"/>
    </font>
    <font>
      <sz val="10"/>
      <color theme="1"/>
      <name val="Arial"/>
      <family val="2"/>
    </font>
    <font>
      <sz val="11"/>
      <color rgb="FF006100"/>
      <name val="Calibri"/>
      <family val="2"/>
      <scheme val="minor"/>
    </font>
    <font>
      <sz val="11"/>
      <color rgb="FF9C0006"/>
      <name val="Calibri"/>
      <family val="2"/>
      <scheme val="minor"/>
    </font>
    <font>
      <sz val="11"/>
      <color rgb="FF9C6500"/>
      <name val="Calibri"/>
      <family val="2"/>
      <scheme val="minor"/>
    </font>
    <font>
      <sz val="10"/>
      <name val="Arial"/>
      <family val="2"/>
    </font>
    <font>
      <b/>
      <sz val="10"/>
      <name val="Arial"/>
      <family val="2"/>
    </font>
    <font>
      <sz val="10"/>
      <name val="Arial"/>
      <family val="2"/>
    </font>
    <font>
      <b/>
      <sz val="14"/>
      <color theme="0"/>
      <name val="Arial"/>
      <family val="2"/>
    </font>
    <font>
      <i/>
      <sz val="10"/>
      <name val="Arial"/>
      <family val="2"/>
    </font>
    <font>
      <b/>
      <sz val="10"/>
      <color rgb="FFFF0000"/>
      <name val="Arial"/>
      <family val="2"/>
    </font>
    <font>
      <b/>
      <sz val="10"/>
      <color theme="0"/>
      <name val="Arial"/>
      <family val="2"/>
    </font>
    <font>
      <sz val="10"/>
      <color rgb="FFFF0000"/>
      <name val="Arial"/>
      <family val="2"/>
    </font>
    <font>
      <sz val="11"/>
      <color theme="1"/>
      <name val="Calibri"/>
      <family val="2"/>
      <scheme val="minor"/>
    </font>
    <font>
      <sz val="10"/>
      <color rgb="FF3F3F76"/>
      <name val="Arial"/>
      <family val="2"/>
    </font>
    <font>
      <b/>
      <sz val="10"/>
      <color rgb="FF3F3F3F"/>
      <name val="Arial"/>
      <family val="2"/>
    </font>
    <font>
      <b/>
      <sz val="10"/>
      <color rgb="FFFA7D00"/>
      <name val="Arial"/>
      <family val="2"/>
    </font>
    <font>
      <sz val="10"/>
      <color rgb="FFFA7D00"/>
      <name val="Arial"/>
      <family val="2"/>
    </font>
    <font>
      <u/>
      <sz val="11"/>
      <color theme="10"/>
      <name val="Calibri"/>
      <family val="2"/>
      <scheme val="minor"/>
    </font>
    <font>
      <u/>
      <sz val="10"/>
      <color theme="10"/>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i/>
      <sz val="10"/>
      <color rgb="FF7F7F7F"/>
      <name val="Arial"/>
      <family val="2"/>
    </font>
    <font>
      <b/>
      <sz val="10"/>
      <color theme="1"/>
      <name val="Arial"/>
      <family val="2"/>
    </font>
    <font>
      <sz val="10"/>
      <color theme="0"/>
      <name val="Arial"/>
      <family val="2"/>
    </font>
    <font>
      <u/>
      <sz val="11"/>
      <color theme="11"/>
      <name val="Calibri"/>
      <family val="2"/>
      <scheme val="minor"/>
    </font>
    <font>
      <sz val="8"/>
      <name val="Arial"/>
      <family val="2"/>
    </font>
    <font>
      <strike/>
      <sz val="10"/>
      <name val="Arial"/>
      <family val="2"/>
    </font>
    <font>
      <strike/>
      <sz val="10"/>
      <color rgb="FFFF0000"/>
      <name val="Arial"/>
      <family val="2"/>
    </font>
    <font>
      <b/>
      <u/>
      <sz val="10"/>
      <name val="Arial"/>
      <family val="2"/>
    </font>
    <font>
      <b/>
      <strike/>
      <sz val="10"/>
      <color rgb="FFFF0000"/>
      <name val="Arial"/>
      <family val="2"/>
    </font>
  </fonts>
  <fills count="4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5F1F7A"/>
        <bgColor indexed="64"/>
      </patternFill>
    </fill>
    <fill>
      <patternFill patternType="solid">
        <fgColor rgb="FFFF00FF"/>
        <bgColor indexed="64"/>
      </patternFill>
    </fill>
    <fill>
      <patternFill patternType="solid">
        <fgColor rgb="FFFFCCFF"/>
        <bgColor indexed="64"/>
      </patternFill>
    </fill>
    <fill>
      <patternFill patternType="solid">
        <fgColor rgb="FFFFFFCC"/>
        <bgColor indexed="64"/>
      </patternFill>
    </fill>
    <fill>
      <patternFill patternType="solid">
        <fgColor rgb="FFCCFFFF"/>
        <bgColor indexed="64"/>
      </patternFill>
    </fill>
    <fill>
      <patternFill patternType="solid">
        <fgColor rgb="FFFFCC99"/>
        <bgColor indexed="64"/>
      </patternFill>
    </fill>
    <fill>
      <patternFill patternType="solid">
        <fgColor theme="0" tint="-4.9989318521683403E-2"/>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CCC8D9"/>
        <bgColor indexed="64"/>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6795556505021"/>
        <bgColor indexed="64"/>
      </patternFill>
    </fill>
    <fill>
      <patternFill patternType="solid">
        <fgColor rgb="FF99FF99"/>
        <bgColor indexed="64"/>
      </patternFill>
    </fill>
    <fill>
      <patternFill patternType="solid">
        <fgColor rgb="FFE1FFE1"/>
        <bgColor indexed="64"/>
      </patternFill>
    </fill>
    <fill>
      <patternFill patternType="solid">
        <fgColor rgb="FFCCCCFF"/>
        <bgColor indexed="64"/>
      </patternFill>
    </fill>
    <fill>
      <patternFill patternType="solid">
        <fgColor theme="0"/>
        <bgColor indexed="64"/>
      </patternFill>
    </fill>
    <fill>
      <patternFill patternType="solid">
        <fgColor theme="0" tint="-0.14999847407452621"/>
        <bgColor indexed="64"/>
      </patternFill>
    </fill>
    <fill>
      <patternFill patternType="solid">
        <fgColor rgb="FFFFFFFF"/>
        <bgColor indexed="64"/>
      </patternFill>
    </fill>
  </fills>
  <borders count="25">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right/>
      <top/>
      <bottom style="dashDotDot">
        <color indexed="64"/>
      </bottom>
      <diagonal/>
    </border>
    <border>
      <left/>
      <right style="dashDotDot">
        <color indexed="64"/>
      </right>
      <top/>
      <bottom/>
      <diagonal/>
    </border>
    <border>
      <left style="dashed">
        <color indexed="64"/>
      </left>
      <right/>
      <top style="dashed">
        <color indexed="64"/>
      </top>
      <bottom/>
      <diagonal/>
    </border>
    <border>
      <left/>
      <right/>
      <top style="dashed">
        <color indexed="64"/>
      </top>
      <bottom/>
      <diagonal/>
    </border>
    <border>
      <left/>
      <right style="dashed">
        <color indexed="64"/>
      </right>
      <top style="dashed">
        <color indexed="64"/>
      </top>
      <bottom/>
      <diagonal/>
    </border>
    <border>
      <left style="dashed">
        <color indexed="64"/>
      </left>
      <right/>
      <top/>
      <bottom/>
      <diagonal/>
    </border>
    <border>
      <left/>
      <right style="dashed">
        <color indexed="64"/>
      </right>
      <top/>
      <bottom/>
      <diagonal/>
    </border>
    <border>
      <left style="dashed">
        <color indexed="64"/>
      </left>
      <right/>
      <top/>
      <bottom style="dashed">
        <color indexed="64"/>
      </bottom>
      <diagonal/>
    </border>
    <border>
      <left/>
      <right/>
      <top/>
      <bottom style="dashed">
        <color indexed="64"/>
      </bottom>
      <diagonal/>
    </border>
    <border>
      <left/>
      <right style="dashed">
        <color indexed="64"/>
      </right>
      <top/>
      <bottom style="dashed">
        <color indexed="64"/>
      </bottom>
      <diagonal/>
    </border>
    <border>
      <left style="dashed">
        <color indexed="64"/>
      </left>
      <right/>
      <top/>
      <bottom style="thin">
        <color indexed="64"/>
      </bottom>
      <diagonal/>
    </border>
    <border>
      <left/>
      <right style="dashed">
        <color indexed="64"/>
      </right>
      <top/>
      <bottom style="thin">
        <color indexed="64"/>
      </bottom>
      <diagonal/>
    </border>
  </borders>
  <cellStyleXfs count="109">
    <xf numFmtId="0" fontId="0" fillId="0" borderId="0">
      <alignment vertical="top"/>
    </xf>
    <xf numFmtId="0" fontId="2" fillId="2" borderId="0" applyNumberFormat="0" applyBorder="0" applyAlignment="0" applyProtection="0"/>
    <xf numFmtId="0" fontId="3" fillId="3" borderId="0" applyNumberFormat="0" applyBorder="0" applyAlignment="0" applyProtection="0"/>
    <xf numFmtId="0" fontId="4" fillId="4" borderId="0" applyNumberFormat="0" applyBorder="0" applyAlignment="0" applyProtection="0"/>
    <xf numFmtId="0" fontId="5" fillId="0" borderId="0">
      <alignment vertical="top"/>
    </xf>
    <xf numFmtId="49" fontId="8" fillId="5" borderId="1">
      <alignment vertical="top"/>
    </xf>
    <xf numFmtId="49" fontId="6" fillId="16" borderId="1">
      <alignment vertical="top"/>
    </xf>
    <xf numFmtId="49" fontId="6" fillId="0" borderId="0">
      <alignment vertical="top"/>
    </xf>
    <xf numFmtId="41" fontId="5" fillId="9" borderId="0">
      <alignment vertical="top"/>
    </xf>
    <xf numFmtId="41" fontId="5" fillId="8" borderId="0">
      <alignment vertical="top"/>
    </xf>
    <xf numFmtId="41" fontId="5" fillId="7" borderId="0">
      <alignment vertical="top"/>
    </xf>
    <xf numFmtId="41" fontId="5" fillId="43" borderId="0">
      <alignment vertical="top"/>
    </xf>
    <xf numFmtId="41" fontId="5" fillId="6" borderId="0">
      <alignment vertical="top"/>
    </xf>
    <xf numFmtId="41" fontId="5" fillId="10" borderId="0">
      <alignment vertical="top"/>
    </xf>
    <xf numFmtId="49" fontId="10" fillId="0" borderId="0">
      <alignment vertical="top"/>
    </xf>
    <xf numFmtId="49" fontId="9" fillId="0" borderId="0">
      <alignment vertical="top"/>
    </xf>
    <xf numFmtId="0" fontId="14" fillId="12" borderId="4" applyNumberFormat="0" applyAlignment="0" applyProtection="0"/>
    <xf numFmtId="0" fontId="15" fillId="13" borderId="5" applyNumberFormat="0" applyAlignment="0" applyProtection="0"/>
    <xf numFmtId="0" fontId="16" fillId="13" borderId="4" applyNumberFormat="0" applyAlignment="0" applyProtection="0"/>
    <xf numFmtId="0" fontId="17" fillId="0" borderId="6" applyNumberFormat="0" applyFill="0" applyAlignment="0" applyProtection="0"/>
    <xf numFmtId="0" fontId="11" fillId="14" borderId="7" applyNumberFormat="0" applyAlignment="0" applyProtection="0"/>
    <xf numFmtId="0" fontId="13" fillId="15" borderId="8" applyNumberFormat="0" applyFont="0" applyAlignment="0" applyProtection="0"/>
    <xf numFmtId="0" fontId="18" fillId="0" borderId="0" applyNumberFormat="0" applyFill="0" applyBorder="0" applyAlignment="0" applyProtection="0"/>
    <xf numFmtId="43" fontId="13" fillId="0" borderId="0" applyFont="0" applyFill="0" applyBorder="0" applyAlignment="0" applyProtection="0"/>
    <xf numFmtId="41" fontId="13" fillId="0" borderId="0" applyFont="0" applyFill="0" applyBorder="0" applyAlignment="0" applyProtection="0"/>
    <xf numFmtId="44" fontId="13" fillId="0" borderId="0" applyFont="0" applyFill="0" applyBorder="0" applyAlignment="0" applyProtection="0"/>
    <xf numFmtId="42" fontId="13" fillId="0" borderId="0" applyFont="0" applyFill="0" applyBorder="0" applyAlignment="0" applyProtection="0"/>
    <xf numFmtId="9" fontId="13" fillId="0" borderId="0" applyFont="0" applyFill="0" applyBorder="0" applyAlignment="0" applyProtection="0"/>
    <xf numFmtId="0" fontId="20" fillId="0" borderId="0" applyNumberFormat="0" applyFill="0" applyBorder="0" applyAlignment="0" applyProtection="0"/>
    <xf numFmtId="0" fontId="21" fillId="0" borderId="9" applyNumberFormat="0" applyFill="0" applyAlignment="0" applyProtection="0"/>
    <xf numFmtId="0" fontId="22" fillId="0" borderId="10" applyNumberFormat="0" applyFill="0" applyAlignment="0" applyProtection="0"/>
    <xf numFmtId="0" fontId="23" fillId="0" borderId="11" applyNumberFormat="0" applyFill="0" applyAlignment="0" applyProtection="0"/>
    <xf numFmtId="0" fontId="23" fillId="0" borderId="0" applyNumberFormat="0" applyFill="0" applyBorder="0" applyAlignment="0" applyProtection="0"/>
    <xf numFmtId="0" fontId="12" fillId="0" borderId="0" applyNumberFormat="0" applyFill="0" applyBorder="0" applyAlignment="0" applyProtection="0"/>
    <xf numFmtId="0" fontId="24" fillId="0" borderId="0" applyNumberFormat="0" applyFill="0" applyBorder="0" applyAlignment="0" applyProtection="0"/>
    <xf numFmtId="0" fontId="25" fillId="0" borderId="12" applyNumberFormat="0" applyFill="0" applyAlignment="0" applyProtection="0"/>
    <xf numFmtId="0" fontId="26"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6" fillId="20" borderId="0" applyNumberFormat="0" applyBorder="0" applyAlignment="0" applyProtection="0"/>
    <xf numFmtId="0" fontId="26"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6" fillId="24" borderId="0" applyNumberFormat="0" applyBorder="0" applyAlignment="0" applyProtection="0"/>
    <xf numFmtId="0" fontId="26"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6" fillId="28" borderId="0" applyNumberFormat="0" applyBorder="0" applyAlignment="0" applyProtection="0"/>
    <xf numFmtId="0" fontId="26"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26" fillId="32" borderId="0" applyNumberFormat="0" applyBorder="0" applyAlignment="0" applyProtection="0"/>
    <xf numFmtId="0" fontId="26"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26" fillId="40" borderId="0" applyNumberFormat="0" applyBorder="0" applyAlignment="0" applyProtection="0"/>
    <xf numFmtId="0" fontId="27" fillId="0" borderId="0" applyNumberFormat="0" applyFill="0" applyBorder="0" applyAlignment="0" applyProtection="0"/>
    <xf numFmtId="49" fontId="19" fillId="0" borderId="0" applyFill="0" applyBorder="0" applyAlignment="0" applyProtection="0"/>
    <xf numFmtId="43" fontId="5" fillId="41" borderId="0" applyNumberFormat="0">
      <alignment vertical="top"/>
    </xf>
    <xf numFmtId="10" fontId="5" fillId="0" borderId="0" applyFont="0" applyFill="0" applyBorder="0" applyAlignment="0" applyProtection="0">
      <alignment vertical="top"/>
    </xf>
    <xf numFmtId="41" fontId="5" fillId="42" borderId="0">
      <alignment vertical="top"/>
    </xf>
    <xf numFmtId="41" fontId="5" fillId="44" borderId="0">
      <alignment vertical="top"/>
    </xf>
    <xf numFmtId="0" fontId="5" fillId="0" borderId="0"/>
    <xf numFmtId="0" fontId="13" fillId="0" borderId="0"/>
    <xf numFmtId="43" fontId="5" fillId="42" borderId="0">
      <alignment vertical="top"/>
    </xf>
    <xf numFmtId="43" fontId="13" fillId="0" borderId="0" applyFont="0" applyFill="0" applyBorder="0" applyAlignment="0" applyProtection="0"/>
    <xf numFmtId="164" fontId="5" fillId="0" borderId="0" applyFont="0" applyFill="0" applyBorder="0" applyAlignment="0" applyProtection="0"/>
    <xf numFmtId="43" fontId="5" fillId="8" borderId="0" applyFont="0" applyFill="0" applyBorder="0" applyAlignment="0" applyProtection="0">
      <alignment vertical="top"/>
    </xf>
    <xf numFmtId="169" fontId="5" fillId="9" borderId="0">
      <alignment vertical="top"/>
    </xf>
    <xf numFmtId="169" fontId="5" fillId="8" borderId="0">
      <alignment vertical="top"/>
    </xf>
    <xf numFmtId="169" fontId="5" fillId="7" borderId="0">
      <alignment vertical="top"/>
    </xf>
    <xf numFmtId="169" fontId="5" fillId="43" borderId="0">
      <alignment vertical="top"/>
    </xf>
    <xf numFmtId="169" fontId="5" fillId="6" borderId="0">
      <alignment vertical="top"/>
    </xf>
    <xf numFmtId="169" fontId="5" fillId="10" borderId="0">
      <alignment vertical="top"/>
    </xf>
    <xf numFmtId="171" fontId="5" fillId="41" borderId="0" applyNumberFormat="0">
      <alignment vertical="top"/>
    </xf>
    <xf numFmtId="169" fontId="5" fillId="42" borderId="0">
      <alignment vertical="top"/>
    </xf>
    <xf numFmtId="169" fontId="5" fillId="44" borderId="0">
      <alignment vertical="top"/>
    </xf>
    <xf numFmtId="169" fontId="5" fillId="9" borderId="0">
      <alignment vertical="top"/>
    </xf>
    <xf numFmtId="169" fontId="5" fillId="8" borderId="0">
      <alignment vertical="top"/>
    </xf>
    <xf numFmtId="169" fontId="5" fillId="7" borderId="0">
      <alignment vertical="top"/>
    </xf>
    <xf numFmtId="169" fontId="5" fillId="43" borderId="0">
      <alignment vertical="top"/>
    </xf>
    <xf numFmtId="169" fontId="5" fillId="6" borderId="0">
      <alignment vertical="top"/>
    </xf>
    <xf numFmtId="169" fontId="5" fillId="10" borderId="0">
      <alignment vertical="top"/>
    </xf>
    <xf numFmtId="171" fontId="5" fillId="41" borderId="0" applyNumberFormat="0">
      <alignment vertical="top"/>
    </xf>
    <xf numFmtId="169" fontId="5" fillId="42" borderId="0">
      <alignment vertical="top"/>
    </xf>
    <xf numFmtId="169" fontId="5" fillId="44" borderId="0">
      <alignment vertical="top"/>
    </xf>
    <xf numFmtId="169" fontId="5" fillId="9" borderId="0">
      <alignment vertical="top"/>
    </xf>
    <xf numFmtId="169" fontId="5" fillId="8" borderId="0">
      <alignment vertical="top"/>
    </xf>
    <xf numFmtId="169" fontId="5" fillId="7" borderId="0">
      <alignment vertical="top"/>
    </xf>
    <xf numFmtId="169" fontId="5" fillId="43" borderId="0">
      <alignment vertical="top"/>
    </xf>
    <xf numFmtId="169" fontId="5" fillId="6" borderId="0">
      <alignment vertical="top"/>
    </xf>
    <xf numFmtId="169" fontId="5" fillId="10" borderId="0">
      <alignment vertical="top"/>
    </xf>
    <xf numFmtId="171" fontId="5" fillId="41" borderId="0" applyNumberFormat="0">
      <alignment vertical="top"/>
    </xf>
    <xf numFmtId="169" fontId="5" fillId="42" borderId="0">
      <alignment vertical="top"/>
    </xf>
    <xf numFmtId="169" fontId="5" fillId="44" borderId="0">
      <alignment vertical="top"/>
    </xf>
    <xf numFmtId="171" fontId="13" fillId="0" borderId="0" applyFont="0" applyFill="0" applyBorder="0" applyAlignment="0" applyProtection="0"/>
    <xf numFmtId="169" fontId="5" fillId="9" borderId="0">
      <alignment vertical="top"/>
    </xf>
    <xf numFmtId="169" fontId="5" fillId="8" borderId="0">
      <alignment vertical="top"/>
    </xf>
    <xf numFmtId="169" fontId="5" fillId="7" borderId="0">
      <alignment vertical="top"/>
    </xf>
    <xf numFmtId="169" fontId="5" fillId="43" borderId="0">
      <alignment vertical="top"/>
    </xf>
    <xf numFmtId="169" fontId="5" fillId="6" borderId="0">
      <alignment vertical="top"/>
    </xf>
    <xf numFmtId="169" fontId="5" fillId="10" borderId="0">
      <alignment vertical="top"/>
    </xf>
    <xf numFmtId="171" fontId="5" fillId="41" borderId="0" applyNumberFormat="0">
      <alignment vertical="top"/>
    </xf>
    <xf numFmtId="169" fontId="5" fillId="42" borderId="0">
      <alignment vertical="top"/>
    </xf>
    <xf numFmtId="169" fontId="5" fillId="44" borderId="0">
      <alignment vertical="top"/>
    </xf>
  </cellStyleXfs>
  <cellXfs count="94">
    <xf numFmtId="0" fontId="0" fillId="0" borderId="0" xfId="0">
      <alignment vertical="top"/>
    </xf>
    <xf numFmtId="0" fontId="6" fillId="0" borderId="0" xfId="4" applyFont="1">
      <alignment vertical="top"/>
    </xf>
    <xf numFmtId="0" fontId="5" fillId="0" borderId="0" xfId="4">
      <alignment vertical="top"/>
    </xf>
    <xf numFmtId="0" fontId="7" fillId="0" borderId="0" xfId="4" applyFont="1">
      <alignment vertical="top"/>
    </xf>
    <xf numFmtId="0" fontId="9" fillId="0" borderId="0" xfId="4" applyFont="1">
      <alignment vertical="top"/>
    </xf>
    <xf numFmtId="0" fontId="10" fillId="0" borderId="0" xfId="4" applyFont="1">
      <alignment vertical="top"/>
    </xf>
    <xf numFmtId="0" fontId="5" fillId="0" borderId="2" xfId="4" applyBorder="1">
      <alignment vertical="top"/>
    </xf>
    <xf numFmtId="49" fontId="8" fillId="5" borderId="1" xfId="5">
      <alignment vertical="top"/>
    </xf>
    <xf numFmtId="49" fontId="6" fillId="16" borderId="1" xfId="6">
      <alignment vertical="top"/>
    </xf>
    <xf numFmtId="0" fontId="7" fillId="0" borderId="2" xfId="4" applyFont="1" applyBorder="1" applyAlignment="1">
      <alignment horizontal="left" vertical="top" wrapText="1"/>
    </xf>
    <xf numFmtId="0" fontId="5" fillId="0" borderId="2" xfId="4" applyBorder="1" applyAlignment="1">
      <alignment horizontal="left" vertical="top" wrapText="1"/>
    </xf>
    <xf numFmtId="49" fontId="7" fillId="16" borderId="2" xfId="6" applyFont="1" applyBorder="1">
      <alignment vertical="top"/>
    </xf>
    <xf numFmtId="0" fontId="8" fillId="5" borderId="1" xfId="5" applyNumberFormat="1">
      <alignment vertical="top"/>
    </xf>
    <xf numFmtId="0" fontId="12" fillId="0" borderId="0" xfId="4" applyFont="1">
      <alignment vertical="top"/>
    </xf>
    <xf numFmtId="49" fontId="11" fillId="5" borderId="2" xfId="5" applyFont="1" applyBorder="1">
      <alignment vertical="top"/>
    </xf>
    <xf numFmtId="0" fontId="5" fillId="0" borderId="0" xfId="4" applyAlignment="1">
      <alignment horizontal="center" vertical="top"/>
    </xf>
    <xf numFmtId="0" fontId="5" fillId="11" borderId="0" xfId="4" applyFill="1">
      <alignment vertical="top"/>
    </xf>
    <xf numFmtId="49" fontId="5" fillId="16" borderId="2" xfId="6" applyFont="1" applyBorder="1">
      <alignment vertical="top"/>
    </xf>
    <xf numFmtId="49" fontId="10" fillId="0" borderId="0" xfId="14">
      <alignment vertical="top"/>
    </xf>
    <xf numFmtId="49" fontId="6" fillId="0" borderId="0" xfId="7">
      <alignment vertical="top"/>
    </xf>
    <xf numFmtId="49" fontId="9" fillId="0" borderId="0" xfId="15">
      <alignment vertical="top"/>
    </xf>
    <xf numFmtId="41" fontId="5" fillId="9" borderId="0" xfId="8">
      <alignment vertical="top"/>
    </xf>
    <xf numFmtId="41" fontId="5" fillId="43" borderId="0" xfId="11">
      <alignment vertical="top"/>
    </xf>
    <xf numFmtId="41" fontId="5" fillId="10" borderId="0" xfId="13">
      <alignment vertical="top"/>
    </xf>
    <xf numFmtId="41" fontId="5" fillId="8" borderId="0" xfId="9">
      <alignment vertical="top"/>
    </xf>
    <xf numFmtId="0" fontId="9" fillId="11" borderId="0" xfId="4" applyFont="1" applyFill="1">
      <alignment vertical="top"/>
    </xf>
    <xf numFmtId="49" fontId="5" fillId="0" borderId="0" xfId="7" applyFont="1">
      <alignment vertical="top"/>
    </xf>
    <xf numFmtId="0" fontId="5" fillId="41" borderId="0" xfId="62" applyNumberFormat="1">
      <alignment vertical="top"/>
    </xf>
    <xf numFmtId="0" fontId="6" fillId="0" borderId="0" xfId="4" applyFont="1" applyAlignment="1">
      <alignment horizontal="center" vertical="top"/>
    </xf>
    <xf numFmtId="0" fontId="5" fillId="0" borderId="13" xfId="4" applyBorder="1">
      <alignment vertical="top"/>
    </xf>
    <xf numFmtId="0" fontId="5" fillId="0" borderId="14" xfId="4" applyBorder="1">
      <alignment vertical="top"/>
    </xf>
    <xf numFmtId="0" fontId="5" fillId="0" borderId="15" xfId="4" applyBorder="1">
      <alignment vertical="top"/>
    </xf>
    <xf numFmtId="0" fontId="5" fillId="0" borderId="16" xfId="4" applyBorder="1">
      <alignment vertical="top"/>
    </xf>
    <xf numFmtId="0" fontId="5" fillId="0" borderId="17" xfId="4" applyBorder="1">
      <alignment vertical="top"/>
    </xf>
    <xf numFmtId="0" fontId="5" fillId="0" borderId="18" xfId="4" applyBorder="1">
      <alignment vertical="top"/>
    </xf>
    <xf numFmtId="41" fontId="5" fillId="43" borderId="0" xfId="11" applyAlignment="1">
      <alignment horizontal="center" vertical="top"/>
    </xf>
    <xf numFmtId="0" fontId="5" fillId="0" borderId="19" xfId="4" applyBorder="1">
      <alignment vertical="top"/>
    </xf>
    <xf numFmtId="41" fontId="5" fillId="8" borderId="0" xfId="9" applyAlignment="1">
      <alignment horizontal="center" vertical="top"/>
    </xf>
    <xf numFmtId="41" fontId="5" fillId="9" borderId="0" xfId="8" applyAlignment="1">
      <alignment horizontal="center" vertical="top"/>
    </xf>
    <xf numFmtId="0" fontId="5" fillId="0" borderId="20" xfId="4" applyBorder="1">
      <alignment vertical="top"/>
    </xf>
    <xf numFmtId="0" fontId="5" fillId="0" borderId="21" xfId="4" applyBorder="1">
      <alignment vertical="top"/>
    </xf>
    <xf numFmtId="0" fontId="5" fillId="0" borderId="22" xfId="4" applyBorder="1">
      <alignment vertical="top"/>
    </xf>
    <xf numFmtId="0" fontId="5" fillId="0" borderId="23" xfId="4" applyBorder="1">
      <alignment vertical="top"/>
    </xf>
    <xf numFmtId="0" fontId="5" fillId="0" borderId="24" xfId="4" applyBorder="1">
      <alignment vertical="top"/>
    </xf>
    <xf numFmtId="49" fontId="5" fillId="16" borderId="0" xfId="6" applyFont="1" applyBorder="1">
      <alignment vertical="top"/>
    </xf>
    <xf numFmtId="49" fontId="6" fillId="0" borderId="1" xfId="6" applyFill="1">
      <alignment vertical="top"/>
    </xf>
    <xf numFmtId="10" fontId="5" fillId="10" borderId="0" xfId="13" applyNumberFormat="1">
      <alignment vertical="top"/>
    </xf>
    <xf numFmtId="41" fontId="5" fillId="0" borderId="0" xfId="13" applyFill="1">
      <alignment vertical="top"/>
    </xf>
    <xf numFmtId="49" fontId="5" fillId="0" borderId="0" xfId="15" applyFont="1">
      <alignment vertical="top"/>
    </xf>
    <xf numFmtId="0" fontId="5" fillId="0" borderId="2" xfId="0" applyFont="1" applyBorder="1">
      <alignment vertical="top"/>
    </xf>
    <xf numFmtId="49" fontId="19" fillId="0" borderId="2" xfId="61" applyBorder="1" applyAlignment="1">
      <alignment vertical="top"/>
    </xf>
    <xf numFmtId="41" fontId="5" fillId="7" borderId="0" xfId="10">
      <alignment vertical="top"/>
    </xf>
    <xf numFmtId="0" fontId="5" fillId="0" borderId="0" xfId="66"/>
    <xf numFmtId="0" fontId="6" fillId="0" borderId="0" xfId="67" applyFont="1"/>
    <xf numFmtId="0" fontId="1" fillId="0" borderId="0" xfId="67" applyFont="1"/>
    <xf numFmtId="41" fontId="5" fillId="41" borderId="0" xfId="62" applyNumberFormat="1">
      <alignment vertical="top"/>
    </xf>
    <xf numFmtId="0" fontId="5" fillId="0" borderId="0" xfId="4" applyAlignment="1">
      <alignment vertical="top" wrapText="1"/>
    </xf>
    <xf numFmtId="0" fontId="12" fillId="0" borderId="14" xfId="4" applyFont="1" applyBorder="1">
      <alignment vertical="top"/>
    </xf>
    <xf numFmtId="0" fontId="5" fillId="0" borderId="0" xfId="4" applyAlignment="1">
      <alignment horizontal="left" vertical="top" wrapText="1"/>
    </xf>
    <xf numFmtId="0" fontId="5" fillId="45" borderId="0" xfId="4" applyFill="1">
      <alignment vertical="top"/>
    </xf>
    <xf numFmtId="49" fontId="31" fillId="0" borderId="0" xfId="7" applyFont="1">
      <alignment vertical="top"/>
    </xf>
    <xf numFmtId="0" fontId="5" fillId="0" borderId="0" xfId="67" applyFont="1"/>
    <xf numFmtId="49" fontId="32" fillId="0" borderId="0" xfId="7" applyFont="1">
      <alignment vertical="top"/>
    </xf>
    <xf numFmtId="0" fontId="30" fillId="0" borderId="0" xfId="4" applyFont="1">
      <alignment vertical="top"/>
    </xf>
    <xf numFmtId="9" fontId="5" fillId="9" borderId="0" xfId="63" applyNumberFormat="1" applyFill="1">
      <alignment vertical="top"/>
    </xf>
    <xf numFmtId="9" fontId="5" fillId="10" borderId="0" xfId="13" applyNumberFormat="1">
      <alignment vertical="top"/>
    </xf>
    <xf numFmtId="0" fontId="5" fillId="0" borderId="0" xfId="4" applyAlignment="1">
      <alignment horizontal="left" vertical="top"/>
    </xf>
    <xf numFmtId="41" fontId="5" fillId="0" borderId="0" xfId="9" applyFill="1">
      <alignment vertical="top"/>
    </xf>
    <xf numFmtId="41" fontId="5" fillId="0" borderId="0" xfId="8" applyFill="1">
      <alignment vertical="top"/>
    </xf>
    <xf numFmtId="49" fontId="6" fillId="0" borderId="3" xfId="6" applyFill="1" applyBorder="1">
      <alignment vertical="top"/>
    </xf>
    <xf numFmtId="0" fontId="29" fillId="0" borderId="0" xfId="4" applyFont="1">
      <alignment vertical="top"/>
    </xf>
    <xf numFmtId="0" fontId="5" fillId="0" borderId="0" xfId="62" applyNumberFormat="1" applyFill="1">
      <alignment vertical="top"/>
    </xf>
    <xf numFmtId="164" fontId="5" fillId="0" borderId="0" xfId="69" applyNumberFormat="1" applyFont="1" applyFill="1" applyBorder="1" applyAlignment="1" applyProtection="1">
      <alignment horizontal="left"/>
      <protection locked="0"/>
    </xf>
    <xf numFmtId="49" fontId="9" fillId="45" borderId="0" xfId="7" applyFont="1" applyFill="1">
      <alignment vertical="top"/>
    </xf>
    <xf numFmtId="165" fontId="5" fillId="43" borderId="0" xfId="11" applyNumberFormat="1">
      <alignment vertical="top"/>
    </xf>
    <xf numFmtId="165" fontId="5" fillId="0" borderId="0" xfId="4" applyNumberFormat="1">
      <alignment vertical="top"/>
    </xf>
    <xf numFmtId="166" fontId="1" fillId="0" borderId="0" xfId="70" applyNumberFormat="1" applyFont="1" applyAlignment="1">
      <alignment horizontal="center"/>
    </xf>
    <xf numFmtId="0" fontId="6" fillId="46" borderId="0" xfId="67" applyFont="1" applyFill="1"/>
    <xf numFmtId="41" fontId="5" fillId="0" borderId="0" xfId="4" applyNumberFormat="1">
      <alignment vertical="top"/>
    </xf>
    <xf numFmtId="165" fontId="5" fillId="10" borderId="0" xfId="13" applyNumberFormat="1">
      <alignment vertical="top"/>
    </xf>
    <xf numFmtId="165" fontId="5" fillId="0" borderId="0" xfId="13" applyNumberFormat="1" applyFill="1">
      <alignment vertical="top"/>
    </xf>
    <xf numFmtId="167" fontId="1" fillId="0" borderId="0" xfId="71" applyNumberFormat="1" applyFont="1" applyFill="1" applyBorder="1" applyAlignment="1"/>
    <xf numFmtId="10" fontId="5" fillId="0" borderId="0" xfId="63" applyAlignment="1">
      <alignment horizontal="left" vertical="top"/>
    </xf>
    <xf numFmtId="0" fontId="5" fillId="0" borderId="0" xfId="0" applyFont="1">
      <alignment vertical="top"/>
    </xf>
    <xf numFmtId="0" fontId="5" fillId="47" borderId="2" xfId="0" applyFont="1" applyFill="1" applyBorder="1" applyAlignment="1">
      <alignment horizontal="left" vertical="top" wrapText="1"/>
    </xf>
    <xf numFmtId="10" fontId="5" fillId="43" borderId="0" xfId="11" applyNumberFormat="1">
      <alignment vertical="top"/>
    </xf>
    <xf numFmtId="15" fontId="5" fillId="0" borderId="2" xfId="4" applyNumberFormat="1" applyBorder="1" applyAlignment="1">
      <alignment horizontal="left" vertical="top" wrapText="1"/>
    </xf>
    <xf numFmtId="0" fontId="5" fillId="0" borderId="0" xfId="4" applyAlignment="1">
      <alignment horizontal="left" vertical="top" wrapText="1"/>
    </xf>
    <xf numFmtId="0" fontId="7" fillId="0" borderId="0" xfId="4" applyFont="1" applyAlignment="1">
      <alignment horizontal="left" vertical="top" wrapText="1"/>
    </xf>
    <xf numFmtId="0" fontId="5" fillId="0" borderId="0" xfId="4">
      <alignment vertical="top"/>
    </xf>
    <xf numFmtId="49" fontId="5" fillId="0" borderId="0" xfId="14" applyFont="1" applyAlignment="1">
      <alignment vertical="top" wrapText="1"/>
    </xf>
    <xf numFmtId="0" fontId="5" fillId="0" borderId="2" xfId="4" applyBorder="1">
      <alignment vertical="top"/>
    </xf>
    <xf numFmtId="0" fontId="5" fillId="0" borderId="2" xfId="4" applyBorder="1">
      <alignment vertical="top"/>
    </xf>
    <xf numFmtId="0" fontId="5" fillId="0" borderId="2" xfId="4" applyBorder="1">
      <alignment vertical="top"/>
    </xf>
  </cellXfs>
  <cellStyles count="109">
    <cellStyle name="_kop1 Bladtitel" xfId="5" xr:uid="{00000000-0005-0000-0000-000000000000}"/>
    <cellStyle name="_kop2 Bloktitel" xfId="6" xr:uid="{00000000-0005-0000-0000-000001000000}"/>
    <cellStyle name="_kop3 Subkop" xfId="7" xr:uid="{00000000-0005-0000-0000-000002000000}"/>
    <cellStyle name="20% - Accent1" xfId="37" builtinId="30" hidden="1"/>
    <cellStyle name="20% - Accent2" xfId="41" builtinId="34" hidden="1"/>
    <cellStyle name="20% - Accent3" xfId="45" builtinId="38" hidden="1"/>
    <cellStyle name="20% - Accent4" xfId="49" builtinId="42" hidden="1"/>
    <cellStyle name="20% - Accent5" xfId="53" builtinId="46" hidden="1"/>
    <cellStyle name="20% - Accent6" xfId="57" builtinId="50" hidden="1"/>
    <cellStyle name="40% - Accent1" xfId="38" builtinId="31" hidden="1"/>
    <cellStyle name="40% - Accent2" xfId="42" builtinId="35" hidden="1"/>
    <cellStyle name="40% - Accent3" xfId="46" builtinId="39" hidden="1"/>
    <cellStyle name="40% - Accent4" xfId="50" builtinId="43" hidden="1"/>
    <cellStyle name="40% - Accent5" xfId="54" builtinId="47" hidden="1"/>
    <cellStyle name="40% - Accent6" xfId="58" builtinId="51" hidden="1"/>
    <cellStyle name="60% - Accent1" xfId="39" builtinId="32" hidden="1"/>
    <cellStyle name="60% - Accent2" xfId="43" builtinId="36" hidden="1"/>
    <cellStyle name="60% - Accent3" xfId="47" builtinId="40" hidden="1"/>
    <cellStyle name="60% - Accent4" xfId="51" builtinId="44" hidden="1"/>
    <cellStyle name="60% - Accent5" xfId="55" builtinId="48" hidden="1"/>
    <cellStyle name="60% - Accent6" xfId="59" builtinId="52" hidden="1"/>
    <cellStyle name="Accent1" xfId="36" builtinId="29" hidden="1"/>
    <cellStyle name="Accent2" xfId="40" builtinId="33" hidden="1"/>
    <cellStyle name="Accent3" xfId="44" builtinId="37" hidden="1"/>
    <cellStyle name="Accent4" xfId="48" builtinId="41" hidden="1"/>
    <cellStyle name="Accent5" xfId="52" builtinId="45" hidden="1"/>
    <cellStyle name="Accent6" xfId="56" builtinId="49" hidden="1"/>
    <cellStyle name="Berekening" xfId="18" builtinId="22" hidden="1"/>
    <cellStyle name="Cel (tussen)resultaat" xfId="8" xr:uid="{00000000-0005-0000-0000-00001C000000}"/>
    <cellStyle name="Cel (tussen)resultaat 2" xfId="100" xr:uid="{2CA3306A-8A19-4CF7-85B8-20AA206A539C}"/>
    <cellStyle name="Cel (tussen)resultaat 3" xfId="90" xr:uid="{1FDE8C91-6504-40DF-B8E3-FE39E2C19995}"/>
    <cellStyle name="Cel (tussen)resultaat 4" xfId="81" xr:uid="{12C786F8-3CB1-4933-B126-7137C0C4E7CA}"/>
    <cellStyle name="Cel (tussen)resultaat 5" xfId="72" xr:uid="{2011CDE7-0849-4A74-A361-81A542A163CC}"/>
    <cellStyle name="Cel Berekening" xfId="9" xr:uid="{00000000-0005-0000-0000-00001D000000}"/>
    <cellStyle name="Cel Berekening 2" xfId="101" xr:uid="{596BF53E-F18B-45BA-9A0E-13A207170BC0}"/>
    <cellStyle name="Cel Berekening 3" xfId="91" xr:uid="{71486A2D-53B8-400B-9BBF-DC7BAC90DD71}"/>
    <cellStyle name="Cel Berekening 4" xfId="82" xr:uid="{A487633D-C82A-42BC-BB2C-5C9031EEFA30}"/>
    <cellStyle name="Cel Berekening 5" xfId="73" xr:uid="{BA5CB5C7-D6CE-481B-8C71-4CC52AB09D0C}"/>
    <cellStyle name="Cel Bijzonderheid" xfId="10" xr:uid="{00000000-0005-0000-0000-00001E000000}"/>
    <cellStyle name="Cel Bijzonderheid 2" xfId="102" xr:uid="{65B6E390-240C-4C75-9563-D2C986C0DCC3}"/>
    <cellStyle name="Cel Bijzonderheid 3" xfId="92" xr:uid="{58BD057E-84F8-44F2-A7F0-BD5D2D7D0A3E}"/>
    <cellStyle name="Cel Bijzonderheid 4" xfId="83" xr:uid="{7674063F-DF2F-4A8E-A7FA-A4B91E5B9CFE}"/>
    <cellStyle name="Cel Bijzonderheid 5" xfId="74" xr:uid="{05150D23-E947-40BA-BC7B-1A152E765AD2}"/>
    <cellStyle name="Cel Dataverzoek" xfId="64" xr:uid="{00000000-0005-0000-0000-00001F000000}"/>
    <cellStyle name="Cel Dataverzoek 2" xfId="107" xr:uid="{EB2F0B47-92FF-4BF3-BA1D-A08BF370F153}"/>
    <cellStyle name="Cel Dataverzoek 3" xfId="97" xr:uid="{06B8A42F-E99D-4D14-BF3E-3D67A9C9D474}"/>
    <cellStyle name="Cel Dataverzoek 4" xfId="88" xr:uid="{EBF2BAEE-9036-412B-B35E-4CE0223498AC}"/>
    <cellStyle name="Cel Dataverzoek 5" xfId="79" xr:uid="{4EA4950B-ACDF-449A-BB11-96A7FB97B867}"/>
    <cellStyle name="Cel Input" xfId="11" xr:uid="{00000000-0005-0000-0000-000020000000}"/>
    <cellStyle name="Cel Input 2" xfId="103" xr:uid="{F59FCED9-E6F0-4C44-AA2B-4376F92C6569}"/>
    <cellStyle name="Cel Input 3" xfId="93" xr:uid="{DB23D41E-5EEC-47C4-B760-D308F3EC1D14}"/>
    <cellStyle name="Cel Input 4" xfId="84" xr:uid="{46721C15-8C6D-419B-81EC-66536C123803}"/>
    <cellStyle name="Cel Input 5" xfId="75" xr:uid="{835D6C6E-525D-4130-B724-A3AC33277771}"/>
    <cellStyle name="Cel Input Data" xfId="68" xr:uid="{9D7BDCE6-E47E-4D6C-BA1F-1ED774859AD7}"/>
    <cellStyle name="Cel input database" xfId="65" xr:uid="{D3BE9B27-7433-43F4-96C8-5DBCFAF23CCF}"/>
    <cellStyle name="Cel input database 2" xfId="108" xr:uid="{DE5AF686-5770-4448-B96B-68B892BE728D}"/>
    <cellStyle name="Cel input database 3" xfId="98" xr:uid="{F450CD63-6A20-46A4-81F7-F30AF49BDF47}"/>
    <cellStyle name="Cel input database 4" xfId="89" xr:uid="{1256768A-4694-4462-A5CF-D15A9B29440B}"/>
    <cellStyle name="Cel input database 5" xfId="80" xr:uid="{4215B6D7-F3D0-4D8D-A784-B19B6F481EB6}"/>
    <cellStyle name="Cel n.v.t. (leeg)" xfId="62" xr:uid="{00000000-0005-0000-0000-000021000000}"/>
    <cellStyle name="Cel n.v.t. (leeg) 2" xfId="106" xr:uid="{B24F7370-F90E-4C82-A193-F14EB5BC9E99}"/>
    <cellStyle name="Cel n.v.t. (leeg) 3" xfId="96" xr:uid="{18EBE645-4812-4E36-B920-B70BDD391B46}"/>
    <cellStyle name="Cel n.v.t. (leeg) 4" xfId="87" xr:uid="{2509C2FC-2721-46B7-8B67-093BCB54DE8F}"/>
    <cellStyle name="Cel n.v.t. (leeg) 5" xfId="78" xr:uid="{308598EF-5AFB-4472-A87C-E78AFDAFC1E1}"/>
    <cellStyle name="Cel PM extern" xfId="12" xr:uid="{00000000-0005-0000-0000-000022000000}"/>
    <cellStyle name="Cel PM extern 2" xfId="104" xr:uid="{AC37C332-C716-42E9-846C-F32C97B85514}"/>
    <cellStyle name="Cel PM extern 3" xfId="94" xr:uid="{0CB0A101-EAC0-4CEA-A28D-4DBBAC82FA69}"/>
    <cellStyle name="Cel PM extern 4" xfId="85" xr:uid="{F56A0AE0-3316-4BCF-A19E-F14A4269D04A}"/>
    <cellStyle name="Cel PM extern 5" xfId="76" xr:uid="{2795A175-67BC-4AEA-B8B7-699B17579C4E}"/>
    <cellStyle name="Cel Verwijzing" xfId="13" xr:uid="{00000000-0005-0000-0000-000023000000}"/>
    <cellStyle name="Cel Verwijzing 2" xfId="105" xr:uid="{70A5D580-BDD0-4FFD-8EB0-E634ACCB8A46}"/>
    <cellStyle name="Cel Verwijzing 3" xfId="95" xr:uid="{373035DF-8806-43A7-A144-47C695D9C944}"/>
    <cellStyle name="Cel Verwijzing 4" xfId="86" xr:uid="{0AC2D9A9-98DD-430F-B7E1-082E28A6B921}"/>
    <cellStyle name="Cel Verwijzing 5" xfId="77" xr:uid="{CDD030D9-2CFC-47CB-A93F-0EC3ECED3F51}"/>
    <cellStyle name="Controlecel" xfId="20" builtinId="23" hidden="1"/>
    <cellStyle name="Gekoppelde cel" xfId="19" builtinId="24" hidden="1"/>
    <cellStyle name="Gevolgde hyperlink" xfId="60" builtinId="9" hidden="1"/>
    <cellStyle name="Goed" xfId="1" builtinId="26" hidden="1"/>
    <cellStyle name="Hyperlink" xfId="22" builtinId="8" hidden="1"/>
    <cellStyle name="Hyperlink" xfId="61" builtinId="8" customBuiltin="1"/>
    <cellStyle name="Invoer" xfId="16" builtinId="20" hidden="1"/>
    <cellStyle name="Komma" xfId="23" builtinId="3" hidden="1"/>
    <cellStyle name="Komma" xfId="71" builtinId="3"/>
    <cellStyle name="Komma [0]" xfId="24" builtinId="6" hidden="1"/>
    <cellStyle name="Komma 10 2 2" xfId="70" xr:uid="{842EAB4C-4AA7-44EC-AA94-EEC1470945F8}"/>
    <cellStyle name="Komma 2" xfId="69" xr:uid="{63A64AB6-AFA6-4420-AF06-4417F85A7858}"/>
    <cellStyle name="Komma 2 2" xfId="99" xr:uid="{75270828-DA9A-4805-A3DA-C1AA5555B9FE}"/>
    <cellStyle name="Kop 1" xfId="29" builtinId="16" hidden="1"/>
    <cellStyle name="Kop 2" xfId="30" builtinId="17" hidden="1"/>
    <cellStyle name="Kop 3" xfId="31" builtinId="18" hidden="1"/>
    <cellStyle name="Kop 4" xfId="32" builtinId="19" hidden="1"/>
    <cellStyle name="Neutraal" xfId="3" builtinId="28" hidden="1"/>
    <cellStyle name="Notitie" xfId="21" builtinId="10" hidden="1"/>
    <cellStyle name="Ongeldig" xfId="2" builtinId="27" hidden="1"/>
    <cellStyle name="Opm. INTERN" xfId="14" xr:uid="{00000000-0005-0000-0000-000035000000}"/>
    <cellStyle name="Procent" xfId="27" builtinId="5" hidden="1"/>
    <cellStyle name="Procent" xfId="63" builtinId="5"/>
    <cellStyle name="Standaard" xfId="0" builtinId="0" customBuiltin="1"/>
    <cellStyle name="Standaard 2" xfId="66" xr:uid="{6007295F-DACC-4B1C-B385-90E90B811091}"/>
    <cellStyle name="Standaard 3" xfId="67" xr:uid="{CCCDD8E3-A420-482A-B137-C21D0F34DAA0}"/>
    <cellStyle name="Standaard ACM-DE" xfId="4" xr:uid="{00000000-0005-0000-0000-000039000000}"/>
    <cellStyle name="Titel" xfId="28" builtinId="15" hidden="1"/>
    <cellStyle name="Toelichting" xfId="15" xr:uid="{00000000-0005-0000-0000-00003B000000}"/>
    <cellStyle name="Totaal" xfId="35" builtinId="25" hidden="1"/>
    <cellStyle name="Uitvoer" xfId="17" builtinId="21" hidden="1"/>
    <cellStyle name="Valuta" xfId="25" builtinId="4" hidden="1"/>
    <cellStyle name="Valuta [0]" xfId="26" builtinId="7" hidden="1"/>
    <cellStyle name="Verklarende tekst" xfId="34" builtinId="53" hidden="1"/>
    <cellStyle name="Waarschuwingstekst" xfId="33" builtinId="11" hidden="1"/>
  </cellStyles>
  <dxfs count="0"/>
  <tableStyles count="0" defaultTableStyle="TableStyleMedium2" defaultPivotStyle="PivotStyleLight16"/>
  <colors>
    <mruColors>
      <color rgb="FFE1FFE1"/>
      <color rgb="FFFFCCFF"/>
      <color rgb="FF99FF99"/>
      <color rgb="FFCCC8D9"/>
      <color rgb="FFCCFFFF"/>
      <color rgb="FFFFFFCC"/>
      <color rgb="FFCCFFCC"/>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customXml" Target="../customXml/item5.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66675</xdr:colOff>
      <xdr:row>3</xdr:row>
      <xdr:rowOff>133351</xdr:rowOff>
    </xdr:from>
    <xdr:to>
      <xdr:col>1</xdr:col>
      <xdr:colOff>1905000</xdr:colOff>
      <xdr:row>10</xdr:row>
      <xdr:rowOff>94480</xdr:rowOff>
    </xdr:to>
    <xdr:pic>
      <xdr:nvPicPr>
        <xdr:cNvPr id="2" name="Afbeelding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257175" y="685801"/>
          <a:ext cx="1838325" cy="109460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0</xdr:colOff>
      <xdr:row>15</xdr:row>
      <xdr:rowOff>54428</xdr:rowOff>
    </xdr:from>
    <xdr:to>
      <xdr:col>6</xdr:col>
      <xdr:colOff>0</xdr:colOff>
      <xdr:row>15</xdr:row>
      <xdr:rowOff>56029</xdr:rowOff>
    </xdr:to>
    <xdr:cxnSp macro="">
      <xdr:nvCxnSpPr>
        <xdr:cNvPr id="18" name="Rechte verbindingslijn met pijl 17">
          <a:extLst>
            <a:ext uri="{FF2B5EF4-FFF2-40B4-BE49-F238E27FC236}">
              <a16:creationId xmlns:a16="http://schemas.microsoft.com/office/drawing/2014/main" id="{F81D6813-511E-46A2-9B7E-9AF693B77E50}"/>
            </a:ext>
          </a:extLst>
        </xdr:cNvPr>
        <xdr:cNvCxnSpPr/>
      </xdr:nvCxnSpPr>
      <xdr:spPr>
        <a:xfrm flipV="1">
          <a:off x="5397500" y="2567214"/>
          <a:ext cx="961571" cy="1601"/>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0</xdr:colOff>
      <xdr:row>17</xdr:row>
      <xdr:rowOff>63500</xdr:rowOff>
    </xdr:from>
    <xdr:to>
      <xdr:col>11</xdr:col>
      <xdr:colOff>952500</xdr:colOff>
      <xdr:row>30</xdr:row>
      <xdr:rowOff>84666</xdr:rowOff>
    </xdr:to>
    <xdr:cxnSp macro="">
      <xdr:nvCxnSpPr>
        <xdr:cNvPr id="21" name="Rechte verbindingslijn met pijl 20">
          <a:extLst>
            <a:ext uri="{FF2B5EF4-FFF2-40B4-BE49-F238E27FC236}">
              <a16:creationId xmlns:a16="http://schemas.microsoft.com/office/drawing/2014/main" id="{A4386343-89D5-40C8-A272-2D69DAF0A5B9}"/>
            </a:ext>
          </a:extLst>
        </xdr:cNvPr>
        <xdr:cNvCxnSpPr/>
      </xdr:nvCxnSpPr>
      <xdr:spPr>
        <a:xfrm flipV="1">
          <a:off x="8921750" y="2868083"/>
          <a:ext cx="2116667" cy="20955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1023257</xdr:colOff>
      <xdr:row>22</xdr:row>
      <xdr:rowOff>16330</xdr:rowOff>
    </xdr:from>
    <xdr:to>
      <xdr:col>7</xdr:col>
      <xdr:colOff>1023257</xdr:colOff>
      <xdr:row>23</xdr:row>
      <xdr:rowOff>141044</xdr:rowOff>
    </xdr:to>
    <xdr:cxnSp macro="">
      <xdr:nvCxnSpPr>
        <xdr:cNvPr id="22" name="Rechte verbindingslijn met pijl 21">
          <a:extLst>
            <a:ext uri="{FF2B5EF4-FFF2-40B4-BE49-F238E27FC236}">
              <a16:creationId xmlns:a16="http://schemas.microsoft.com/office/drawing/2014/main" id="{95D4E2EF-4C91-4B11-B8C9-7146F38A8448}"/>
            </a:ext>
          </a:extLst>
        </xdr:cNvPr>
        <xdr:cNvCxnSpPr/>
      </xdr:nvCxnSpPr>
      <xdr:spPr>
        <a:xfrm flipH="1">
          <a:off x="7262132" y="3645355"/>
          <a:ext cx="0" cy="286639"/>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317499</xdr:colOff>
      <xdr:row>15</xdr:row>
      <xdr:rowOff>86178</xdr:rowOff>
    </xdr:from>
    <xdr:to>
      <xdr:col>9</xdr:col>
      <xdr:colOff>328083</xdr:colOff>
      <xdr:row>30</xdr:row>
      <xdr:rowOff>105833</xdr:rowOff>
    </xdr:to>
    <xdr:cxnSp macro="">
      <xdr:nvCxnSpPr>
        <xdr:cNvPr id="23" name="Rechte verbindingslijn 22">
          <a:extLst>
            <a:ext uri="{FF2B5EF4-FFF2-40B4-BE49-F238E27FC236}">
              <a16:creationId xmlns:a16="http://schemas.microsoft.com/office/drawing/2014/main" id="{2C5744F1-CB2D-48B8-A253-FDAA9F881D33}"/>
            </a:ext>
          </a:extLst>
        </xdr:cNvPr>
        <xdr:cNvCxnSpPr/>
      </xdr:nvCxnSpPr>
      <xdr:spPr>
        <a:xfrm flipH="1" flipV="1">
          <a:off x="9239249" y="2573261"/>
          <a:ext cx="10584" cy="2411489"/>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189775</xdr:colOff>
      <xdr:row>15</xdr:row>
      <xdr:rowOff>84273</xdr:rowOff>
    </xdr:from>
    <xdr:to>
      <xdr:col>9</xdr:col>
      <xdr:colOff>304619</xdr:colOff>
      <xdr:row>15</xdr:row>
      <xdr:rowOff>84273</xdr:rowOff>
    </xdr:to>
    <xdr:cxnSp macro="">
      <xdr:nvCxnSpPr>
        <xdr:cNvPr id="24" name="Rechte verbindingslijn 23">
          <a:extLst>
            <a:ext uri="{FF2B5EF4-FFF2-40B4-BE49-F238E27FC236}">
              <a16:creationId xmlns:a16="http://schemas.microsoft.com/office/drawing/2014/main" id="{879F1B1B-6899-44AC-9ABE-433E17678542}"/>
            </a:ext>
          </a:extLst>
        </xdr:cNvPr>
        <xdr:cNvCxnSpPr/>
      </xdr:nvCxnSpPr>
      <xdr:spPr>
        <a:xfrm flipH="1">
          <a:off x="8889275" y="2597059"/>
          <a:ext cx="305344"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189320</xdr:colOff>
      <xdr:row>20</xdr:row>
      <xdr:rowOff>81643</xdr:rowOff>
    </xdr:from>
    <xdr:to>
      <xdr:col>5</xdr:col>
      <xdr:colOff>943429</xdr:colOff>
      <xdr:row>20</xdr:row>
      <xdr:rowOff>81643</xdr:rowOff>
    </xdr:to>
    <xdr:cxnSp macro="">
      <xdr:nvCxnSpPr>
        <xdr:cNvPr id="25" name="Rechte verbindingslijn met pijl 24">
          <a:extLst>
            <a:ext uri="{FF2B5EF4-FFF2-40B4-BE49-F238E27FC236}">
              <a16:creationId xmlns:a16="http://schemas.microsoft.com/office/drawing/2014/main" id="{128CE0D7-6EC8-4063-BA7B-5B60E42934C4}"/>
            </a:ext>
          </a:extLst>
        </xdr:cNvPr>
        <xdr:cNvCxnSpPr/>
      </xdr:nvCxnSpPr>
      <xdr:spPr>
        <a:xfrm>
          <a:off x="5396320" y="3410857"/>
          <a:ext cx="944609"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4081</xdr:colOff>
      <xdr:row>15</xdr:row>
      <xdr:rowOff>63500</xdr:rowOff>
    </xdr:from>
    <xdr:to>
      <xdr:col>5</xdr:col>
      <xdr:colOff>899584</xdr:colOff>
      <xdr:row>30</xdr:row>
      <xdr:rowOff>105833</xdr:rowOff>
    </xdr:to>
    <xdr:cxnSp macro="">
      <xdr:nvCxnSpPr>
        <xdr:cNvPr id="26" name="Rechte verbindingslijn met pijl 25">
          <a:extLst>
            <a:ext uri="{FF2B5EF4-FFF2-40B4-BE49-F238E27FC236}">
              <a16:creationId xmlns:a16="http://schemas.microsoft.com/office/drawing/2014/main" id="{908B99F5-AF94-4A4A-AB50-741FE3B93438}"/>
            </a:ext>
          </a:extLst>
        </xdr:cNvPr>
        <xdr:cNvCxnSpPr/>
      </xdr:nvCxnSpPr>
      <xdr:spPr>
        <a:xfrm>
          <a:off x="5412164" y="2550583"/>
          <a:ext cx="895503" cy="2434167"/>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175804</xdr:colOff>
      <xdr:row>30</xdr:row>
      <xdr:rowOff>99483</xdr:rowOff>
    </xdr:from>
    <xdr:to>
      <xdr:col>9</xdr:col>
      <xdr:colOff>326572</xdr:colOff>
      <xdr:row>30</xdr:row>
      <xdr:rowOff>105833</xdr:rowOff>
    </xdr:to>
    <xdr:cxnSp macro="">
      <xdr:nvCxnSpPr>
        <xdr:cNvPr id="31" name="Rechte verbindingslijn met pijl 30">
          <a:extLst>
            <a:ext uri="{FF2B5EF4-FFF2-40B4-BE49-F238E27FC236}">
              <a16:creationId xmlns:a16="http://schemas.microsoft.com/office/drawing/2014/main" id="{8D9A82FA-9440-41B1-89F2-97EE1E85B9D1}"/>
            </a:ext>
          </a:extLst>
        </xdr:cNvPr>
        <xdr:cNvCxnSpPr/>
      </xdr:nvCxnSpPr>
      <xdr:spPr>
        <a:xfrm flipH="1" flipV="1">
          <a:off x="8896471" y="4978400"/>
          <a:ext cx="351851" cy="635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1025073</xdr:colOff>
      <xdr:row>27</xdr:row>
      <xdr:rowOff>16630</xdr:rowOff>
    </xdr:from>
    <xdr:to>
      <xdr:col>7</xdr:col>
      <xdr:colOff>1026583</xdr:colOff>
      <xdr:row>28</xdr:row>
      <xdr:rowOff>137583</xdr:rowOff>
    </xdr:to>
    <xdr:cxnSp macro="">
      <xdr:nvCxnSpPr>
        <xdr:cNvPr id="4" name="Rechte verbindingslijn met pijl 3">
          <a:extLst>
            <a:ext uri="{FF2B5EF4-FFF2-40B4-BE49-F238E27FC236}">
              <a16:creationId xmlns:a16="http://schemas.microsoft.com/office/drawing/2014/main" id="{C004BBC8-1E6E-4FD3-967D-93D91BA8B31D}"/>
            </a:ext>
          </a:extLst>
        </xdr:cNvPr>
        <xdr:cNvCxnSpPr/>
      </xdr:nvCxnSpPr>
      <xdr:spPr>
        <a:xfrm>
          <a:off x="7597323" y="4419297"/>
          <a:ext cx="1510" cy="279703"/>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9071</xdr:colOff>
      <xdr:row>20</xdr:row>
      <xdr:rowOff>72572</xdr:rowOff>
    </xdr:from>
    <xdr:to>
      <xdr:col>5</xdr:col>
      <xdr:colOff>943429</xdr:colOff>
      <xdr:row>25</xdr:row>
      <xdr:rowOff>72571</xdr:rowOff>
    </xdr:to>
    <xdr:cxnSp macro="">
      <xdr:nvCxnSpPr>
        <xdr:cNvPr id="47" name="Rechte verbindingslijn met pijl 46">
          <a:extLst>
            <a:ext uri="{FF2B5EF4-FFF2-40B4-BE49-F238E27FC236}">
              <a16:creationId xmlns:a16="http://schemas.microsoft.com/office/drawing/2014/main" id="{D6AFE38B-57BB-4077-BD25-BF0B0F7368F7}"/>
            </a:ext>
          </a:extLst>
        </xdr:cNvPr>
        <xdr:cNvCxnSpPr/>
      </xdr:nvCxnSpPr>
      <xdr:spPr>
        <a:xfrm>
          <a:off x="5406571" y="3401786"/>
          <a:ext cx="934358" cy="816428"/>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acm.nl/system/files/documents/tarievenblad-enexis-elektriciteit-2026.xlsx" TargetMode="External"/><Relationship Id="rId1" Type="http://schemas.openxmlformats.org/officeDocument/2006/relationships/hyperlink" Target="https://www.acm.nl/system/files/documents/bijlage-2-formules-dsb-e.pdf"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CC8D9"/>
  </sheetPr>
  <dimension ref="B2:E51"/>
  <sheetViews>
    <sheetView showGridLines="0" zoomScale="80" zoomScaleNormal="80" workbookViewId="0">
      <pane ySplit="3" topLeftCell="A4" activePane="bottomLeft" state="frozen"/>
      <selection activeCell="O39" sqref="O39"/>
      <selection pane="bottomLeft" activeCell="C21" sqref="C21"/>
    </sheetView>
  </sheetViews>
  <sheetFormatPr defaultColWidth="9.140625" defaultRowHeight="12.75" x14ac:dyDescent="0.2"/>
  <cols>
    <col min="1" max="1" width="5.85546875" style="2" customWidth="1"/>
    <col min="2" max="2" width="43.85546875" style="2" customWidth="1"/>
    <col min="3" max="3" width="91.85546875" style="2" customWidth="1"/>
    <col min="4" max="4" width="5.85546875" style="2" customWidth="1"/>
    <col min="5" max="16384" width="9.140625" style="2"/>
  </cols>
  <sheetData>
    <row r="2" spans="2:5" s="7" customFormat="1" ht="18" x14ac:dyDescent="0.2">
      <c r="B2" s="7" t="s">
        <v>1</v>
      </c>
    </row>
    <row r="6" spans="2:5" x14ac:dyDescent="0.2">
      <c r="B6" s="3"/>
    </row>
    <row r="13" spans="2:5" s="8" customFormat="1" x14ac:dyDescent="0.2">
      <c r="B13" s="8" t="s">
        <v>2</v>
      </c>
    </row>
    <row r="15" spans="2:5" x14ac:dyDescent="0.2">
      <c r="B15" s="9" t="s">
        <v>3</v>
      </c>
      <c r="C15" s="10" t="s">
        <v>331</v>
      </c>
      <c r="E15" s="18"/>
    </row>
    <row r="16" spans="2:5" x14ac:dyDescent="0.2">
      <c r="B16" s="9" t="s">
        <v>4</v>
      </c>
      <c r="C16" s="10" t="s">
        <v>246</v>
      </c>
    </row>
    <row r="17" spans="2:3" x14ac:dyDescent="0.2">
      <c r="B17" s="9" t="s">
        <v>5</v>
      </c>
      <c r="C17" s="10" t="s">
        <v>75</v>
      </c>
    </row>
    <row r="18" spans="2:3" x14ac:dyDescent="0.2">
      <c r="B18" s="9" t="s">
        <v>6</v>
      </c>
      <c r="C18" s="10" t="s">
        <v>366</v>
      </c>
    </row>
    <row r="19" spans="2:3" x14ac:dyDescent="0.2">
      <c r="B19" s="9" t="s">
        <v>7</v>
      </c>
      <c r="C19" s="10" t="s">
        <v>75</v>
      </c>
    </row>
    <row r="20" spans="2:3" x14ac:dyDescent="0.2">
      <c r="B20" s="9" t="s">
        <v>8</v>
      </c>
      <c r="C20" s="10" t="s">
        <v>370</v>
      </c>
    </row>
    <row r="21" spans="2:3" ht="25.5" x14ac:dyDescent="0.2">
      <c r="B21" s="9" t="s">
        <v>9</v>
      </c>
      <c r="C21" s="10" t="s">
        <v>169</v>
      </c>
    </row>
    <row r="22" spans="2:3" x14ac:dyDescent="0.2">
      <c r="B22" s="9" t="s">
        <v>10</v>
      </c>
      <c r="C22" s="10" t="s">
        <v>75</v>
      </c>
    </row>
    <row r="24" spans="2:3" x14ac:dyDescent="0.2">
      <c r="B24" s="20" t="s">
        <v>74</v>
      </c>
    </row>
    <row r="27" spans="2:3" s="8" customFormat="1" x14ac:dyDescent="0.2">
      <c r="B27" s="8" t="s">
        <v>11</v>
      </c>
    </row>
    <row r="29" spans="2:3" x14ac:dyDescent="0.2">
      <c r="B29" s="10" t="s">
        <v>64</v>
      </c>
      <c r="C29" s="10" t="s">
        <v>77</v>
      </c>
    </row>
    <row r="30" spans="2:3" ht="25.5" x14ac:dyDescent="0.2">
      <c r="B30" s="10" t="s">
        <v>66</v>
      </c>
      <c r="C30" s="10" t="s">
        <v>77</v>
      </c>
    </row>
    <row r="31" spans="2:3" x14ac:dyDescent="0.2">
      <c r="B31" s="10" t="s">
        <v>65</v>
      </c>
      <c r="C31" s="86">
        <v>46279</v>
      </c>
    </row>
    <row r="32" spans="2:3" ht="25.5" x14ac:dyDescent="0.2">
      <c r="B32" s="10" t="s">
        <v>67</v>
      </c>
      <c r="C32" s="10" t="s">
        <v>77</v>
      </c>
    </row>
    <row r="33" spans="2:4" ht="25.5" x14ac:dyDescent="0.2">
      <c r="B33" s="10" t="s">
        <v>68</v>
      </c>
      <c r="C33" s="10" t="s">
        <v>76</v>
      </c>
    </row>
    <row r="34" spans="2:4" x14ac:dyDescent="0.2">
      <c r="B34" s="9" t="s">
        <v>10</v>
      </c>
      <c r="C34" s="10" t="s">
        <v>75</v>
      </c>
    </row>
    <row r="36" spans="2:4" x14ac:dyDescent="0.2">
      <c r="B36" s="87" t="s">
        <v>60</v>
      </c>
      <c r="C36" s="88"/>
    </row>
    <row r="37" spans="2:4" x14ac:dyDescent="0.2">
      <c r="D37" s="5"/>
    </row>
    <row r="38" spans="2:4" s="8" customFormat="1" x14ac:dyDescent="0.2">
      <c r="B38" s="8" t="s">
        <v>12</v>
      </c>
    </row>
    <row r="40" spans="2:4" x14ac:dyDescent="0.2">
      <c r="B40" s="2" t="s">
        <v>52</v>
      </c>
    </row>
    <row r="45" spans="2:4" x14ac:dyDescent="0.2">
      <c r="B45" s="20" t="s">
        <v>69</v>
      </c>
    </row>
    <row r="51" spans="2:2" x14ac:dyDescent="0.2">
      <c r="B51" s="4"/>
    </row>
  </sheetData>
  <mergeCells count="1">
    <mergeCell ref="B36:C36"/>
  </mergeCells>
  <pageMargins left="0.75" right="0.75" top="1" bottom="1" header="0.5" footer="0.5"/>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C7A48F-72D0-41D0-B90F-3BCD11BF31FD}">
  <sheetPr>
    <tabColor rgb="FFFFFFCC"/>
  </sheetPr>
  <dimension ref="B2:R308"/>
  <sheetViews>
    <sheetView showGridLines="0" zoomScale="85" zoomScaleNormal="85" workbookViewId="0">
      <pane xSplit="4" ySplit="13" topLeftCell="E14" activePane="bottomRight" state="frozen"/>
      <selection pane="topRight" activeCell="E1" sqref="E1"/>
      <selection pane="bottomLeft" activeCell="A14" sqref="A14"/>
      <selection pane="bottomRight" activeCell="E14" sqref="E14"/>
    </sheetView>
  </sheetViews>
  <sheetFormatPr defaultColWidth="9.140625" defaultRowHeight="12.75" x14ac:dyDescent="0.2"/>
  <cols>
    <col min="1" max="1" width="5.85546875" style="2" customWidth="1"/>
    <col min="2" max="2" width="80.85546875" style="2" customWidth="1"/>
    <col min="3" max="3" width="5.85546875" style="2" customWidth="1"/>
    <col min="4" max="4" width="13.85546875" style="2" customWidth="1"/>
    <col min="5" max="5" width="2.85546875" style="2" customWidth="1"/>
    <col min="6" max="6" width="13.85546875" style="2" customWidth="1"/>
    <col min="7" max="7" width="2.85546875" style="2" customWidth="1"/>
    <col min="8" max="8" width="13.85546875" style="2" customWidth="1"/>
    <col min="9" max="9" width="2.85546875" style="2" customWidth="1"/>
    <col min="10" max="10" width="13.5703125" style="2" bestFit="1" customWidth="1"/>
    <col min="11" max="11" width="14.85546875" style="2" customWidth="1"/>
    <col min="12" max="12" width="15.140625" style="2" customWidth="1"/>
    <col min="13" max="13" width="15.42578125" style="2" customWidth="1"/>
    <col min="14" max="15" width="17.140625" style="2" customWidth="1"/>
    <col min="16" max="16" width="14.85546875" style="2" customWidth="1"/>
    <col min="17" max="17" width="2.7109375" style="2" customWidth="1"/>
    <col min="18" max="18" width="14.85546875" style="2" customWidth="1"/>
    <col min="19" max="19" width="30.85546875" style="2" customWidth="1"/>
    <col min="20" max="33" width="13.85546875" style="2" customWidth="1"/>
    <col min="34" max="16384" width="9.140625" style="2"/>
  </cols>
  <sheetData>
    <row r="2" spans="2:18" s="12" customFormat="1" ht="18" x14ac:dyDescent="0.2">
      <c r="B2" s="12" t="s">
        <v>172</v>
      </c>
    </row>
    <row r="4" spans="2:18" x14ac:dyDescent="0.2">
      <c r="B4" s="19" t="s">
        <v>50</v>
      </c>
    </row>
    <row r="5" spans="2:18" ht="40.5" customHeight="1" x14ac:dyDescent="0.2">
      <c r="B5" s="87" t="s">
        <v>250</v>
      </c>
      <c r="C5" s="87"/>
      <c r="D5" s="87"/>
      <c r="F5" s="13"/>
    </row>
    <row r="6" spans="2:18" ht="46.7" customHeight="1" x14ac:dyDescent="0.2">
      <c r="B6" s="87" t="s">
        <v>222</v>
      </c>
      <c r="C6" s="87"/>
      <c r="D6" s="87"/>
      <c r="E6" s="56"/>
      <c r="F6" s="56"/>
      <c r="G6" s="56"/>
      <c r="H6" s="56"/>
      <c r="I6" s="56"/>
      <c r="J6" s="56"/>
      <c r="K6" s="56"/>
    </row>
    <row r="7" spans="2:18" ht="40.5" customHeight="1" x14ac:dyDescent="0.2">
      <c r="B7" s="87" t="s">
        <v>223</v>
      </c>
      <c r="C7" s="87"/>
      <c r="D7" s="87"/>
      <c r="E7" s="56"/>
      <c r="F7" s="56"/>
      <c r="G7" s="56"/>
      <c r="H7" s="56"/>
      <c r="I7" s="56"/>
      <c r="J7" s="56"/>
      <c r="K7" s="56"/>
    </row>
    <row r="8" spans="2:18" x14ac:dyDescent="0.2">
      <c r="B8" s="66"/>
      <c r="F8" s="13"/>
    </row>
    <row r="9" spans="2:18" ht="12.6" customHeight="1" x14ac:dyDescent="0.2">
      <c r="B9" s="20" t="s">
        <v>25</v>
      </c>
      <c r="C9" s="58"/>
      <c r="D9" s="58"/>
      <c r="E9" s="58"/>
      <c r="F9" s="58"/>
      <c r="G9" s="58"/>
      <c r="H9" s="58"/>
      <c r="I9" s="58"/>
      <c r="J9" s="58"/>
      <c r="K9" s="58"/>
    </row>
    <row r="10" spans="2:18" x14ac:dyDescent="0.2">
      <c r="B10" s="2" t="s">
        <v>75</v>
      </c>
    </row>
    <row r="12" spans="2:18" s="8" customFormat="1" x14ac:dyDescent="0.2">
      <c r="B12" s="8" t="s">
        <v>39</v>
      </c>
      <c r="D12" s="8" t="s">
        <v>22</v>
      </c>
      <c r="F12" s="8" t="s">
        <v>23</v>
      </c>
      <c r="H12" s="8" t="s">
        <v>43</v>
      </c>
      <c r="J12" s="8" t="s">
        <v>163</v>
      </c>
      <c r="K12" s="8" t="s">
        <v>160</v>
      </c>
      <c r="L12" s="8" t="s">
        <v>95</v>
      </c>
      <c r="M12" s="8" t="s">
        <v>96</v>
      </c>
      <c r="N12" s="8" t="s">
        <v>97</v>
      </c>
      <c r="O12" s="8" t="s">
        <v>98</v>
      </c>
      <c r="P12" s="8" t="s">
        <v>99</v>
      </c>
      <c r="R12" s="8" t="s">
        <v>41</v>
      </c>
    </row>
    <row r="15" spans="2:18" s="8" customFormat="1" x14ac:dyDescent="0.2">
      <c r="B15" s="8" t="s">
        <v>229</v>
      </c>
    </row>
    <row r="17" spans="2:17" x14ac:dyDescent="0.2">
      <c r="B17" s="2" t="s">
        <v>324</v>
      </c>
      <c r="D17" s="2" t="s">
        <v>88</v>
      </c>
      <c r="J17" s="27"/>
      <c r="K17" s="27"/>
      <c r="L17" s="23">
        <f>'3. Data inkoop Enexis'!L116</f>
        <v>2791763157.5157952</v>
      </c>
      <c r="M17" s="23">
        <f>'3. Data inkoop Enexis'!M116</f>
        <v>3174098890.7489362</v>
      </c>
      <c r="N17" s="23">
        <f>'3. Data inkoop Enexis'!N116</f>
        <v>3206767249.3729434</v>
      </c>
      <c r="O17" s="23">
        <f>'3. Data inkoop Enexis'!O116</f>
        <v>3509967127.258019</v>
      </c>
      <c r="P17" s="23">
        <f>'3. Data inkoop Enexis'!P116</f>
        <v>4041772233.2228217</v>
      </c>
    </row>
    <row r="18" spans="2:17" x14ac:dyDescent="0.2">
      <c r="B18" s="2" t="s">
        <v>323</v>
      </c>
      <c r="D18" s="2" t="s">
        <v>88</v>
      </c>
      <c r="J18" s="27"/>
      <c r="K18" s="27"/>
      <c r="L18" s="23">
        <f>'3. Data inkoop Enexis'!L117</f>
        <v>90000000</v>
      </c>
      <c r="M18" s="23">
        <f>'3. Data inkoop Enexis'!M117</f>
        <v>0</v>
      </c>
      <c r="N18" s="23">
        <f>'3. Data inkoop Enexis'!N117</f>
        <v>202954810.57123598</v>
      </c>
      <c r="O18" s="23">
        <f>'3. Data inkoop Enexis'!O117</f>
        <v>97757836.603577182</v>
      </c>
      <c r="P18" s="23">
        <f>'3. Data inkoop Enexis'!P117</f>
        <v>0</v>
      </c>
    </row>
    <row r="20" spans="2:17" s="8" customFormat="1" x14ac:dyDescent="0.2">
      <c r="B20" s="8" t="s">
        <v>230</v>
      </c>
    </row>
    <row r="23" spans="2:17" x14ac:dyDescent="0.2">
      <c r="B23" s="77" t="s">
        <v>325</v>
      </c>
      <c r="M23" s="52"/>
    </row>
    <row r="24" spans="2:17" x14ac:dyDescent="0.2">
      <c r="B24" s="53"/>
      <c r="K24" s="81"/>
      <c r="M24" s="52"/>
      <c r="Q24" s="82"/>
    </row>
    <row r="25" spans="2:17" x14ac:dyDescent="0.2">
      <c r="B25" s="53" t="s">
        <v>131</v>
      </c>
    </row>
    <row r="26" spans="2:17" x14ac:dyDescent="0.2">
      <c r="B26" s="54" t="s">
        <v>128</v>
      </c>
      <c r="D26" s="2" t="s">
        <v>88</v>
      </c>
      <c r="J26" s="27"/>
      <c r="K26" s="79">
        <f>'3. Data inkoop Enexis'!K26</f>
        <v>2760</v>
      </c>
      <c r="L26" s="27"/>
      <c r="M26" s="27"/>
      <c r="N26" s="27"/>
      <c r="O26" s="27"/>
      <c r="P26" s="27"/>
    </row>
    <row r="27" spans="2:17" x14ac:dyDescent="0.2">
      <c r="B27" s="54" t="s">
        <v>127</v>
      </c>
      <c r="D27" s="2" t="s">
        <v>88</v>
      </c>
      <c r="J27" s="27"/>
      <c r="K27" s="79">
        <f>'3. Data inkoop Enexis'!K27</f>
        <v>30.94</v>
      </c>
      <c r="L27" s="27"/>
      <c r="M27" s="27"/>
      <c r="N27" s="27"/>
      <c r="O27" s="27"/>
      <c r="P27" s="27"/>
    </row>
    <row r="28" spans="2:17" x14ac:dyDescent="0.2">
      <c r="B28" s="54" t="s">
        <v>129</v>
      </c>
      <c r="D28" s="2" t="s">
        <v>88</v>
      </c>
      <c r="J28" s="27"/>
      <c r="K28" s="79">
        <f>'3. Data inkoop Enexis'!K28</f>
        <v>3.62</v>
      </c>
      <c r="L28" s="27"/>
      <c r="M28" s="27"/>
      <c r="N28" s="27"/>
      <c r="O28" s="27"/>
      <c r="P28" s="27"/>
    </row>
    <row r="29" spans="2:17" x14ac:dyDescent="0.2">
      <c r="B29" s="52"/>
      <c r="K29" s="75"/>
    </row>
    <row r="30" spans="2:17" x14ac:dyDescent="0.2">
      <c r="B30" s="53" t="s">
        <v>132</v>
      </c>
      <c r="K30" s="75"/>
    </row>
    <row r="31" spans="2:17" x14ac:dyDescent="0.2">
      <c r="B31" s="54" t="s">
        <v>128</v>
      </c>
      <c r="D31" s="2" t="s">
        <v>88</v>
      </c>
      <c r="J31" s="27"/>
      <c r="K31" s="79">
        <f>'3. Data inkoop Enexis'!K31</f>
        <v>2760</v>
      </c>
      <c r="L31" s="27"/>
      <c r="M31" s="27"/>
      <c r="N31" s="27"/>
      <c r="O31" s="27"/>
      <c r="P31" s="27"/>
    </row>
    <row r="32" spans="2:17" x14ac:dyDescent="0.2">
      <c r="B32" s="54" t="s">
        <v>127</v>
      </c>
      <c r="D32" s="2" t="s">
        <v>88</v>
      </c>
      <c r="J32" s="27"/>
      <c r="K32" s="79">
        <f>'3. Data inkoop Enexis'!K32</f>
        <v>15.47</v>
      </c>
      <c r="L32" s="27"/>
      <c r="M32" s="27"/>
      <c r="N32" s="27"/>
      <c r="O32" s="27"/>
      <c r="P32" s="27"/>
    </row>
    <row r="33" spans="2:16" x14ac:dyDescent="0.2">
      <c r="B33" s="54" t="s">
        <v>130</v>
      </c>
      <c r="D33" s="2" t="s">
        <v>88</v>
      </c>
      <c r="J33" s="27"/>
      <c r="K33" s="79">
        <f>'3. Data inkoop Enexis'!K33</f>
        <v>1.25</v>
      </c>
      <c r="L33" s="27"/>
      <c r="M33" s="27"/>
      <c r="N33" s="27"/>
      <c r="O33" s="27"/>
      <c r="P33" s="27"/>
    </row>
    <row r="34" spans="2:16" x14ac:dyDescent="0.2">
      <c r="B34" s="52"/>
      <c r="K34" s="75"/>
    </row>
    <row r="35" spans="2:16" x14ac:dyDescent="0.2">
      <c r="B35" s="53" t="s">
        <v>133</v>
      </c>
      <c r="K35" s="75"/>
    </row>
    <row r="36" spans="2:16" x14ac:dyDescent="0.2">
      <c r="B36" s="54" t="s">
        <v>128</v>
      </c>
      <c r="D36" s="2" t="s">
        <v>88</v>
      </c>
      <c r="J36" s="27"/>
      <c r="K36" s="79">
        <f>'3. Data inkoop Enexis'!K36</f>
        <v>2760</v>
      </c>
      <c r="L36" s="27"/>
      <c r="M36" s="27"/>
      <c r="N36" s="27"/>
      <c r="O36" s="27"/>
      <c r="P36" s="27"/>
    </row>
    <row r="37" spans="2:16" x14ac:dyDescent="0.2">
      <c r="B37" s="54" t="s">
        <v>127</v>
      </c>
      <c r="D37" s="2" t="s">
        <v>88</v>
      </c>
      <c r="J37" s="27"/>
      <c r="K37" s="79">
        <f>'3. Data inkoop Enexis'!K37</f>
        <v>41.87</v>
      </c>
      <c r="L37" s="27"/>
      <c r="M37" s="27"/>
      <c r="N37" s="27"/>
      <c r="O37" s="27"/>
      <c r="P37" s="27"/>
    </row>
    <row r="38" spans="2:16" x14ac:dyDescent="0.2">
      <c r="B38" s="54" t="s">
        <v>129</v>
      </c>
      <c r="D38" s="2" t="s">
        <v>88</v>
      </c>
      <c r="J38" s="27"/>
      <c r="K38" s="79">
        <f>'3. Data inkoop Enexis'!K38</f>
        <v>4.46</v>
      </c>
      <c r="L38" s="27"/>
      <c r="M38" s="27"/>
      <c r="N38" s="27"/>
      <c r="O38" s="27"/>
      <c r="P38" s="27"/>
    </row>
    <row r="39" spans="2:16" x14ac:dyDescent="0.2">
      <c r="B39" s="52"/>
      <c r="K39" s="75"/>
    </row>
    <row r="40" spans="2:16" x14ac:dyDescent="0.2">
      <c r="B40" s="53" t="s">
        <v>134</v>
      </c>
      <c r="K40" s="75"/>
    </row>
    <row r="41" spans="2:16" x14ac:dyDescent="0.2">
      <c r="B41" s="54" t="s">
        <v>128</v>
      </c>
      <c r="D41" s="2" t="s">
        <v>88</v>
      </c>
      <c r="J41" s="27"/>
      <c r="K41" s="79">
        <f>'3. Data inkoop Enexis'!K41</f>
        <v>2760</v>
      </c>
      <c r="L41" s="27"/>
      <c r="M41" s="27"/>
      <c r="N41" s="27"/>
      <c r="O41" s="27"/>
      <c r="P41" s="27"/>
    </row>
    <row r="42" spans="2:16" x14ac:dyDescent="0.2">
      <c r="B42" s="54" t="s">
        <v>127</v>
      </c>
      <c r="D42" s="2" t="s">
        <v>88</v>
      </c>
      <c r="J42" s="27"/>
      <c r="K42" s="79">
        <f>'3. Data inkoop Enexis'!K42</f>
        <v>20.94</v>
      </c>
      <c r="L42" s="27"/>
      <c r="M42" s="27"/>
      <c r="N42" s="27"/>
      <c r="O42" s="27"/>
      <c r="P42" s="27"/>
    </row>
    <row r="43" spans="2:16" x14ac:dyDescent="0.2">
      <c r="B43" s="54" t="s">
        <v>130</v>
      </c>
      <c r="D43" s="2" t="s">
        <v>88</v>
      </c>
      <c r="J43" s="27"/>
      <c r="K43" s="79">
        <f>'3. Data inkoop Enexis'!K43</f>
        <v>1.54</v>
      </c>
      <c r="L43" s="27"/>
      <c r="M43" s="27"/>
      <c r="N43" s="27"/>
      <c r="O43" s="27"/>
      <c r="P43" s="27"/>
    </row>
    <row r="44" spans="2:16" x14ac:dyDescent="0.2">
      <c r="B44" s="52"/>
      <c r="K44" s="75"/>
    </row>
    <row r="45" spans="2:16" x14ac:dyDescent="0.2">
      <c r="B45" s="52"/>
      <c r="K45" s="76"/>
      <c r="M45" s="52"/>
    </row>
    <row r="46" spans="2:16" x14ac:dyDescent="0.2">
      <c r="B46" s="77" t="s">
        <v>321</v>
      </c>
      <c r="K46" s="76"/>
      <c r="M46" s="52"/>
    </row>
    <row r="47" spans="2:16" x14ac:dyDescent="0.2">
      <c r="B47" s="52"/>
      <c r="K47" s="76"/>
      <c r="M47" s="52"/>
    </row>
    <row r="48" spans="2:16" x14ac:dyDescent="0.2">
      <c r="B48" s="53" t="s">
        <v>135</v>
      </c>
      <c r="K48" s="75"/>
    </row>
    <row r="49" spans="2:16" x14ac:dyDescent="0.2">
      <c r="B49" s="54" t="s">
        <v>128</v>
      </c>
      <c r="D49" s="2" t="s">
        <v>88</v>
      </c>
      <c r="J49" s="27"/>
      <c r="K49" s="79">
        <f>'3. Data inkoop Enexis'!K49</f>
        <v>441</v>
      </c>
      <c r="L49" s="27"/>
      <c r="M49" s="27"/>
      <c r="N49" s="27"/>
      <c r="O49" s="27"/>
      <c r="P49" s="27"/>
    </row>
    <row r="50" spans="2:16" x14ac:dyDescent="0.2">
      <c r="B50" s="54" t="s">
        <v>136</v>
      </c>
      <c r="D50" s="2" t="s">
        <v>88</v>
      </c>
      <c r="J50" s="27"/>
      <c r="K50" s="79">
        <f>'3. Data inkoop Enexis'!K50</f>
        <v>27.37</v>
      </c>
      <c r="L50" s="27"/>
      <c r="M50" s="27"/>
      <c r="N50" s="27"/>
      <c r="O50" s="27"/>
      <c r="P50" s="27"/>
    </row>
    <row r="51" spans="2:16" x14ac:dyDescent="0.2">
      <c r="B51" s="54" t="s">
        <v>129</v>
      </c>
      <c r="D51" s="2" t="s">
        <v>88</v>
      </c>
      <c r="J51" s="27"/>
      <c r="K51" s="79">
        <f>'3. Data inkoop Enexis'!K51</f>
        <v>3.06</v>
      </c>
      <c r="L51" s="27"/>
      <c r="M51" s="27"/>
      <c r="N51" s="27"/>
      <c r="O51" s="27"/>
      <c r="P51" s="27"/>
    </row>
    <row r="52" spans="2:16" x14ac:dyDescent="0.2">
      <c r="B52" s="54" t="s">
        <v>137</v>
      </c>
      <c r="D52" s="2" t="s">
        <v>88</v>
      </c>
      <c r="J52" s="27"/>
      <c r="K52" s="79">
        <f>'3. Data inkoop Enexis'!K52</f>
        <v>1.4999999999999999E-2</v>
      </c>
      <c r="L52" s="27"/>
      <c r="M52" s="27"/>
      <c r="N52" s="27"/>
      <c r="O52" s="27"/>
      <c r="P52" s="27"/>
    </row>
    <row r="53" spans="2:16" x14ac:dyDescent="0.2">
      <c r="B53" s="52"/>
      <c r="K53" s="75"/>
    </row>
    <row r="54" spans="2:16" x14ac:dyDescent="0.2">
      <c r="B54" s="53" t="s">
        <v>138</v>
      </c>
      <c r="K54" s="75"/>
    </row>
    <row r="55" spans="2:16" x14ac:dyDescent="0.2">
      <c r="B55" s="54" t="s">
        <v>128</v>
      </c>
      <c r="D55" s="2" t="s">
        <v>88</v>
      </c>
      <c r="J55" s="27"/>
      <c r="K55" s="79">
        <f>'3. Data inkoop Enexis'!K55</f>
        <v>441</v>
      </c>
      <c r="L55" s="27"/>
      <c r="M55" s="27"/>
      <c r="N55" s="27"/>
      <c r="O55" s="27"/>
      <c r="P55" s="27"/>
    </row>
    <row r="56" spans="2:16" x14ac:dyDescent="0.2">
      <c r="B56" s="54" t="s">
        <v>136</v>
      </c>
      <c r="D56" s="2" t="s">
        <v>88</v>
      </c>
      <c r="J56" s="27"/>
      <c r="K56" s="79">
        <f>'3. Data inkoop Enexis'!K56</f>
        <v>28.91</v>
      </c>
      <c r="L56" s="27"/>
      <c r="M56" s="27"/>
      <c r="N56" s="27"/>
      <c r="O56" s="27"/>
      <c r="P56" s="27"/>
    </row>
    <row r="57" spans="2:16" x14ac:dyDescent="0.2">
      <c r="B57" s="54" t="s">
        <v>129</v>
      </c>
      <c r="D57" s="2" t="s">
        <v>88</v>
      </c>
      <c r="J57" s="27"/>
      <c r="K57" s="79">
        <f>'3. Data inkoop Enexis'!K57</f>
        <v>3.66</v>
      </c>
      <c r="L57" s="27"/>
      <c r="M57" s="27"/>
      <c r="N57" s="27"/>
      <c r="O57" s="27"/>
      <c r="P57" s="27"/>
    </row>
    <row r="58" spans="2:16" x14ac:dyDescent="0.2">
      <c r="B58" s="54" t="s">
        <v>137</v>
      </c>
      <c r="D58" s="2" t="s">
        <v>88</v>
      </c>
      <c r="J58" s="27"/>
      <c r="K58" s="79">
        <f>'3. Data inkoop Enexis'!K58</f>
        <v>2.47E-2</v>
      </c>
      <c r="L58" s="27"/>
      <c r="M58" s="27"/>
      <c r="N58" s="27"/>
      <c r="O58" s="27"/>
      <c r="P58" s="27"/>
    </row>
    <row r="59" spans="2:16" x14ac:dyDescent="0.2">
      <c r="B59" s="52"/>
    </row>
    <row r="60" spans="2:16" x14ac:dyDescent="0.2">
      <c r="B60" s="53" t="s">
        <v>139</v>
      </c>
    </row>
    <row r="61" spans="2:16" x14ac:dyDescent="0.2">
      <c r="B61" s="54" t="s">
        <v>128</v>
      </c>
      <c r="D61" s="2" t="s">
        <v>88</v>
      </c>
      <c r="J61" s="27"/>
      <c r="K61" s="79">
        <f>'3. Data inkoop Enexis'!K61</f>
        <v>441</v>
      </c>
      <c r="L61" s="27"/>
      <c r="M61" s="27"/>
      <c r="N61" s="27"/>
      <c r="O61" s="27"/>
      <c r="P61" s="27"/>
    </row>
    <row r="62" spans="2:16" x14ac:dyDescent="0.2">
      <c r="B62" s="54" t="s">
        <v>136</v>
      </c>
      <c r="D62" s="2" t="s">
        <v>88</v>
      </c>
      <c r="J62" s="27"/>
      <c r="K62" s="79">
        <f>'3. Data inkoop Enexis'!K62</f>
        <v>49.26</v>
      </c>
      <c r="L62" s="27"/>
      <c r="M62" s="27"/>
      <c r="N62" s="27"/>
      <c r="O62" s="27"/>
      <c r="P62" s="27"/>
    </row>
    <row r="63" spans="2:16" x14ac:dyDescent="0.2">
      <c r="B63" s="54" t="s">
        <v>129</v>
      </c>
      <c r="D63" s="2" t="s">
        <v>88</v>
      </c>
      <c r="J63" s="27"/>
      <c r="K63" s="79">
        <f>'3. Data inkoop Enexis'!K63</f>
        <v>3.66</v>
      </c>
      <c r="L63" s="27"/>
      <c r="M63" s="27"/>
      <c r="N63" s="27"/>
      <c r="O63" s="27"/>
      <c r="P63" s="27"/>
    </row>
    <row r="64" spans="2:16" x14ac:dyDescent="0.2">
      <c r="B64" s="54" t="s">
        <v>137</v>
      </c>
      <c r="D64" s="2" t="s">
        <v>88</v>
      </c>
      <c r="J64" s="27"/>
      <c r="K64" s="79">
        <f>'3. Data inkoop Enexis'!K64</f>
        <v>2.47E-2</v>
      </c>
      <c r="L64" s="27"/>
      <c r="M64" s="27"/>
      <c r="N64" s="27"/>
      <c r="O64" s="27"/>
      <c r="P64" s="27"/>
    </row>
    <row r="65" spans="2:16" x14ac:dyDescent="0.2">
      <c r="B65" s="52"/>
      <c r="K65" s="75"/>
    </row>
    <row r="66" spans="2:16" x14ac:dyDescent="0.2">
      <c r="B66" s="52"/>
      <c r="K66" s="76"/>
      <c r="M66" s="52"/>
    </row>
    <row r="67" spans="2:16" x14ac:dyDescent="0.2">
      <c r="B67" s="77" t="s">
        <v>322</v>
      </c>
      <c r="K67" s="76"/>
      <c r="M67" s="52"/>
    </row>
    <row r="68" spans="2:16" x14ac:dyDescent="0.2">
      <c r="B68" s="52"/>
      <c r="K68" s="76"/>
      <c r="M68" s="52"/>
    </row>
    <row r="69" spans="2:16" x14ac:dyDescent="0.2">
      <c r="B69" s="53" t="s">
        <v>140</v>
      </c>
      <c r="K69" s="75"/>
    </row>
    <row r="70" spans="2:16" x14ac:dyDescent="0.2">
      <c r="B70" s="54" t="s">
        <v>128</v>
      </c>
      <c r="D70" s="2" t="s">
        <v>88</v>
      </c>
      <c r="J70" s="27"/>
      <c r="K70" s="79">
        <f>'3. Data inkoop Enexis'!K70</f>
        <v>18</v>
      </c>
      <c r="L70" s="27"/>
      <c r="M70" s="27"/>
      <c r="N70" s="27"/>
      <c r="O70" s="27"/>
      <c r="P70" s="27"/>
    </row>
    <row r="71" spans="2:16" x14ac:dyDescent="0.2">
      <c r="B71" s="54" t="s">
        <v>136</v>
      </c>
      <c r="D71" s="2" t="s">
        <v>88</v>
      </c>
      <c r="J71" s="27"/>
      <c r="K71" s="79">
        <f>'3. Data inkoop Enexis'!K71</f>
        <v>15.87</v>
      </c>
      <c r="L71" s="27"/>
      <c r="M71" s="27"/>
      <c r="N71" s="27"/>
      <c r="O71" s="27"/>
      <c r="P71" s="27"/>
    </row>
    <row r="72" spans="2:16" x14ac:dyDescent="0.2">
      <c r="B72" s="54" t="s">
        <v>141</v>
      </c>
      <c r="D72" s="2" t="s">
        <v>88</v>
      </c>
      <c r="J72" s="27"/>
      <c r="K72" s="79">
        <f>'3. Data inkoop Enexis'!K72</f>
        <v>4.1300000000000003E-2</v>
      </c>
      <c r="L72" s="27"/>
      <c r="M72" s="27"/>
      <c r="N72" s="27"/>
      <c r="O72" s="27"/>
      <c r="P72" s="27"/>
    </row>
    <row r="73" spans="2:16" x14ac:dyDescent="0.2">
      <c r="B73" s="54" t="s">
        <v>137</v>
      </c>
      <c r="D73" s="2" t="s">
        <v>88</v>
      </c>
      <c r="J73" s="27"/>
      <c r="K73" s="79">
        <f>'3. Data inkoop Enexis'!K73</f>
        <v>7.8799999999999995E-2</v>
      </c>
      <c r="L73" s="27"/>
      <c r="M73" s="27"/>
      <c r="N73" s="27"/>
      <c r="O73" s="27"/>
      <c r="P73" s="27"/>
    </row>
    <row r="74" spans="2:16" x14ac:dyDescent="0.2">
      <c r="B74" s="52"/>
      <c r="K74" s="75"/>
    </row>
    <row r="75" spans="2:16" x14ac:dyDescent="0.2">
      <c r="B75" s="53" t="s">
        <v>142</v>
      </c>
      <c r="K75" s="75"/>
    </row>
    <row r="76" spans="2:16" x14ac:dyDescent="0.2">
      <c r="B76" s="54" t="s">
        <v>143</v>
      </c>
      <c r="D76" s="2" t="s">
        <v>88</v>
      </c>
      <c r="J76" s="27"/>
      <c r="K76" s="79">
        <f>'3. Data inkoop Enexis'!K76</f>
        <v>0.54</v>
      </c>
      <c r="L76" s="27"/>
      <c r="M76" s="27"/>
      <c r="N76" s="27"/>
      <c r="O76" s="27"/>
      <c r="P76" s="27"/>
    </row>
    <row r="77" spans="2:16" x14ac:dyDescent="0.2">
      <c r="B77" s="54" t="s">
        <v>144</v>
      </c>
      <c r="D77" s="2" t="s">
        <v>88</v>
      </c>
      <c r="J77" s="27"/>
      <c r="K77" s="79">
        <f>'3. Data inkoop Enexis'!K77</f>
        <v>18</v>
      </c>
      <c r="L77" s="27"/>
      <c r="M77" s="27"/>
      <c r="N77" s="27"/>
      <c r="O77" s="27"/>
      <c r="P77" s="27"/>
    </row>
    <row r="78" spans="2:16" x14ac:dyDescent="0.2">
      <c r="B78" s="52"/>
      <c r="K78" s="75"/>
    </row>
    <row r="79" spans="2:16" x14ac:dyDescent="0.2">
      <c r="B79" s="53" t="s">
        <v>145</v>
      </c>
      <c r="K79" s="75"/>
    </row>
    <row r="80" spans="2:16" x14ac:dyDescent="0.2">
      <c r="B80" s="54" t="s">
        <v>146</v>
      </c>
      <c r="D80" s="2" t="s">
        <v>88</v>
      </c>
      <c r="J80" s="27"/>
      <c r="K80" s="79">
        <f>'3. Data inkoop Enexis'!K80</f>
        <v>3817</v>
      </c>
      <c r="L80" s="27"/>
      <c r="M80" s="27"/>
      <c r="N80" s="27"/>
      <c r="O80" s="27"/>
      <c r="P80" s="27"/>
    </row>
    <row r="81" spans="2:16" x14ac:dyDescent="0.2">
      <c r="B81" s="54" t="s">
        <v>147</v>
      </c>
      <c r="D81" s="2" t="s">
        <v>88</v>
      </c>
      <c r="J81" s="27"/>
      <c r="K81" s="79">
        <f>'3. Data inkoop Enexis'!K81</f>
        <v>3053.6000000000004</v>
      </c>
      <c r="L81" s="27"/>
      <c r="M81" s="27"/>
      <c r="N81" s="27"/>
      <c r="O81" s="27"/>
      <c r="P81" s="27"/>
    </row>
    <row r="82" spans="2:16" x14ac:dyDescent="0.2">
      <c r="B82" s="54" t="s">
        <v>148</v>
      </c>
      <c r="D82" s="2" t="s">
        <v>88</v>
      </c>
      <c r="J82" s="27"/>
      <c r="K82" s="79">
        <f>'3. Data inkoop Enexis'!K82</f>
        <v>2290.2000000000003</v>
      </c>
      <c r="L82" s="27"/>
      <c r="M82" s="27"/>
      <c r="N82" s="27"/>
      <c r="O82" s="27"/>
      <c r="P82" s="27"/>
    </row>
    <row r="83" spans="2:16" x14ac:dyDescent="0.2">
      <c r="B83" s="54" t="s">
        <v>149</v>
      </c>
      <c r="D83" s="2" t="s">
        <v>88</v>
      </c>
      <c r="J83" s="27"/>
      <c r="K83" s="79">
        <f>'3. Data inkoop Enexis'!K83</f>
        <v>1526.8000000000002</v>
      </c>
      <c r="L83" s="27"/>
      <c r="M83" s="27"/>
      <c r="N83" s="27"/>
      <c r="O83" s="27"/>
      <c r="P83" s="27"/>
    </row>
    <row r="84" spans="2:16" x14ac:dyDescent="0.2">
      <c r="B84" s="54" t="s">
        <v>150</v>
      </c>
      <c r="D84" s="2" t="s">
        <v>88</v>
      </c>
      <c r="J84" s="27"/>
      <c r="K84" s="79">
        <f>'3. Data inkoop Enexis'!K84</f>
        <v>305.36</v>
      </c>
      <c r="L84" s="27"/>
      <c r="M84" s="27"/>
      <c r="N84" s="27"/>
      <c r="O84" s="27"/>
      <c r="P84" s="27"/>
    </row>
    <row r="85" spans="2:16" x14ac:dyDescent="0.2">
      <c r="B85" s="54" t="s">
        <v>151</v>
      </c>
      <c r="D85" s="2" t="s">
        <v>88</v>
      </c>
      <c r="J85" s="27"/>
      <c r="K85" s="79">
        <f>'3. Data inkoop Enexis'!K85</f>
        <v>38.17</v>
      </c>
      <c r="L85" s="27"/>
      <c r="M85" s="27"/>
      <c r="N85" s="27"/>
      <c r="O85" s="27"/>
      <c r="P85" s="27"/>
    </row>
    <row r="86" spans="2:16" x14ac:dyDescent="0.2">
      <c r="B86" s="54" t="s">
        <v>152</v>
      </c>
      <c r="D86" s="2" t="s">
        <v>88</v>
      </c>
      <c r="J86" s="27"/>
      <c r="K86" s="79">
        <f>'3. Data inkoop Enexis'!K86</f>
        <v>3.8170000000000002</v>
      </c>
      <c r="L86" s="27"/>
      <c r="M86" s="27"/>
      <c r="N86" s="27"/>
      <c r="O86" s="27"/>
      <c r="P86" s="27"/>
    </row>
    <row r="87" spans="2:16" x14ac:dyDescent="0.2">
      <c r="B87" s="54" t="s">
        <v>153</v>
      </c>
      <c r="J87" s="71"/>
      <c r="K87" s="75"/>
    </row>
    <row r="88" spans="2:16" x14ac:dyDescent="0.2">
      <c r="B88" s="52"/>
      <c r="K88" s="75"/>
    </row>
    <row r="89" spans="2:16" x14ac:dyDescent="0.2">
      <c r="B89" s="52"/>
      <c r="K89" s="75"/>
    </row>
    <row r="90" spans="2:16" x14ac:dyDescent="0.2">
      <c r="B90" s="77" t="s">
        <v>326</v>
      </c>
      <c r="M90" s="52"/>
    </row>
    <row r="91" spans="2:16" x14ac:dyDescent="0.2">
      <c r="B91" s="52"/>
      <c r="M91" s="52"/>
    </row>
    <row r="92" spans="2:16" x14ac:dyDescent="0.2">
      <c r="B92" s="54" t="s">
        <v>154</v>
      </c>
      <c r="D92" s="2" t="s">
        <v>88</v>
      </c>
      <c r="J92" s="27"/>
      <c r="K92" s="79">
        <f>'3. Data inkoop Enexis'!K92</f>
        <v>1.84E-2</v>
      </c>
      <c r="L92" s="27"/>
      <c r="M92" s="27"/>
      <c r="N92" s="27"/>
      <c r="O92" s="27"/>
      <c r="P92" s="27"/>
    </row>
    <row r="93" spans="2:16" x14ac:dyDescent="0.2">
      <c r="B93" s="54" t="s">
        <v>155</v>
      </c>
      <c r="D93" s="2" t="s">
        <v>88</v>
      </c>
      <c r="J93" s="27"/>
      <c r="K93" s="79">
        <f>'3. Data inkoop Enexis'!K93</f>
        <v>1.84E-2</v>
      </c>
      <c r="L93" s="27"/>
      <c r="M93" s="27"/>
      <c r="N93" s="27"/>
      <c r="O93" s="27"/>
      <c r="P93" s="27"/>
    </row>
    <row r="94" spans="2:16" x14ac:dyDescent="0.2">
      <c r="B94" s="19"/>
      <c r="K94" s="75"/>
    </row>
    <row r="95" spans="2:16" x14ac:dyDescent="0.2">
      <c r="B95" s="19"/>
      <c r="K95" s="75"/>
    </row>
    <row r="96" spans="2:16" x14ac:dyDescent="0.2">
      <c r="B96" s="77" t="s">
        <v>327</v>
      </c>
      <c r="M96" s="52"/>
    </row>
    <row r="97" spans="2:16" x14ac:dyDescent="0.2">
      <c r="B97" s="52"/>
      <c r="M97" s="52"/>
    </row>
    <row r="98" spans="2:16" x14ac:dyDescent="0.2">
      <c r="B98" s="19" t="s">
        <v>156</v>
      </c>
      <c r="D98" s="2" t="s">
        <v>88</v>
      </c>
      <c r="J98" s="27"/>
      <c r="K98" s="79">
        <f>'3. Data inkoop Enexis'!K98</f>
        <v>9.99</v>
      </c>
      <c r="L98" s="27"/>
      <c r="M98" s="27"/>
      <c r="N98" s="27"/>
      <c r="O98" s="27"/>
      <c r="P98" s="27"/>
    </row>
    <row r="99" spans="2:16" x14ac:dyDescent="0.2">
      <c r="B99" s="26"/>
      <c r="K99" s="75"/>
    </row>
    <row r="100" spans="2:16" x14ac:dyDescent="0.2">
      <c r="B100" s="19" t="s">
        <v>157</v>
      </c>
      <c r="K100" s="75"/>
    </row>
    <row r="101" spans="2:16" x14ac:dyDescent="0.2">
      <c r="B101" s="2" t="s">
        <v>292</v>
      </c>
      <c r="D101" s="2" t="s">
        <v>88</v>
      </c>
      <c r="J101" s="27"/>
      <c r="K101" s="79">
        <f>'3. Data inkoop Enexis'!K101</f>
        <v>45.06</v>
      </c>
      <c r="L101" s="27"/>
      <c r="M101" s="27"/>
      <c r="N101" s="27"/>
      <c r="O101" s="27"/>
      <c r="P101" s="27"/>
    </row>
    <row r="102" spans="2:16" x14ac:dyDescent="0.2">
      <c r="B102" s="2" t="s">
        <v>293</v>
      </c>
      <c r="D102" s="2" t="s">
        <v>88</v>
      </c>
      <c r="J102" s="27"/>
      <c r="K102" s="79">
        <f>'3. Data inkoop Enexis'!K102</f>
        <v>59.34</v>
      </c>
      <c r="L102" s="27"/>
      <c r="M102" s="27"/>
      <c r="N102" s="27"/>
      <c r="O102" s="27"/>
      <c r="P102" s="27"/>
    </row>
    <row r="103" spans="2:16" x14ac:dyDescent="0.2">
      <c r="B103" s="26"/>
      <c r="K103" s="75"/>
    </row>
    <row r="104" spans="2:16" x14ac:dyDescent="0.2">
      <c r="B104" s="19" t="s">
        <v>158</v>
      </c>
      <c r="K104" s="75"/>
    </row>
    <row r="105" spans="2:16" x14ac:dyDescent="0.2">
      <c r="B105" s="26" t="s">
        <v>312</v>
      </c>
      <c r="D105" s="2" t="s">
        <v>88</v>
      </c>
      <c r="J105" s="27"/>
      <c r="K105" s="79">
        <f>'3. Data inkoop Enexis'!K105</f>
        <v>401</v>
      </c>
      <c r="L105" s="27"/>
      <c r="M105" s="27"/>
      <c r="N105" s="27"/>
      <c r="O105" s="27"/>
      <c r="P105" s="27"/>
    </row>
    <row r="106" spans="2:16" x14ac:dyDescent="0.2">
      <c r="B106" s="26" t="s">
        <v>313</v>
      </c>
      <c r="J106" s="27"/>
      <c r="K106" s="79">
        <f>'3. Data inkoop Enexis'!K106</f>
        <v>1742</v>
      </c>
      <c r="L106" s="27"/>
      <c r="M106" s="27"/>
      <c r="N106" s="27"/>
      <c r="O106" s="27"/>
      <c r="P106" s="27"/>
    </row>
    <row r="107" spans="2:16" x14ac:dyDescent="0.2">
      <c r="B107" s="26" t="s">
        <v>314</v>
      </c>
      <c r="J107" s="27"/>
      <c r="K107" s="79">
        <f>'3. Data inkoop Enexis'!K107</f>
        <v>4804</v>
      </c>
      <c r="L107" s="27"/>
      <c r="M107" s="27"/>
      <c r="N107" s="27"/>
      <c r="O107" s="27"/>
      <c r="P107" s="27"/>
    </row>
    <row r="108" spans="2:16" x14ac:dyDescent="0.2">
      <c r="B108" s="26" t="s">
        <v>315</v>
      </c>
      <c r="D108" s="2" t="s">
        <v>88</v>
      </c>
      <c r="J108" s="27"/>
      <c r="K108" s="79">
        <f>'3. Data inkoop Enexis'!K108</f>
        <v>5638</v>
      </c>
      <c r="L108" s="27"/>
      <c r="M108" s="27"/>
      <c r="N108" s="27"/>
      <c r="O108" s="27"/>
      <c r="P108" s="27"/>
    </row>
    <row r="109" spans="2:16" x14ac:dyDescent="0.2">
      <c r="K109" s="80"/>
    </row>
    <row r="110" spans="2:16" x14ac:dyDescent="0.2">
      <c r="B110" s="19" t="s">
        <v>159</v>
      </c>
      <c r="K110" s="80"/>
    </row>
    <row r="111" spans="2:16" x14ac:dyDescent="0.2">
      <c r="B111" s="72" t="s">
        <v>316</v>
      </c>
      <c r="D111" s="2" t="s">
        <v>88</v>
      </c>
      <c r="J111" s="27"/>
      <c r="K111" s="79">
        <f>'3. Data inkoop Enexis'!K111</f>
        <v>6.29</v>
      </c>
      <c r="L111" s="27"/>
      <c r="M111" s="27"/>
      <c r="N111" s="27"/>
      <c r="O111" s="27"/>
      <c r="P111" s="27"/>
    </row>
    <row r="112" spans="2:16" x14ac:dyDescent="0.2">
      <c r="B112" s="72" t="s">
        <v>317</v>
      </c>
      <c r="D112" s="2" t="s">
        <v>88</v>
      </c>
      <c r="J112" s="27"/>
      <c r="K112" s="79">
        <f>'3. Data inkoop Enexis'!K112</f>
        <v>6.96</v>
      </c>
      <c r="L112" s="27"/>
      <c r="M112" s="27"/>
      <c r="N112" s="27"/>
      <c r="O112" s="27"/>
      <c r="P112" s="27"/>
    </row>
    <row r="114" spans="2:17" s="8" customFormat="1" x14ac:dyDescent="0.2">
      <c r="B114" s="8" t="s">
        <v>231</v>
      </c>
    </row>
    <row r="117" spans="2:17" x14ac:dyDescent="0.2">
      <c r="B117" s="77" t="s">
        <v>325</v>
      </c>
      <c r="M117" s="52"/>
    </row>
    <row r="118" spans="2:17" x14ac:dyDescent="0.2">
      <c r="B118" s="53"/>
      <c r="K118" s="81"/>
      <c r="M118" s="52"/>
      <c r="Q118" s="82"/>
    </row>
    <row r="119" spans="2:17" x14ac:dyDescent="0.2">
      <c r="B119" s="53" t="s">
        <v>131</v>
      </c>
    </row>
    <row r="120" spans="2:17" x14ac:dyDescent="0.2">
      <c r="B120" s="54" t="s">
        <v>128</v>
      </c>
      <c r="D120" s="2" t="s">
        <v>126</v>
      </c>
      <c r="J120" s="27"/>
      <c r="K120" s="27"/>
      <c r="L120" s="23">
        <f>'3. Data inkoop Enexis'!L125</f>
        <v>7.6771438486372006</v>
      </c>
      <c r="M120" s="23">
        <f>'3. Data inkoop Enexis'!M125</f>
        <v>7.6771438486372006</v>
      </c>
      <c r="N120" s="23">
        <f>'3. Data inkoop Enexis'!N125</f>
        <v>7.6771438486372006</v>
      </c>
      <c r="O120" s="23">
        <f>'3. Data inkoop Enexis'!O125</f>
        <v>7.6771438486372006</v>
      </c>
      <c r="P120" s="23">
        <f>'3. Data inkoop Enexis'!P125</f>
        <v>7.6771438486372006</v>
      </c>
    </row>
    <row r="121" spans="2:17" x14ac:dyDescent="0.2">
      <c r="B121" s="54" t="s">
        <v>127</v>
      </c>
      <c r="D121" s="2" t="s">
        <v>126</v>
      </c>
      <c r="J121" s="27"/>
      <c r="K121" s="27"/>
      <c r="L121" s="23">
        <f>'3. Data inkoop Enexis'!L126</f>
        <v>177000</v>
      </c>
      <c r="M121" s="23">
        <f>'3. Data inkoop Enexis'!M126</f>
        <v>212000</v>
      </c>
      <c r="N121" s="23">
        <f>'3. Data inkoop Enexis'!N126</f>
        <v>256000</v>
      </c>
      <c r="O121" s="23">
        <f>'3. Data inkoop Enexis'!O126</f>
        <v>300000</v>
      </c>
      <c r="P121" s="23">
        <f>'3. Data inkoop Enexis'!P126</f>
        <v>340000</v>
      </c>
    </row>
    <row r="122" spans="2:17" x14ac:dyDescent="0.2">
      <c r="B122" s="54" t="s">
        <v>129</v>
      </c>
      <c r="D122" s="2" t="s">
        <v>126</v>
      </c>
      <c r="J122" s="27"/>
      <c r="K122" s="27"/>
      <c r="L122" s="23">
        <f>'3. Data inkoop Enexis'!L127</f>
        <v>1700000</v>
      </c>
      <c r="M122" s="23">
        <f>'3. Data inkoop Enexis'!M127</f>
        <v>2100000</v>
      </c>
      <c r="N122" s="23">
        <f>'3. Data inkoop Enexis'!N127</f>
        <v>2700000</v>
      </c>
      <c r="O122" s="23">
        <f>'3. Data inkoop Enexis'!O127</f>
        <v>3200000</v>
      </c>
      <c r="P122" s="23">
        <f>'3. Data inkoop Enexis'!P127</f>
        <v>3800000</v>
      </c>
    </row>
    <row r="123" spans="2:17" x14ac:dyDescent="0.2">
      <c r="B123" s="52"/>
    </row>
    <row r="124" spans="2:17" x14ac:dyDescent="0.2">
      <c r="B124" s="53" t="s">
        <v>132</v>
      </c>
    </row>
    <row r="125" spans="2:17" x14ac:dyDescent="0.2">
      <c r="B125" s="54" t="s">
        <v>128</v>
      </c>
      <c r="D125" s="2" t="s">
        <v>126</v>
      </c>
      <c r="J125" s="27"/>
      <c r="K125" s="27"/>
      <c r="L125" s="23">
        <f>'3. Data inkoop Enexis'!L130</f>
        <v>0.32326919484105993</v>
      </c>
      <c r="M125" s="23">
        <f>'3. Data inkoop Enexis'!M130</f>
        <v>0.32326919484105993</v>
      </c>
      <c r="N125" s="23">
        <f>'3. Data inkoop Enexis'!N130</f>
        <v>0.32326919484105993</v>
      </c>
      <c r="O125" s="23">
        <f>'3. Data inkoop Enexis'!O130</f>
        <v>0.32326919484105993</v>
      </c>
      <c r="P125" s="23">
        <f>'3. Data inkoop Enexis'!P130</f>
        <v>0.32326919484105993</v>
      </c>
    </row>
    <row r="126" spans="2:17" x14ac:dyDescent="0.2">
      <c r="B126" s="54" t="s">
        <v>127</v>
      </c>
      <c r="D126" s="2" t="s">
        <v>126</v>
      </c>
      <c r="J126" s="27"/>
      <c r="K126" s="27"/>
      <c r="L126" s="23">
        <f>'3. Data inkoop Enexis'!L131</f>
        <v>63000</v>
      </c>
      <c r="M126" s="23">
        <f>'3. Data inkoop Enexis'!M131</f>
        <v>86000</v>
      </c>
      <c r="N126" s="23">
        <f>'3. Data inkoop Enexis'!N131</f>
        <v>117000</v>
      </c>
      <c r="O126" s="23">
        <f>'3. Data inkoop Enexis'!O131</f>
        <v>152000</v>
      </c>
      <c r="P126" s="23">
        <f>'3. Data inkoop Enexis'!P131</f>
        <v>189000</v>
      </c>
    </row>
    <row r="127" spans="2:17" x14ac:dyDescent="0.2">
      <c r="B127" s="54" t="s">
        <v>130</v>
      </c>
      <c r="D127" s="2" t="s">
        <v>126</v>
      </c>
      <c r="J127" s="27"/>
      <c r="K127" s="27"/>
      <c r="L127" s="23">
        <f>'3. Data inkoop Enexis'!L132</f>
        <v>445000</v>
      </c>
      <c r="M127" s="23">
        <f>'3. Data inkoop Enexis'!M132</f>
        <v>602000</v>
      </c>
      <c r="N127" s="23">
        <f>'3. Data inkoop Enexis'!N132</f>
        <v>807000</v>
      </c>
      <c r="O127" s="23">
        <f>'3. Data inkoop Enexis'!O132</f>
        <v>1038000</v>
      </c>
      <c r="P127" s="23">
        <f>'3. Data inkoop Enexis'!P132</f>
        <v>1281000</v>
      </c>
    </row>
    <row r="128" spans="2:17" x14ac:dyDescent="0.2">
      <c r="B128" s="52"/>
    </row>
    <row r="129" spans="2:16" x14ac:dyDescent="0.2">
      <c r="B129" s="53" t="s">
        <v>133</v>
      </c>
    </row>
    <row r="130" spans="2:16" x14ac:dyDescent="0.2">
      <c r="B130" s="54" t="s">
        <v>128</v>
      </c>
      <c r="D130" s="2" t="s">
        <v>126</v>
      </c>
      <c r="J130" s="27"/>
      <c r="K130" s="27"/>
      <c r="L130" s="23">
        <f>'3. Data inkoop Enexis'!L135</f>
        <v>231.42296545616358</v>
      </c>
      <c r="M130" s="23">
        <f>'3. Data inkoop Enexis'!M135</f>
        <v>237.60118008080897</v>
      </c>
      <c r="N130" s="23">
        <f>'3. Data inkoop Enexis'!N135</f>
        <v>242.65288453120672</v>
      </c>
      <c r="O130" s="23">
        <f>'3. Data inkoop Enexis'!O135</f>
        <v>248.80174349442922</v>
      </c>
      <c r="P130" s="23">
        <f>'3. Data inkoop Enexis'!P135</f>
        <v>254.95060245765171</v>
      </c>
    </row>
    <row r="131" spans="2:16" x14ac:dyDescent="0.2">
      <c r="B131" s="54" t="s">
        <v>127</v>
      </c>
      <c r="D131" s="2" t="s">
        <v>126</v>
      </c>
      <c r="J131" s="27"/>
      <c r="K131" s="27"/>
      <c r="L131" s="23">
        <f>'3. Data inkoop Enexis'!L136</f>
        <v>2400000</v>
      </c>
      <c r="M131" s="23">
        <f>'3. Data inkoop Enexis'!M136</f>
        <v>3100000</v>
      </c>
      <c r="N131" s="23">
        <f>'3. Data inkoop Enexis'!N136</f>
        <v>4100000</v>
      </c>
      <c r="O131" s="23">
        <f>'3. Data inkoop Enexis'!O136</f>
        <v>5000000</v>
      </c>
      <c r="P131" s="23">
        <f>'3. Data inkoop Enexis'!P136</f>
        <v>6000000</v>
      </c>
    </row>
    <row r="132" spans="2:16" x14ac:dyDescent="0.2">
      <c r="B132" s="54" t="s">
        <v>129</v>
      </c>
      <c r="D132" s="2" t="s">
        <v>126</v>
      </c>
      <c r="J132" s="27"/>
      <c r="K132" s="27"/>
      <c r="L132" s="23">
        <f>'3. Data inkoop Enexis'!L137</f>
        <v>14500000</v>
      </c>
      <c r="M132" s="23">
        <f>'3. Data inkoop Enexis'!M137</f>
        <v>17700000</v>
      </c>
      <c r="N132" s="23">
        <f>'3. Data inkoop Enexis'!N137</f>
        <v>21700000</v>
      </c>
      <c r="O132" s="23">
        <f>'3. Data inkoop Enexis'!O137</f>
        <v>25800000</v>
      </c>
      <c r="P132" s="23">
        <f>'3. Data inkoop Enexis'!P137</f>
        <v>29800000</v>
      </c>
    </row>
    <row r="133" spans="2:16" x14ac:dyDescent="0.2">
      <c r="B133" s="52"/>
    </row>
    <row r="134" spans="2:16" x14ac:dyDescent="0.2">
      <c r="B134" s="53" t="s">
        <v>134</v>
      </c>
    </row>
    <row r="135" spans="2:16" x14ac:dyDescent="0.2">
      <c r="B135" s="54" t="s">
        <v>128</v>
      </c>
      <c r="D135" s="2" t="s">
        <v>126</v>
      </c>
      <c r="J135" s="27"/>
      <c r="K135" s="27"/>
      <c r="L135" s="23">
        <f>'3. Data inkoop Enexis'!L140</f>
        <v>30.547759510869568</v>
      </c>
      <c r="M135" s="23">
        <f>'3. Data inkoop Enexis'!M140</f>
        <v>30.547759510869568</v>
      </c>
      <c r="N135" s="23">
        <f>'3. Data inkoop Enexis'!N140</f>
        <v>30.547759510869568</v>
      </c>
      <c r="O135" s="23">
        <f>'3. Data inkoop Enexis'!O140</f>
        <v>30.547759510869568</v>
      </c>
      <c r="P135" s="23">
        <f>'3. Data inkoop Enexis'!P140</f>
        <v>30.547759510869568</v>
      </c>
    </row>
    <row r="136" spans="2:16" x14ac:dyDescent="0.2">
      <c r="B136" s="54" t="s">
        <v>127</v>
      </c>
      <c r="D136" s="2" t="s">
        <v>126</v>
      </c>
      <c r="J136" s="27"/>
      <c r="K136" s="27"/>
      <c r="L136" s="23">
        <f>'3. Data inkoop Enexis'!L141</f>
        <v>160000</v>
      </c>
      <c r="M136" s="23">
        <f>'3. Data inkoop Enexis'!M141</f>
        <v>197000</v>
      </c>
      <c r="N136" s="23">
        <f>'3. Data inkoop Enexis'!N141</f>
        <v>243000</v>
      </c>
      <c r="O136" s="23">
        <f>'3. Data inkoop Enexis'!O141</f>
        <v>291000</v>
      </c>
      <c r="P136" s="23">
        <f>'3. Data inkoop Enexis'!P141</f>
        <v>337000</v>
      </c>
    </row>
    <row r="137" spans="2:16" x14ac:dyDescent="0.2">
      <c r="B137" s="54" t="s">
        <v>130</v>
      </c>
      <c r="D137" s="2" t="s">
        <v>126</v>
      </c>
      <c r="J137" s="27"/>
      <c r="K137" s="27"/>
      <c r="L137" s="23">
        <f>'3. Data inkoop Enexis'!L142</f>
        <v>815000</v>
      </c>
      <c r="M137" s="23">
        <f>'3. Data inkoop Enexis'!M142</f>
        <v>857000</v>
      </c>
      <c r="N137" s="23">
        <f>'3. Data inkoop Enexis'!N142</f>
        <v>893000</v>
      </c>
      <c r="O137" s="23">
        <f>'3. Data inkoop Enexis'!O142</f>
        <v>886000</v>
      </c>
      <c r="P137" s="23">
        <f>'3. Data inkoop Enexis'!P142</f>
        <v>829000</v>
      </c>
    </row>
    <row r="138" spans="2:16" x14ac:dyDescent="0.2">
      <c r="B138" s="52"/>
      <c r="K138" s="75"/>
    </row>
    <row r="139" spans="2:16" x14ac:dyDescent="0.2">
      <c r="B139" s="52"/>
      <c r="K139" s="76"/>
      <c r="M139" s="52"/>
    </row>
    <row r="140" spans="2:16" x14ac:dyDescent="0.2">
      <c r="B140" s="77" t="s">
        <v>321</v>
      </c>
      <c r="K140" s="76"/>
      <c r="M140" s="52"/>
    </row>
    <row r="141" spans="2:16" x14ac:dyDescent="0.2">
      <c r="B141" s="52"/>
    </row>
    <row r="142" spans="2:16" x14ac:dyDescent="0.2">
      <c r="B142" s="53" t="s">
        <v>135</v>
      </c>
    </row>
    <row r="143" spans="2:16" x14ac:dyDescent="0.2">
      <c r="B143" s="54" t="s">
        <v>128</v>
      </c>
      <c r="D143" s="2" t="s">
        <v>126</v>
      </c>
      <c r="J143" s="27"/>
      <c r="K143" s="27"/>
      <c r="L143" s="23">
        <f>'3. Data inkoop Enexis'!L148</f>
        <v>434.22135986527962</v>
      </c>
      <c r="M143" s="23">
        <f>'3. Data inkoop Enexis'!M148</f>
        <v>453.66049839728106</v>
      </c>
      <c r="N143" s="23">
        <f>'3. Data inkoop Enexis'!N148</f>
        <v>473.73529077958716</v>
      </c>
      <c r="O143" s="23">
        <f>'3. Data inkoop Enexis'!O148</f>
        <v>502.65978242881528</v>
      </c>
      <c r="P143" s="23">
        <f>'3. Data inkoop Enexis'!P148</f>
        <v>531.58427407804334</v>
      </c>
    </row>
    <row r="144" spans="2:16" x14ac:dyDescent="0.2">
      <c r="B144" s="54" t="s">
        <v>136</v>
      </c>
      <c r="D144" s="2" t="s">
        <v>126</v>
      </c>
      <c r="J144" s="27"/>
      <c r="K144" s="27"/>
      <c r="L144" s="23">
        <f>'3. Data inkoop Enexis'!L149</f>
        <v>1400000</v>
      </c>
      <c r="M144" s="23">
        <f>'3. Data inkoop Enexis'!M149</f>
        <v>1800000</v>
      </c>
      <c r="N144" s="23">
        <f>'3. Data inkoop Enexis'!N149</f>
        <v>2200000</v>
      </c>
      <c r="O144" s="23">
        <f>'3. Data inkoop Enexis'!O149</f>
        <v>2700000</v>
      </c>
      <c r="P144" s="23">
        <f>'3. Data inkoop Enexis'!P149</f>
        <v>3200000</v>
      </c>
    </row>
    <row r="145" spans="2:16" x14ac:dyDescent="0.2">
      <c r="B145" s="54" t="s">
        <v>129</v>
      </c>
      <c r="D145" s="2" t="s">
        <v>126</v>
      </c>
      <c r="J145" s="27"/>
      <c r="K145" s="27"/>
      <c r="L145" s="23">
        <f>'3. Data inkoop Enexis'!L150</f>
        <v>9400000</v>
      </c>
      <c r="M145" s="23">
        <f>'3. Data inkoop Enexis'!M150</f>
        <v>11200000</v>
      </c>
      <c r="N145" s="23">
        <f>'3. Data inkoop Enexis'!N150</f>
        <v>13400000</v>
      </c>
      <c r="O145" s="23">
        <f>'3. Data inkoop Enexis'!O150</f>
        <v>15500000</v>
      </c>
      <c r="P145" s="23">
        <f>'3. Data inkoop Enexis'!P150</f>
        <v>17500000</v>
      </c>
    </row>
    <row r="146" spans="2:16" x14ac:dyDescent="0.2">
      <c r="B146" s="54" t="s">
        <v>137</v>
      </c>
      <c r="D146" s="2" t="s">
        <v>126</v>
      </c>
      <c r="J146" s="27"/>
      <c r="K146" s="27"/>
      <c r="L146" s="23">
        <f>'3. Data inkoop Enexis'!L151</f>
        <v>3389000000</v>
      </c>
      <c r="M146" s="23">
        <f>'3. Data inkoop Enexis'!M151</f>
        <v>3962000000</v>
      </c>
      <c r="N146" s="23">
        <f>'3. Data inkoop Enexis'!N151</f>
        <v>4663000000</v>
      </c>
      <c r="O146" s="23">
        <f>'3. Data inkoop Enexis'!O151</f>
        <v>5328000000</v>
      </c>
      <c r="P146" s="23">
        <f>'3. Data inkoop Enexis'!P151</f>
        <v>5907000000</v>
      </c>
    </row>
    <row r="147" spans="2:16" x14ac:dyDescent="0.2">
      <c r="B147" s="52"/>
    </row>
    <row r="148" spans="2:16" x14ac:dyDescent="0.2">
      <c r="B148" s="53" t="s">
        <v>138</v>
      </c>
    </row>
    <row r="149" spans="2:16" x14ac:dyDescent="0.2">
      <c r="B149" s="54" t="s">
        <v>128</v>
      </c>
      <c r="D149" s="2" t="s">
        <v>126</v>
      </c>
      <c r="J149" s="27"/>
      <c r="K149" s="27"/>
      <c r="L149" s="23">
        <f>'3. Data inkoop Enexis'!L154</f>
        <v>16000</v>
      </c>
      <c r="M149" s="23">
        <f>'3. Data inkoop Enexis'!M154</f>
        <v>16000</v>
      </c>
      <c r="N149" s="23">
        <f>'3. Data inkoop Enexis'!N154</f>
        <v>17000</v>
      </c>
      <c r="O149" s="23">
        <f>'3. Data inkoop Enexis'!O154</f>
        <v>17000</v>
      </c>
      <c r="P149" s="23">
        <f>'3. Data inkoop Enexis'!P154</f>
        <v>18000</v>
      </c>
    </row>
    <row r="150" spans="2:16" x14ac:dyDescent="0.2">
      <c r="B150" s="54" t="s">
        <v>136</v>
      </c>
      <c r="D150" s="2" t="s">
        <v>126</v>
      </c>
      <c r="J150" s="27"/>
      <c r="K150" s="27"/>
      <c r="L150" s="23">
        <f>'3. Data inkoop Enexis'!L155</f>
        <v>5700000</v>
      </c>
      <c r="M150" s="23">
        <f>'3. Data inkoop Enexis'!M155</f>
        <v>7100000</v>
      </c>
      <c r="N150" s="23">
        <f>'3. Data inkoop Enexis'!N155</f>
        <v>8800000</v>
      </c>
      <c r="O150" s="23">
        <f>'3. Data inkoop Enexis'!O155</f>
        <v>10700000</v>
      </c>
      <c r="P150" s="23">
        <f>'3. Data inkoop Enexis'!P155</f>
        <v>12500000</v>
      </c>
    </row>
    <row r="151" spans="2:16" x14ac:dyDescent="0.2">
      <c r="B151" s="54" t="s">
        <v>129</v>
      </c>
      <c r="D151" s="2" t="s">
        <v>126</v>
      </c>
      <c r="J151" s="27"/>
      <c r="K151" s="27"/>
      <c r="L151" s="23">
        <f>'3. Data inkoop Enexis'!L156</f>
        <v>34200000</v>
      </c>
      <c r="M151" s="23">
        <f>'3. Data inkoop Enexis'!M156</f>
        <v>41100000</v>
      </c>
      <c r="N151" s="23">
        <f>'3. Data inkoop Enexis'!N156</f>
        <v>49600000</v>
      </c>
      <c r="O151" s="23">
        <f>'3. Data inkoop Enexis'!O156</f>
        <v>58200000</v>
      </c>
      <c r="P151" s="23">
        <f>'3. Data inkoop Enexis'!P156</f>
        <v>66200000</v>
      </c>
    </row>
    <row r="152" spans="2:16" x14ac:dyDescent="0.2">
      <c r="B152" s="54" t="s">
        <v>137</v>
      </c>
      <c r="D152" s="2" t="s">
        <v>126</v>
      </c>
      <c r="J152" s="27"/>
      <c r="K152" s="27"/>
      <c r="L152" s="23">
        <f>'3. Data inkoop Enexis'!L157</f>
        <v>8519000000</v>
      </c>
      <c r="M152" s="23">
        <f>'3. Data inkoop Enexis'!M157</f>
        <v>9959000000</v>
      </c>
      <c r="N152" s="23">
        <f>'3. Data inkoop Enexis'!N157</f>
        <v>11722000000</v>
      </c>
      <c r="O152" s="23">
        <f>'3. Data inkoop Enexis'!O157</f>
        <v>13396000000</v>
      </c>
      <c r="P152" s="23">
        <f>'3. Data inkoop Enexis'!P157</f>
        <v>14852000000</v>
      </c>
    </row>
    <row r="153" spans="2:16" x14ac:dyDescent="0.2">
      <c r="B153" s="52"/>
    </row>
    <row r="154" spans="2:16" x14ac:dyDescent="0.2">
      <c r="B154" s="53" t="s">
        <v>139</v>
      </c>
    </row>
    <row r="155" spans="2:16" x14ac:dyDescent="0.2">
      <c r="B155" s="54" t="s">
        <v>128</v>
      </c>
      <c r="D155" s="2" t="s">
        <v>126</v>
      </c>
      <c r="J155" s="27"/>
      <c r="K155" s="27"/>
      <c r="L155" s="23">
        <f>'3. Data inkoop Enexis'!L160</f>
        <v>14000</v>
      </c>
      <c r="M155" s="23">
        <f>'3. Data inkoop Enexis'!M160</f>
        <v>14000</v>
      </c>
      <c r="N155" s="23">
        <f>'3. Data inkoop Enexis'!N160</f>
        <v>13000</v>
      </c>
      <c r="O155" s="23">
        <f>'3. Data inkoop Enexis'!O160</f>
        <v>13000</v>
      </c>
      <c r="P155" s="23">
        <f>'3. Data inkoop Enexis'!P160</f>
        <v>13000</v>
      </c>
    </row>
    <row r="156" spans="2:16" x14ac:dyDescent="0.2">
      <c r="B156" s="54" t="s">
        <v>136</v>
      </c>
      <c r="D156" s="2" t="s">
        <v>126</v>
      </c>
      <c r="J156" s="27"/>
      <c r="K156" s="27"/>
      <c r="L156" s="23">
        <f>'3. Data inkoop Enexis'!L161</f>
        <v>1200000</v>
      </c>
      <c r="M156" s="23">
        <f>'3. Data inkoop Enexis'!M161</f>
        <v>1500000</v>
      </c>
      <c r="N156" s="23">
        <f>'3. Data inkoop Enexis'!N161</f>
        <v>1700000</v>
      </c>
      <c r="O156" s="23">
        <f>'3. Data inkoop Enexis'!O161</f>
        <v>2000000</v>
      </c>
      <c r="P156" s="23">
        <f>'3. Data inkoop Enexis'!P161</f>
        <v>2200000</v>
      </c>
    </row>
    <row r="157" spans="2:16" x14ac:dyDescent="0.2">
      <c r="B157" s="54" t="s">
        <v>129</v>
      </c>
      <c r="D157" s="2" t="s">
        <v>126</v>
      </c>
      <c r="J157" s="27"/>
      <c r="K157" s="27"/>
      <c r="L157" s="23">
        <f>'3. Data inkoop Enexis'!L162</f>
        <v>8800000</v>
      </c>
      <c r="M157" s="23">
        <f>'3. Data inkoop Enexis'!M162</f>
        <v>10400000</v>
      </c>
      <c r="N157" s="23">
        <f>'3. Data inkoop Enexis'!N162</f>
        <v>12400000</v>
      </c>
      <c r="O157" s="23">
        <f>'3. Data inkoop Enexis'!O162</f>
        <v>14300000</v>
      </c>
      <c r="P157" s="23">
        <f>'3. Data inkoop Enexis'!P162</f>
        <v>16000000</v>
      </c>
    </row>
    <row r="158" spans="2:16" x14ac:dyDescent="0.2">
      <c r="B158" s="54" t="s">
        <v>137</v>
      </c>
      <c r="D158" s="2" t="s">
        <v>126</v>
      </c>
      <c r="J158" s="27"/>
      <c r="K158" s="27"/>
      <c r="L158" s="23">
        <f>'3. Data inkoop Enexis'!L163</f>
        <v>1790000000</v>
      </c>
      <c r="M158" s="23">
        <f>'3. Data inkoop Enexis'!M163</f>
        <v>2065000000</v>
      </c>
      <c r="N158" s="23">
        <f>'3. Data inkoop Enexis'!N163</f>
        <v>2399000000</v>
      </c>
      <c r="O158" s="23">
        <f>'3. Data inkoop Enexis'!O163</f>
        <v>2704000000</v>
      </c>
      <c r="P158" s="23">
        <f>'3. Data inkoop Enexis'!P163</f>
        <v>2956000000</v>
      </c>
    </row>
    <row r="159" spans="2:16" x14ac:dyDescent="0.2">
      <c r="B159" s="52"/>
      <c r="K159" s="75"/>
    </row>
    <row r="160" spans="2:16" x14ac:dyDescent="0.2">
      <c r="B160" s="52"/>
      <c r="K160" s="76"/>
      <c r="M160" s="52"/>
    </row>
    <row r="161" spans="2:16" x14ac:dyDescent="0.2">
      <c r="B161" s="77" t="s">
        <v>322</v>
      </c>
      <c r="K161" s="76"/>
      <c r="M161" s="52"/>
    </row>
    <row r="162" spans="2:16" x14ac:dyDescent="0.2">
      <c r="B162" s="52"/>
    </row>
    <row r="163" spans="2:16" x14ac:dyDescent="0.2">
      <c r="B163" s="53" t="s">
        <v>140</v>
      </c>
    </row>
    <row r="164" spans="2:16" x14ac:dyDescent="0.2">
      <c r="B164" s="54" t="s">
        <v>128</v>
      </c>
      <c r="D164" s="2" t="s">
        <v>126</v>
      </c>
      <c r="J164" s="27"/>
      <c r="K164" s="27"/>
      <c r="L164" s="23">
        <f>'3. Data inkoop Enexis'!L169</f>
        <v>7700</v>
      </c>
      <c r="M164" s="23">
        <f>'3. Data inkoop Enexis'!M169</f>
        <v>7700</v>
      </c>
      <c r="N164" s="23">
        <f>'3. Data inkoop Enexis'!N169</f>
        <v>7600</v>
      </c>
      <c r="O164" s="23">
        <f>'3. Data inkoop Enexis'!O169</f>
        <v>7600</v>
      </c>
      <c r="P164" s="23">
        <f>'3. Data inkoop Enexis'!P169</f>
        <v>7500</v>
      </c>
    </row>
    <row r="165" spans="2:16" x14ac:dyDescent="0.2">
      <c r="B165" s="54" t="s">
        <v>136</v>
      </c>
      <c r="D165" s="2" t="s">
        <v>126</v>
      </c>
      <c r="J165" s="27"/>
      <c r="K165" s="27"/>
      <c r="L165" s="23">
        <f>'3. Data inkoop Enexis'!L170</f>
        <v>246000</v>
      </c>
      <c r="M165" s="23">
        <f>'3. Data inkoop Enexis'!M170</f>
        <v>293000</v>
      </c>
      <c r="N165" s="23">
        <f>'3. Data inkoop Enexis'!N170</f>
        <v>351000</v>
      </c>
      <c r="O165" s="23">
        <f>'3. Data inkoop Enexis'!O170</f>
        <v>409000</v>
      </c>
      <c r="P165" s="23">
        <f>'3. Data inkoop Enexis'!P170</f>
        <v>462000</v>
      </c>
    </row>
    <row r="166" spans="2:16" x14ac:dyDescent="0.2">
      <c r="B166" s="54" t="s">
        <v>141</v>
      </c>
      <c r="D166" s="2" t="s">
        <v>126</v>
      </c>
      <c r="J166" s="27"/>
      <c r="K166" s="27"/>
      <c r="L166" s="23">
        <f>'3. Data inkoop Enexis'!L171</f>
        <v>142000000</v>
      </c>
      <c r="M166" s="23">
        <f>'3. Data inkoop Enexis'!M171</f>
        <v>171000000</v>
      </c>
      <c r="N166" s="23">
        <f>'3. Data inkoop Enexis'!N171</f>
        <v>207000000</v>
      </c>
      <c r="O166" s="23">
        <f>'3. Data inkoop Enexis'!O171</f>
        <v>243000000</v>
      </c>
      <c r="P166" s="23">
        <f>'3. Data inkoop Enexis'!P171</f>
        <v>276000000</v>
      </c>
    </row>
    <row r="167" spans="2:16" x14ac:dyDescent="0.2">
      <c r="B167" s="54" t="s">
        <v>137</v>
      </c>
      <c r="D167" s="2" t="s">
        <v>126</v>
      </c>
      <c r="J167" s="27"/>
      <c r="K167" s="27"/>
      <c r="L167" s="23">
        <f>'3. Data inkoop Enexis'!L172</f>
        <v>169000000</v>
      </c>
      <c r="M167" s="23">
        <f>'3. Data inkoop Enexis'!M172</f>
        <v>199000000</v>
      </c>
      <c r="N167" s="23">
        <f>'3. Data inkoop Enexis'!N172</f>
        <v>235000000</v>
      </c>
      <c r="O167" s="23">
        <f>'3. Data inkoop Enexis'!O172</f>
        <v>270000000</v>
      </c>
      <c r="P167" s="23">
        <f>'3. Data inkoop Enexis'!P172</f>
        <v>301000000</v>
      </c>
    </row>
    <row r="168" spans="2:16" x14ac:dyDescent="0.2">
      <c r="B168" s="52"/>
    </row>
    <row r="169" spans="2:16" x14ac:dyDescent="0.2">
      <c r="B169" s="53" t="s">
        <v>142</v>
      </c>
    </row>
    <row r="170" spans="2:16" x14ac:dyDescent="0.2">
      <c r="B170" s="54" t="s">
        <v>143</v>
      </c>
      <c r="D170" s="2" t="s">
        <v>126</v>
      </c>
      <c r="J170" s="27"/>
      <c r="K170" s="27"/>
      <c r="L170" s="23">
        <f>'3. Data inkoop Enexis'!L175</f>
        <v>1300000</v>
      </c>
      <c r="M170" s="23">
        <f>'3. Data inkoop Enexis'!M175</f>
        <v>1300000</v>
      </c>
      <c r="N170" s="23">
        <f>'3. Data inkoop Enexis'!N175</f>
        <v>1300000</v>
      </c>
      <c r="O170" s="23">
        <f>'3. Data inkoop Enexis'!O175</f>
        <v>1300000</v>
      </c>
      <c r="P170" s="23">
        <f>'3. Data inkoop Enexis'!P175</f>
        <v>1300000</v>
      </c>
    </row>
    <row r="171" spans="2:16" x14ac:dyDescent="0.2">
      <c r="B171" s="54" t="s">
        <v>144</v>
      </c>
      <c r="D171" s="2" t="s">
        <v>126</v>
      </c>
      <c r="J171" s="27"/>
      <c r="K171" s="27"/>
      <c r="L171" s="23">
        <f>'3. Data inkoop Enexis'!L176</f>
        <v>2900000</v>
      </c>
      <c r="M171" s="23">
        <f>'3. Data inkoop Enexis'!M176</f>
        <v>3000000</v>
      </c>
      <c r="N171" s="23">
        <f>'3. Data inkoop Enexis'!N176</f>
        <v>3000000</v>
      </c>
      <c r="O171" s="23">
        <f>'3. Data inkoop Enexis'!O176</f>
        <v>3100000</v>
      </c>
      <c r="P171" s="23">
        <f>'3. Data inkoop Enexis'!P176</f>
        <v>3100000</v>
      </c>
    </row>
    <row r="172" spans="2:16" x14ac:dyDescent="0.2">
      <c r="B172" s="52"/>
    </row>
    <row r="173" spans="2:16" x14ac:dyDescent="0.2">
      <c r="B173" s="53" t="s">
        <v>145</v>
      </c>
    </row>
    <row r="174" spans="2:16" x14ac:dyDescent="0.2">
      <c r="B174" s="54" t="s">
        <v>146</v>
      </c>
      <c r="D174" s="2" t="s">
        <v>126</v>
      </c>
      <c r="J174" s="27"/>
      <c r="K174" s="27"/>
      <c r="L174" s="23">
        <f>'3. Data inkoop Enexis'!L179</f>
        <v>29000</v>
      </c>
      <c r="M174" s="23">
        <f>'3. Data inkoop Enexis'!M179</f>
        <v>30000</v>
      </c>
      <c r="N174" s="23">
        <f>'3. Data inkoop Enexis'!N179</f>
        <v>31000</v>
      </c>
      <c r="O174" s="23">
        <f>'3. Data inkoop Enexis'!O179</f>
        <v>32000</v>
      </c>
      <c r="P174" s="23">
        <f>'3. Data inkoop Enexis'!P179</f>
        <v>33000</v>
      </c>
    </row>
    <row r="175" spans="2:16" x14ac:dyDescent="0.2">
      <c r="B175" s="54" t="s">
        <v>147</v>
      </c>
      <c r="D175" s="2" t="s">
        <v>126</v>
      </c>
      <c r="J175" s="27"/>
      <c r="K175" s="27"/>
      <c r="L175" s="23">
        <f>'3. Data inkoop Enexis'!L180</f>
        <v>23000</v>
      </c>
      <c r="M175" s="23">
        <f>'3. Data inkoop Enexis'!M180</f>
        <v>23000</v>
      </c>
      <c r="N175" s="23">
        <f>'3. Data inkoop Enexis'!N180</f>
        <v>24000</v>
      </c>
      <c r="O175" s="23">
        <f>'3. Data inkoop Enexis'!O180</f>
        <v>25000</v>
      </c>
      <c r="P175" s="23">
        <f>'3. Data inkoop Enexis'!P180</f>
        <v>26000</v>
      </c>
    </row>
    <row r="176" spans="2:16" x14ac:dyDescent="0.2">
      <c r="B176" s="54" t="s">
        <v>148</v>
      </c>
      <c r="D176" s="2" t="s">
        <v>126</v>
      </c>
      <c r="J176" s="27"/>
      <c r="K176" s="27"/>
      <c r="L176" s="23">
        <f>'3. Data inkoop Enexis'!L181</f>
        <v>26000</v>
      </c>
      <c r="M176" s="23">
        <f>'3. Data inkoop Enexis'!M181</f>
        <v>26000</v>
      </c>
      <c r="N176" s="23">
        <f>'3. Data inkoop Enexis'!N181</f>
        <v>27000</v>
      </c>
      <c r="O176" s="23">
        <f>'3. Data inkoop Enexis'!O181</f>
        <v>27000</v>
      </c>
      <c r="P176" s="23">
        <f>'3. Data inkoop Enexis'!P181</f>
        <v>28000</v>
      </c>
    </row>
    <row r="177" spans="2:16" x14ac:dyDescent="0.2">
      <c r="B177" s="54" t="s">
        <v>149</v>
      </c>
      <c r="D177" s="2" t="s">
        <v>126</v>
      </c>
      <c r="J177" s="27"/>
      <c r="K177" s="27"/>
      <c r="L177" s="23">
        <f>'3. Data inkoop Enexis'!L182</f>
        <v>69000</v>
      </c>
      <c r="M177" s="23">
        <f>'3. Data inkoop Enexis'!M182</f>
        <v>70000</v>
      </c>
      <c r="N177" s="23">
        <f>'3. Data inkoop Enexis'!N182</f>
        <v>72000</v>
      </c>
      <c r="O177" s="23">
        <f>'3. Data inkoop Enexis'!O182</f>
        <v>73000</v>
      </c>
      <c r="P177" s="23">
        <f>'3. Data inkoop Enexis'!P182</f>
        <v>75000</v>
      </c>
    </row>
    <row r="178" spans="2:16" x14ac:dyDescent="0.2">
      <c r="B178" s="54" t="s">
        <v>150</v>
      </c>
      <c r="D178" s="2" t="s">
        <v>126</v>
      </c>
      <c r="J178" s="27"/>
      <c r="K178" s="27"/>
      <c r="L178" s="23">
        <f>'3. Data inkoop Enexis'!L183</f>
        <v>2800000</v>
      </c>
      <c r="M178" s="23">
        <f>'3. Data inkoop Enexis'!M183</f>
        <v>2800000</v>
      </c>
      <c r="N178" s="23">
        <f>'3. Data inkoop Enexis'!N183</f>
        <v>2900000</v>
      </c>
      <c r="O178" s="23">
        <f>'3. Data inkoop Enexis'!O183</f>
        <v>2900000</v>
      </c>
      <c r="P178" s="23">
        <f>'3. Data inkoop Enexis'!P183</f>
        <v>3000000</v>
      </c>
    </row>
    <row r="179" spans="2:16" x14ac:dyDescent="0.2">
      <c r="B179" s="54" t="s">
        <v>151</v>
      </c>
      <c r="D179" s="2" t="s">
        <v>126</v>
      </c>
      <c r="J179" s="27"/>
      <c r="K179" s="27"/>
      <c r="L179" s="23">
        <f>'3. Data inkoop Enexis'!L184</f>
        <v>11000</v>
      </c>
      <c r="M179" s="23">
        <f>'3. Data inkoop Enexis'!M184</f>
        <v>11000</v>
      </c>
      <c r="N179" s="23">
        <f>'3. Data inkoop Enexis'!N184</f>
        <v>12000</v>
      </c>
      <c r="O179" s="23">
        <f>'3. Data inkoop Enexis'!O184</f>
        <v>12000</v>
      </c>
      <c r="P179" s="23">
        <f>'3. Data inkoop Enexis'!P184</f>
        <v>13000</v>
      </c>
    </row>
    <row r="180" spans="2:16" x14ac:dyDescent="0.2">
      <c r="B180" s="54" t="s">
        <v>152</v>
      </c>
      <c r="D180" s="2" t="s">
        <v>126</v>
      </c>
      <c r="J180" s="27"/>
      <c r="K180" s="27"/>
      <c r="L180" s="23">
        <f>'3. Data inkoop Enexis'!L185</f>
        <v>1300000</v>
      </c>
      <c r="M180" s="23">
        <f>'3. Data inkoop Enexis'!M185</f>
        <v>1300000</v>
      </c>
      <c r="N180" s="23">
        <f>'3. Data inkoop Enexis'!N185</f>
        <v>1300000</v>
      </c>
      <c r="O180" s="23">
        <f>'3. Data inkoop Enexis'!O185</f>
        <v>1300000</v>
      </c>
      <c r="P180" s="23">
        <f>'3. Data inkoop Enexis'!P185</f>
        <v>1300000</v>
      </c>
    </row>
    <row r="181" spans="2:16" x14ac:dyDescent="0.2">
      <c r="B181" s="54" t="s">
        <v>153</v>
      </c>
    </row>
    <row r="182" spans="2:16" x14ac:dyDescent="0.2">
      <c r="B182" s="52"/>
      <c r="K182" s="75"/>
    </row>
    <row r="183" spans="2:16" x14ac:dyDescent="0.2">
      <c r="B183" s="52"/>
      <c r="K183" s="75"/>
    </row>
    <row r="184" spans="2:16" x14ac:dyDescent="0.2">
      <c r="B184" s="77" t="s">
        <v>326</v>
      </c>
      <c r="M184" s="52"/>
    </row>
    <row r="185" spans="2:16" x14ac:dyDescent="0.2">
      <c r="B185" s="52"/>
    </row>
    <row r="186" spans="2:16" x14ac:dyDescent="0.2">
      <c r="B186" s="54" t="s">
        <v>154</v>
      </c>
      <c r="D186" s="2" t="s">
        <v>126</v>
      </c>
      <c r="J186" s="27"/>
      <c r="K186" s="27"/>
      <c r="L186" s="23">
        <f>'3. Data inkoop Enexis'!L191</f>
        <v>154000000</v>
      </c>
      <c r="M186" s="23">
        <f>'3. Data inkoop Enexis'!M191</f>
        <v>162000000</v>
      </c>
      <c r="N186" s="23">
        <f>'3. Data inkoop Enexis'!N191</f>
        <v>170000000</v>
      </c>
      <c r="O186" s="23">
        <f>'3. Data inkoop Enexis'!O191</f>
        <v>170000000</v>
      </c>
      <c r="P186" s="23">
        <f>'3. Data inkoop Enexis'!P191</f>
        <v>161000000</v>
      </c>
    </row>
    <row r="187" spans="2:16" x14ac:dyDescent="0.2">
      <c r="B187" s="54" t="s">
        <v>155</v>
      </c>
      <c r="D187" s="2" t="s">
        <v>126</v>
      </c>
      <c r="J187" s="27"/>
      <c r="K187" s="27"/>
      <c r="L187" s="23">
        <f>'3. Data inkoop Enexis'!L192</f>
        <v>8300000</v>
      </c>
      <c r="M187" s="23">
        <f>'3. Data inkoop Enexis'!M192</f>
        <v>7100000</v>
      </c>
      <c r="N187" s="23">
        <f>'3. Data inkoop Enexis'!N192</f>
        <v>5200000</v>
      </c>
      <c r="O187" s="23">
        <f>'3. Data inkoop Enexis'!O192</f>
        <v>5200000</v>
      </c>
      <c r="P187" s="23">
        <f>'3. Data inkoop Enexis'!P192</f>
        <v>5200000</v>
      </c>
    </row>
    <row r="188" spans="2:16" x14ac:dyDescent="0.2">
      <c r="B188" s="19"/>
      <c r="K188" s="75"/>
    </row>
    <row r="189" spans="2:16" x14ac:dyDescent="0.2">
      <c r="B189" s="19"/>
      <c r="K189" s="75"/>
    </row>
    <row r="190" spans="2:16" x14ac:dyDescent="0.2">
      <c r="B190" s="77" t="s">
        <v>327</v>
      </c>
      <c r="M190" s="52"/>
    </row>
    <row r="191" spans="2:16" x14ac:dyDescent="0.2">
      <c r="B191" s="19"/>
    </row>
    <row r="192" spans="2:16" x14ac:dyDescent="0.2">
      <c r="B192" s="19" t="s">
        <v>156</v>
      </c>
      <c r="D192" s="2" t="s">
        <v>126</v>
      </c>
      <c r="J192" s="27"/>
      <c r="K192" s="27"/>
      <c r="L192" s="23">
        <f>'3. Data inkoop Enexis'!L197</f>
        <v>1300000</v>
      </c>
      <c r="M192" s="23">
        <f>'3. Data inkoop Enexis'!M197</f>
        <v>1300000</v>
      </c>
      <c r="N192" s="23">
        <f>'3. Data inkoop Enexis'!N197</f>
        <v>1300000</v>
      </c>
      <c r="O192" s="23">
        <f>'3. Data inkoop Enexis'!O197</f>
        <v>1300000</v>
      </c>
      <c r="P192" s="23">
        <f>'3. Data inkoop Enexis'!P197</f>
        <v>1300000</v>
      </c>
    </row>
    <row r="193" spans="2:16" x14ac:dyDescent="0.2">
      <c r="B193" s="26"/>
    </row>
    <row r="194" spans="2:16" x14ac:dyDescent="0.2">
      <c r="B194" s="19" t="s">
        <v>157</v>
      </c>
    </row>
    <row r="195" spans="2:16" x14ac:dyDescent="0.2">
      <c r="B195" s="2" t="s">
        <v>292</v>
      </c>
      <c r="D195" s="2" t="s">
        <v>126</v>
      </c>
      <c r="J195" s="27"/>
      <c r="K195" s="27"/>
      <c r="L195" s="23">
        <f>'3. Data inkoop Enexis'!L200</f>
        <v>2800000</v>
      </c>
      <c r="M195" s="23">
        <f>'3. Data inkoop Enexis'!M200</f>
        <v>2800000</v>
      </c>
      <c r="N195" s="23">
        <f>'3. Data inkoop Enexis'!N200</f>
        <v>2900000</v>
      </c>
      <c r="O195" s="23">
        <f>'3. Data inkoop Enexis'!O200</f>
        <v>2900000</v>
      </c>
      <c r="P195" s="23">
        <f>'3. Data inkoop Enexis'!P200</f>
        <v>3000000</v>
      </c>
    </row>
    <row r="196" spans="2:16" x14ac:dyDescent="0.2">
      <c r="B196" s="2" t="s">
        <v>293</v>
      </c>
      <c r="D196" s="2" t="s">
        <v>126</v>
      </c>
      <c r="J196" s="27"/>
      <c r="K196" s="27"/>
      <c r="L196" s="23">
        <f>'3. Data inkoop Enexis'!L201</f>
        <v>147000</v>
      </c>
      <c r="M196" s="23">
        <f>'3. Data inkoop Enexis'!M201</f>
        <v>150000</v>
      </c>
      <c r="N196" s="23">
        <f>'3. Data inkoop Enexis'!N201</f>
        <v>154000</v>
      </c>
      <c r="O196" s="23">
        <f>'3. Data inkoop Enexis'!O201</f>
        <v>158000</v>
      </c>
      <c r="P196" s="23">
        <f>'3. Data inkoop Enexis'!P201</f>
        <v>162000</v>
      </c>
    </row>
    <row r="197" spans="2:16" x14ac:dyDescent="0.2">
      <c r="B197" s="26"/>
    </row>
    <row r="198" spans="2:16" x14ac:dyDescent="0.2">
      <c r="B198" s="19" t="s">
        <v>158</v>
      </c>
    </row>
    <row r="199" spans="2:16" x14ac:dyDescent="0.2">
      <c r="B199" s="26" t="s">
        <v>312</v>
      </c>
      <c r="D199" s="2" t="s">
        <v>126</v>
      </c>
      <c r="J199" s="27"/>
      <c r="K199" s="27"/>
      <c r="L199" s="23">
        <f>'3. Data inkoop Enexis'!L204</f>
        <v>20000</v>
      </c>
      <c r="M199" s="23">
        <f>'3. Data inkoop Enexis'!M204</f>
        <v>20000</v>
      </c>
      <c r="N199" s="23">
        <f>'3. Data inkoop Enexis'!N204</f>
        <v>19000</v>
      </c>
      <c r="O199" s="23">
        <f>'3. Data inkoop Enexis'!O204</f>
        <v>19000</v>
      </c>
      <c r="P199" s="23">
        <f>'3. Data inkoop Enexis'!P204</f>
        <v>19000</v>
      </c>
    </row>
    <row r="200" spans="2:16" x14ac:dyDescent="0.2">
      <c r="B200" s="26" t="s">
        <v>313</v>
      </c>
      <c r="D200" s="2" t="s">
        <v>126</v>
      </c>
      <c r="J200" s="27"/>
      <c r="K200" s="27"/>
      <c r="L200" s="23">
        <f>'3. Data inkoop Enexis'!L205</f>
        <v>17000</v>
      </c>
      <c r="M200" s="23">
        <f>'3. Data inkoop Enexis'!M205</f>
        <v>18000</v>
      </c>
      <c r="N200" s="23">
        <f>'3. Data inkoop Enexis'!N205</f>
        <v>18000</v>
      </c>
      <c r="O200" s="23">
        <f>'3. Data inkoop Enexis'!O205</f>
        <v>18000</v>
      </c>
      <c r="P200" s="23">
        <f>'3. Data inkoop Enexis'!P205</f>
        <v>19000</v>
      </c>
    </row>
    <row r="201" spans="2:16" x14ac:dyDescent="0.2">
      <c r="B201" s="26" t="s">
        <v>314</v>
      </c>
      <c r="D201" s="2" t="s">
        <v>126</v>
      </c>
      <c r="J201" s="27"/>
      <c r="K201" s="27"/>
      <c r="L201" s="23">
        <f>'3. Data inkoop Enexis'!L206</f>
        <v>564.77201859543834</v>
      </c>
      <c r="M201" s="23">
        <f>'3. Data inkoop Enexis'!M206</f>
        <v>584.21115712743972</v>
      </c>
      <c r="N201" s="23">
        <f>'3. Data inkoop Enexis'!N206</f>
        <v>604.28594950974582</v>
      </c>
      <c r="O201" s="23">
        <f>'3. Data inkoop Enexis'!O206</f>
        <v>633.21044115897394</v>
      </c>
      <c r="P201" s="23">
        <f>'3. Data inkoop Enexis'!P206</f>
        <v>662.13493280820205</v>
      </c>
    </row>
    <row r="202" spans="2:16" x14ac:dyDescent="0.2">
      <c r="B202" s="26" t="s">
        <v>315</v>
      </c>
      <c r="D202" s="2" t="s">
        <v>126</v>
      </c>
      <c r="J202" s="27"/>
      <c r="K202" s="27"/>
      <c r="L202" s="23">
        <f>'3. Data inkoop Enexis'!L207</f>
        <v>157.28754628243132</v>
      </c>
      <c r="M202" s="23">
        <f>'3. Data inkoop Enexis'!M207</f>
        <v>163.46576090707671</v>
      </c>
      <c r="N202" s="23">
        <f>'3. Data inkoop Enexis'!N207</f>
        <v>168.51746535747446</v>
      </c>
      <c r="O202" s="23">
        <f>'3. Data inkoop Enexis'!O207</f>
        <v>174.66632432069696</v>
      </c>
      <c r="P202" s="23">
        <f>'3. Data inkoop Enexis'!P207</f>
        <v>180.81518328391945</v>
      </c>
    </row>
    <row r="203" spans="2:16" x14ac:dyDescent="0.2">
      <c r="L203" s="47"/>
      <c r="M203" s="47"/>
      <c r="N203" s="47"/>
      <c r="O203" s="47"/>
      <c r="P203" s="47"/>
    </row>
    <row r="204" spans="2:16" x14ac:dyDescent="0.2">
      <c r="B204" s="19" t="s">
        <v>159</v>
      </c>
      <c r="L204" s="47"/>
      <c r="M204" s="47"/>
      <c r="N204" s="47"/>
      <c r="O204" s="47"/>
      <c r="P204" s="47"/>
    </row>
    <row r="205" spans="2:16" x14ac:dyDescent="0.2">
      <c r="B205" s="72" t="s">
        <v>316</v>
      </c>
      <c r="D205" s="2" t="s">
        <v>126</v>
      </c>
      <c r="J205" s="27"/>
      <c r="K205" s="27"/>
      <c r="L205" s="23">
        <f>'3. Data inkoop Enexis'!L210</f>
        <v>181000</v>
      </c>
      <c r="M205" s="23">
        <f>'3. Data inkoop Enexis'!M210</f>
        <v>187000</v>
      </c>
      <c r="N205" s="23">
        <f>'3. Data inkoop Enexis'!N210</f>
        <v>193000</v>
      </c>
      <c r="O205" s="23">
        <f>'3. Data inkoop Enexis'!O210</f>
        <v>203000</v>
      </c>
      <c r="P205" s="23">
        <f>'3. Data inkoop Enexis'!P210</f>
        <v>212000</v>
      </c>
    </row>
    <row r="206" spans="2:16" x14ac:dyDescent="0.2">
      <c r="B206" s="72" t="s">
        <v>317</v>
      </c>
      <c r="D206" s="2" t="s">
        <v>126</v>
      </c>
      <c r="J206" s="27"/>
      <c r="K206" s="27"/>
      <c r="L206" s="23">
        <f>'3. Data inkoop Enexis'!L211</f>
        <v>175000</v>
      </c>
      <c r="M206" s="23">
        <f>'3. Data inkoop Enexis'!M211</f>
        <v>181000</v>
      </c>
      <c r="N206" s="23">
        <f>'3. Data inkoop Enexis'!N211</f>
        <v>187000</v>
      </c>
      <c r="O206" s="23">
        <f>'3. Data inkoop Enexis'!O211</f>
        <v>194000</v>
      </c>
      <c r="P206" s="23">
        <f>'3. Data inkoop Enexis'!P211</f>
        <v>201000</v>
      </c>
    </row>
    <row r="208" spans="2:16" s="8" customFormat="1" x14ac:dyDescent="0.2">
      <c r="B208" s="8" t="s">
        <v>232</v>
      </c>
    </row>
    <row r="211" spans="2:16" x14ac:dyDescent="0.2">
      <c r="B211" s="77" t="s">
        <v>325</v>
      </c>
      <c r="M211" s="52"/>
    </row>
    <row r="213" spans="2:16" x14ac:dyDescent="0.2">
      <c r="B213" s="53" t="s">
        <v>131</v>
      </c>
    </row>
    <row r="214" spans="2:16" x14ac:dyDescent="0.2">
      <c r="B214" s="54" t="s">
        <v>128</v>
      </c>
      <c r="D214" s="2" t="s">
        <v>88</v>
      </c>
      <c r="J214" s="27"/>
      <c r="K214" s="27"/>
      <c r="L214" s="24">
        <f t="shared" ref="L214:P216" si="0" xml:space="preserve"> $K26 * L120</f>
        <v>21188.917022238675</v>
      </c>
      <c r="M214" s="24">
        <f t="shared" si="0"/>
        <v>21188.917022238675</v>
      </c>
      <c r="N214" s="24">
        <f t="shared" si="0"/>
        <v>21188.917022238675</v>
      </c>
      <c r="O214" s="24">
        <f t="shared" si="0"/>
        <v>21188.917022238675</v>
      </c>
      <c r="P214" s="24">
        <f t="shared" si="0"/>
        <v>21188.917022238675</v>
      </c>
    </row>
    <row r="215" spans="2:16" x14ac:dyDescent="0.2">
      <c r="B215" s="54" t="s">
        <v>127</v>
      </c>
      <c r="D215" s="2" t="s">
        <v>88</v>
      </c>
      <c r="J215" s="27"/>
      <c r="K215" s="27"/>
      <c r="L215" s="24">
        <f t="shared" si="0"/>
        <v>5476380</v>
      </c>
      <c r="M215" s="24">
        <f t="shared" si="0"/>
        <v>6559280</v>
      </c>
      <c r="N215" s="24">
        <f t="shared" si="0"/>
        <v>7920640</v>
      </c>
      <c r="O215" s="24">
        <f t="shared" si="0"/>
        <v>9282000</v>
      </c>
      <c r="P215" s="24">
        <f t="shared" si="0"/>
        <v>10519600</v>
      </c>
    </row>
    <row r="216" spans="2:16" x14ac:dyDescent="0.2">
      <c r="B216" s="54" t="s">
        <v>129</v>
      </c>
      <c r="D216" s="2" t="s">
        <v>88</v>
      </c>
      <c r="J216" s="27"/>
      <c r="K216" s="27"/>
      <c r="L216" s="24">
        <f t="shared" si="0"/>
        <v>6154000</v>
      </c>
      <c r="M216" s="24">
        <f t="shared" si="0"/>
        <v>7602000</v>
      </c>
      <c r="N216" s="24">
        <f t="shared" si="0"/>
        <v>9774000</v>
      </c>
      <c r="O216" s="24">
        <f t="shared" si="0"/>
        <v>11584000</v>
      </c>
      <c r="P216" s="24">
        <f t="shared" si="0"/>
        <v>13756000</v>
      </c>
    </row>
    <row r="217" spans="2:16" x14ac:dyDescent="0.2">
      <c r="B217" s="52"/>
    </row>
    <row r="218" spans="2:16" x14ac:dyDescent="0.2">
      <c r="B218" s="53" t="s">
        <v>132</v>
      </c>
    </row>
    <row r="219" spans="2:16" x14ac:dyDescent="0.2">
      <c r="B219" s="54" t="s">
        <v>128</v>
      </c>
      <c r="D219" s="2" t="s">
        <v>88</v>
      </c>
      <c r="J219" s="27"/>
      <c r="K219" s="27"/>
      <c r="L219" s="24">
        <f t="shared" ref="L219:P221" si="1" xml:space="preserve"> $K31 * L125</f>
        <v>892.22297776132541</v>
      </c>
      <c r="M219" s="24">
        <f t="shared" si="1"/>
        <v>892.22297776132541</v>
      </c>
      <c r="N219" s="24">
        <f t="shared" si="1"/>
        <v>892.22297776132541</v>
      </c>
      <c r="O219" s="24">
        <f t="shared" si="1"/>
        <v>892.22297776132541</v>
      </c>
      <c r="P219" s="24">
        <f t="shared" si="1"/>
        <v>892.22297776132541</v>
      </c>
    </row>
    <row r="220" spans="2:16" x14ac:dyDescent="0.2">
      <c r="B220" s="54" t="s">
        <v>127</v>
      </c>
      <c r="D220" s="2" t="s">
        <v>88</v>
      </c>
      <c r="J220" s="27"/>
      <c r="K220" s="27"/>
      <c r="L220" s="24">
        <f t="shared" si="1"/>
        <v>974610</v>
      </c>
      <c r="M220" s="24">
        <f t="shared" si="1"/>
        <v>1330420</v>
      </c>
      <c r="N220" s="24">
        <f t="shared" si="1"/>
        <v>1809990</v>
      </c>
      <c r="O220" s="24">
        <f t="shared" si="1"/>
        <v>2351440</v>
      </c>
      <c r="P220" s="24">
        <f t="shared" si="1"/>
        <v>2923830</v>
      </c>
    </row>
    <row r="221" spans="2:16" x14ac:dyDescent="0.2">
      <c r="B221" s="54" t="s">
        <v>130</v>
      </c>
      <c r="D221" s="2" t="s">
        <v>88</v>
      </c>
      <c r="J221" s="27"/>
      <c r="K221" s="27"/>
      <c r="L221" s="24">
        <f t="shared" si="1"/>
        <v>556250</v>
      </c>
      <c r="M221" s="24">
        <f t="shared" si="1"/>
        <v>752500</v>
      </c>
      <c r="N221" s="24">
        <f t="shared" si="1"/>
        <v>1008750</v>
      </c>
      <c r="O221" s="24">
        <f t="shared" si="1"/>
        <v>1297500</v>
      </c>
      <c r="P221" s="24">
        <f t="shared" si="1"/>
        <v>1601250</v>
      </c>
    </row>
    <row r="222" spans="2:16" x14ac:dyDescent="0.2">
      <c r="B222" s="52"/>
    </row>
    <row r="223" spans="2:16" x14ac:dyDescent="0.2">
      <c r="B223" s="53" t="s">
        <v>133</v>
      </c>
    </row>
    <row r="224" spans="2:16" x14ac:dyDescent="0.2">
      <c r="B224" s="54" t="s">
        <v>128</v>
      </c>
      <c r="D224" s="2" t="s">
        <v>88</v>
      </c>
      <c r="J224" s="27"/>
      <c r="K224" s="27"/>
      <c r="L224" s="24">
        <f t="shared" ref="L224:P226" si="2" xml:space="preserve"> $K36 * L130</f>
        <v>638727.3846590115</v>
      </c>
      <c r="M224" s="24">
        <f t="shared" si="2"/>
        <v>655779.25702303275</v>
      </c>
      <c r="N224" s="24">
        <f t="shared" si="2"/>
        <v>669721.96130613051</v>
      </c>
      <c r="O224" s="24">
        <f t="shared" si="2"/>
        <v>686692.81204462459</v>
      </c>
      <c r="P224" s="24">
        <f t="shared" si="2"/>
        <v>703663.66278311878</v>
      </c>
    </row>
    <row r="225" spans="2:16" x14ac:dyDescent="0.2">
      <c r="B225" s="54" t="s">
        <v>127</v>
      </c>
      <c r="D225" s="2" t="s">
        <v>88</v>
      </c>
      <c r="J225" s="27"/>
      <c r="K225" s="27"/>
      <c r="L225" s="24">
        <f t="shared" si="2"/>
        <v>100488000</v>
      </c>
      <c r="M225" s="24">
        <f t="shared" si="2"/>
        <v>129796999.99999999</v>
      </c>
      <c r="N225" s="24">
        <f t="shared" si="2"/>
        <v>171667000</v>
      </c>
      <c r="O225" s="24">
        <f t="shared" si="2"/>
        <v>209350000</v>
      </c>
      <c r="P225" s="24">
        <f t="shared" si="2"/>
        <v>251219999.99999997</v>
      </c>
    </row>
    <row r="226" spans="2:16" x14ac:dyDescent="0.2">
      <c r="B226" s="54" t="s">
        <v>129</v>
      </c>
      <c r="D226" s="2" t="s">
        <v>88</v>
      </c>
      <c r="J226" s="27"/>
      <c r="K226" s="27"/>
      <c r="L226" s="24">
        <f t="shared" si="2"/>
        <v>64670000</v>
      </c>
      <c r="M226" s="24">
        <f t="shared" si="2"/>
        <v>78942000</v>
      </c>
      <c r="N226" s="24">
        <f t="shared" si="2"/>
        <v>96782000</v>
      </c>
      <c r="O226" s="24">
        <f t="shared" si="2"/>
        <v>115068000</v>
      </c>
      <c r="P226" s="24">
        <f t="shared" si="2"/>
        <v>132908000</v>
      </c>
    </row>
    <row r="227" spans="2:16" x14ac:dyDescent="0.2">
      <c r="B227" s="52"/>
    </row>
    <row r="228" spans="2:16" x14ac:dyDescent="0.2">
      <c r="B228" s="53" t="s">
        <v>134</v>
      </c>
    </row>
    <row r="229" spans="2:16" x14ac:dyDescent="0.2">
      <c r="B229" s="54" t="s">
        <v>128</v>
      </c>
      <c r="D229" s="2" t="s">
        <v>88</v>
      </c>
      <c r="J229" s="27"/>
      <c r="K229" s="27"/>
      <c r="L229" s="24">
        <f t="shared" ref="L229:P231" si="3" xml:space="preserve"> $K41 * L135</f>
        <v>84311.816250000003</v>
      </c>
      <c r="M229" s="24">
        <f t="shared" si="3"/>
        <v>84311.816250000003</v>
      </c>
      <c r="N229" s="24">
        <f t="shared" si="3"/>
        <v>84311.816250000003</v>
      </c>
      <c r="O229" s="24">
        <f t="shared" si="3"/>
        <v>84311.816250000003</v>
      </c>
      <c r="P229" s="24">
        <f t="shared" si="3"/>
        <v>84311.816250000003</v>
      </c>
    </row>
    <row r="230" spans="2:16" x14ac:dyDescent="0.2">
      <c r="B230" s="54" t="s">
        <v>127</v>
      </c>
      <c r="D230" s="2" t="s">
        <v>88</v>
      </c>
      <c r="J230" s="27"/>
      <c r="K230" s="27"/>
      <c r="L230" s="24">
        <f t="shared" si="3"/>
        <v>3350400</v>
      </c>
      <c r="M230" s="24">
        <f t="shared" si="3"/>
        <v>4125180.0000000005</v>
      </c>
      <c r="N230" s="24">
        <f t="shared" si="3"/>
        <v>5088420</v>
      </c>
      <c r="O230" s="24">
        <f t="shared" si="3"/>
        <v>6093540</v>
      </c>
      <c r="P230" s="24">
        <f t="shared" si="3"/>
        <v>7056780</v>
      </c>
    </row>
    <row r="231" spans="2:16" x14ac:dyDescent="0.2">
      <c r="B231" s="54" t="s">
        <v>130</v>
      </c>
      <c r="D231" s="2" t="s">
        <v>88</v>
      </c>
      <c r="J231" s="27"/>
      <c r="K231" s="27"/>
      <c r="L231" s="24">
        <f t="shared" si="3"/>
        <v>1255100</v>
      </c>
      <c r="M231" s="24">
        <f t="shared" si="3"/>
        <v>1319780</v>
      </c>
      <c r="N231" s="24">
        <f t="shared" si="3"/>
        <v>1375220</v>
      </c>
      <c r="O231" s="24">
        <f t="shared" si="3"/>
        <v>1364440</v>
      </c>
      <c r="P231" s="24">
        <f t="shared" si="3"/>
        <v>1276660</v>
      </c>
    </row>
    <row r="232" spans="2:16" x14ac:dyDescent="0.2">
      <c r="B232" s="52"/>
      <c r="K232" s="75"/>
    </row>
    <row r="233" spans="2:16" x14ac:dyDescent="0.2">
      <c r="B233" s="52"/>
      <c r="K233" s="76"/>
      <c r="M233" s="52"/>
    </row>
    <row r="234" spans="2:16" x14ac:dyDescent="0.2">
      <c r="B234" s="77" t="s">
        <v>321</v>
      </c>
      <c r="K234" s="76"/>
      <c r="M234" s="52"/>
    </row>
    <row r="235" spans="2:16" x14ac:dyDescent="0.2">
      <c r="B235" s="52"/>
    </row>
    <row r="236" spans="2:16" x14ac:dyDescent="0.2">
      <c r="B236" s="53" t="s">
        <v>135</v>
      </c>
    </row>
    <row r="237" spans="2:16" x14ac:dyDescent="0.2">
      <c r="B237" s="54" t="s">
        <v>128</v>
      </c>
      <c r="D237" s="2" t="s">
        <v>88</v>
      </c>
      <c r="J237" s="27"/>
      <c r="K237" s="27"/>
      <c r="L237" s="24">
        <f t="shared" ref="L237:P240" si="4" xml:space="preserve"> $K49 * L143</f>
        <v>191491.61970058832</v>
      </c>
      <c r="M237" s="24">
        <f t="shared" si="4"/>
        <v>200064.27979320096</v>
      </c>
      <c r="N237" s="24">
        <f t="shared" si="4"/>
        <v>208917.26323379794</v>
      </c>
      <c r="O237" s="24">
        <f t="shared" si="4"/>
        <v>221672.96405110753</v>
      </c>
      <c r="P237" s="24">
        <f t="shared" si="4"/>
        <v>234428.66486841711</v>
      </c>
    </row>
    <row r="238" spans="2:16" x14ac:dyDescent="0.2">
      <c r="B238" s="54" t="s">
        <v>136</v>
      </c>
      <c r="D238" s="2" t="s">
        <v>88</v>
      </c>
      <c r="J238" s="27"/>
      <c r="K238" s="27"/>
      <c r="L238" s="24">
        <f t="shared" si="4"/>
        <v>38318000</v>
      </c>
      <c r="M238" s="24">
        <f t="shared" si="4"/>
        <v>49266000</v>
      </c>
      <c r="N238" s="24">
        <f t="shared" si="4"/>
        <v>60214000</v>
      </c>
      <c r="O238" s="24">
        <f t="shared" si="4"/>
        <v>73899000</v>
      </c>
      <c r="P238" s="24">
        <f t="shared" si="4"/>
        <v>87584000</v>
      </c>
    </row>
    <row r="239" spans="2:16" x14ac:dyDescent="0.2">
      <c r="B239" s="54" t="s">
        <v>129</v>
      </c>
      <c r="D239" s="2" t="s">
        <v>88</v>
      </c>
      <c r="J239" s="27"/>
      <c r="K239" s="27"/>
      <c r="L239" s="24">
        <f t="shared" si="4"/>
        <v>28764000</v>
      </c>
      <c r="M239" s="24">
        <f t="shared" si="4"/>
        <v>34272000</v>
      </c>
      <c r="N239" s="24">
        <f t="shared" si="4"/>
        <v>41004000</v>
      </c>
      <c r="O239" s="24">
        <f t="shared" si="4"/>
        <v>47430000</v>
      </c>
      <c r="P239" s="24">
        <f t="shared" si="4"/>
        <v>53550000</v>
      </c>
    </row>
    <row r="240" spans="2:16" x14ac:dyDescent="0.2">
      <c r="B240" s="54" t="s">
        <v>137</v>
      </c>
      <c r="D240" s="2" t="s">
        <v>88</v>
      </c>
      <c r="J240" s="27"/>
      <c r="K240" s="27"/>
      <c r="L240" s="24">
        <f t="shared" si="4"/>
        <v>50835000</v>
      </c>
      <c r="M240" s="24">
        <f t="shared" si="4"/>
        <v>59430000</v>
      </c>
      <c r="N240" s="24">
        <f t="shared" si="4"/>
        <v>69945000</v>
      </c>
      <c r="O240" s="24">
        <f t="shared" si="4"/>
        <v>79920000</v>
      </c>
      <c r="P240" s="24">
        <f t="shared" si="4"/>
        <v>88605000</v>
      </c>
    </row>
    <row r="241" spans="2:16" x14ac:dyDescent="0.2">
      <c r="B241" s="52"/>
    </row>
    <row r="242" spans="2:16" x14ac:dyDescent="0.2">
      <c r="B242" s="53" t="s">
        <v>138</v>
      </c>
    </row>
    <row r="243" spans="2:16" x14ac:dyDescent="0.2">
      <c r="B243" s="54" t="s">
        <v>128</v>
      </c>
      <c r="D243" s="2" t="s">
        <v>88</v>
      </c>
      <c r="J243" s="27"/>
      <c r="K243" s="27"/>
      <c r="L243" s="24">
        <f t="shared" ref="L243:P246" si="5" xml:space="preserve"> $K55 * L149</f>
        <v>7056000</v>
      </c>
      <c r="M243" s="24">
        <f t="shared" si="5"/>
        <v>7056000</v>
      </c>
      <c r="N243" s="24">
        <f t="shared" si="5"/>
        <v>7497000</v>
      </c>
      <c r="O243" s="24">
        <f t="shared" si="5"/>
        <v>7497000</v>
      </c>
      <c r="P243" s="24">
        <f t="shared" si="5"/>
        <v>7938000</v>
      </c>
    </row>
    <row r="244" spans="2:16" x14ac:dyDescent="0.2">
      <c r="B244" s="54" t="s">
        <v>136</v>
      </c>
      <c r="D244" s="2" t="s">
        <v>88</v>
      </c>
      <c r="J244" s="27"/>
      <c r="K244" s="27"/>
      <c r="L244" s="24">
        <f t="shared" si="5"/>
        <v>164787000</v>
      </c>
      <c r="M244" s="24">
        <f t="shared" si="5"/>
        <v>205261000</v>
      </c>
      <c r="N244" s="24">
        <f t="shared" si="5"/>
        <v>254408000</v>
      </c>
      <c r="O244" s="24">
        <f t="shared" si="5"/>
        <v>309337000</v>
      </c>
      <c r="P244" s="24">
        <f t="shared" si="5"/>
        <v>361375000</v>
      </c>
    </row>
    <row r="245" spans="2:16" x14ac:dyDescent="0.2">
      <c r="B245" s="54" t="s">
        <v>129</v>
      </c>
      <c r="D245" s="2" t="s">
        <v>88</v>
      </c>
      <c r="J245" s="27"/>
      <c r="K245" s="27"/>
      <c r="L245" s="24">
        <f t="shared" si="5"/>
        <v>125172000</v>
      </c>
      <c r="M245" s="24">
        <f t="shared" si="5"/>
        <v>150426000</v>
      </c>
      <c r="N245" s="24">
        <f t="shared" si="5"/>
        <v>181536000</v>
      </c>
      <c r="O245" s="24">
        <f t="shared" si="5"/>
        <v>213012000</v>
      </c>
      <c r="P245" s="24">
        <f t="shared" si="5"/>
        <v>242292000</v>
      </c>
    </row>
    <row r="246" spans="2:16" x14ac:dyDescent="0.2">
      <c r="B246" s="54" t="s">
        <v>137</v>
      </c>
      <c r="D246" s="2" t="s">
        <v>88</v>
      </c>
      <c r="J246" s="27"/>
      <c r="K246" s="27"/>
      <c r="L246" s="24">
        <f t="shared" si="5"/>
        <v>210419300</v>
      </c>
      <c r="M246" s="24">
        <f t="shared" si="5"/>
        <v>245987300</v>
      </c>
      <c r="N246" s="24">
        <f t="shared" si="5"/>
        <v>289533400</v>
      </c>
      <c r="O246" s="24">
        <f t="shared" si="5"/>
        <v>330881200</v>
      </c>
      <c r="P246" s="24">
        <f t="shared" si="5"/>
        <v>366844400</v>
      </c>
    </row>
    <row r="247" spans="2:16" x14ac:dyDescent="0.2">
      <c r="B247" s="52"/>
    </row>
    <row r="248" spans="2:16" x14ac:dyDescent="0.2">
      <c r="B248" s="53" t="s">
        <v>139</v>
      </c>
    </row>
    <row r="249" spans="2:16" x14ac:dyDescent="0.2">
      <c r="B249" s="54" t="s">
        <v>128</v>
      </c>
      <c r="D249" s="2" t="s">
        <v>88</v>
      </c>
      <c r="J249" s="27"/>
      <c r="K249" s="27"/>
      <c r="L249" s="24">
        <f t="shared" ref="L249:P252" si="6" xml:space="preserve"> $K61 * L155</f>
        <v>6174000</v>
      </c>
      <c r="M249" s="24">
        <f t="shared" si="6"/>
        <v>6174000</v>
      </c>
      <c r="N249" s="24">
        <f t="shared" si="6"/>
        <v>5733000</v>
      </c>
      <c r="O249" s="24">
        <f t="shared" si="6"/>
        <v>5733000</v>
      </c>
      <c r="P249" s="24">
        <f t="shared" si="6"/>
        <v>5733000</v>
      </c>
    </row>
    <row r="250" spans="2:16" x14ac:dyDescent="0.2">
      <c r="B250" s="54" t="s">
        <v>136</v>
      </c>
      <c r="D250" s="2" t="s">
        <v>88</v>
      </c>
      <c r="J250" s="27"/>
      <c r="K250" s="27"/>
      <c r="L250" s="24">
        <f t="shared" si="6"/>
        <v>59112000</v>
      </c>
      <c r="M250" s="24">
        <f t="shared" si="6"/>
        <v>73890000</v>
      </c>
      <c r="N250" s="24">
        <f t="shared" si="6"/>
        <v>83742000</v>
      </c>
      <c r="O250" s="24">
        <f t="shared" si="6"/>
        <v>98520000</v>
      </c>
      <c r="P250" s="24">
        <f t="shared" si="6"/>
        <v>108372000</v>
      </c>
    </row>
    <row r="251" spans="2:16" x14ac:dyDescent="0.2">
      <c r="B251" s="54" t="s">
        <v>129</v>
      </c>
      <c r="D251" s="2" t="s">
        <v>88</v>
      </c>
      <c r="J251" s="27"/>
      <c r="K251" s="27"/>
      <c r="L251" s="24">
        <f t="shared" si="6"/>
        <v>32208000</v>
      </c>
      <c r="M251" s="24">
        <f t="shared" si="6"/>
        <v>38064000</v>
      </c>
      <c r="N251" s="24">
        <f t="shared" si="6"/>
        <v>45384000</v>
      </c>
      <c r="O251" s="24">
        <f t="shared" si="6"/>
        <v>52338000</v>
      </c>
      <c r="P251" s="24">
        <f t="shared" si="6"/>
        <v>58560000</v>
      </c>
    </row>
    <row r="252" spans="2:16" x14ac:dyDescent="0.2">
      <c r="B252" s="54" t="s">
        <v>137</v>
      </c>
      <c r="D252" s="2" t="s">
        <v>88</v>
      </c>
      <c r="J252" s="27"/>
      <c r="K252" s="27"/>
      <c r="L252" s="24">
        <f t="shared" si="6"/>
        <v>44213000</v>
      </c>
      <c r="M252" s="24">
        <f t="shared" si="6"/>
        <v>51005500</v>
      </c>
      <c r="N252" s="24">
        <f t="shared" si="6"/>
        <v>59255300</v>
      </c>
      <c r="O252" s="24">
        <f t="shared" si="6"/>
        <v>66788800</v>
      </c>
      <c r="P252" s="24">
        <f t="shared" si="6"/>
        <v>73013200</v>
      </c>
    </row>
    <row r="253" spans="2:16" x14ac:dyDescent="0.2">
      <c r="B253" s="52"/>
      <c r="K253" s="75"/>
    </row>
    <row r="254" spans="2:16" x14ac:dyDescent="0.2">
      <c r="B254" s="52"/>
      <c r="K254" s="76"/>
      <c r="M254" s="52"/>
    </row>
    <row r="255" spans="2:16" x14ac:dyDescent="0.2">
      <c r="B255" s="77" t="s">
        <v>322</v>
      </c>
      <c r="K255" s="76"/>
      <c r="M255" s="52"/>
    </row>
    <row r="256" spans="2:16" x14ac:dyDescent="0.2">
      <c r="B256" s="52"/>
    </row>
    <row r="257" spans="2:16" x14ac:dyDescent="0.2">
      <c r="B257" s="53" t="s">
        <v>140</v>
      </c>
    </row>
    <row r="258" spans="2:16" x14ac:dyDescent="0.2">
      <c r="B258" s="54" t="s">
        <v>128</v>
      </c>
      <c r="D258" s="2" t="s">
        <v>88</v>
      </c>
      <c r="J258" s="27"/>
      <c r="K258" s="27"/>
      <c r="L258" s="24">
        <f t="shared" ref="L258:P261" si="7" xml:space="preserve"> $K70 * L164</f>
        <v>138600</v>
      </c>
      <c r="M258" s="24">
        <f t="shared" si="7"/>
        <v>138600</v>
      </c>
      <c r="N258" s="24">
        <f t="shared" si="7"/>
        <v>136800</v>
      </c>
      <c r="O258" s="24">
        <f t="shared" si="7"/>
        <v>136800</v>
      </c>
      <c r="P258" s="24">
        <f t="shared" si="7"/>
        <v>135000</v>
      </c>
    </row>
    <row r="259" spans="2:16" x14ac:dyDescent="0.2">
      <c r="B259" s="54" t="s">
        <v>136</v>
      </c>
      <c r="D259" s="2" t="s">
        <v>88</v>
      </c>
      <c r="J259" s="27"/>
      <c r="K259" s="27"/>
      <c r="L259" s="24">
        <f t="shared" si="7"/>
        <v>3904020</v>
      </c>
      <c r="M259" s="24">
        <f t="shared" si="7"/>
        <v>4649910</v>
      </c>
      <c r="N259" s="24">
        <f t="shared" si="7"/>
        <v>5570370</v>
      </c>
      <c r="O259" s="24">
        <f t="shared" si="7"/>
        <v>6490830</v>
      </c>
      <c r="P259" s="24">
        <f t="shared" si="7"/>
        <v>7331940</v>
      </c>
    </row>
    <row r="260" spans="2:16" x14ac:dyDescent="0.2">
      <c r="B260" s="54" t="s">
        <v>141</v>
      </c>
      <c r="D260" s="2" t="s">
        <v>88</v>
      </c>
      <c r="J260" s="27"/>
      <c r="K260" s="27"/>
      <c r="L260" s="24">
        <f t="shared" si="7"/>
        <v>5864600.0000000009</v>
      </c>
      <c r="M260" s="24">
        <f t="shared" si="7"/>
        <v>7062300.0000000009</v>
      </c>
      <c r="N260" s="24">
        <f t="shared" si="7"/>
        <v>8549100</v>
      </c>
      <c r="O260" s="24">
        <f t="shared" si="7"/>
        <v>10035900</v>
      </c>
      <c r="P260" s="24">
        <f t="shared" si="7"/>
        <v>11398800</v>
      </c>
    </row>
    <row r="261" spans="2:16" x14ac:dyDescent="0.2">
      <c r="B261" s="54" t="s">
        <v>137</v>
      </c>
      <c r="D261" s="2" t="s">
        <v>88</v>
      </c>
      <c r="J261" s="27"/>
      <c r="K261" s="27"/>
      <c r="L261" s="24">
        <f t="shared" si="7"/>
        <v>13317200</v>
      </c>
      <c r="M261" s="24">
        <f t="shared" si="7"/>
        <v>15681199.999999998</v>
      </c>
      <c r="N261" s="24">
        <f t="shared" si="7"/>
        <v>18518000</v>
      </c>
      <c r="O261" s="24">
        <f t="shared" si="7"/>
        <v>21276000</v>
      </c>
      <c r="P261" s="24">
        <f t="shared" si="7"/>
        <v>23718800</v>
      </c>
    </row>
    <row r="262" spans="2:16" x14ac:dyDescent="0.2">
      <c r="B262" s="52"/>
    </row>
    <row r="263" spans="2:16" x14ac:dyDescent="0.2">
      <c r="B263" s="53" t="s">
        <v>142</v>
      </c>
    </row>
    <row r="264" spans="2:16" x14ac:dyDescent="0.2">
      <c r="B264" s="54" t="s">
        <v>143</v>
      </c>
      <c r="D264" s="2" t="s">
        <v>88</v>
      </c>
      <c r="J264" s="27"/>
      <c r="K264" s="27"/>
      <c r="L264" s="24">
        <f t="shared" ref="L264:P265" si="8" xml:space="preserve"> $K76 * L170</f>
        <v>702000</v>
      </c>
      <c r="M264" s="24">
        <f t="shared" si="8"/>
        <v>702000</v>
      </c>
      <c r="N264" s="24">
        <f t="shared" si="8"/>
        <v>702000</v>
      </c>
      <c r="O264" s="24">
        <f t="shared" si="8"/>
        <v>702000</v>
      </c>
      <c r="P264" s="24">
        <f t="shared" si="8"/>
        <v>702000</v>
      </c>
    </row>
    <row r="265" spans="2:16" x14ac:dyDescent="0.2">
      <c r="B265" s="54" t="s">
        <v>144</v>
      </c>
      <c r="D265" s="2" t="s">
        <v>88</v>
      </c>
      <c r="J265" s="27"/>
      <c r="K265" s="27"/>
      <c r="L265" s="24">
        <f t="shared" si="8"/>
        <v>52200000</v>
      </c>
      <c r="M265" s="24">
        <f t="shared" si="8"/>
        <v>54000000</v>
      </c>
      <c r="N265" s="24">
        <f t="shared" si="8"/>
        <v>54000000</v>
      </c>
      <c r="O265" s="24">
        <f t="shared" si="8"/>
        <v>55800000</v>
      </c>
      <c r="P265" s="24">
        <f t="shared" si="8"/>
        <v>55800000</v>
      </c>
    </row>
    <row r="266" spans="2:16" x14ac:dyDescent="0.2">
      <c r="B266" s="52"/>
    </row>
    <row r="267" spans="2:16" x14ac:dyDescent="0.2">
      <c r="B267" s="53" t="s">
        <v>145</v>
      </c>
    </row>
    <row r="268" spans="2:16" x14ac:dyDescent="0.2">
      <c r="B268" s="54" t="s">
        <v>146</v>
      </c>
      <c r="D268" s="2" t="s">
        <v>88</v>
      </c>
      <c r="J268" s="27"/>
      <c r="K268" s="27"/>
      <c r="L268" s="24">
        <f t="shared" ref="L268:P274" si="9" xml:space="preserve"> $K80 * L174</f>
        <v>110693000</v>
      </c>
      <c r="M268" s="24">
        <f t="shared" si="9"/>
        <v>114510000</v>
      </c>
      <c r="N268" s="24">
        <f t="shared" si="9"/>
        <v>118327000</v>
      </c>
      <c r="O268" s="24">
        <f t="shared" si="9"/>
        <v>122144000</v>
      </c>
      <c r="P268" s="24">
        <f t="shared" si="9"/>
        <v>125961000</v>
      </c>
    </row>
    <row r="269" spans="2:16" x14ac:dyDescent="0.2">
      <c r="B269" s="54" t="s">
        <v>147</v>
      </c>
      <c r="D269" s="2" t="s">
        <v>88</v>
      </c>
      <c r="J269" s="27"/>
      <c r="K269" s="27"/>
      <c r="L269" s="24">
        <f t="shared" si="9"/>
        <v>70232800.000000015</v>
      </c>
      <c r="M269" s="24">
        <f t="shared" si="9"/>
        <v>70232800.000000015</v>
      </c>
      <c r="N269" s="24">
        <f t="shared" si="9"/>
        <v>73286400.000000015</v>
      </c>
      <c r="O269" s="24">
        <f t="shared" si="9"/>
        <v>76340000.000000015</v>
      </c>
      <c r="P269" s="24">
        <f t="shared" si="9"/>
        <v>79393600.000000015</v>
      </c>
    </row>
    <row r="270" spans="2:16" x14ac:dyDescent="0.2">
      <c r="B270" s="54" t="s">
        <v>148</v>
      </c>
      <c r="D270" s="2" t="s">
        <v>88</v>
      </c>
      <c r="J270" s="27"/>
      <c r="K270" s="27"/>
      <c r="L270" s="24">
        <f t="shared" si="9"/>
        <v>59545200.000000007</v>
      </c>
      <c r="M270" s="24">
        <f t="shared" si="9"/>
        <v>59545200.000000007</v>
      </c>
      <c r="N270" s="24">
        <f t="shared" si="9"/>
        <v>61835400.000000007</v>
      </c>
      <c r="O270" s="24">
        <f t="shared" si="9"/>
        <v>61835400.000000007</v>
      </c>
      <c r="P270" s="24">
        <f t="shared" si="9"/>
        <v>64125600.000000007</v>
      </c>
    </row>
    <row r="271" spans="2:16" x14ac:dyDescent="0.2">
      <c r="B271" s="54" t="s">
        <v>149</v>
      </c>
      <c r="D271" s="2" t="s">
        <v>88</v>
      </c>
      <c r="J271" s="27"/>
      <c r="K271" s="27"/>
      <c r="L271" s="24">
        <f t="shared" si="9"/>
        <v>105349200.00000001</v>
      </c>
      <c r="M271" s="24">
        <f t="shared" si="9"/>
        <v>106876000.00000001</v>
      </c>
      <c r="N271" s="24">
        <f t="shared" si="9"/>
        <v>109929600.00000001</v>
      </c>
      <c r="O271" s="24">
        <f t="shared" si="9"/>
        <v>111456400.00000001</v>
      </c>
      <c r="P271" s="24">
        <f t="shared" si="9"/>
        <v>114510000.00000001</v>
      </c>
    </row>
    <row r="272" spans="2:16" x14ac:dyDescent="0.2">
      <c r="B272" s="54" t="s">
        <v>150</v>
      </c>
      <c r="D272" s="2" t="s">
        <v>88</v>
      </c>
      <c r="J272" s="27"/>
      <c r="K272" s="27"/>
      <c r="L272" s="24">
        <f t="shared" si="9"/>
        <v>855008000</v>
      </c>
      <c r="M272" s="24">
        <f t="shared" si="9"/>
        <v>855008000</v>
      </c>
      <c r="N272" s="24">
        <f t="shared" si="9"/>
        <v>885544000</v>
      </c>
      <c r="O272" s="24">
        <f t="shared" si="9"/>
        <v>885544000</v>
      </c>
      <c r="P272" s="24">
        <f t="shared" si="9"/>
        <v>916080000</v>
      </c>
    </row>
    <row r="273" spans="2:16" x14ac:dyDescent="0.2">
      <c r="B273" s="54" t="s">
        <v>151</v>
      </c>
      <c r="D273" s="2" t="s">
        <v>88</v>
      </c>
      <c r="J273" s="27"/>
      <c r="K273" s="27"/>
      <c r="L273" s="24">
        <f t="shared" si="9"/>
        <v>419870</v>
      </c>
      <c r="M273" s="24">
        <f t="shared" si="9"/>
        <v>419870</v>
      </c>
      <c r="N273" s="24">
        <f t="shared" si="9"/>
        <v>458040</v>
      </c>
      <c r="O273" s="24">
        <f t="shared" si="9"/>
        <v>458040</v>
      </c>
      <c r="P273" s="24">
        <f t="shared" si="9"/>
        <v>496210</v>
      </c>
    </row>
    <row r="274" spans="2:16" x14ac:dyDescent="0.2">
      <c r="B274" s="54" t="s">
        <v>152</v>
      </c>
      <c r="D274" s="2" t="s">
        <v>88</v>
      </c>
      <c r="J274" s="27"/>
      <c r="K274" s="27"/>
      <c r="L274" s="24">
        <f t="shared" si="9"/>
        <v>4962100</v>
      </c>
      <c r="M274" s="24">
        <f t="shared" si="9"/>
        <v>4962100</v>
      </c>
      <c r="N274" s="24">
        <f t="shared" si="9"/>
        <v>4962100</v>
      </c>
      <c r="O274" s="24">
        <f t="shared" si="9"/>
        <v>4962100</v>
      </c>
      <c r="P274" s="24">
        <f t="shared" si="9"/>
        <v>4962100</v>
      </c>
    </row>
    <row r="275" spans="2:16" x14ac:dyDescent="0.2">
      <c r="B275" s="54" t="s">
        <v>153</v>
      </c>
    </row>
    <row r="276" spans="2:16" x14ac:dyDescent="0.2">
      <c r="B276" s="52"/>
      <c r="K276" s="75"/>
    </row>
    <row r="277" spans="2:16" x14ac:dyDescent="0.2">
      <c r="B277" s="52"/>
      <c r="K277" s="75"/>
    </row>
    <row r="278" spans="2:16" x14ac:dyDescent="0.2">
      <c r="B278" s="77" t="s">
        <v>326</v>
      </c>
      <c r="M278" s="52"/>
    </row>
    <row r="279" spans="2:16" x14ac:dyDescent="0.2">
      <c r="B279" s="52"/>
    </row>
    <row r="280" spans="2:16" x14ac:dyDescent="0.2">
      <c r="B280" s="54" t="s">
        <v>154</v>
      </c>
      <c r="D280" s="2" t="s">
        <v>88</v>
      </c>
      <c r="J280" s="27"/>
      <c r="K280" s="27"/>
      <c r="L280" s="24">
        <f t="shared" ref="L280:P281" si="10" xml:space="preserve"> $K92 * L186</f>
        <v>2833600</v>
      </c>
      <c r="M280" s="24">
        <f t="shared" si="10"/>
        <v>2980800</v>
      </c>
      <c r="N280" s="24">
        <f t="shared" si="10"/>
        <v>3128000</v>
      </c>
      <c r="O280" s="24">
        <f t="shared" si="10"/>
        <v>3128000</v>
      </c>
      <c r="P280" s="24">
        <f t="shared" si="10"/>
        <v>2962400</v>
      </c>
    </row>
    <row r="281" spans="2:16" x14ac:dyDescent="0.2">
      <c r="B281" s="54" t="s">
        <v>155</v>
      </c>
      <c r="D281" s="2" t="s">
        <v>88</v>
      </c>
      <c r="J281" s="27"/>
      <c r="K281" s="27"/>
      <c r="L281" s="24">
        <f t="shared" si="10"/>
        <v>152720</v>
      </c>
      <c r="M281" s="24">
        <f t="shared" si="10"/>
        <v>130640</v>
      </c>
      <c r="N281" s="24">
        <f t="shared" si="10"/>
        <v>95680</v>
      </c>
      <c r="O281" s="24">
        <f t="shared" si="10"/>
        <v>95680</v>
      </c>
      <c r="P281" s="24">
        <f t="shared" si="10"/>
        <v>95680</v>
      </c>
    </row>
    <row r="282" spans="2:16" x14ac:dyDescent="0.2">
      <c r="B282" s="19"/>
      <c r="K282" s="75"/>
    </row>
    <row r="283" spans="2:16" x14ac:dyDescent="0.2">
      <c r="B283" s="19"/>
      <c r="K283" s="75"/>
    </row>
    <row r="284" spans="2:16" x14ac:dyDescent="0.2">
      <c r="B284" s="77" t="s">
        <v>327</v>
      </c>
      <c r="M284" s="52"/>
    </row>
    <row r="285" spans="2:16" x14ac:dyDescent="0.2">
      <c r="B285" s="19"/>
    </row>
    <row r="286" spans="2:16" x14ac:dyDescent="0.2">
      <c r="B286" s="19" t="s">
        <v>156</v>
      </c>
      <c r="D286" s="2" t="s">
        <v>88</v>
      </c>
      <c r="J286" s="27"/>
      <c r="K286" s="27"/>
      <c r="L286" s="24">
        <f xml:space="preserve"> $K98 * L192</f>
        <v>12987000</v>
      </c>
      <c r="M286" s="24">
        <f xml:space="preserve"> $K98 * M192</f>
        <v>12987000</v>
      </c>
      <c r="N286" s="24">
        <f xml:space="preserve"> $K98 * N192</f>
        <v>12987000</v>
      </c>
      <c r="O286" s="24">
        <f xml:space="preserve"> $K98 * O192</f>
        <v>12987000</v>
      </c>
      <c r="P286" s="24">
        <f xml:space="preserve"> $K98 * P192</f>
        <v>12987000</v>
      </c>
    </row>
    <row r="287" spans="2:16" x14ac:dyDescent="0.2">
      <c r="B287" s="26"/>
    </row>
    <row r="288" spans="2:16" x14ac:dyDescent="0.2">
      <c r="B288" s="19" t="s">
        <v>157</v>
      </c>
    </row>
    <row r="289" spans="2:16" x14ac:dyDescent="0.2">
      <c r="B289" s="2" t="s">
        <v>292</v>
      </c>
      <c r="D289" s="2" t="s">
        <v>88</v>
      </c>
      <c r="J289" s="27"/>
      <c r="K289" s="27"/>
      <c r="L289" s="24">
        <f t="shared" ref="L289:P290" si="11" xml:space="preserve"> $K101 * L195</f>
        <v>126168000</v>
      </c>
      <c r="M289" s="24">
        <f t="shared" si="11"/>
        <v>126168000</v>
      </c>
      <c r="N289" s="24">
        <f t="shared" si="11"/>
        <v>130674000</v>
      </c>
      <c r="O289" s="24">
        <f t="shared" si="11"/>
        <v>130674000</v>
      </c>
      <c r="P289" s="24">
        <f t="shared" si="11"/>
        <v>135180000</v>
      </c>
    </row>
    <row r="290" spans="2:16" x14ac:dyDescent="0.2">
      <c r="B290" s="2" t="s">
        <v>293</v>
      </c>
      <c r="D290" s="2" t="s">
        <v>88</v>
      </c>
      <c r="J290" s="27"/>
      <c r="K290" s="27"/>
      <c r="L290" s="24">
        <f t="shared" si="11"/>
        <v>8722980</v>
      </c>
      <c r="M290" s="24">
        <f t="shared" si="11"/>
        <v>8901000</v>
      </c>
      <c r="N290" s="24">
        <f t="shared" si="11"/>
        <v>9138360</v>
      </c>
      <c r="O290" s="24">
        <f t="shared" si="11"/>
        <v>9375720</v>
      </c>
      <c r="P290" s="24">
        <f t="shared" si="11"/>
        <v>9613080</v>
      </c>
    </row>
    <row r="291" spans="2:16" x14ac:dyDescent="0.2">
      <c r="B291" s="26"/>
    </row>
    <row r="292" spans="2:16" x14ac:dyDescent="0.2">
      <c r="B292" s="19" t="s">
        <v>158</v>
      </c>
    </row>
    <row r="293" spans="2:16" x14ac:dyDescent="0.2">
      <c r="B293" s="26" t="s">
        <v>312</v>
      </c>
      <c r="D293" s="2" t="s">
        <v>88</v>
      </c>
      <c r="J293" s="27"/>
      <c r="K293" s="27"/>
      <c r="L293" s="24">
        <f t="shared" ref="L293:P296" si="12" xml:space="preserve"> $K105 * L199</f>
        <v>8020000</v>
      </c>
      <c r="M293" s="24">
        <f t="shared" si="12"/>
        <v>8020000</v>
      </c>
      <c r="N293" s="24">
        <f t="shared" si="12"/>
        <v>7619000</v>
      </c>
      <c r="O293" s="24">
        <f t="shared" si="12"/>
        <v>7619000</v>
      </c>
      <c r="P293" s="24">
        <f t="shared" si="12"/>
        <v>7619000</v>
      </c>
    </row>
    <row r="294" spans="2:16" x14ac:dyDescent="0.2">
      <c r="B294" s="26" t="s">
        <v>313</v>
      </c>
      <c r="J294" s="27"/>
      <c r="K294" s="27"/>
      <c r="L294" s="24">
        <f t="shared" si="12"/>
        <v>29614000</v>
      </c>
      <c r="M294" s="24">
        <f t="shared" si="12"/>
        <v>31356000</v>
      </c>
      <c r="N294" s="24">
        <f t="shared" si="12"/>
        <v>31356000</v>
      </c>
      <c r="O294" s="24">
        <f t="shared" si="12"/>
        <v>31356000</v>
      </c>
      <c r="P294" s="24">
        <f t="shared" si="12"/>
        <v>33098000</v>
      </c>
    </row>
    <row r="295" spans="2:16" x14ac:dyDescent="0.2">
      <c r="B295" s="26" t="s">
        <v>314</v>
      </c>
      <c r="J295" s="27"/>
      <c r="K295" s="27"/>
      <c r="L295" s="24">
        <f t="shared" si="12"/>
        <v>2713164.7773324857</v>
      </c>
      <c r="M295" s="24">
        <f t="shared" si="12"/>
        <v>2806550.3988402202</v>
      </c>
      <c r="N295" s="24">
        <f t="shared" si="12"/>
        <v>2902989.7014448191</v>
      </c>
      <c r="O295" s="24">
        <f t="shared" si="12"/>
        <v>3041942.9593277108</v>
      </c>
      <c r="P295" s="24">
        <f t="shared" si="12"/>
        <v>3180896.2172106025</v>
      </c>
    </row>
    <row r="296" spans="2:16" x14ac:dyDescent="0.2">
      <c r="B296" s="26" t="s">
        <v>315</v>
      </c>
      <c r="D296" s="2" t="s">
        <v>88</v>
      </c>
      <c r="J296" s="27"/>
      <c r="K296" s="27"/>
      <c r="L296" s="24">
        <f t="shared" si="12"/>
        <v>886787.18594034784</v>
      </c>
      <c r="M296" s="24">
        <f t="shared" si="12"/>
        <v>921619.95999409852</v>
      </c>
      <c r="N296" s="24">
        <f t="shared" si="12"/>
        <v>950101.469685441</v>
      </c>
      <c r="O296" s="24">
        <f t="shared" si="12"/>
        <v>984768.73652008944</v>
      </c>
      <c r="P296" s="24">
        <f t="shared" si="12"/>
        <v>1019436.0033547379</v>
      </c>
    </row>
    <row r="297" spans="2:16" x14ac:dyDescent="0.2">
      <c r="L297" s="67"/>
      <c r="M297" s="67"/>
      <c r="N297" s="67"/>
      <c r="O297" s="67"/>
      <c r="P297" s="67"/>
    </row>
    <row r="298" spans="2:16" x14ac:dyDescent="0.2">
      <c r="B298" s="19" t="s">
        <v>159</v>
      </c>
    </row>
    <row r="299" spans="2:16" x14ac:dyDescent="0.2">
      <c r="B299" s="72" t="s">
        <v>316</v>
      </c>
      <c r="D299" s="2" t="s">
        <v>88</v>
      </c>
      <c r="J299" s="27"/>
      <c r="K299" s="27"/>
      <c r="L299" s="24">
        <f t="shared" ref="L299:P300" si="13" xml:space="preserve"> $K111 * L205</f>
        <v>1138490</v>
      </c>
      <c r="M299" s="24">
        <f t="shared" si="13"/>
        <v>1176230</v>
      </c>
      <c r="N299" s="24">
        <f t="shared" si="13"/>
        <v>1213970</v>
      </c>
      <c r="O299" s="24">
        <f t="shared" si="13"/>
        <v>1276870</v>
      </c>
      <c r="P299" s="24">
        <f t="shared" si="13"/>
        <v>1333480</v>
      </c>
    </row>
    <row r="300" spans="2:16" x14ac:dyDescent="0.2">
      <c r="B300" s="72" t="s">
        <v>317</v>
      </c>
      <c r="D300" s="2" t="s">
        <v>88</v>
      </c>
      <c r="J300" s="27"/>
      <c r="K300" s="27"/>
      <c r="L300" s="24">
        <f t="shared" si="13"/>
        <v>1218000</v>
      </c>
      <c r="M300" s="24">
        <f t="shared" si="13"/>
        <v>1259760</v>
      </c>
      <c r="N300" s="24">
        <f t="shared" si="13"/>
        <v>1301520</v>
      </c>
      <c r="O300" s="24">
        <f t="shared" si="13"/>
        <v>1350240</v>
      </c>
      <c r="P300" s="24">
        <f t="shared" si="13"/>
        <v>1398960</v>
      </c>
    </row>
    <row r="302" spans="2:16" s="8" customFormat="1" x14ac:dyDescent="0.2">
      <c r="B302" s="8" t="s">
        <v>166</v>
      </c>
    </row>
    <row r="304" spans="2:16" x14ac:dyDescent="0.2">
      <c r="B304" s="2" t="s">
        <v>233</v>
      </c>
      <c r="D304" s="2" t="s">
        <v>86</v>
      </c>
      <c r="J304" s="27"/>
      <c r="K304" s="27"/>
      <c r="L304" s="64">
        <f xml:space="preserve"> SUM(L17:L18) / SUM(L214:L300) - 1</f>
        <v>0.1870289242000438</v>
      </c>
      <c r="M304" s="64">
        <f t="shared" ref="M304:P304" si="14" xml:space="preserve"> SUM(M17:M18) / SUM(M214:M300) - 1</f>
        <v>0.20107372741482643</v>
      </c>
      <c r="N304" s="64">
        <f t="shared" si="14"/>
        <v>0.16061887719939216</v>
      </c>
      <c r="O304" s="64">
        <f t="shared" si="14"/>
        <v>0.1267688456092162</v>
      </c>
      <c r="P304" s="64">
        <f t="shared" si="14"/>
        <v>0.15834116189968328</v>
      </c>
    </row>
    <row r="308" spans="2:2" x14ac:dyDescent="0.2">
      <c r="B308" s="20" t="s">
        <v>69</v>
      </c>
    </row>
  </sheetData>
  <mergeCells count="3">
    <mergeCell ref="B5:D5"/>
    <mergeCell ref="B6:D6"/>
    <mergeCell ref="B7:D7"/>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9CE65A-00BE-4A77-B4FA-C4495769F5C2}">
  <sheetPr>
    <tabColor rgb="FFFFFFCC"/>
  </sheetPr>
  <dimension ref="A2:T51"/>
  <sheetViews>
    <sheetView showGridLines="0" zoomScale="85" zoomScaleNormal="85" workbookViewId="0">
      <pane xSplit="4" ySplit="13" topLeftCell="E14" activePane="bottomRight" state="frozen"/>
      <selection activeCell="B138" sqref="B138"/>
      <selection pane="topRight" activeCell="B138" sqref="B138"/>
      <selection pane="bottomLeft" activeCell="B138" sqref="B138"/>
      <selection pane="bottomRight" activeCell="E14" sqref="E14"/>
    </sheetView>
  </sheetViews>
  <sheetFormatPr defaultColWidth="9.140625" defaultRowHeight="12.75" x14ac:dyDescent="0.2"/>
  <cols>
    <col min="1" max="1" width="5.85546875" style="2" customWidth="1"/>
    <col min="2" max="2" width="83.140625" style="2" customWidth="1"/>
    <col min="3" max="3" width="5.85546875" style="2" customWidth="1"/>
    <col min="4" max="4" width="13.85546875" style="2" customWidth="1"/>
    <col min="5" max="5" width="2.85546875" style="2" customWidth="1"/>
    <col min="6" max="6" width="13.85546875" style="2" customWidth="1"/>
    <col min="7" max="7" width="2.85546875" style="2" customWidth="1"/>
    <col min="8" max="8" width="13.85546875" style="2" customWidth="1"/>
    <col min="9" max="9" width="2.85546875" style="2" customWidth="1"/>
    <col min="10" max="11" width="13.85546875" style="2" customWidth="1"/>
    <col min="12" max="12" width="14" style="2" bestFit="1" customWidth="1"/>
    <col min="13" max="13" width="15.140625" style="2" customWidth="1"/>
    <col min="14" max="14" width="15.42578125" style="2" customWidth="1"/>
    <col min="15" max="16" width="17.140625" style="2" customWidth="1"/>
    <col min="17" max="17" width="2.85546875" style="2" customWidth="1"/>
    <col min="18" max="18" width="30.85546875" style="2" customWidth="1"/>
    <col min="19" max="32" width="13.85546875" style="2" customWidth="1"/>
    <col min="33" max="16384" width="9.140625" style="2"/>
  </cols>
  <sheetData>
    <row r="2" spans="1:18" s="12" customFormat="1" ht="18" x14ac:dyDescent="0.2">
      <c r="B2" s="12" t="s">
        <v>329</v>
      </c>
    </row>
    <row r="4" spans="1:18" x14ac:dyDescent="0.2">
      <c r="B4" s="19" t="s">
        <v>50</v>
      </c>
    </row>
    <row r="5" spans="1:18" ht="28.35" customHeight="1" x14ac:dyDescent="0.2">
      <c r="B5" s="87" t="s">
        <v>318</v>
      </c>
      <c r="C5" s="87"/>
      <c r="D5" s="87"/>
      <c r="F5" s="13"/>
    </row>
    <row r="6" spans="1:18" ht="56.1" customHeight="1" x14ac:dyDescent="0.2">
      <c r="B6" s="87" t="s">
        <v>251</v>
      </c>
      <c r="C6" s="87"/>
      <c r="D6" s="87"/>
      <c r="F6" s="13"/>
    </row>
    <row r="7" spans="1:18" ht="28.35" customHeight="1" x14ac:dyDescent="0.2">
      <c r="B7" s="87" t="s">
        <v>168</v>
      </c>
      <c r="C7" s="87"/>
      <c r="D7" s="87"/>
      <c r="F7" s="13"/>
    </row>
    <row r="8" spans="1:18" x14ac:dyDescent="0.2">
      <c r="F8" s="13"/>
    </row>
    <row r="9" spans="1:18" x14ac:dyDescent="0.2">
      <c r="B9" s="20" t="s">
        <v>25</v>
      </c>
      <c r="F9" s="13"/>
    </row>
    <row r="10" spans="1:18" x14ac:dyDescent="0.2">
      <c r="B10" s="2" t="s">
        <v>75</v>
      </c>
    </row>
    <row r="11" spans="1:18" ht="13.5" customHeight="1" x14ac:dyDescent="0.2"/>
    <row r="12" spans="1:18" s="8" customFormat="1" x14ac:dyDescent="0.2">
      <c r="B12" s="8" t="s">
        <v>39</v>
      </c>
      <c r="D12" s="8" t="s">
        <v>22</v>
      </c>
      <c r="F12" s="8" t="s">
        <v>23</v>
      </c>
      <c r="H12" s="8" t="s">
        <v>43</v>
      </c>
      <c r="J12" s="8" t="s">
        <v>163</v>
      </c>
      <c r="K12" s="8" t="s">
        <v>160</v>
      </c>
      <c r="L12" s="8" t="s">
        <v>95</v>
      </c>
      <c r="M12" s="8" t="s">
        <v>96</v>
      </c>
      <c r="N12" s="8" t="s">
        <v>97</v>
      </c>
      <c r="O12" s="8" t="s">
        <v>98</v>
      </c>
      <c r="P12" s="8" t="s">
        <v>99</v>
      </c>
      <c r="R12" s="8" t="s">
        <v>41</v>
      </c>
    </row>
    <row r="13" spans="1:18" x14ac:dyDescent="0.2">
      <c r="A13" s="59"/>
    </row>
    <row r="15" spans="1:18" s="8" customFormat="1" x14ac:dyDescent="0.2">
      <c r="B15" s="8" t="s">
        <v>234</v>
      </c>
    </row>
    <row r="16" spans="1:18" x14ac:dyDescent="0.2">
      <c r="B16" s="52"/>
    </row>
    <row r="17" spans="1:20" x14ac:dyDescent="0.2">
      <c r="B17" s="53" t="s">
        <v>133</v>
      </c>
    </row>
    <row r="18" spans="1:20" x14ac:dyDescent="0.2">
      <c r="B18" s="54" t="s">
        <v>128</v>
      </c>
      <c r="D18" s="2" t="s">
        <v>126</v>
      </c>
      <c r="J18" s="55"/>
      <c r="K18" s="55"/>
      <c r="L18" s="23">
        <f>'3. Data inkoop Enexis'!L16</f>
        <v>3</v>
      </c>
      <c r="M18" s="23">
        <f>'3. Data inkoop Enexis'!M16</f>
        <v>3</v>
      </c>
      <c r="N18" s="23">
        <f>'3. Data inkoop Enexis'!N16</f>
        <v>3</v>
      </c>
      <c r="O18" s="23">
        <f>'3. Data inkoop Enexis'!O16</f>
        <v>3</v>
      </c>
      <c r="P18" s="23">
        <f>'3. Data inkoop Enexis'!P16</f>
        <v>3</v>
      </c>
      <c r="R18" s="13"/>
    </row>
    <row r="19" spans="1:20" x14ac:dyDescent="0.2">
      <c r="B19" s="54" t="s">
        <v>127</v>
      </c>
      <c r="D19" s="2" t="s">
        <v>126</v>
      </c>
      <c r="J19" s="55"/>
      <c r="K19" s="55"/>
      <c r="L19" s="23">
        <f>'3. Data inkoop Enexis'!L17</f>
        <v>121500</v>
      </c>
      <c r="M19" s="23">
        <f>'3. Data inkoop Enexis'!M17</f>
        <v>124500</v>
      </c>
      <c r="N19" s="23">
        <f>'3. Data inkoop Enexis'!N17</f>
        <v>124500</v>
      </c>
      <c r="O19" s="23">
        <f>'3. Data inkoop Enexis'!O17</f>
        <v>124500</v>
      </c>
      <c r="P19" s="23">
        <f>'3. Data inkoop Enexis'!P17</f>
        <v>143500</v>
      </c>
      <c r="R19" s="13"/>
    </row>
    <row r="20" spans="1:20" x14ac:dyDescent="0.2">
      <c r="B20" s="54" t="s">
        <v>129</v>
      </c>
      <c r="D20" s="2" t="s">
        <v>126</v>
      </c>
      <c r="J20" s="55"/>
      <c r="K20" s="55"/>
      <c r="L20" s="23">
        <f>'3. Data inkoop Enexis'!L18</f>
        <v>1122684.7789850999</v>
      </c>
      <c r="M20" s="23">
        <f>'3. Data inkoop Enexis'!M18</f>
        <v>1158795.1547960693</v>
      </c>
      <c r="N20" s="23">
        <f>'3. Data inkoop Enexis'!N18</f>
        <v>1193309.7467861851</v>
      </c>
      <c r="O20" s="23">
        <f>'3. Data inkoop Enexis'!O18</f>
        <v>1230147.8712528131</v>
      </c>
      <c r="P20" s="23">
        <f>'3. Data inkoop Enexis'!P18</f>
        <v>1270023.3300943829</v>
      </c>
      <c r="R20" s="13"/>
    </row>
    <row r="21" spans="1:20" x14ac:dyDescent="0.2">
      <c r="B21" s="52"/>
    </row>
    <row r="22" spans="1:20" s="8" customFormat="1" x14ac:dyDescent="0.2">
      <c r="B22" s="8" t="s">
        <v>235</v>
      </c>
    </row>
    <row r="24" spans="1:20" x14ac:dyDescent="0.2">
      <c r="A24" s="59"/>
      <c r="B24" s="53" t="s">
        <v>133</v>
      </c>
    </row>
    <row r="25" spans="1:20" x14ac:dyDescent="0.2">
      <c r="A25" s="59"/>
      <c r="B25" s="54" t="s">
        <v>128</v>
      </c>
      <c r="D25" s="2" t="s">
        <v>88</v>
      </c>
      <c r="J25" s="27"/>
      <c r="K25" s="79">
        <f>'3. Data inkoop Enexis'!K36</f>
        <v>2760</v>
      </c>
      <c r="L25" s="27"/>
      <c r="M25" s="27"/>
      <c r="N25" s="27"/>
      <c r="O25" s="27"/>
      <c r="P25" s="27"/>
      <c r="T25" s="18"/>
    </row>
    <row r="26" spans="1:20" x14ac:dyDescent="0.2">
      <c r="A26" s="59"/>
      <c r="B26" s="54" t="s">
        <v>127</v>
      </c>
      <c r="D26" s="2" t="s">
        <v>88</v>
      </c>
      <c r="J26" s="27"/>
      <c r="K26" s="79">
        <f>'3. Data inkoop Enexis'!K37</f>
        <v>41.87</v>
      </c>
      <c r="L26" s="27"/>
      <c r="M26" s="27"/>
      <c r="N26" s="27"/>
      <c r="O26" s="27"/>
      <c r="P26" s="27"/>
      <c r="T26" s="18"/>
    </row>
    <row r="27" spans="1:20" x14ac:dyDescent="0.2">
      <c r="A27" s="59"/>
      <c r="B27" s="54" t="s">
        <v>129</v>
      </c>
      <c r="D27" s="2" t="s">
        <v>88</v>
      </c>
      <c r="J27" s="27"/>
      <c r="K27" s="79">
        <f>'3. Data inkoop Enexis'!K38</f>
        <v>4.46</v>
      </c>
      <c r="L27" s="27"/>
      <c r="M27" s="27"/>
      <c r="N27" s="27"/>
      <c r="O27" s="27"/>
      <c r="P27" s="27"/>
      <c r="T27" s="18"/>
    </row>
    <row r="28" spans="1:20" x14ac:dyDescent="0.2">
      <c r="A28" s="59"/>
    </row>
    <row r="29" spans="1:20" s="8" customFormat="1" x14ac:dyDescent="0.2">
      <c r="B29" s="8" t="s">
        <v>236</v>
      </c>
    </row>
    <row r="30" spans="1:20" x14ac:dyDescent="0.2">
      <c r="A30" s="59"/>
    </row>
    <row r="31" spans="1:20" x14ac:dyDescent="0.2">
      <c r="A31" s="59"/>
      <c r="B31" s="2" t="s">
        <v>233</v>
      </c>
      <c r="D31" s="2" t="s">
        <v>86</v>
      </c>
      <c r="J31" s="27"/>
      <c r="K31" s="27"/>
      <c r="L31" s="65">
        <f>'5. Proxy tariefstijging Enexis'!L304</f>
        <v>0.1870289242000438</v>
      </c>
      <c r="M31" s="65">
        <f>'5. Proxy tariefstijging Enexis'!M304</f>
        <v>0.20107372741482643</v>
      </c>
      <c r="N31" s="65">
        <f>'5. Proxy tariefstijging Enexis'!N304</f>
        <v>0.16061887719939216</v>
      </c>
      <c r="O31" s="65">
        <f>'5. Proxy tariefstijging Enexis'!O304</f>
        <v>0.1267688456092162</v>
      </c>
      <c r="P31" s="65">
        <f>'5. Proxy tariefstijging Enexis'!P304</f>
        <v>0.15834116189968328</v>
      </c>
    </row>
    <row r="32" spans="1:20" x14ac:dyDescent="0.2">
      <c r="A32" s="59"/>
    </row>
    <row r="33" spans="1:18" s="8" customFormat="1" x14ac:dyDescent="0.2">
      <c r="B33" s="8" t="s">
        <v>167</v>
      </c>
    </row>
    <row r="34" spans="1:18" x14ac:dyDescent="0.2">
      <c r="A34" s="59"/>
    </row>
    <row r="35" spans="1:18" x14ac:dyDescent="0.2">
      <c r="A35" s="59"/>
      <c r="B35" s="2" t="s">
        <v>225</v>
      </c>
      <c r="D35" s="2" t="s">
        <v>88</v>
      </c>
      <c r="J35" s="23">
        <f>'3. Data inkoop Enexis'!J215</f>
        <v>66321.719999999972</v>
      </c>
    </row>
    <row r="36" spans="1:18" x14ac:dyDescent="0.2">
      <c r="A36" s="59"/>
      <c r="B36" s="2" t="s">
        <v>227</v>
      </c>
      <c r="D36" s="2" t="s">
        <v>88</v>
      </c>
      <c r="J36" s="23">
        <f>'3. Data inkoop Enexis'!J219</f>
        <v>37878.600000000006</v>
      </c>
    </row>
    <row r="37" spans="1:18" x14ac:dyDescent="0.2">
      <c r="A37" s="59"/>
    </row>
    <row r="38" spans="1:18" s="8" customFormat="1" x14ac:dyDescent="0.2">
      <c r="B38" s="8" t="s">
        <v>165</v>
      </c>
    </row>
    <row r="39" spans="1:18" x14ac:dyDescent="0.2">
      <c r="B39" s="52"/>
    </row>
    <row r="40" spans="1:18" x14ac:dyDescent="0.2">
      <c r="B40" s="53" t="s">
        <v>133</v>
      </c>
    </row>
    <row r="41" spans="1:18" x14ac:dyDescent="0.2">
      <c r="B41" s="54" t="s">
        <v>128</v>
      </c>
      <c r="D41" s="2" t="s">
        <v>88</v>
      </c>
      <c r="J41" s="55"/>
      <c r="K41" s="55"/>
      <c r="L41" s="24">
        <f t="shared" ref="L41:P43" si="0" xml:space="preserve"> L18 * $K25 * (1 + L$31)</f>
        <v>9828.5994923763628</v>
      </c>
      <c r="M41" s="24">
        <f t="shared" si="0"/>
        <v>9944.8904629947629</v>
      </c>
      <c r="N41" s="24">
        <f t="shared" si="0"/>
        <v>9609.924303210968</v>
      </c>
      <c r="O41" s="24">
        <f t="shared" si="0"/>
        <v>9329.6460416443097</v>
      </c>
      <c r="P41" s="24">
        <f t="shared" si="0"/>
        <v>9591.0648205293783</v>
      </c>
      <c r="R41" s="13"/>
    </row>
    <row r="42" spans="1:18" x14ac:dyDescent="0.2">
      <c r="B42" s="54" t="s">
        <v>127</v>
      </c>
      <c r="D42" s="2" t="s">
        <v>88</v>
      </c>
      <c r="J42" s="55"/>
      <c r="K42" s="55"/>
      <c r="L42" s="24">
        <f t="shared" si="0"/>
        <v>6038659.4783350835</v>
      </c>
      <c r="M42" s="24">
        <f t="shared" si="0"/>
        <v>6260975.1423739186</v>
      </c>
      <c r="N42" s="24">
        <f t="shared" si="0"/>
        <v>6050091.4923481494</v>
      </c>
      <c r="O42" s="24">
        <f t="shared" si="0"/>
        <v>5873637.5399244064</v>
      </c>
      <c r="P42" s="24">
        <f t="shared" si="0"/>
        <v>6959713.3283941522</v>
      </c>
      <c r="R42" s="13"/>
    </row>
    <row r="43" spans="1:18" x14ac:dyDescent="0.2">
      <c r="B43" s="54" t="s">
        <v>129</v>
      </c>
      <c r="D43" s="2" t="s">
        <v>88</v>
      </c>
      <c r="J43" s="55"/>
      <c r="K43" s="55"/>
      <c r="L43" s="24">
        <f t="shared" si="0"/>
        <v>5943660.5021484336</v>
      </c>
      <c r="M43" s="24">
        <f t="shared" si="0"/>
        <v>6207420.9348299541</v>
      </c>
      <c r="N43" s="24">
        <f t="shared" si="0"/>
        <v>6177001.0703586861</v>
      </c>
      <c r="O43" s="24">
        <f t="shared" si="0"/>
        <v>6181971.6438179445</v>
      </c>
      <c r="P43" s="24">
        <f t="shared" si="0"/>
        <v>6561196.5372026963</v>
      </c>
      <c r="R43" s="13"/>
    </row>
    <row r="44" spans="1:18" x14ac:dyDescent="0.2">
      <c r="B44" s="52"/>
    </row>
    <row r="45" spans="1:18" s="8" customFormat="1" x14ac:dyDescent="0.2">
      <c r="B45" s="8" t="s">
        <v>237</v>
      </c>
    </row>
    <row r="47" spans="1:18" x14ac:dyDescent="0.2">
      <c r="B47" s="1" t="s">
        <v>238</v>
      </c>
    </row>
    <row r="48" spans="1:18" x14ac:dyDescent="0.2">
      <c r="B48" s="2" t="s">
        <v>238</v>
      </c>
      <c r="D48" s="2" t="s">
        <v>88</v>
      </c>
      <c r="J48" s="27"/>
      <c r="K48" s="27"/>
      <c r="L48" s="21">
        <f xml:space="preserve"> $J$35 + $J$36 + SUM(L41:L43)</f>
        <v>12096348.899975894</v>
      </c>
      <c r="M48" s="21">
        <f t="shared" ref="M48:P48" si="1" xml:space="preserve"> $J$35 + $J$36 + SUM(M41:M43)</f>
        <v>12582541.287666868</v>
      </c>
      <c r="N48" s="21">
        <f t="shared" si="1"/>
        <v>12340902.807010047</v>
      </c>
      <c r="O48" s="21">
        <f t="shared" si="1"/>
        <v>12169139.149783995</v>
      </c>
      <c r="P48" s="21">
        <f t="shared" si="1"/>
        <v>13634701.250417378</v>
      </c>
    </row>
    <row r="51" spans="2:2" x14ac:dyDescent="0.2">
      <c r="B51" s="20" t="s">
        <v>69</v>
      </c>
    </row>
  </sheetData>
  <mergeCells count="3">
    <mergeCell ref="B5:D5"/>
    <mergeCell ref="B6:D6"/>
    <mergeCell ref="B7:D7"/>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CC"/>
  </sheetPr>
  <dimension ref="B2:R51"/>
  <sheetViews>
    <sheetView showGridLines="0" zoomScale="85" zoomScaleNormal="85" workbookViewId="0">
      <pane xSplit="4" ySplit="11" topLeftCell="E12" activePane="bottomRight" state="frozen"/>
      <selection pane="topRight" activeCell="E1" sqref="E1"/>
      <selection pane="bottomLeft" activeCell="A12" sqref="A12"/>
      <selection pane="bottomRight" activeCell="E12" sqref="E12"/>
    </sheetView>
  </sheetViews>
  <sheetFormatPr defaultColWidth="9.140625" defaultRowHeight="12.75" x14ac:dyDescent="0.2"/>
  <cols>
    <col min="1" max="1" width="5.85546875" style="2" customWidth="1"/>
    <col min="2" max="2" width="65.85546875" style="2" customWidth="1"/>
    <col min="3" max="3" width="17.5703125" style="2" customWidth="1"/>
    <col min="4" max="4" width="13.85546875" style="2" customWidth="1"/>
    <col min="5" max="5" width="2.85546875" style="2" customWidth="1"/>
    <col min="6" max="6" width="13.85546875" style="2" customWidth="1"/>
    <col min="7" max="7" width="2.85546875" style="2" customWidth="1"/>
    <col min="8" max="8" width="13.85546875" style="2" customWidth="1"/>
    <col min="9" max="9" width="2.85546875" style="2" customWidth="1"/>
    <col min="10" max="14" width="13.85546875" style="2" customWidth="1"/>
    <col min="15" max="16" width="14.85546875" style="2" customWidth="1"/>
    <col min="17" max="17" width="2.7109375" style="2" customWidth="1"/>
    <col min="18" max="18" width="14.85546875" style="2" customWidth="1"/>
    <col min="19" max="19" width="12.5703125" style="2" customWidth="1"/>
    <col min="20" max="22" width="2.85546875" style="2" customWidth="1"/>
    <col min="23" max="23" width="30.85546875" style="2" customWidth="1"/>
    <col min="24" max="37" width="13.85546875" style="2" customWidth="1"/>
    <col min="38" max="16384" width="9.140625" style="2"/>
  </cols>
  <sheetData>
    <row r="2" spans="2:18" s="12" customFormat="1" ht="18" x14ac:dyDescent="0.2">
      <c r="B2" s="12" t="s">
        <v>240</v>
      </c>
    </row>
    <row r="4" spans="2:18" x14ac:dyDescent="0.2">
      <c r="B4" s="19" t="s">
        <v>50</v>
      </c>
    </row>
    <row r="5" spans="2:18" ht="26.1" customHeight="1" x14ac:dyDescent="0.2">
      <c r="B5" s="87" t="s">
        <v>111</v>
      </c>
      <c r="C5" s="87"/>
      <c r="D5" s="87"/>
      <c r="F5" s="13"/>
    </row>
    <row r="6" spans="2:18" x14ac:dyDescent="0.2">
      <c r="F6" s="13"/>
    </row>
    <row r="7" spans="2:18" x14ac:dyDescent="0.2">
      <c r="B7" s="20" t="s">
        <v>25</v>
      </c>
      <c r="F7" s="13"/>
    </row>
    <row r="8" spans="2:18" ht="27.6" customHeight="1" x14ac:dyDescent="0.2">
      <c r="B8" s="87" t="s">
        <v>249</v>
      </c>
      <c r="C8" s="87"/>
      <c r="D8" s="87"/>
    </row>
    <row r="10" spans="2:18" s="8" customFormat="1" x14ac:dyDescent="0.2">
      <c r="B10" s="8" t="s">
        <v>39</v>
      </c>
      <c r="C10" s="8" t="s">
        <v>90</v>
      </c>
      <c r="D10" s="8" t="s">
        <v>22</v>
      </c>
      <c r="F10" s="8" t="s">
        <v>23</v>
      </c>
      <c r="H10" s="8" t="s">
        <v>43</v>
      </c>
      <c r="J10" s="8" t="s">
        <v>163</v>
      </c>
      <c r="K10" s="8" t="s">
        <v>160</v>
      </c>
      <c r="L10" s="8" t="s">
        <v>95</v>
      </c>
      <c r="M10" s="8" t="s">
        <v>96</v>
      </c>
      <c r="N10" s="8" t="s">
        <v>97</v>
      </c>
      <c r="O10" s="8" t="s">
        <v>98</v>
      </c>
      <c r="P10" s="8" t="s">
        <v>99</v>
      </c>
      <c r="R10" s="8" t="s">
        <v>106</v>
      </c>
    </row>
    <row r="13" spans="2:18" s="8" customFormat="1" x14ac:dyDescent="0.2">
      <c r="B13" s="8" t="s">
        <v>42</v>
      </c>
    </row>
    <row r="15" spans="2:18" x14ac:dyDescent="0.2">
      <c r="B15" s="1" t="s">
        <v>112</v>
      </c>
    </row>
    <row r="16" spans="2:18" x14ac:dyDescent="0.2">
      <c r="B16" s="2" t="s">
        <v>109</v>
      </c>
      <c r="C16" s="2" t="s">
        <v>161</v>
      </c>
      <c r="D16" s="2" t="s">
        <v>88</v>
      </c>
      <c r="J16" s="27"/>
      <c r="K16" s="27"/>
      <c r="L16" s="23">
        <f>'4. Berekening kapitaalkosten'!L28</f>
        <v>6471094.8508030204</v>
      </c>
      <c r="M16" s="23">
        <f>'4. Berekening kapitaalkosten'!M28</f>
        <v>6936524.1588102365</v>
      </c>
      <c r="N16" s="23">
        <f>'4. Berekening kapitaalkosten'!N28</f>
        <v>7575985.3259099927</v>
      </c>
      <c r="O16" s="23">
        <f>'4. Berekening kapitaalkosten'!O28</f>
        <v>8180271.8250098666</v>
      </c>
      <c r="P16" s="23">
        <f>'4. Berekening kapitaalkosten'!P28</f>
        <v>8593512.8810642082</v>
      </c>
    </row>
    <row r="17" spans="2:16" x14ac:dyDescent="0.2">
      <c r="B17" s="2" t="s">
        <v>110</v>
      </c>
      <c r="C17" s="2" t="s">
        <v>161</v>
      </c>
      <c r="D17" s="2" t="s">
        <v>88</v>
      </c>
      <c r="J17" s="27"/>
      <c r="K17" s="27"/>
      <c r="L17" s="23">
        <f>'4. Berekening kapitaalkosten'!L29</f>
        <v>2840144.9789766911</v>
      </c>
      <c r="M17" s="23">
        <f>'4. Berekening kapitaalkosten'!M29</f>
        <v>3224456.046358611</v>
      </c>
      <c r="N17" s="23">
        <f>'4. Berekening kapitaalkosten'!N29</f>
        <v>3434341.8187806322</v>
      </c>
      <c r="O17" s="23">
        <f>'4. Berekening kapitaalkosten'!O29</f>
        <v>3649733.2332871729</v>
      </c>
      <c r="P17" s="23">
        <f>'4. Berekening kapitaalkosten'!P29</f>
        <v>3881800.191312056</v>
      </c>
    </row>
    <row r="19" spans="2:16" x14ac:dyDescent="0.2">
      <c r="B19" s="2" t="s">
        <v>109</v>
      </c>
      <c r="C19" s="2" t="s">
        <v>94</v>
      </c>
      <c r="D19" s="2" t="s">
        <v>88</v>
      </c>
      <c r="J19" s="27"/>
      <c r="K19" s="27"/>
      <c r="L19" s="23">
        <f>'4. Berekening kapitaalkosten'!L31</f>
        <v>300652.95301197621</v>
      </c>
      <c r="M19" s="23">
        <f>'4. Berekening kapitaalkosten'!M31</f>
        <v>307666.55904813274</v>
      </c>
      <c r="N19" s="23">
        <f>'4. Berekening kapitaalkosten'!N31</f>
        <v>319738.63094704971</v>
      </c>
      <c r="O19" s="23">
        <f>'4. Berekening kapitaalkosten'!O31</f>
        <v>333539.66327193921</v>
      </c>
      <c r="P19" s="23">
        <f>'4. Berekening kapitaalkosten'!P31</f>
        <v>339570.22846260871</v>
      </c>
    </row>
    <row r="20" spans="2:16" x14ac:dyDescent="0.2">
      <c r="B20" s="2" t="s">
        <v>110</v>
      </c>
      <c r="C20" s="2" t="s">
        <v>94</v>
      </c>
      <c r="D20" s="2" t="s">
        <v>88</v>
      </c>
      <c r="J20" s="27"/>
      <c r="K20" s="27"/>
      <c r="L20" s="23">
        <f>'4. Berekening kapitaalkosten'!L32</f>
        <v>951490.48708269908</v>
      </c>
      <c r="M20" s="23">
        <f>'4. Berekening kapitaalkosten'!M32</f>
        <v>923491.70199730142</v>
      </c>
      <c r="N20" s="23">
        <f>'4. Berekening kapitaalkosten'!N32</f>
        <v>906476.2502864491</v>
      </c>
      <c r="O20" s="23">
        <f>'4. Berekening kapitaalkosten'!O32</f>
        <v>889047.96660935832</v>
      </c>
      <c r="P20" s="23">
        <f>'4. Berekening kapitaalkosten'!P32</f>
        <v>902901.29571973206</v>
      </c>
    </row>
    <row r="22" spans="2:16" x14ac:dyDescent="0.2">
      <c r="B22" s="1" t="s">
        <v>100</v>
      </c>
    </row>
    <row r="23" spans="2:16" x14ac:dyDescent="0.2">
      <c r="B23" s="26" t="s">
        <v>101</v>
      </c>
      <c r="C23" s="2" t="s">
        <v>92</v>
      </c>
      <c r="D23" s="2" t="s">
        <v>88</v>
      </c>
      <c r="J23" s="27"/>
      <c r="K23" s="27"/>
      <c r="L23" s="23">
        <f>'2. Brondata'!L27</f>
        <v>1064554.3472068622</v>
      </c>
      <c r="M23" s="23">
        <f>'2. Brondata'!M27</f>
        <v>1555167.3646350568</v>
      </c>
      <c r="N23" s="23">
        <f>'2. Brondata'!N27</f>
        <v>1586897.6109609187</v>
      </c>
      <c r="O23" s="23">
        <f>'2. Brondata'!O27</f>
        <v>1640068.6139759046</v>
      </c>
      <c r="P23" s="23">
        <f>'2. Brondata'!P27</f>
        <v>1863664.4312637276</v>
      </c>
    </row>
    <row r="24" spans="2:16" x14ac:dyDescent="0.2">
      <c r="L24" s="47"/>
      <c r="M24" s="47"/>
      <c r="N24" s="47"/>
      <c r="O24" s="47"/>
      <c r="P24" s="47"/>
    </row>
    <row r="25" spans="2:16" x14ac:dyDescent="0.2">
      <c r="B25" s="26" t="s">
        <v>101</v>
      </c>
      <c r="C25" s="2" t="s">
        <v>93</v>
      </c>
      <c r="D25" s="2" t="s">
        <v>88</v>
      </c>
      <c r="J25" s="27"/>
      <c r="K25" s="27"/>
      <c r="L25" s="23">
        <f>'2. Brondata'!L29</f>
        <v>10226701.426473046</v>
      </c>
      <c r="M25" s="23">
        <f>'2. Brondata'!M29</f>
        <v>9668955.1656729002</v>
      </c>
      <c r="N25" s="23">
        <f>'2. Brondata'!N29</f>
        <v>10132719.767199401</v>
      </c>
      <c r="O25" s="23">
        <f>'2. Brondata'!O29</f>
        <v>10496194.79145617</v>
      </c>
      <c r="P25" s="23">
        <f>'2. Brondata'!P29</f>
        <v>10618489.907977393</v>
      </c>
    </row>
    <row r="26" spans="2:16" x14ac:dyDescent="0.2">
      <c r="B26" s="26" t="s">
        <v>102</v>
      </c>
      <c r="C26" s="2" t="s">
        <v>93</v>
      </c>
      <c r="D26" s="2" t="s">
        <v>88</v>
      </c>
      <c r="J26" s="27"/>
      <c r="K26" s="27"/>
      <c r="L26" s="23">
        <f>'2. Brondata'!L30</f>
        <v>2070000</v>
      </c>
      <c r="M26" s="23">
        <f>'2. Brondata'!M30</f>
        <v>2130000</v>
      </c>
      <c r="N26" s="23">
        <f>'2. Brondata'!N30</f>
        <v>2200000</v>
      </c>
      <c r="O26" s="23">
        <f>'2. Brondata'!O30</f>
        <v>2280000</v>
      </c>
      <c r="P26" s="23">
        <f>'2. Brondata'!P30</f>
        <v>2350000</v>
      </c>
    </row>
    <row r="27" spans="2:16" x14ac:dyDescent="0.2">
      <c r="B27" s="26" t="s">
        <v>239</v>
      </c>
      <c r="C27" s="2" t="s">
        <v>93</v>
      </c>
      <c r="D27" s="2" t="s">
        <v>88</v>
      </c>
      <c r="J27" s="27"/>
      <c r="K27" s="27"/>
      <c r="L27" s="23">
        <f>'6. Inkoop transport Enexis'!L48</f>
        <v>12096348.899975894</v>
      </c>
      <c r="M27" s="23">
        <f>'6. Inkoop transport Enexis'!M48</f>
        <v>12582541.287666868</v>
      </c>
      <c r="N27" s="23">
        <f>'6. Inkoop transport Enexis'!N48</f>
        <v>12340902.807010047</v>
      </c>
      <c r="O27" s="23">
        <f>'6. Inkoop transport Enexis'!O48</f>
        <v>12169139.149783995</v>
      </c>
      <c r="P27" s="23">
        <f>'6. Inkoop transport Enexis'!P48</f>
        <v>13634701.250417378</v>
      </c>
    </row>
    <row r="29" spans="2:16" x14ac:dyDescent="0.2">
      <c r="B29" s="26" t="s">
        <v>101</v>
      </c>
      <c r="C29" s="2" t="s">
        <v>94</v>
      </c>
      <c r="D29" s="2" t="s">
        <v>88</v>
      </c>
      <c r="J29" s="27"/>
      <c r="K29" s="27"/>
      <c r="L29" s="23">
        <f>'2. Brondata'!L32</f>
        <v>466846.21786343714</v>
      </c>
      <c r="M29" s="23">
        <f>'2. Brondata'!M32</f>
        <v>603807.92817158229</v>
      </c>
      <c r="N29" s="23">
        <f>'2. Brondata'!N32</f>
        <v>597623.24709569942</v>
      </c>
      <c r="O29" s="23">
        <f>'2. Brondata'!O32</f>
        <v>607225.92342716525</v>
      </c>
      <c r="P29" s="23">
        <f>'2. Brondata'!P32</f>
        <v>654454.05627685867</v>
      </c>
    </row>
    <row r="31" spans="2:16" x14ac:dyDescent="0.2">
      <c r="B31" s="1" t="s">
        <v>103</v>
      </c>
    </row>
    <row r="32" spans="2:16" x14ac:dyDescent="0.2">
      <c r="B32" s="2" t="s">
        <v>104</v>
      </c>
      <c r="C32" s="2" t="s">
        <v>92</v>
      </c>
      <c r="D32" s="2" t="s">
        <v>88</v>
      </c>
      <c r="J32" s="27"/>
      <c r="K32" s="27"/>
      <c r="L32" s="23">
        <f>'2. Brondata'!L36</f>
        <v>217019.65998508988</v>
      </c>
      <c r="M32" s="23">
        <f>'2. Brondata'!M36</f>
        <v>222708.10125054966</v>
      </c>
      <c r="N32" s="23">
        <f>'2. Brondata'!N36</f>
        <v>224224.81859303144</v>
      </c>
      <c r="O32" s="23">
        <f>'2. Brondata'!O36</f>
        <v>230255.26239192812</v>
      </c>
      <c r="P32" s="23">
        <f>'2. Brondata'!P36</f>
        <v>234160.36763976669</v>
      </c>
    </row>
    <row r="34" spans="2:18" x14ac:dyDescent="0.2">
      <c r="B34" s="2" t="s">
        <v>104</v>
      </c>
      <c r="C34" s="2" t="s">
        <v>93</v>
      </c>
      <c r="D34" s="2" t="s">
        <v>88</v>
      </c>
      <c r="J34" s="27"/>
      <c r="K34" s="27"/>
      <c r="L34" s="23">
        <f>'2. Brondata'!L38</f>
        <v>206115.02377238713</v>
      </c>
      <c r="M34" s="23">
        <f>'2. Brondata'!M38</f>
        <v>207722.3232508495</v>
      </c>
      <c r="N34" s="23">
        <f>'2. Brondata'!N38</f>
        <v>214624.34957072599</v>
      </c>
      <c r="O34" s="23">
        <f>'2. Brondata'!O38</f>
        <v>216158.81534544518</v>
      </c>
      <c r="P34" s="23">
        <f>'2. Brondata'!P38</f>
        <v>217443.19273999933</v>
      </c>
    </row>
    <row r="36" spans="2:18" x14ac:dyDescent="0.2">
      <c r="B36" s="2" t="s">
        <v>104</v>
      </c>
      <c r="C36" s="2" t="s">
        <v>94</v>
      </c>
      <c r="D36" s="2" t="s">
        <v>88</v>
      </c>
      <c r="J36" s="27"/>
      <c r="K36" s="27"/>
      <c r="L36" s="23">
        <f>'2. Brondata'!L40</f>
        <v>-681.64237022354553</v>
      </c>
      <c r="M36" s="23">
        <f>'2. Brondata'!M40</f>
        <v>-723.98653112736076</v>
      </c>
      <c r="N36" s="23">
        <f>'2. Brondata'!N40</f>
        <v>-780.09028335361586</v>
      </c>
      <c r="O36" s="23">
        <f>'2. Brondata'!O40</f>
        <v>-810.4199270051015</v>
      </c>
      <c r="P36" s="23">
        <f>'2. Brondata'!P40</f>
        <v>-826.62832554520355</v>
      </c>
    </row>
    <row r="37" spans="2:18" x14ac:dyDescent="0.2">
      <c r="J37" s="47"/>
      <c r="K37" s="47"/>
      <c r="L37" s="47"/>
      <c r="M37" s="47"/>
      <c r="N37" s="47"/>
    </row>
    <row r="38" spans="2:18" s="8" customFormat="1" x14ac:dyDescent="0.2">
      <c r="B38" s="8" t="s">
        <v>113</v>
      </c>
    </row>
    <row r="40" spans="2:18" x14ac:dyDescent="0.2">
      <c r="B40" s="19" t="s">
        <v>113</v>
      </c>
    </row>
    <row r="41" spans="2:18" x14ac:dyDescent="0.2">
      <c r="B41" s="26" t="s">
        <v>114</v>
      </c>
      <c r="C41" s="2" t="s">
        <v>161</v>
      </c>
      <c r="D41" s="2" t="s">
        <v>88</v>
      </c>
      <c r="J41" s="27"/>
      <c r="K41" s="27"/>
      <c r="L41" s="24">
        <f>SUM(L16, L17, L23, L25, L26, L27)</f>
        <v>34768844.503435515</v>
      </c>
      <c r="M41" s="24">
        <f t="shared" ref="M41:O41" si="0">SUM(M16, M17, M23, M25, M26, M27)</f>
        <v>36097644.023143679</v>
      </c>
      <c r="N41" s="24">
        <f t="shared" si="0"/>
        <v>37270847.329860993</v>
      </c>
      <c r="O41" s="24">
        <f t="shared" si="0"/>
        <v>38415407.613513112</v>
      </c>
      <c r="P41" s="24">
        <f>SUM(P16, P17, P23, P25, P26, P27)</f>
        <v>40942168.662034765</v>
      </c>
      <c r="R41" s="15">
        <v>3</v>
      </c>
    </row>
    <row r="42" spans="2:18" x14ac:dyDescent="0.2">
      <c r="B42" s="26" t="s">
        <v>115</v>
      </c>
      <c r="C42" s="2" t="s">
        <v>161</v>
      </c>
      <c r="D42" s="2" t="s">
        <v>88</v>
      </c>
      <c r="J42" s="27"/>
      <c r="K42" s="27"/>
      <c r="L42" s="24">
        <f xml:space="preserve"> L41 - L32 - L34</f>
        <v>34345709.819678038</v>
      </c>
      <c r="M42" s="24">
        <f xml:space="preserve"> M41 - M32 - M34</f>
        <v>35667213.598642275</v>
      </c>
      <c r="N42" s="24">
        <f xml:space="preserve"> N41 - N32 - N34</f>
        <v>36831998.161697231</v>
      </c>
      <c r="O42" s="24">
        <f xml:space="preserve"> O41 - O32 - O34</f>
        <v>37968993.535775743</v>
      </c>
      <c r="P42" s="24">
        <f xml:space="preserve"> P41 - P32 - P34</f>
        <v>40490565.101654999</v>
      </c>
      <c r="R42" s="15" t="s">
        <v>116</v>
      </c>
    </row>
    <row r="43" spans="2:18" x14ac:dyDescent="0.2">
      <c r="R43" s="15"/>
    </row>
    <row r="44" spans="2:18" x14ac:dyDescent="0.2">
      <c r="B44" s="26" t="s">
        <v>114</v>
      </c>
      <c r="C44" s="2" t="s">
        <v>94</v>
      </c>
      <c r="D44" s="2" t="s">
        <v>88</v>
      </c>
      <c r="J44" s="27"/>
      <c r="K44" s="27"/>
      <c r="L44" s="24">
        <f xml:space="preserve"> SUM(L19, L20, L29)</f>
        <v>1718989.6579581127</v>
      </c>
      <c r="M44" s="24">
        <f xml:space="preserve"> SUM(M19, M20, M29)</f>
        <v>1834966.1892170163</v>
      </c>
      <c r="N44" s="24">
        <f xml:space="preserve"> SUM(N19, N20, N29)</f>
        <v>1823838.1283291983</v>
      </c>
      <c r="O44" s="24">
        <f xml:space="preserve"> SUM(O19, O20, O29)</f>
        <v>1829813.5533084627</v>
      </c>
      <c r="P44" s="24">
        <f xml:space="preserve"> SUM(P19, P20, P29)</f>
        <v>1896925.5804591994</v>
      </c>
      <c r="R44" s="15">
        <v>3</v>
      </c>
    </row>
    <row r="45" spans="2:18" x14ac:dyDescent="0.2">
      <c r="B45" s="26" t="s">
        <v>115</v>
      </c>
      <c r="C45" s="2" t="s">
        <v>94</v>
      </c>
      <c r="D45" s="2" t="s">
        <v>88</v>
      </c>
      <c r="J45" s="27"/>
      <c r="K45" s="27"/>
      <c r="L45" s="24">
        <f>L44-L36</f>
        <v>1719671.3003283362</v>
      </c>
      <c r="M45" s="24">
        <f>M44-M36</f>
        <v>1835690.1757481438</v>
      </c>
      <c r="N45" s="24">
        <f>N44-N36</f>
        <v>1824618.2186125519</v>
      </c>
      <c r="O45" s="24">
        <f>O44-O36</f>
        <v>1830623.9732354679</v>
      </c>
      <c r="P45" s="24">
        <f>P44-P36</f>
        <v>1897752.2087847446</v>
      </c>
      <c r="R45" s="15" t="s">
        <v>116</v>
      </c>
    </row>
    <row r="47" spans="2:18" x14ac:dyDescent="0.2">
      <c r="B47" s="26" t="s">
        <v>117</v>
      </c>
      <c r="D47" s="2" t="s">
        <v>88</v>
      </c>
      <c r="J47" s="27"/>
      <c r="K47" s="27"/>
      <c r="L47" s="21">
        <f>L42 + L45</f>
        <v>36065381.120006375</v>
      </c>
      <c r="M47" s="21">
        <f t="shared" ref="M47:P47" si="1">M42 + M45</f>
        <v>37502903.774390422</v>
      </c>
      <c r="N47" s="21">
        <f>N42 + N45</f>
        <v>38656616.380309783</v>
      </c>
      <c r="O47" s="21">
        <f t="shared" si="1"/>
        <v>39799617.509011209</v>
      </c>
      <c r="P47" s="21">
        <f t="shared" si="1"/>
        <v>42388317.310439743</v>
      </c>
    </row>
    <row r="51" spans="2:2" x14ac:dyDescent="0.2">
      <c r="B51" s="20" t="s">
        <v>69</v>
      </c>
    </row>
  </sheetData>
  <mergeCells count="2">
    <mergeCell ref="B5:D5"/>
    <mergeCell ref="B8:D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CC8D9"/>
  </sheetPr>
  <dimension ref="B2:M60"/>
  <sheetViews>
    <sheetView showGridLines="0" zoomScale="85" zoomScaleNormal="85" workbookViewId="0">
      <pane ySplit="3" topLeftCell="A4" activePane="bottomLeft" state="frozen"/>
      <selection activeCell="O39" sqref="O39"/>
      <selection pane="bottomLeft" activeCell="A4" sqref="A4"/>
    </sheetView>
  </sheetViews>
  <sheetFormatPr defaultColWidth="9.140625" defaultRowHeight="12.75" x14ac:dyDescent="0.2"/>
  <cols>
    <col min="1" max="1" width="5.85546875" style="2" customWidth="1"/>
    <col min="2" max="2" width="35.140625" style="2" customWidth="1"/>
    <col min="3" max="3" width="2.85546875" style="2" customWidth="1"/>
    <col min="4" max="4" width="30.85546875" style="2" customWidth="1"/>
    <col min="5" max="5" width="2.85546875" style="2" customWidth="1"/>
    <col min="6" max="6" width="13.85546875" style="2" customWidth="1"/>
    <col min="7" max="7" width="2.85546875" style="2" customWidth="1"/>
    <col min="8" max="8" width="30.85546875" style="2" customWidth="1"/>
    <col min="9" max="9" width="2.85546875" style="2" customWidth="1"/>
    <col min="10" max="10" width="13.85546875" style="2" customWidth="1"/>
    <col min="11" max="11" width="2.85546875" style="2" customWidth="1"/>
    <col min="12" max="12" width="30.85546875" style="2" customWidth="1"/>
    <col min="13" max="13" width="2.85546875" style="2" customWidth="1"/>
    <col min="14" max="16384" width="9.140625" style="2"/>
  </cols>
  <sheetData>
    <row r="2" spans="2:13" s="7" customFormat="1" ht="18" x14ac:dyDescent="0.2">
      <c r="B2" s="7" t="s">
        <v>47</v>
      </c>
    </row>
    <row r="5" spans="2:13" s="8" customFormat="1" x14ac:dyDescent="0.2">
      <c r="B5" s="8" t="s">
        <v>13</v>
      </c>
    </row>
    <row r="7" spans="2:13" x14ac:dyDescent="0.2">
      <c r="B7" s="2" t="s">
        <v>367</v>
      </c>
    </row>
    <row r="9" spans="2:13" s="8" customFormat="1" x14ac:dyDescent="0.2">
      <c r="B9" s="8" t="s">
        <v>53</v>
      </c>
    </row>
    <row r="11" spans="2:13" x14ac:dyDescent="0.2">
      <c r="B11" s="2" t="s">
        <v>78</v>
      </c>
    </row>
    <row r="13" spans="2:13" x14ac:dyDescent="0.2">
      <c r="D13" s="28" t="s">
        <v>79</v>
      </c>
      <c r="E13" s="28"/>
      <c r="F13" s="28"/>
      <c r="G13" s="28"/>
      <c r="H13" s="28" t="s">
        <v>80</v>
      </c>
      <c r="I13" s="28"/>
      <c r="J13" s="28"/>
      <c r="K13" s="28"/>
      <c r="L13" s="28" t="s">
        <v>28</v>
      </c>
    </row>
    <row r="14" spans="2:13" x14ac:dyDescent="0.2">
      <c r="C14" s="29"/>
      <c r="D14" s="29"/>
      <c r="E14" s="29"/>
    </row>
    <row r="15" spans="2:13" x14ac:dyDescent="0.2">
      <c r="B15" s="57"/>
      <c r="C15" s="31"/>
      <c r="D15" s="32"/>
      <c r="E15" s="33"/>
      <c r="G15" s="31"/>
      <c r="H15" s="32"/>
      <c r="I15" s="33"/>
      <c r="K15" s="31"/>
      <c r="L15" s="32"/>
      <c r="M15" s="33"/>
    </row>
    <row r="16" spans="2:13" x14ac:dyDescent="0.2">
      <c r="B16" s="30"/>
      <c r="C16" s="34"/>
      <c r="D16" s="35" t="s">
        <v>81</v>
      </c>
      <c r="E16" s="36"/>
      <c r="G16" s="34"/>
      <c r="H16" s="37" t="s">
        <v>242</v>
      </c>
      <c r="I16" s="36"/>
      <c r="K16" s="34"/>
      <c r="L16" s="38" t="s">
        <v>82</v>
      </c>
      <c r="M16" s="36"/>
    </row>
    <row r="17" spans="2:13" x14ac:dyDescent="0.2">
      <c r="B17" s="30"/>
      <c r="C17" s="39"/>
      <c r="D17" s="40"/>
      <c r="E17" s="41"/>
      <c r="G17" s="42"/>
      <c r="H17" s="40"/>
      <c r="I17" s="43"/>
      <c r="K17" s="39"/>
      <c r="L17" s="40"/>
      <c r="M17" s="41"/>
    </row>
    <row r="20" spans="2:13" x14ac:dyDescent="0.2">
      <c r="C20" s="31"/>
      <c r="D20" s="32"/>
      <c r="E20" s="33"/>
      <c r="G20" s="31"/>
      <c r="H20" s="32"/>
      <c r="I20" s="33"/>
    </row>
    <row r="21" spans="2:13" x14ac:dyDescent="0.2">
      <c r="C21" s="34"/>
      <c r="D21" s="35" t="s">
        <v>241</v>
      </c>
      <c r="E21" s="36"/>
      <c r="G21" s="34"/>
      <c r="H21" s="37" t="s">
        <v>243</v>
      </c>
      <c r="I21" s="36"/>
    </row>
    <row r="22" spans="2:13" x14ac:dyDescent="0.2">
      <c r="C22" s="39"/>
      <c r="D22" s="40"/>
      <c r="E22" s="41"/>
      <c r="G22" s="39"/>
      <c r="H22" s="40"/>
      <c r="I22" s="41"/>
    </row>
    <row r="25" spans="2:13" x14ac:dyDescent="0.2">
      <c r="B25" s="5"/>
      <c r="G25" s="31"/>
      <c r="H25" s="32"/>
      <c r="I25" s="33"/>
    </row>
    <row r="26" spans="2:13" x14ac:dyDescent="0.2">
      <c r="G26" s="34"/>
      <c r="H26" s="37" t="s">
        <v>244</v>
      </c>
      <c r="I26" s="36"/>
    </row>
    <row r="27" spans="2:13" x14ac:dyDescent="0.2">
      <c r="G27" s="39"/>
      <c r="H27" s="40"/>
      <c r="I27" s="41"/>
    </row>
    <row r="30" spans="2:13" x14ac:dyDescent="0.2">
      <c r="G30" s="31"/>
      <c r="H30" s="32"/>
      <c r="I30" s="33"/>
    </row>
    <row r="31" spans="2:13" x14ac:dyDescent="0.2">
      <c r="G31" s="34"/>
      <c r="H31" s="37" t="s">
        <v>245</v>
      </c>
      <c r="I31" s="36"/>
    </row>
    <row r="32" spans="2:13" x14ac:dyDescent="0.2">
      <c r="G32" s="39"/>
      <c r="H32" s="40"/>
      <c r="I32" s="41"/>
    </row>
    <row r="36" spans="2:6" s="8" customFormat="1" x14ac:dyDescent="0.2">
      <c r="B36" s="8" t="s">
        <v>14</v>
      </c>
    </row>
    <row r="38" spans="2:6" x14ac:dyDescent="0.2">
      <c r="B38" s="19" t="s">
        <v>33</v>
      </c>
      <c r="D38" s="19" t="s">
        <v>15</v>
      </c>
      <c r="F38" s="5"/>
    </row>
    <row r="40" spans="2:6" x14ac:dyDescent="0.2">
      <c r="B40" s="22">
        <v>123</v>
      </c>
      <c r="D40" s="2" t="s">
        <v>61</v>
      </c>
    </row>
    <row r="41" spans="2:6" x14ac:dyDescent="0.2">
      <c r="B41" s="23">
        <f>B40</f>
        <v>123</v>
      </c>
      <c r="D41" s="2" t="s">
        <v>16</v>
      </c>
    </row>
    <row r="42" spans="2:6" x14ac:dyDescent="0.2">
      <c r="B42" s="24">
        <f>B41+B40</f>
        <v>246</v>
      </c>
      <c r="D42" s="2" t="s">
        <v>17</v>
      </c>
    </row>
    <row r="43" spans="2:6" x14ac:dyDescent="0.2">
      <c r="B43" s="21">
        <f>B41+B42</f>
        <v>369</v>
      </c>
      <c r="D43" s="2" t="s">
        <v>62</v>
      </c>
      <c r="E43" s="5"/>
      <c r="F43" s="5"/>
    </row>
    <row r="44" spans="2:6" x14ac:dyDescent="0.2">
      <c r="B44" s="27"/>
      <c r="D44" s="2" t="s">
        <v>18</v>
      </c>
      <c r="E44" s="5"/>
    </row>
    <row r="46" spans="2:6" x14ac:dyDescent="0.2">
      <c r="B46" s="19" t="s">
        <v>29</v>
      </c>
    </row>
    <row r="47" spans="2:6" x14ac:dyDescent="0.2">
      <c r="B47" s="1"/>
    </row>
    <row r="48" spans="2:6" x14ac:dyDescent="0.2">
      <c r="B48" s="20" t="s">
        <v>34</v>
      </c>
    </row>
    <row r="49" spans="2:4" x14ac:dyDescent="0.2">
      <c r="B49" s="21" t="s">
        <v>28</v>
      </c>
      <c r="D49" s="2" t="s">
        <v>37</v>
      </c>
    </row>
    <row r="50" spans="2:4" x14ac:dyDescent="0.2">
      <c r="B50" s="22" t="s">
        <v>26</v>
      </c>
      <c r="D50" s="2" t="s">
        <v>30</v>
      </c>
    </row>
    <row r="51" spans="2:4" x14ac:dyDescent="0.2">
      <c r="B51" s="24" t="s">
        <v>27</v>
      </c>
      <c r="D51" s="2" t="s">
        <v>31</v>
      </c>
    </row>
    <row r="53" spans="2:4" x14ac:dyDescent="0.2">
      <c r="B53" s="20" t="s">
        <v>36</v>
      </c>
    </row>
    <row r="54" spans="2:4" x14ac:dyDescent="0.2">
      <c r="B54" s="16" t="s">
        <v>32</v>
      </c>
      <c r="D54" s="2" t="s">
        <v>38</v>
      </c>
    </row>
    <row r="55" spans="2:4" x14ac:dyDescent="0.2">
      <c r="B55" s="44" t="s">
        <v>35</v>
      </c>
      <c r="D55" s="2" t="s">
        <v>63</v>
      </c>
    </row>
    <row r="60" spans="2:4" x14ac:dyDescent="0.2">
      <c r="B60" s="20" t="s">
        <v>69</v>
      </c>
    </row>
  </sheetData>
  <pageMargins left="0.75" right="0.75" top="1" bottom="1" header="0.5" footer="0.5"/>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CC8D9"/>
  </sheetPr>
  <dimension ref="A2:I32"/>
  <sheetViews>
    <sheetView showGridLines="0" tabSelected="1" zoomScale="85" zoomScaleNormal="85" workbookViewId="0">
      <pane ySplit="3" topLeftCell="A4" activePane="bottomLeft" state="frozen"/>
      <selection activeCell="B6" sqref="B6"/>
      <selection pane="bottomLeft" activeCell="F16" sqref="F16"/>
    </sheetView>
  </sheetViews>
  <sheetFormatPr defaultColWidth="9.140625" defaultRowHeight="12.75" x14ac:dyDescent="0.2"/>
  <cols>
    <col min="1" max="1" width="5.85546875" style="2" customWidth="1"/>
    <col min="2" max="2" width="7.5703125" style="2" customWidth="1"/>
    <col min="3" max="3" width="52.85546875" style="2" customWidth="1"/>
    <col min="4" max="4" width="52.5703125" style="2" customWidth="1"/>
    <col min="5" max="5" width="36.140625" style="2" customWidth="1"/>
    <col min="6" max="6" width="40.85546875" style="2" customWidth="1"/>
    <col min="7" max="7" width="49.85546875" style="2" customWidth="1"/>
    <col min="8" max="8" width="5.85546875" style="2" customWidth="1"/>
    <col min="9" max="16384" width="9.140625" style="2"/>
  </cols>
  <sheetData>
    <row r="2" spans="1:9" s="7" customFormat="1" ht="18" x14ac:dyDescent="0.2">
      <c r="B2" s="7" t="s">
        <v>19</v>
      </c>
    </row>
    <row r="5" spans="1:9" s="8" customFormat="1" x14ac:dyDescent="0.2">
      <c r="B5" s="8" t="s">
        <v>20</v>
      </c>
    </row>
    <row r="7" spans="1:9" x14ac:dyDescent="0.2">
      <c r="B7" s="20" t="s">
        <v>57</v>
      </c>
    </row>
    <row r="8" spans="1:9" x14ac:dyDescent="0.2">
      <c r="B8" s="20" t="s">
        <v>58</v>
      </c>
    </row>
    <row r="10" spans="1:9" x14ac:dyDescent="0.2">
      <c r="B10" s="14" t="s">
        <v>48</v>
      </c>
      <c r="C10" s="14" t="s">
        <v>49</v>
      </c>
      <c r="D10" s="14" t="s">
        <v>70</v>
      </c>
      <c r="E10" s="14" t="s">
        <v>56</v>
      </c>
      <c r="F10" s="14" t="s">
        <v>71</v>
      </c>
      <c r="G10" s="14" t="s">
        <v>0</v>
      </c>
      <c r="I10" s="18"/>
    </row>
    <row r="11" spans="1:9" x14ac:dyDescent="0.2">
      <c r="B11" s="11"/>
      <c r="C11" s="17" t="s">
        <v>54</v>
      </c>
      <c r="D11" s="17" t="s">
        <v>21</v>
      </c>
      <c r="E11" s="17" t="s">
        <v>59</v>
      </c>
      <c r="F11" s="17" t="s">
        <v>72</v>
      </c>
      <c r="G11" s="17"/>
    </row>
    <row r="12" spans="1:9" x14ac:dyDescent="0.2">
      <c r="B12" s="6">
        <v>1</v>
      </c>
      <c r="C12" s="6" t="s">
        <v>122</v>
      </c>
      <c r="D12" s="49" t="s">
        <v>121</v>
      </c>
      <c r="E12" s="6" t="s">
        <v>341</v>
      </c>
      <c r="F12" s="50" t="s">
        <v>123</v>
      </c>
      <c r="G12" s="6"/>
    </row>
    <row r="13" spans="1:9" x14ac:dyDescent="0.2">
      <c r="B13" s="6">
        <v>2</v>
      </c>
      <c r="C13" s="6" t="s">
        <v>356</v>
      </c>
      <c r="D13" s="6" t="s">
        <v>357</v>
      </c>
      <c r="E13" s="6" t="s">
        <v>342</v>
      </c>
      <c r="F13" s="91" t="s">
        <v>371</v>
      </c>
      <c r="G13" s="6"/>
    </row>
    <row r="14" spans="1:9" x14ac:dyDescent="0.2">
      <c r="B14" s="6">
        <v>3</v>
      </c>
      <c r="C14" s="6" t="s">
        <v>125</v>
      </c>
      <c r="D14" s="6" t="s">
        <v>358</v>
      </c>
      <c r="E14" s="6" t="s">
        <v>343</v>
      </c>
      <c r="F14" s="92" t="s">
        <v>371</v>
      </c>
      <c r="G14" s="6"/>
    </row>
    <row r="15" spans="1:9" x14ac:dyDescent="0.2">
      <c r="B15" s="6">
        <v>4</v>
      </c>
      <c r="C15" s="6" t="s">
        <v>332</v>
      </c>
      <c r="D15" s="6" t="s">
        <v>333</v>
      </c>
      <c r="E15" s="6" t="s">
        <v>344</v>
      </c>
      <c r="F15" s="6" t="s">
        <v>124</v>
      </c>
      <c r="G15" s="6"/>
    </row>
    <row r="16" spans="1:9" x14ac:dyDescent="0.2">
      <c r="A16" s="59"/>
      <c r="B16" s="6">
        <v>5</v>
      </c>
      <c r="C16" s="6" t="s">
        <v>361</v>
      </c>
      <c r="D16" s="6" t="s">
        <v>334</v>
      </c>
      <c r="E16" s="83" t="s">
        <v>345</v>
      </c>
      <c r="F16" s="93" t="s">
        <v>371</v>
      </c>
      <c r="G16" s="6"/>
    </row>
    <row r="17" spans="1:7" x14ac:dyDescent="0.2">
      <c r="A17" s="59"/>
      <c r="B17" s="6">
        <v>6</v>
      </c>
      <c r="C17" s="6" t="s">
        <v>338</v>
      </c>
      <c r="D17" s="6" t="s">
        <v>339</v>
      </c>
      <c r="E17" s="49" t="s">
        <v>346</v>
      </c>
      <c r="F17" s="6" t="s">
        <v>124</v>
      </c>
      <c r="G17" s="6"/>
    </row>
    <row r="18" spans="1:7" x14ac:dyDescent="0.2">
      <c r="B18" s="6">
        <v>7</v>
      </c>
      <c r="C18" s="6" t="s">
        <v>335</v>
      </c>
      <c r="D18" s="6" t="s">
        <v>336</v>
      </c>
      <c r="E18" s="6" t="s">
        <v>359</v>
      </c>
      <c r="F18" s="50" t="s">
        <v>123</v>
      </c>
      <c r="G18" s="6"/>
    </row>
    <row r="19" spans="1:7" x14ac:dyDescent="0.2">
      <c r="B19" s="6">
        <v>8</v>
      </c>
      <c r="C19" s="6" t="s">
        <v>363</v>
      </c>
      <c r="D19" s="6" t="s">
        <v>364</v>
      </c>
      <c r="E19" s="83" t="s">
        <v>365</v>
      </c>
      <c r="F19" s="6" t="s">
        <v>124</v>
      </c>
      <c r="G19" s="6"/>
    </row>
    <row r="20" spans="1:7" x14ac:dyDescent="0.2">
      <c r="B20" s="6">
        <v>9</v>
      </c>
      <c r="C20" s="6" t="s">
        <v>337</v>
      </c>
      <c r="D20" s="6" t="s">
        <v>340</v>
      </c>
      <c r="E20" s="84" t="s">
        <v>347</v>
      </c>
      <c r="F20" s="6" t="s">
        <v>124</v>
      </c>
      <c r="G20" s="6"/>
    </row>
    <row r="23" spans="1:7" s="8" customFormat="1" x14ac:dyDescent="0.2">
      <c r="B23" s="8" t="s">
        <v>46</v>
      </c>
    </row>
    <row r="25" spans="1:7" x14ac:dyDescent="0.2">
      <c r="B25" s="20" t="s">
        <v>44</v>
      </c>
    </row>
    <row r="26" spans="1:7" x14ac:dyDescent="0.2">
      <c r="B26" s="20" t="s">
        <v>45</v>
      </c>
    </row>
    <row r="32" spans="1:7" x14ac:dyDescent="0.2">
      <c r="B32" s="20" t="s">
        <v>69</v>
      </c>
    </row>
  </sheetData>
  <hyperlinks>
    <hyperlink ref="F12" r:id="rId1" xr:uid="{FAFB8315-A70F-49CD-BE9E-44B9AC936260}"/>
    <hyperlink ref="F18" r:id="rId2" xr:uid="{78501D18-57F7-4F11-860D-C99623088098}"/>
  </hyperlinks>
  <pageMargins left="0.75" right="0.75" top="1" bottom="1" header="0.5" footer="0.5"/>
  <pageSetup paperSize="9" orientation="portrait" r:id="rId3"/>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CFFFF"/>
  </sheetPr>
  <dimension ref="B2:R22"/>
  <sheetViews>
    <sheetView showGridLines="0" zoomScale="85" zoomScaleNormal="85" workbookViewId="0">
      <pane xSplit="4" ySplit="11" topLeftCell="E12" activePane="bottomRight" state="frozen"/>
      <selection pane="topRight" activeCell="E1" sqref="E1"/>
      <selection pane="bottomLeft" activeCell="A12" sqref="A12"/>
      <selection pane="bottomRight" activeCell="E12" sqref="E12"/>
    </sheetView>
  </sheetViews>
  <sheetFormatPr defaultColWidth="9.140625" defaultRowHeight="12.75" x14ac:dyDescent="0.2"/>
  <cols>
    <col min="1" max="1" width="5.85546875" style="2" customWidth="1"/>
    <col min="2" max="2" width="41.42578125" style="2" customWidth="1"/>
    <col min="3" max="3" width="17.5703125" style="2" customWidth="1"/>
    <col min="4" max="4" width="13.85546875" style="2" customWidth="1"/>
    <col min="5" max="5" width="2.85546875" style="2" customWidth="1"/>
    <col min="6" max="6" width="13.85546875" style="2" customWidth="1"/>
    <col min="7" max="7" width="2.85546875" style="2" customWidth="1"/>
    <col min="8" max="8" width="13.85546875" style="2" customWidth="1"/>
    <col min="9" max="9" width="2.85546875" style="2" customWidth="1"/>
    <col min="10" max="16" width="14.85546875" style="2" customWidth="1"/>
    <col min="17" max="17" width="2.85546875" style="2" customWidth="1"/>
    <col min="18" max="19" width="12.5703125" style="2" customWidth="1"/>
    <col min="20" max="22" width="2.85546875" style="2" customWidth="1"/>
    <col min="23" max="23" width="30.85546875" style="2" customWidth="1"/>
    <col min="24" max="37" width="13.85546875" style="2" customWidth="1"/>
    <col min="38" max="16384" width="9.140625" style="2"/>
  </cols>
  <sheetData>
    <row r="2" spans="2:18" s="12" customFormat="1" ht="18" x14ac:dyDescent="0.2">
      <c r="B2" s="12" t="s">
        <v>73</v>
      </c>
    </row>
    <row r="4" spans="2:18" x14ac:dyDescent="0.2">
      <c r="B4" s="19" t="s">
        <v>51</v>
      </c>
    </row>
    <row r="5" spans="2:18" ht="25.35" customHeight="1" x14ac:dyDescent="0.2">
      <c r="B5" s="87" t="s">
        <v>118</v>
      </c>
      <c r="C5" s="87"/>
      <c r="D5" s="87"/>
      <c r="F5" s="13"/>
    </row>
    <row r="6" spans="2:18" x14ac:dyDescent="0.2">
      <c r="F6" s="13"/>
    </row>
    <row r="7" spans="2:18" x14ac:dyDescent="0.2">
      <c r="B7" s="20" t="s">
        <v>25</v>
      </c>
      <c r="F7" s="13"/>
    </row>
    <row r="8" spans="2:18" x14ac:dyDescent="0.2">
      <c r="B8" s="48" t="s">
        <v>75</v>
      </c>
    </row>
    <row r="9" spans="2:18" x14ac:dyDescent="0.2">
      <c r="B9" s="4"/>
    </row>
    <row r="10" spans="2:18" s="8" customFormat="1" x14ac:dyDescent="0.2">
      <c r="B10" s="8" t="s">
        <v>39</v>
      </c>
      <c r="C10" s="8" t="s">
        <v>90</v>
      </c>
      <c r="D10" s="8" t="s">
        <v>22</v>
      </c>
      <c r="F10" s="8" t="s">
        <v>23</v>
      </c>
      <c r="H10" s="8" t="s">
        <v>43</v>
      </c>
      <c r="J10" s="8" t="s">
        <v>163</v>
      </c>
      <c r="K10" s="8" t="s">
        <v>160</v>
      </c>
      <c r="L10" s="8" t="s">
        <v>95</v>
      </c>
      <c r="M10" s="8" t="s">
        <v>96</v>
      </c>
      <c r="N10" s="8" t="s">
        <v>97</v>
      </c>
      <c r="O10" s="8" t="s">
        <v>98</v>
      </c>
      <c r="P10" s="8" t="s">
        <v>99</v>
      </c>
      <c r="R10" s="8" t="s">
        <v>41</v>
      </c>
    </row>
    <row r="13" spans="2:18" s="8" customFormat="1" x14ac:dyDescent="0.2">
      <c r="B13" s="8" t="s">
        <v>55</v>
      </c>
    </row>
    <row r="15" spans="2:18" x14ac:dyDescent="0.2">
      <c r="B15" s="19" t="s">
        <v>119</v>
      </c>
    </row>
    <row r="16" spans="2:18" x14ac:dyDescent="0.2">
      <c r="B16" s="2" t="s">
        <v>120</v>
      </c>
      <c r="D16" s="2" t="s">
        <v>88</v>
      </c>
      <c r="J16" s="55"/>
      <c r="K16" s="55"/>
      <c r="L16" s="21">
        <f>'7. Berekening TI'!L47</f>
        <v>36065381.120006375</v>
      </c>
      <c r="M16" s="21">
        <f>'7. Berekening TI'!M47</f>
        <v>37502903.774390422</v>
      </c>
      <c r="N16" s="21">
        <f>'7. Berekening TI'!N47</f>
        <v>38656616.380309783</v>
      </c>
      <c r="O16" s="21">
        <f>'7. Berekening TI'!O47</f>
        <v>39799617.509011209</v>
      </c>
      <c r="P16" s="21">
        <f>'7. Berekening TI'!P47</f>
        <v>42388317.310439743</v>
      </c>
    </row>
    <row r="17" spans="2:14" x14ac:dyDescent="0.2">
      <c r="J17" s="68"/>
      <c r="K17" s="68"/>
      <c r="L17" s="68"/>
      <c r="M17" s="68"/>
      <c r="N17" s="68"/>
    </row>
    <row r="18" spans="2:14" x14ac:dyDescent="0.2">
      <c r="J18" s="68"/>
      <c r="K18" s="68"/>
      <c r="L18" s="68"/>
      <c r="M18" s="68"/>
      <c r="N18" s="68"/>
    </row>
    <row r="22" spans="2:14" x14ac:dyDescent="0.2">
      <c r="B22" s="20" t="s">
        <v>69</v>
      </c>
    </row>
  </sheetData>
  <mergeCells count="1">
    <mergeCell ref="B5:D5"/>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105B6E-9B78-4017-AF35-2D4803EABDDD}">
  <sheetPr>
    <tabColor theme="0" tint="-4.9989318521683403E-2"/>
  </sheetPr>
  <dimension ref="B2:B3"/>
  <sheetViews>
    <sheetView showGridLines="0" zoomScale="85" zoomScaleNormal="85" workbookViewId="0"/>
  </sheetViews>
  <sheetFormatPr defaultColWidth="9.140625" defaultRowHeight="12.75" x14ac:dyDescent="0.2"/>
  <cols>
    <col min="1" max="1" width="5.85546875" style="16" customWidth="1"/>
    <col min="2" max="16384" width="9.140625" style="16"/>
  </cols>
  <sheetData>
    <row r="2" spans="2:2" x14ac:dyDescent="0.2">
      <c r="B2" s="25"/>
    </row>
    <row r="3" spans="2:2" x14ac:dyDescent="0.2">
      <c r="B3" s="25"/>
    </row>
  </sheetData>
  <pageMargins left="0.7" right="0.7" top="0.75" bottom="0.75" header="0.3" footer="0.3"/>
  <pageSetup paperSize="9" orientation="portrait" r:id="rId1"/>
  <headerFooter>
    <oddFooter>&amp;C&amp;1#&amp;"Calibri"&amp;10&amp;K000000C2 - Internal Information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E1FFE1"/>
  </sheetPr>
  <dimension ref="A2:Z46"/>
  <sheetViews>
    <sheetView showGridLines="0" zoomScale="85" zoomScaleNormal="85" workbookViewId="0">
      <pane xSplit="4" ySplit="11" topLeftCell="E12" activePane="bottomRight" state="frozen"/>
      <selection pane="topRight" activeCell="E1" sqref="E1"/>
      <selection pane="bottomLeft" activeCell="A12" sqref="A12"/>
      <selection pane="bottomRight" activeCell="E12" sqref="E12"/>
    </sheetView>
  </sheetViews>
  <sheetFormatPr defaultColWidth="9.140625" defaultRowHeight="12.75" x14ac:dyDescent="0.2"/>
  <cols>
    <col min="1" max="1" width="5.85546875" style="2" customWidth="1"/>
    <col min="2" max="2" width="54.5703125" style="2" customWidth="1"/>
    <col min="3" max="3" width="17.42578125" style="2" customWidth="1"/>
    <col min="4" max="4" width="13.85546875" style="2" customWidth="1"/>
    <col min="5" max="5" width="2.5703125" style="2" customWidth="1"/>
    <col min="6" max="6" width="13.85546875" style="2" customWidth="1"/>
    <col min="7" max="7" width="2.85546875" style="2" customWidth="1"/>
    <col min="8" max="8" width="13.85546875" style="2" customWidth="1"/>
    <col min="9" max="9" width="2.5703125" style="2" customWidth="1"/>
    <col min="10" max="16" width="14.5703125" style="2" customWidth="1"/>
    <col min="17" max="17" width="2.5703125" style="2" customWidth="1"/>
    <col min="18" max="18" width="42.42578125" style="2" customWidth="1"/>
    <col min="19" max="19" width="2.85546875" style="2" customWidth="1"/>
    <col min="20" max="20" width="41.7109375" style="2" customWidth="1"/>
    <col min="21" max="21" width="30.85546875" style="2" customWidth="1"/>
    <col min="22" max="22" width="2.85546875" style="2" customWidth="1"/>
    <col min="23" max="37" width="13.85546875" style="2" customWidth="1"/>
    <col min="38" max="16384" width="9.140625" style="2"/>
  </cols>
  <sheetData>
    <row r="2" spans="2:20" s="12" customFormat="1" ht="18" x14ac:dyDescent="0.2">
      <c r="B2" s="12" t="s">
        <v>162</v>
      </c>
    </row>
    <row r="4" spans="2:20" x14ac:dyDescent="0.2">
      <c r="B4" s="19" t="s">
        <v>24</v>
      </c>
      <c r="J4"/>
    </row>
    <row r="5" spans="2:20" ht="90.75" customHeight="1" x14ac:dyDescent="0.2">
      <c r="B5" s="87" t="s">
        <v>247</v>
      </c>
      <c r="C5" s="87"/>
      <c r="D5" s="87"/>
      <c r="F5" s="13"/>
    </row>
    <row r="6" spans="2:20" x14ac:dyDescent="0.2">
      <c r="F6" s="13"/>
    </row>
    <row r="7" spans="2:20" x14ac:dyDescent="0.2">
      <c r="B7" s="20" t="s">
        <v>25</v>
      </c>
      <c r="F7" s="13"/>
    </row>
    <row r="8" spans="2:20" x14ac:dyDescent="0.2">
      <c r="B8" s="89" t="s">
        <v>75</v>
      </c>
      <c r="C8" s="89"/>
      <c r="D8" s="89"/>
    </row>
    <row r="10" spans="2:20" s="8" customFormat="1" x14ac:dyDescent="0.2">
      <c r="B10" s="8" t="s">
        <v>39</v>
      </c>
      <c r="C10" s="8" t="s">
        <v>90</v>
      </c>
      <c r="D10" s="8" t="s">
        <v>22</v>
      </c>
      <c r="F10" s="8" t="s">
        <v>23</v>
      </c>
      <c r="H10" s="8" t="s">
        <v>43</v>
      </c>
      <c r="J10" s="8" t="s">
        <v>163</v>
      </c>
      <c r="K10" s="8" t="s">
        <v>160</v>
      </c>
      <c r="L10" s="8" t="s">
        <v>95</v>
      </c>
      <c r="M10" s="8" t="s">
        <v>96</v>
      </c>
      <c r="N10" s="8" t="s">
        <v>97</v>
      </c>
      <c r="O10" s="8" t="s">
        <v>98</v>
      </c>
      <c r="P10" s="8" t="s">
        <v>99</v>
      </c>
      <c r="R10" s="8" t="s">
        <v>40</v>
      </c>
      <c r="T10" s="8" t="s">
        <v>41</v>
      </c>
    </row>
    <row r="11" spans="2:20" s="69" customFormat="1" x14ac:dyDescent="0.2"/>
    <row r="13" spans="2:20" s="8" customFormat="1" x14ac:dyDescent="0.2">
      <c r="B13" s="8" t="s">
        <v>83</v>
      </c>
    </row>
    <row r="15" spans="2:20" x14ac:dyDescent="0.2">
      <c r="B15" s="19" t="s">
        <v>84</v>
      </c>
    </row>
    <row r="16" spans="2:20" x14ac:dyDescent="0.2">
      <c r="B16" t="s">
        <v>85</v>
      </c>
      <c r="D16" s="2" t="s">
        <v>86</v>
      </c>
      <c r="J16" s="27"/>
      <c r="K16" s="27"/>
      <c r="L16" s="85">
        <v>5.8000000000000003E-2</v>
      </c>
      <c r="M16" s="85">
        <v>5.8000000000000003E-2</v>
      </c>
      <c r="N16" s="85">
        <v>5.8999999999999997E-2</v>
      </c>
      <c r="O16" s="85">
        <v>0.06</v>
      </c>
      <c r="P16" s="85">
        <v>0.06</v>
      </c>
      <c r="R16" s="2" t="s">
        <v>348</v>
      </c>
    </row>
    <row r="18" spans="1:26" x14ac:dyDescent="0.2">
      <c r="B18" s="19" t="s">
        <v>87</v>
      </c>
    </row>
    <row r="19" spans="1:26" x14ac:dyDescent="0.2">
      <c r="B19" s="2" t="s">
        <v>91</v>
      </c>
      <c r="C19" s="2" t="s">
        <v>161</v>
      </c>
      <c r="D19" s="2" t="s">
        <v>88</v>
      </c>
      <c r="J19" s="27"/>
      <c r="K19" s="27"/>
      <c r="L19" s="22">
        <v>2840144.9789766911</v>
      </c>
      <c r="M19" s="22">
        <v>3224456.046358611</v>
      </c>
      <c r="N19" s="22">
        <v>3434341.8187806322</v>
      </c>
      <c r="O19" s="22">
        <v>3649733.2332871729</v>
      </c>
      <c r="P19" s="22">
        <v>3881800.191312056</v>
      </c>
      <c r="R19" s="2" t="s">
        <v>349</v>
      </c>
    </row>
    <row r="20" spans="1:26" x14ac:dyDescent="0.2">
      <c r="B20" s="2" t="s">
        <v>89</v>
      </c>
      <c r="C20" s="2" t="s">
        <v>161</v>
      </c>
      <c r="D20" s="2" t="s">
        <v>88</v>
      </c>
      <c r="J20" s="27"/>
      <c r="K20" s="27"/>
      <c r="L20" s="22">
        <v>111570600.87591414</v>
      </c>
      <c r="M20" s="22">
        <v>119595244.11741786</v>
      </c>
      <c r="N20" s="22">
        <v>128406530.94762701</v>
      </c>
      <c r="O20" s="22">
        <v>136337863.75016445</v>
      </c>
      <c r="P20" s="22">
        <v>143225214.68440348</v>
      </c>
      <c r="R20" s="2" t="s">
        <v>350</v>
      </c>
    </row>
    <row r="22" spans="1:26" x14ac:dyDescent="0.2">
      <c r="B22" s="2" t="s">
        <v>91</v>
      </c>
      <c r="C22" s="2" t="s">
        <v>94</v>
      </c>
      <c r="D22" s="2" t="s">
        <v>88</v>
      </c>
      <c r="J22" s="27"/>
      <c r="K22" s="27"/>
      <c r="L22" s="22">
        <v>951490.48708269908</v>
      </c>
      <c r="M22" s="22">
        <v>923491.70199730142</v>
      </c>
      <c r="N22" s="22">
        <v>906476.2502864491</v>
      </c>
      <c r="O22" s="22">
        <v>889047.96660935832</v>
      </c>
      <c r="P22" s="22">
        <v>902901.29571973206</v>
      </c>
      <c r="R22" s="2" t="s">
        <v>351</v>
      </c>
    </row>
    <row r="23" spans="1:26" x14ac:dyDescent="0.2">
      <c r="B23" s="2" t="s">
        <v>89</v>
      </c>
      <c r="C23" s="2" t="s">
        <v>94</v>
      </c>
      <c r="D23" s="2" t="s">
        <v>88</v>
      </c>
      <c r="J23" s="27"/>
      <c r="K23" s="27"/>
      <c r="L23" s="22">
        <v>5183671.6036547618</v>
      </c>
      <c r="M23" s="22">
        <v>5304595.8456574604</v>
      </c>
      <c r="N23" s="22">
        <v>5419298.8296110118</v>
      </c>
      <c r="O23" s="22">
        <v>5558994.3878656533</v>
      </c>
      <c r="P23" s="22">
        <v>5659503.8077101456</v>
      </c>
      <c r="R23" s="2" t="s">
        <v>352</v>
      </c>
    </row>
    <row r="25" spans="1:26" x14ac:dyDescent="0.2">
      <c r="A25" s="8"/>
      <c r="B25" s="8" t="s">
        <v>100</v>
      </c>
      <c r="C25" s="8"/>
      <c r="D25" s="8"/>
      <c r="E25" s="8"/>
      <c r="F25" s="8"/>
      <c r="G25" s="8"/>
      <c r="H25" s="8"/>
      <c r="I25" s="8"/>
      <c r="J25" s="8"/>
      <c r="K25" s="8"/>
      <c r="L25" s="8"/>
      <c r="M25" s="8"/>
      <c r="N25" s="8"/>
      <c r="O25" s="8"/>
      <c r="P25" s="8"/>
      <c r="Q25" s="8"/>
      <c r="R25" s="8"/>
      <c r="S25" s="8"/>
      <c r="T25" s="8"/>
      <c r="U25" s="8"/>
      <c r="V25" s="8"/>
      <c r="W25" s="8"/>
      <c r="X25" s="8"/>
      <c r="Y25" s="8"/>
      <c r="Z25" s="8"/>
    </row>
    <row r="27" spans="1:26" x14ac:dyDescent="0.2">
      <c r="B27" s="26" t="s">
        <v>101</v>
      </c>
      <c r="C27" s="2" t="s">
        <v>92</v>
      </c>
      <c r="D27" s="2" t="s">
        <v>88</v>
      </c>
      <c r="J27" s="27"/>
      <c r="K27" s="27"/>
      <c r="L27" s="22">
        <v>1064554.3472068622</v>
      </c>
      <c r="M27" s="22">
        <v>1555167.3646350568</v>
      </c>
      <c r="N27" s="22">
        <v>1586897.6109609187</v>
      </c>
      <c r="O27" s="22">
        <v>1640068.6139759046</v>
      </c>
      <c r="P27" s="22">
        <v>1863664.4312637276</v>
      </c>
      <c r="R27" s="2" t="s">
        <v>173</v>
      </c>
    </row>
    <row r="29" spans="1:26" x14ac:dyDescent="0.2">
      <c r="B29" s="26" t="s">
        <v>101</v>
      </c>
      <c r="C29" s="2" t="s">
        <v>93</v>
      </c>
      <c r="D29" s="2" t="s">
        <v>88</v>
      </c>
      <c r="J29" s="27"/>
      <c r="K29" s="27"/>
      <c r="L29" s="22">
        <v>10226701.426473046</v>
      </c>
      <c r="M29" s="22">
        <v>9668955.1656729002</v>
      </c>
      <c r="N29" s="22">
        <v>10132719.767199401</v>
      </c>
      <c r="O29" s="22">
        <v>10496194.79145617</v>
      </c>
      <c r="P29" s="22">
        <v>10618489.907977393</v>
      </c>
      <c r="R29" s="2" t="s">
        <v>174</v>
      </c>
    </row>
    <row r="30" spans="1:26" x14ac:dyDescent="0.2">
      <c r="B30" s="26" t="s">
        <v>102</v>
      </c>
      <c r="C30" s="2" t="s">
        <v>93</v>
      </c>
      <c r="D30" s="2" t="s">
        <v>88</v>
      </c>
      <c r="J30" s="27"/>
      <c r="K30" s="27"/>
      <c r="L30" s="22">
        <v>2070000</v>
      </c>
      <c r="M30" s="22">
        <v>2130000</v>
      </c>
      <c r="N30" s="22">
        <v>2200000</v>
      </c>
      <c r="O30" s="22">
        <v>2280000</v>
      </c>
      <c r="P30" s="22">
        <v>2350000</v>
      </c>
      <c r="R30" s="2" t="s">
        <v>175</v>
      </c>
    </row>
    <row r="32" spans="1:26" x14ac:dyDescent="0.2">
      <c r="B32" s="26" t="s">
        <v>101</v>
      </c>
      <c r="C32" s="2" t="s">
        <v>94</v>
      </c>
      <c r="D32" s="2" t="s">
        <v>88</v>
      </c>
      <c r="J32" s="27"/>
      <c r="K32" s="27"/>
      <c r="L32" s="22">
        <v>466846.21786343714</v>
      </c>
      <c r="M32" s="22">
        <v>603807.92817158229</v>
      </c>
      <c r="N32" s="22">
        <v>597623.24709569942</v>
      </c>
      <c r="O32" s="22">
        <v>607225.92342716525</v>
      </c>
      <c r="P32" s="22">
        <v>654454.05627685867</v>
      </c>
      <c r="R32" s="2" t="s">
        <v>176</v>
      </c>
    </row>
    <row r="34" spans="2:21" s="8" customFormat="1" x14ac:dyDescent="0.2">
      <c r="B34" s="8" t="s">
        <v>103</v>
      </c>
    </row>
    <row r="35" spans="2:21" x14ac:dyDescent="0.2">
      <c r="H35" s="19"/>
    </row>
    <row r="36" spans="2:21" x14ac:dyDescent="0.2">
      <c r="B36" s="2" t="s">
        <v>104</v>
      </c>
      <c r="C36" s="2" t="s">
        <v>92</v>
      </c>
      <c r="D36" s="2" t="s">
        <v>88</v>
      </c>
      <c r="H36"/>
      <c r="J36" s="27"/>
      <c r="K36" s="27"/>
      <c r="L36" s="22">
        <v>217019.65998508988</v>
      </c>
      <c r="M36" s="22">
        <v>222708.10125054966</v>
      </c>
      <c r="N36" s="22">
        <v>224224.81859303144</v>
      </c>
      <c r="O36" s="22">
        <v>230255.26239192812</v>
      </c>
      <c r="P36" s="22">
        <v>234160.36763976669</v>
      </c>
      <c r="R36" s="2" t="s">
        <v>177</v>
      </c>
    </row>
    <row r="37" spans="2:21" x14ac:dyDescent="0.2">
      <c r="U37" s="20"/>
    </row>
    <row r="38" spans="2:21" x14ac:dyDescent="0.2">
      <c r="B38" s="2" t="s">
        <v>104</v>
      </c>
      <c r="C38" s="2" t="s">
        <v>93</v>
      </c>
      <c r="D38" s="2" t="s">
        <v>88</v>
      </c>
      <c r="H38" s="19"/>
      <c r="J38" s="27"/>
      <c r="K38" s="27"/>
      <c r="L38" s="22">
        <v>206115.02377238713</v>
      </c>
      <c r="M38" s="22">
        <v>207722.3232508495</v>
      </c>
      <c r="N38" s="22">
        <v>214624.34957072599</v>
      </c>
      <c r="O38" s="22">
        <v>216158.81534544518</v>
      </c>
      <c r="P38" s="22">
        <v>217443.19273999933</v>
      </c>
      <c r="R38" s="2" t="s">
        <v>178</v>
      </c>
    </row>
    <row r="40" spans="2:21" x14ac:dyDescent="0.2">
      <c r="B40" s="2" t="s">
        <v>104</v>
      </c>
      <c r="C40" s="2" t="s">
        <v>94</v>
      </c>
      <c r="D40" s="2" t="s">
        <v>88</v>
      </c>
      <c r="J40" s="27"/>
      <c r="K40" s="27"/>
      <c r="L40" s="22">
        <v>-681.64237022354553</v>
      </c>
      <c r="M40" s="22">
        <v>-723.98653112736076</v>
      </c>
      <c r="N40" s="22">
        <v>-780.09028335361586</v>
      </c>
      <c r="O40" s="22">
        <v>-810.4199270051015</v>
      </c>
      <c r="P40" s="22">
        <v>-826.62832554520355</v>
      </c>
      <c r="R40" s="2" t="s">
        <v>179</v>
      </c>
    </row>
    <row r="46" spans="2:21" x14ac:dyDescent="0.2">
      <c r="B46" s="20" t="s">
        <v>69</v>
      </c>
    </row>
  </sheetData>
  <mergeCells count="2">
    <mergeCell ref="B8:D8"/>
    <mergeCell ref="B5:D5"/>
  </mergeCells>
  <phoneticPr fontId="28" type="noConversion"/>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7D3F94-463E-4D4E-9993-EDC50A9CD35B}">
  <sheetPr>
    <tabColor rgb="FFE1FFE1"/>
  </sheetPr>
  <dimension ref="A2:T223"/>
  <sheetViews>
    <sheetView showGridLines="0" zoomScale="85" zoomScaleNormal="85" workbookViewId="0">
      <pane xSplit="4" ySplit="11" topLeftCell="E12" activePane="bottomRight" state="frozen"/>
      <selection activeCell="L19" sqref="L19"/>
      <selection pane="topRight" activeCell="L19" sqref="L19"/>
      <selection pane="bottomLeft" activeCell="L19" sqref="L19"/>
      <selection pane="bottomRight" activeCell="E12" sqref="E12"/>
    </sheetView>
  </sheetViews>
  <sheetFormatPr defaultColWidth="9.140625" defaultRowHeight="12.75" x14ac:dyDescent="0.2"/>
  <cols>
    <col min="1" max="1" width="5.85546875" style="2" customWidth="1"/>
    <col min="2" max="2" width="66.42578125" style="2" customWidth="1"/>
    <col min="3" max="3" width="16.85546875" style="2" customWidth="1"/>
    <col min="4" max="4" width="13.85546875" style="2" customWidth="1"/>
    <col min="5" max="5" width="2.5703125" style="2" customWidth="1"/>
    <col min="6" max="6" width="13.85546875" style="2" customWidth="1"/>
    <col min="7" max="7" width="2.85546875" style="2" customWidth="1"/>
    <col min="8" max="8" width="13.85546875" style="2" customWidth="1"/>
    <col min="9" max="9" width="2.5703125" style="2" customWidth="1"/>
    <col min="10" max="16" width="13.85546875" style="2" customWidth="1"/>
    <col min="17" max="17" width="2.85546875" style="2" customWidth="1"/>
    <col min="18" max="18" width="46.5703125" style="2" customWidth="1"/>
    <col min="19" max="19" width="2.85546875" style="2" customWidth="1"/>
    <col min="20" max="20" width="33.85546875" style="2" customWidth="1"/>
    <col min="21" max="21" width="20.85546875" style="2" customWidth="1"/>
    <col min="22" max="22" width="2.85546875" style="2" customWidth="1"/>
    <col min="23" max="23" width="30.85546875" style="2" customWidth="1"/>
    <col min="24" max="24" width="2.85546875" style="2" customWidth="1"/>
    <col min="25" max="39" width="13.85546875" style="2" customWidth="1"/>
    <col min="40" max="16384" width="9.140625" style="2"/>
  </cols>
  <sheetData>
    <row r="2" spans="2:20" s="12" customFormat="1" ht="18" x14ac:dyDescent="0.2">
      <c r="B2" s="12" t="s">
        <v>171</v>
      </c>
    </row>
    <row r="4" spans="2:20" x14ac:dyDescent="0.2">
      <c r="B4" s="19" t="s">
        <v>24</v>
      </c>
      <c r="J4"/>
    </row>
    <row r="5" spans="2:20" ht="101.25" customHeight="1" x14ac:dyDescent="0.2">
      <c r="B5" s="87" t="s">
        <v>248</v>
      </c>
      <c r="C5" s="87"/>
      <c r="D5" s="87"/>
      <c r="F5" s="13"/>
    </row>
    <row r="6" spans="2:20" x14ac:dyDescent="0.2">
      <c r="F6" s="13"/>
    </row>
    <row r="7" spans="2:20" x14ac:dyDescent="0.2">
      <c r="B7" s="20" t="s">
        <v>25</v>
      </c>
      <c r="F7" s="13"/>
    </row>
    <row r="8" spans="2:20" ht="51.75" customHeight="1" x14ac:dyDescent="0.2">
      <c r="B8" s="90" t="s">
        <v>368</v>
      </c>
      <c r="C8" s="90"/>
      <c r="D8" s="90"/>
    </row>
    <row r="10" spans="2:20" s="8" customFormat="1" x14ac:dyDescent="0.2">
      <c r="B10" s="8" t="s">
        <v>39</v>
      </c>
      <c r="C10" s="8" t="s">
        <v>164</v>
      </c>
      <c r="D10" s="8" t="s">
        <v>22</v>
      </c>
      <c r="F10" s="8" t="s">
        <v>23</v>
      </c>
      <c r="H10" s="8" t="s">
        <v>43</v>
      </c>
      <c r="J10" s="8" t="s">
        <v>163</v>
      </c>
      <c r="K10" s="8" t="s">
        <v>160</v>
      </c>
      <c r="L10" s="8" t="s">
        <v>95</v>
      </c>
      <c r="M10" s="8" t="s">
        <v>96</v>
      </c>
      <c r="N10" s="8" t="s">
        <v>97</v>
      </c>
      <c r="O10" s="8" t="s">
        <v>98</v>
      </c>
      <c r="P10" s="8" t="s">
        <v>99</v>
      </c>
      <c r="R10" s="8" t="s">
        <v>40</v>
      </c>
      <c r="T10" s="8" t="s">
        <v>41</v>
      </c>
    </row>
    <row r="11" spans="2:20" s="45" customFormat="1" x14ac:dyDescent="0.2"/>
    <row r="13" spans="2:20" s="8" customFormat="1" x14ac:dyDescent="0.2">
      <c r="B13" s="8" t="s">
        <v>180</v>
      </c>
    </row>
    <row r="14" spans="2:20" x14ac:dyDescent="0.2">
      <c r="B14" s="52"/>
    </row>
    <row r="15" spans="2:20" x14ac:dyDescent="0.2">
      <c r="B15" s="1" t="s">
        <v>328</v>
      </c>
      <c r="D15" s="59"/>
      <c r="L15" s="78"/>
      <c r="M15" s="78"/>
      <c r="N15" s="78"/>
      <c r="O15" s="78"/>
      <c r="P15" s="78"/>
    </row>
    <row r="16" spans="2:20" x14ac:dyDescent="0.2">
      <c r="B16" s="26" t="s">
        <v>128</v>
      </c>
      <c r="C16" s="2" t="s">
        <v>93</v>
      </c>
      <c r="D16" s="73" t="s">
        <v>126</v>
      </c>
      <c r="J16" s="55"/>
      <c r="K16" s="55"/>
      <c r="L16" s="22">
        <v>3</v>
      </c>
      <c r="M16" s="22">
        <v>3</v>
      </c>
      <c r="N16" s="22">
        <v>3</v>
      </c>
      <c r="O16" s="22">
        <v>3</v>
      </c>
      <c r="P16" s="22">
        <v>3</v>
      </c>
      <c r="R16" s="2" t="s">
        <v>353</v>
      </c>
    </row>
    <row r="17" spans="2:20" x14ac:dyDescent="0.2">
      <c r="B17" s="26" t="s">
        <v>320</v>
      </c>
      <c r="C17" s="2" t="s">
        <v>93</v>
      </c>
      <c r="D17" s="73" t="s">
        <v>126</v>
      </c>
      <c r="J17" s="55"/>
      <c r="K17" s="55"/>
      <c r="L17" s="22">
        <v>121500</v>
      </c>
      <c r="M17" s="22">
        <v>124500</v>
      </c>
      <c r="N17" s="22">
        <v>124500</v>
      </c>
      <c r="O17" s="22">
        <v>124500</v>
      </c>
      <c r="P17" s="22">
        <v>143500</v>
      </c>
      <c r="R17" s="2" t="s">
        <v>354</v>
      </c>
      <c r="T17" s="2" t="s">
        <v>360</v>
      </c>
    </row>
    <row r="18" spans="2:20" x14ac:dyDescent="0.2">
      <c r="B18" s="26" t="s">
        <v>319</v>
      </c>
      <c r="C18" s="2" t="s">
        <v>93</v>
      </c>
      <c r="D18" s="73" t="s">
        <v>126</v>
      </c>
      <c r="J18" s="55"/>
      <c r="K18" s="55"/>
      <c r="L18" s="22">
        <v>1122684.7789850999</v>
      </c>
      <c r="M18" s="22">
        <v>1158795.1547960693</v>
      </c>
      <c r="N18" s="22">
        <v>1193309.7467861851</v>
      </c>
      <c r="O18" s="22">
        <v>1230147.8712528131</v>
      </c>
      <c r="P18" s="22">
        <v>1270023.3300943829</v>
      </c>
      <c r="R18" s="2" t="s">
        <v>355</v>
      </c>
    </row>
    <row r="20" spans="2:20" s="8" customFormat="1" x14ac:dyDescent="0.2">
      <c r="B20" s="8" t="s">
        <v>181</v>
      </c>
    </row>
    <row r="23" spans="2:20" x14ac:dyDescent="0.2">
      <c r="B23" s="77" t="s">
        <v>325</v>
      </c>
      <c r="M23" s="52"/>
    </row>
    <row r="24" spans="2:20" x14ac:dyDescent="0.2">
      <c r="B24" s="53"/>
      <c r="K24" s="81"/>
      <c r="M24" s="52"/>
      <c r="Q24" s="82"/>
    </row>
    <row r="25" spans="2:20" x14ac:dyDescent="0.2">
      <c r="B25" s="53" t="s">
        <v>131</v>
      </c>
    </row>
    <row r="26" spans="2:20" x14ac:dyDescent="0.2">
      <c r="B26" s="54" t="s">
        <v>128</v>
      </c>
      <c r="D26" s="2" t="s">
        <v>88</v>
      </c>
      <c r="J26" s="27"/>
      <c r="K26" s="74">
        <v>2760</v>
      </c>
      <c r="L26" s="27"/>
      <c r="M26" s="27"/>
      <c r="N26" s="27"/>
      <c r="O26" s="27"/>
      <c r="P26" s="27"/>
      <c r="R26" s="2" t="s">
        <v>182</v>
      </c>
      <c r="T26" s="18"/>
    </row>
    <row r="27" spans="2:20" x14ac:dyDescent="0.2">
      <c r="B27" s="54" t="s">
        <v>127</v>
      </c>
      <c r="D27" s="2" t="s">
        <v>88</v>
      </c>
      <c r="J27" s="27"/>
      <c r="K27" s="74">
        <v>30.94</v>
      </c>
      <c r="L27" s="27"/>
      <c r="M27" s="27"/>
      <c r="N27" s="27"/>
      <c r="O27" s="27"/>
      <c r="P27" s="27"/>
      <c r="R27" s="2" t="s">
        <v>183</v>
      </c>
      <c r="T27" s="18"/>
    </row>
    <row r="28" spans="2:20" x14ac:dyDescent="0.2">
      <c r="B28" s="54" t="s">
        <v>129</v>
      </c>
      <c r="D28" s="2" t="s">
        <v>88</v>
      </c>
      <c r="J28" s="27"/>
      <c r="K28" s="74">
        <v>3.62</v>
      </c>
      <c r="L28" s="27"/>
      <c r="M28" s="27"/>
      <c r="N28" s="27"/>
      <c r="O28" s="27"/>
      <c r="P28" s="27"/>
      <c r="R28" s="2" t="s">
        <v>184</v>
      </c>
      <c r="T28" s="18"/>
    </row>
    <row r="29" spans="2:20" x14ac:dyDescent="0.2">
      <c r="B29" s="52"/>
    </row>
    <row r="30" spans="2:20" x14ac:dyDescent="0.2">
      <c r="B30" s="53" t="s">
        <v>132</v>
      </c>
    </row>
    <row r="31" spans="2:20" x14ac:dyDescent="0.2">
      <c r="B31" s="54" t="s">
        <v>128</v>
      </c>
      <c r="D31" s="2" t="s">
        <v>88</v>
      </c>
      <c r="J31" s="27"/>
      <c r="K31" s="74">
        <v>2760</v>
      </c>
      <c r="L31" s="27"/>
      <c r="M31" s="27"/>
      <c r="N31" s="27"/>
      <c r="O31" s="27"/>
      <c r="P31" s="27"/>
      <c r="R31" s="2" t="s">
        <v>185</v>
      </c>
      <c r="T31" s="18"/>
    </row>
    <row r="32" spans="2:20" x14ac:dyDescent="0.2">
      <c r="B32" s="54" t="s">
        <v>127</v>
      </c>
      <c r="D32" s="2" t="s">
        <v>88</v>
      </c>
      <c r="J32" s="27"/>
      <c r="K32" s="74">
        <v>15.47</v>
      </c>
      <c r="L32" s="27"/>
      <c r="M32" s="27"/>
      <c r="N32" s="27"/>
      <c r="O32" s="27"/>
      <c r="P32" s="27"/>
      <c r="R32" s="2" t="s">
        <v>186</v>
      </c>
      <c r="T32" s="18"/>
    </row>
    <row r="33" spans="2:20" x14ac:dyDescent="0.2">
      <c r="B33" s="54" t="s">
        <v>130</v>
      </c>
      <c r="D33" s="2" t="s">
        <v>88</v>
      </c>
      <c r="J33" s="27"/>
      <c r="K33" s="74">
        <v>1.25</v>
      </c>
      <c r="L33" s="27"/>
      <c r="M33" s="27"/>
      <c r="N33" s="27"/>
      <c r="O33" s="27"/>
      <c r="P33" s="27"/>
      <c r="R33" s="2" t="s">
        <v>187</v>
      </c>
      <c r="T33" s="18"/>
    </row>
    <row r="34" spans="2:20" x14ac:dyDescent="0.2">
      <c r="B34" s="52"/>
    </row>
    <row r="35" spans="2:20" x14ac:dyDescent="0.2">
      <c r="B35" s="53" t="s">
        <v>133</v>
      </c>
    </row>
    <row r="36" spans="2:20" x14ac:dyDescent="0.2">
      <c r="B36" s="54" t="s">
        <v>128</v>
      </c>
      <c r="D36" s="2" t="s">
        <v>88</v>
      </c>
      <c r="J36" s="27"/>
      <c r="K36" s="74">
        <v>2760</v>
      </c>
      <c r="L36" s="27"/>
      <c r="M36" s="27"/>
      <c r="N36" s="27"/>
      <c r="O36" s="27"/>
      <c r="P36" s="27"/>
      <c r="R36" s="2" t="s">
        <v>188</v>
      </c>
      <c r="T36" s="18"/>
    </row>
    <row r="37" spans="2:20" x14ac:dyDescent="0.2">
      <c r="B37" s="54" t="s">
        <v>127</v>
      </c>
      <c r="D37" s="2" t="s">
        <v>88</v>
      </c>
      <c r="J37" s="27"/>
      <c r="K37" s="74">
        <v>41.87</v>
      </c>
      <c r="L37" s="27"/>
      <c r="M37" s="27"/>
      <c r="N37" s="27"/>
      <c r="O37" s="27"/>
      <c r="P37" s="27"/>
      <c r="R37" s="2" t="s">
        <v>189</v>
      </c>
      <c r="T37" s="18"/>
    </row>
    <row r="38" spans="2:20" x14ac:dyDescent="0.2">
      <c r="B38" s="54" t="s">
        <v>129</v>
      </c>
      <c r="D38" s="2" t="s">
        <v>88</v>
      </c>
      <c r="J38" s="27"/>
      <c r="K38" s="74">
        <v>4.46</v>
      </c>
      <c r="L38" s="27"/>
      <c r="M38" s="27"/>
      <c r="N38" s="27"/>
      <c r="O38" s="27"/>
      <c r="P38" s="27"/>
      <c r="R38" s="2" t="s">
        <v>190</v>
      </c>
      <c r="T38" s="18"/>
    </row>
    <row r="39" spans="2:20" x14ac:dyDescent="0.2">
      <c r="B39" s="52"/>
    </row>
    <row r="40" spans="2:20" x14ac:dyDescent="0.2">
      <c r="B40" s="53" t="s">
        <v>134</v>
      </c>
    </row>
    <row r="41" spans="2:20" x14ac:dyDescent="0.2">
      <c r="B41" s="54" t="s">
        <v>128</v>
      </c>
      <c r="D41" s="2" t="s">
        <v>88</v>
      </c>
      <c r="J41" s="27"/>
      <c r="K41" s="74">
        <v>2760</v>
      </c>
      <c r="L41" s="27"/>
      <c r="M41" s="27"/>
      <c r="N41" s="27"/>
      <c r="O41" s="27"/>
      <c r="P41" s="27"/>
      <c r="R41" s="2" t="s">
        <v>191</v>
      </c>
      <c r="T41" s="18"/>
    </row>
    <row r="42" spans="2:20" x14ac:dyDescent="0.2">
      <c r="B42" s="54" t="s">
        <v>127</v>
      </c>
      <c r="D42" s="2" t="s">
        <v>88</v>
      </c>
      <c r="J42" s="27"/>
      <c r="K42" s="74">
        <v>20.94</v>
      </c>
      <c r="L42" s="27"/>
      <c r="M42" s="27"/>
      <c r="N42" s="27"/>
      <c r="O42" s="27"/>
      <c r="P42" s="27"/>
      <c r="R42" s="2" t="s">
        <v>192</v>
      </c>
      <c r="T42" s="18"/>
    </row>
    <row r="43" spans="2:20" x14ac:dyDescent="0.2">
      <c r="B43" s="54" t="s">
        <v>130</v>
      </c>
      <c r="D43" s="2" t="s">
        <v>88</v>
      </c>
      <c r="J43" s="27"/>
      <c r="K43" s="74">
        <v>1.54</v>
      </c>
      <c r="L43" s="27"/>
      <c r="M43" s="27"/>
      <c r="N43" s="27"/>
      <c r="O43" s="27"/>
      <c r="P43" s="27"/>
      <c r="R43" s="2" t="s">
        <v>193</v>
      </c>
      <c r="T43" s="18"/>
    </row>
    <row r="44" spans="2:20" x14ac:dyDescent="0.2">
      <c r="B44" s="52"/>
      <c r="K44" s="76"/>
      <c r="M44" s="52"/>
    </row>
    <row r="45" spans="2:20" x14ac:dyDescent="0.2">
      <c r="B45" s="52"/>
      <c r="K45" s="76"/>
      <c r="M45" s="52"/>
    </row>
    <row r="46" spans="2:20" x14ac:dyDescent="0.2">
      <c r="B46" s="77" t="s">
        <v>321</v>
      </c>
      <c r="K46" s="76"/>
      <c r="M46" s="52"/>
    </row>
    <row r="47" spans="2:20" x14ac:dyDescent="0.2">
      <c r="B47" s="52"/>
    </row>
    <row r="48" spans="2:20" x14ac:dyDescent="0.2">
      <c r="B48" s="53" t="s">
        <v>135</v>
      </c>
    </row>
    <row r="49" spans="2:20" x14ac:dyDescent="0.2">
      <c r="B49" s="54" t="s">
        <v>128</v>
      </c>
      <c r="D49" s="2" t="s">
        <v>88</v>
      </c>
      <c r="J49" s="27"/>
      <c r="K49" s="74">
        <v>441</v>
      </c>
      <c r="L49" s="27"/>
      <c r="M49" s="27"/>
      <c r="N49" s="27"/>
      <c r="O49" s="27"/>
      <c r="P49" s="27"/>
      <c r="R49" s="2" t="s">
        <v>194</v>
      </c>
      <c r="T49" s="18"/>
    </row>
    <row r="50" spans="2:20" x14ac:dyDescent="0.2">
      <c r="B50" s="54" t="s">
        <v>136</v>
      </c>
      <c r="D50" s="2" t="s">
        <v>88</v>
      </c>
      <c r="J50" s="27"/>
      <c r="K50" s="74">
        <v>27.37</v>
      </c>
      <c r="L50" s="27"/>
      <c r="M50" s="27"/>
      <c r="N50" s="27"/>
      <c r="O50" s="27"/>
      <c r="P50" s="27"/>
      <c r="R50" s="2" t="s">
        <v>195</v>
      </c>
      <c r="T50" s="18"/>
    </row>
    <row r="51" spans="2:20" x14ac:dyDescent="0.2">
      <c r="B51" s="54" t="s">
        <v>129</v>
      </c>
      <c r="D51" s="2" t="s">
        <v>88</v>
      </c>
      <c r="J51" s="27"/>
      <c r="K51" s="74">
        <v>3.06</v>
      </c>
      <c r="L51" s="27"/>
      <c r="M51" s="27"/>
      <c r="N51" s="27"/>
      <c r="O51" s="27"/>
      <c r="P51" s="27"/>
      <c r="R51" s="2" t="s">
        <v>196</v>
      </c>
      <c r="T51" s="18"/>
    </row>
    <row r="52" spans="2:20" x14ac:dyDescent="0.2">
      <c r="B52" s="54" t="s">
        <v>137</v>
      </c>
      <c r="D52" s="2" t="s">
        <v>88</v>
      </c>
      <c r="J52" s="27"/>
      <c r="K52" s="74">
        <v>1.4999999999999999E-2</v>
      </c>
      <c r="L52" s="27"/>
      <c r="M52" s="27"/>
      <c r="N52" s="27"/>
      <c r="O52" s="27"/>
      <c r="P52" s="27"/>
      <c r="R52" s="2" t="s">
        <v>197</v>
      </c>
      <c r="T52" s="18"/>
    </row>
    <row r="53" spans="2:20" x14ac:dyDescent="0.2">
      <c r="B53" s="52"/>
    </row>
    <row r="54" spans="2:20" x14ac:dyDescent="0.2">
      <c r="B54" s="53" t="s">
        <v>138</v>
      </c>
    </row>
    <row r="55" spans="2:20" x14ac:dyDescent="0.2">
      <c r="B55" s="54" t="s">
        <v>128</v>
      </c>
      <c r="D55" s="2" t="s">
        <v>88</v>
      </c>
      <c r="J55" s="27"/>
      <c r="K55" s="74">
        <v>441</v>
      </c>
      <c r="L55" s="27"/>
      <c r="M55" s="27"/>
      <c r="N55" s="27"/>
      <c r="O55" s="27"/>
      <c r="P55" s="27"/>
      <c r="R55" s="2" t="s">
        <v>198</v>
      </c>
      <c r="T55" s="18"/>
    </row>
    <row r="56" spans="2:20" x14ac:dyDescent="0.2">
      <c r="B56" s="54" t="s">
        <v>136</v>
      </c>
      <c r="D56" s="2" t="s">
        <v>88</v>
      </c>
      <c r="J56" s="27"/>
      <c r="K56" s="74">
        <v>28.91</v>
      </c>
      <c r="L56" s="27"/>
      <c r="M56" s="27"/>
      <c r="N56" s="27"/>
      <c r="O56" s="27"/>
      <c r="P56" s="27"/>
      <c r="R56" s="2" t="s">
        <v>199</v>
      </c>
      <c r="T56" s="18"/>
    </row>
    <row r="57" spans="2:20" x14ac:dyDescent="0.2">
      <c r="B57" s="54" t="s">
        <v>129</v>
      </c>
      <c r="D57" s="2" t="s">
        <v>88</v>
      </c>
      <c r="J57" s="27"/>
      <c r="K57" s="74">
        <v>3.66</v>
      </c>
      <c r="L57" s="27"/>
      <c r="M57" s="27"/>
      <c r="N57" s="27"/>
      <c r="O57" s="27"/>
      <c r="P57" s="27"/>
      <c r="R57" s="2" t="s">
        <v>200</v>
      </c>
      <c r="T57" s="18"/>
    </row>
    <row r="58" spans="2:20" x14ac:dyDescent="0.2">
      <c r="B58" s="54" t="s">
        <v>137</v>
      </c>
      <c r="D58" s="2" t="s">
        <v>88</v>
      </c>
      <c r="J58" s="27"/>
      <c r="K58" s="74">
        <v>2.47E-2</v>
      </c>
      <c r="L58" s="27"/>
      <c r="M58" s="27"/>
      <c r="N58" s="27"/>
      <c r="O58" s="27"/>
      <c r="P58" s="27"/>
      <c r="R58" s="2" t="s">
        <v>201</v>
      </c>
      <c r="T58" s="18"/>
    </row>
    <row r="59" spans="2:20" x14ac:dyDescent="0.2">
      <c r="B59" s="52"/>
    </row>
    <row r="60" spans="2:20" x14ac:dyDescent="0.2">
      <c r="B60" s="53" t="s">
        <v>139</v>
      </c>
    </row>
    <row r="61" spans="2:20" x14ac:dyDescent="0.2">
      <c r="B61" s="54" t="s">
        <v>128</v>
      </c>
      <c r="D61" s="2" t="s">
        <v>88</v>
      </c>
      <c r="J61" s="27"/>
      <c r="K61" s="74">
        <v>441</v>
      </c>
      <c r="L61" s="27"/>
      <c r="M61" s="27"/>
      <c r="N61" s="27"/>
      <c r="O61" s="27"/>
      <c r="P61" s="27"/>
      <c r="R61" s="2" t="s">
        <v>202</v>
      </c>
      <c r="T61" s="18"/>
    </row>
    <row r="62" spans="2:20" x14ac:dyDescent="0.2">
      <c r="B62" s="54" t="s">
        <v>136</v>
      </c>
      <c r="D62" s="2" t="s">
        <v>88</v>
      </c>
      <c r="J62" s="27"/>
      <c r="K62" s="74">
        <v>49.26</v>
      </c>
      <c r="L62" s="27"/>
      <c r="M62" s="27"/>
      <c r="N62" s="27"/>
      <c r="O62" s="27"/>
      <c r="P62" s="27"/>
      <c r="R62" s="2" t="s">
        <v>203</v>
      </c>
      <c r="T62" s="18"/>
    </row>
    <row r="63" spans="2:20" x14ac:dyDescent="0.2">
      <c r="B63" s="54" t="s">
        <v>129</v>
      </c>
      <c r="D63" s="2" t="s">
        <v>88</v>
      </c>
      <c r="J63" s="27"/>
      <c r="K63" s="74">
        <v>3.66</v>
      </c>
      <c r="L63" s="27"/>
      <c r="M63" s="27"/>
      <c r="N63" s="27"/>
      <c r="O63" s="27"/>
      <c r="P63" s="27"/>
      <c r="R63" s="2" t="s">
        <v>204</v>
      </c>
      <c r="T63" s="18"/>
    </row>
    <row r="64" spans="2:20" x14ac:dyDescent="0.2">
      <c r="B64" s="54" t="s">
        <v>137</v>
      </c>
      <c r="D64" s="2" t="s">
        <v>88</v>
      </c>
      <c r="J64" s="27"/>
      <c r="K64" s="74">
        <v>2.47E-2</v>
      </c>
      <c r="L64" s="27"/>
      <c r="M64" s="27"/>
      <c r="N64" s="27"/>
      <c r="O64" s="27"/>
      <c r="P64" s="27"/>
      <c r="R64" s="2" t="s">
        <v>205</v>
      </c>
      <c r="T64" s="18"/>
    </row>
    <row r="65" spans="2:20" x14ac:dyDescent="0.2">
      <c r="B65" s="52"/>
      <c r="K65" s="76"/>
      <c r="M65" s="52"/>
    </row>
    <row r="66" spans="2:20" x14ac:dyDescent="0.2">
      <c r="B66" s="52"/>
      <c r="K66" s="76"/>
      <c r="M66" s="52"/>
    </row>
    <row r="67" spans="2:20" x14ac:dyDescent="0.2">
      <c r="B67" s="77" t="s">
        <v>322</v>
      </c>
      <c r="K67" s="76"/>
      <c r="M67" s="52"/>
    </row>
    <row r="68" spans="2:20" x14ac:dyDescent="0.2">
      <c r="B68" s="52"/>
    </row>
    <row r="69" spans="2:20" x14ac:dyDescent="0.2">
      <c r="B69" s="53" t="s">
        <v>140</v>
      </c>
    </row>
    <row r="70" spans="2:20" x14ac:dyDescent="0.2">
      <c r="B70" s="54" t="s">
        <v>128</v>
      </c>
      <c r="D70" s="2" t="s">
        <v>88</v>
      </c>
      <c r="J70" s="27"/>
      <c r="K70" s="74">
        <v>18</v>
      </c>
      <c r="L70" s="27"/>
      <c r="M70" s="27"/>
      <c r="N70" s="27"/>
      <c r="O70" s="27"/>
      <c r="P70" s="27"/>
      <c r="R70" s="2" t="s">
        <v>206</v>
      </c>
      <c r="T70" s="18"/>
    </row>
    <row r="71" spans="2:20" x14ac:dyDescent="0.2">
      <c r="B71" s="54" t="s">
        <v>136</v>
      </c>
      <c r="D71" s="2" t="s">
        <v>88</v>
      </c>
      <c r="J71" s="27"/>
      <c r="K71" s="74">
        <v>15.87</v>
      </c>
      <c r="L71" s="27"/>
      <c r="M71" s="27"/>
      <c r="N71" s="27"/>
      <c r="O71" s="27"/>
      <c r="P71" s="27"/>
      <c r="R71" s="2" t="s">
        <v>207</v>
      </c>
      <c r="T71" s="18"/>
    </row>
    <row r="72" spans="2:20" x14ac:dyDescent="0.2">
      <c r="B72" s="54" t="s">
        <v>141</v>
      </c>
      <c r="D72" s="2" t="s">
        <v>88</v>
      </c>
      <c r="J72" s="27"/>
      <c r="K72" s="74">
        <v>4.1300000000000003E-2</v>
      </c>
      <c r="L72" s="27"/>
      <c r="M72" s="27"/>
      <c r="N72" s="27"/>
      <c r="O72" s="27"/>
      <c r="P72" s="27"/>
      <c r="R72" s="2" t="s">
        <v>208</v>
      </c>
      <c r="T72" s="18"/>
    </row>
    <row r="73" spans="2:20" x14ac:dyDescent="0.2">
      <c r="B73" s="54" t="s">
        <v>137</v>
      </c>
      <c r="D73" s="2" t="s">
        <v>88</v>
      </c>
      <c r="J73" s="27"/>
      <c r="K73" s="74">
        <v>7.8799999999999995E-2</v>
      </c>
      <c r="L73" s="27"/>
      <c r="M73" s="27"/>
      <c r="N73" s="27"/>
      <c r="O73" s="27"/>
      <c r="P73" s="27"/>
      <c r="R73" s="2" t="s">
        <v>209</v>
      </c>
      <c r="T73" s="18"/>
    </row>
    <row r="74" spans="2:20" x14ac:dyDescent="0.2">
      <c r="B74" s="52"/>
    </row>
    <row r="75" spans="2:20" x14ac:dyDescent="0.2">
      <c r="B75" s="53" t="s">
        <v>142</v>
      </c>
    </row>
    <row r="76" spans="2:20" x14ac:dyDescent="0.2">
      <c r="B76" s="54" t="s">
        <v>143</v>
      </c>
      <c r="D76" s="2" t="s">
        <v>88</v>
      </c>
      <c r="J76" s="27"/>
      <c r="K76" s="74">
        <v>0.54</v>
      </c>
      <c r="L76" s="27"/>
      <c r="M76" s="27"/>
      <c r="N76" s="27"/>
      <c r="O76" s="27"/>
      <c r="P76" s="27"/>
      <c r="R76" s="2" t="s">
        <v>210</v>
      </c>
      <c r="T76" s="18"/>
    </row>
    <row r="77" spans="2:20" x14ac:dyDescent="0.2">
      <c r="B77" s="54" t="s">
        <v>144</v>
      </c>
      <c r="D77" s="2" t="s">
        <v>88</v>
      </c>
      <c r="J77" s="27"/>
      <c r="K77" s="74">
        <v>18</v>
      </c>
      <c r="L77" s="27"/>
      <c r="M77" s="27"/>
      <c r="N77" s="27"/>
      <c r="O77" s="27"/>
      <c r="P77" s="27"/>
      <c r="R77" s="2" t="s">
        <v>211</v>
      </c>
      <c r="T77" s="18"/>
    </row>
    <row r="78" spans="2:20" x14ac:dyDescent="0.2">
      <c r="B78" s="52"/>
      <c r="K78" s="75"/>
    </row>
    <row r="79" spans="2:20" x14ac:dyDescent="0.2">
      <c r="B79" s="53" t="s">
        <v>145</v>
      </c>
      <c r="K79" s="75"/>
    </row>
    <row r="80" spans="2:20" x14ac:dyDescent="0.2">
      <c r="B80" s="54" t="s">
        <v>146</v>
      </c>
      <c r="D80" s="2" t="s">
        <v>88</v>
      </c>
      <c r="J80" s="27"/>
      <c r="K80" s="74">
        <v>3817</v>
      </c>
      <c r="L80" s="27"/>
      <c r="M80" s="27"/>
      <c r="N80" s="27"/>
      <c r="O80" s="27"/>
      <c r="P80" s="27"/>
      <c r="R80" s="2" t="s">
        <v>212</v>
      </c>
      <c r="T80" s="18"/>
    </row>
    <row r="81" spans="2:20" x14ac:dyDescent="0.2">
      <c r="B81" s="54" t="s">
        <v>147</v>
      </c>
      <c r="D81" s="2" t="s">
        <v>88</v>
      </c>
      <c r="J81" s="27"/>
      <c r="K81" s="74">
        <v>3053.6000000000004</v>
      </c>
      <c r="L81" s="27"/>
      <c r="M81" s="27"/>
      <c r="N81" s="27"/>
      <c r="O81" s="27"/>
      <c r="P81" s="27"/>
      <c r="R81" s="2" t="s">
        <v>213</v>
      </c>
      <c r="T81" s="18"/>
    </row>
    <row r="82" spans="2:20" x14ac:dyDescent="0.2">
      <c r="B82" s="54" t="s">
        <v>148</v>
      </c>
      <c r="D82" s="2" t="s">
        <v>88</v>
      </c>
      <c r="J82" s="27"/>
      <c r="K82" s="74">
        <v>2290.2000000000003</v>
      </c>
      <c r="L82" s="27"/>
      <c r="M82" s="27"/>
      <c r="N82" s="27"/>
      <c r="O82" s="27"/>
      <c r="P82" s="27"/>
      <c r="R82" s="2" t="s">
        <v>214</v>
      </c>
      <c r="T82" s="18"/>
    </row>
    <row r="83" spans="2:20" x14ac:dyDescent="0.2">
      <c r="B83" s="54" t="s">
        <v>149</v>
      </c>
      <c r="D83" s="2" t="s">
        <v>88</v>
      </c>
      <c r="J83" s="27"/>
      <c r="K83" s="74">
        <v>1526.8000000000002</v>
      </c>
      <c r="L83" s="27"/>
      <c r="M83" s="27"/>
      <c r="N83" s="27"/>
      <c r="O83" s="27"/>
      <c r="P83" s="27"/>
      <c r="R83" s="2" t="s">
        <v>215</v>
      </c>
      <c r="T83" s="18"/>
    </row>
    <row r="84" spans="2:20" x14ac:dyDescent="0.2">
      <c r="B84" s="54" t="s">
        <v>150</v>
      </c>
      <c r="D84" s="2" t="s">
        <v>88</v>
      </c>
      <c r="J84" s="27"/>
      <c r="K84" s="74">
        <v>305.36</v>
      </c>
      <c r="L84" s="27"/>
      <c r="M84" s="27"/>
      <c r="N84" s="27"/>
      <c r="O84" s="27"/>
      <c r="P84" s="27"/>
      <c r="R84" s="2" t="s">
        <v>216</v>
      </c>
      <c r="T84" s="18"/>
    </row>
    <row r="85" spans="2:20" x14ac:dyDescent="0.2">
      <c r="B85" s="54" t="s">
        <v>151</v>
      </c>
      <c r="D85" s="2" t="s">
        <v>88</v>
      </c>
      <c r="J85" s="27"/>
      <c r="K85" s="74">
        <v>38.17</v>
      </c>
      <c r="L85" s="27"/>
      <c r="M85" s="27"/>
      <c r="N85" s="27"/>
      <c r="O85" s="27"/>
      <c r="P85" s="27"/>
      <c r="R85" s="2" t="s">
        <v>217</v>
      </c>
      <c r="T85" s="18"/>
    </row>
    <row r="86" spans="2:20" x14ac:dyDescent="0.2">
      <c r="B86" s="54" t="s">
        <v>152</v>
      </c>
      <c r="D86" s="2" t="s">
        <v>88</v>
      </c>
      <c r="J86" s="27"/>
      <c r="K86" s="74">
        <v>3.8170000000000002</v>
      </c>
      <c r="L86" s="27"/>
      <c r="M86" s="27"/>
      <c r="N86" s="27"/>
      <c r="O86" s="27"/>
      <c r="P86" s="27"/>
      <c r="R86" s="2" t="s">
        <v>218</v>
      </c>
      <c r="T86" s="18"/>
    </row>
    <row r="87" spans="2:20" x14ac:dyDescent="0.2">
      <c r="B87" s="54" t="s">
        <v>153</v>
      </c>
      <c r="K87" s="75"/>
    </row>
    <row r="88" spans="2:20" x14ac:dyDescent="0.2">
      <c r="B88" s="52"/>
      <c r="K88" s="75"/>
    </row>
    <row r="89" spans="2:20" x14ac:dyDescent="0.2">
      <c r="B89" s="52"/>
      <c r="K89" s="75"/>
    </row>
    <row r="90" spans="2:20" x14ac:dyDescent="0.2">
      <c r="B90" s="77" t="s">
        <v>326</v>
      </c>
      <c r="M90" s="52"/>
    </row>
    <row r="91" spans="2:20" x14ac:dyDescent="0.2">
      <c r="B91" s="52"/>
      <c r="M91" s="52"/>
    </row>
    <row r="92" spans="2:20" x14ac:dyDescent="0.2">
      <c r="B92" s="54" t="s">
        <v>154</v>
      </c>
      <c r="D92" s="2" t="s">
        <v>88</v>
      </c>
      <c r="J92" s="27"/>
      <c r="K92" s="74">
        <v>1.84E-2</v>
      </c>
      <c r="L92" s="27"/>
      <c r="M92" s="27"/>
      <c r="N92" s="27"/>
      <c r="O92" s="27"/>
      <c r="P92" s="27"/>
      <c r="R92" s="2" t="s">
        <v>219</v>
      </c>
      <c r="T92" s="18"/>
    </row>
    <row r="93" spans="2:20" x14ac:dyDescent="0.2">
      <c r="B93" s="54" t="s">
        <v>155</v>
      </c>
      <c r="D93" s="2" t="s">
        <v>88</v>
      </c>
      <c r="J93" s="27"/>
      <c r="K93" s="74">
        <v>1.84E-2</v>
      </c>
      <c r="L93" s="27"/>
      <c r="M93" s="27"/>
      <c r="N93" s="27"/>
      <c r="O93" s="27"/>
      <c r="P93" s="27"/>
      <c r="R93" s="2" t="s">
        <v>220</v>
      </c>
      <c r="T93" s="18"/>
    </row>
    <row r="94" spans="2:20" x14ac:dyDescent="0.2">
      <c r="B94" s="26"/>
    </row>
    <row r="96" spans="2:20" x14ac:dyDescent="0.2">
      <c r="B96" s="77" t="s">
        <v>327</v>
      </c>
      <c r="M96" s="52"/>
    </row>
    <row r="97" spans="2:20" x14ac:dyDescent="0.2">
      <c r="B97" s="52"/>
      <c r="M97" s="52"/>
    </row>
    <row r="98" spans="2:20" x14ac:dyDescent="0.2">
      <c r="B98" s="19" t="s">
        <v>156</v>
      </c>
      <c r="D98" s="2" t="s">
        <v>88</v>
      </c>
      <c r="J98" s="27"/>
      <c r="K98" s="74">
        <v>9.99</v>
      </c>
      <c r="L98" s="27"/>
      <c r="M98" s="27"/>
      <c r="N98" s="27"/>
      <c r="O98" s="27"/>
      <c r="P98" s="27"/>
      <c r="R98" s="2" t="s">
        <v>303</v>
      </c>
      <c r="T98" s="18"/>
    </row>
    <row r="99" spans="2:20" x14ac:dyDescent="0.2">
      <c r="B99" s="26"/>
    </row>
    <row r="100" spans="2:20" x14ac:dyDescent="0.2">
      <c r="B100" s="60" t="s">
        <v>157</v>
      </c>
    </row>
    <row r="101" spans="2:20" x14ac:dyDescent="0.2">
      <c r="B101" s="2" t="s">
        <v>292</v>
      </c>
      <c r="D101" s="2" t="s">
        <v>88</v>
      </c>
      <c r="J101" s="27"/>
      <c r="K101" s="74">
        <v>45.06</v>
      </c>
      <c r="L101" s="27"/>
      <c r="M101" s="27"/>
      <c r="N101" s="27"/>
      <c r="O101" s="27"/>
      <c r="P101" s="27"/>
      <c r="R101" s="2" t="s">
        <v>304</v>
      </c>
      <c r="T101" s="18"/>
    </row>
    <row r="102" spans="2:20" x14ac:dyDescent="0.2">
      <c r="B102" s="2" t="s">
        <v>293</v>
      </c>
      <c r="D102" s="2" t="s">
        <v>88</v>
      </c>
      <c r="J102" s="27"/>
      <c r="K102" s="74">
        <v>59.34</v>
      </c>
      <c r="L102" s="27"/>
      <c r="M102" s="27"/>
      <c r="N102" s="27"/>
      <c r="O102" s="27"/>
      <c r="P102" s="27"/>
      <c r="R102" s="2" t="s">
        <v>305</v>
      </c>
      <c r="T102" s="18"/>
    </row>
    <row r="103" spans="2:20" x14ac:dyDescent="0.2">
      <c r="B103" s="19"/>
    </row>
    <row r="104" spans="2:20" x14ac:dyDescent="0.2">
      <c r="B104" s="60" t="s">
        <v>158</v>
      </c>
    </row>
    <row r="105" spans="2:20" x14ac:dyDescent="0.2">
      <c r="B105" s="26" t="s">
        <v>312</v>
      </c>
      <c r="D105" s="2" t="s">
        <v>88</v>
      </c>
      <c r="J105" s="27"/>
      <c r="K105" s="74">
        <v>401</v>
      </c>
      <c r="L105" s="27"/>
      <c r="M105" s="27"/>
      <c r="N105" s="27"/>
      <c r="O105" s="27"/>
      <c r="P105" s="27"/>
      <c r="R105" s="2" t="s">
        <v>306</v>
      </c>
      <c r="T105" s="18"/>
    </row>
    <row r="106" spans="2:20" x14ac:dyDescent="0.2">
      <c r="B106" s="26" t="s">
        <v>313</v>
      </c>
      <c r="J106" s="27"/>
      <c r="K106" s="74">
        <v>1742</v>
      </c>
      <c r="L106" s="27"/>
      <c r="M106" s="27"/>
      <c r="N106" s="27"/>
      <c r="O106" s="27"/>
      <c r="P106" s="27"/>
      <c r="R106" s="2" t="s">
        <v>307</v>
      </c>
      <c r="T106" s="18"/>
    </row>
    <row r="107" spans="2:20" x14ac:dyDescent="0.2">
      <c r="B107" s="26" t="s">
        <v>314</v>
      </c>
      <c r="J107" s="27"/>
      <c r="K107" s="74">
        <v>4804</v>
      </c>
      <c r="L107" s="27"/>
      <c r="M107" s="27"/>
      <c r="N107" s="27"/>
      <c r="O107" s="27"/>
      <c r="P107" s="27"/>
      <c r="R107" s="2" t="s">
        <v>308</v>
      </c>
      <c r="T107" s="18"/>
    </row>
    <row r="108" spans="2:20" x14ac:dyDescent="0.2">
      <c r="B108" s="26" t="s">
        <v>315</v>
      </c>
      <c r="D108" s="2" t="s">
        <v>88</v>
      </c>
      <c r="J108" s="27"/>
      <c r="K108" s="74">
        <v>5638</v>
      </c>
      <c r="L108" s="27"/>
      <c r="M108" s="27"/>
      <c r="N108" s="27"/>
      <c r="O108" s="27"/>
      <c r="P108" s="27"/>
      <c r="R108" s="2" t="s">
        <v>309</v>
      </c>
      <c r="T108" s="18"/>
    </row>
    <row r="109" spans="2:20" x14ac:dyDescent="0.2">
      <c r="B109" s="19"/>
    </row>
    <row r="110" spans="2:20" x14ac:dyDescent="0.2">
      <c r="B110" s="60" t="s">
        <v>159</v>
      </c>
    </row>
    <row r="111" spans="2:20" x14ac:dyDescent="0.2">
      <c r="B111" s="72" t="s">
        <v>316</v>
      </c>
      <c r="D111" s="2" t="s">
        <v>88</v>
      </c>
      <c r="J111" s="27"/>
      <c r="K111" s="74">
        <v>6.29</v>
      </c>
      <c r="L111" s="27"/>
      <c r="M111" s="27"/>
      <c r="N111" s="27"/>
      <c r="O111" s="27"/>
      <c r="P111" s="27"/>
      <c r="R111" s="2" t="s">
        <v>310</v>
      </c>
      <c r="T111" s="18"/>
    </row>
    <row r="112" spans="2:20" x14ac:dyDescent="0.2">
      <c r="B112" s="72" t="s">
        <v>317</v>
      </c>
      <c r="D112" s="2" t="s">
        <v>88</v>
      </c>
      <c r="J112" s="27"/>
      <c r="K112" s="74">
        <v>6.96</v>
      </c>
      <c r="L112" s="27"/>
      <c r="M112" s="27"/>
      <c r="N112" s="27"/>
      <c r="O112" s="27"/>
      <c r="P112" s="27"/>
      <c r="R112" s="2" t="s">
        <v>311</v>
      </c>
      <c r="T112" s="18"/>
    </row>
    <row r="114" spans="1:20" s="8" customFormat="1" x14ac:dyDescent="0.2">
      <c r="B114" s="8" t="s">
        <v>221</v>
      </c>
    </row>
    <row r="116" spans="1:20" x14ac:dyDescent="0.2">
      <c r="B116" s="2" t="s">
        <v>324</v>
      </c>
      <c r="D116" s="2" t="s">
        <v>88</v>
      </c>
      <c r="J116" s="27"/>
      <c r="K116" s="27"/>
      <c r="L116" s="22">
        <v>2791763157.5157952</v>
      </c>
      <c r="M116" s="22">
        <v>3174098890.7489362</v>
      </c>
      <c r="N116" s="22">
        <v>3206767249.3729434</v>
      </c>
      <c r="O116" s="22">
        <v>3509967127.258019</v>
      </c>
      <c r="P116" s="22">
        <v>4041772233.2228217</v>
      </c>
      <c r="R116" s="2" t="s">
        <v>362</v>
      </c>
    </row>
    <row r="117" spans="1:20" x14ac:dyDescent="0.2">
      <c r="B117" s="2" t="s">
        <v>323</v>
      </c>
      <c r="D117" s="2" t="s">
        <v>88</v>
      </c>
      <c r="J117" s="27"/>
      <c r="K117" s="27"/>
      <c r="L117" s="51">
        <v>90000000</v>
      </c>
      <c r="M117" s="51">
        <v>0</v>
      </c>
      <c r="N117" s="51">
        <v>202954810.57123598</v>
      </c>
      <c r="O117" s="51">
        <v>97757836.603577182</v>
      </c>
      <c r="P117" s="51">
        <v>0</v>
      </c>
      <c r="R117" s="2" t="s">
        <v>369</v>
      </c>
    </row>
    <row r="118" spans="1:20" x14ac:dyDescent="0.2">
      <c r="A118" s="59"/>
      <c r="B118" s="13"/>
    </row>
    <row r="119" spans="1:20" s="8" customFormat="1" x14ac:dyDescent="0.2">
      <c r="B119" s="8" t="s">
        <v>224</v>
      </c>
    </row>
    <row r="122" spans="1:20" x14ac:dyDescent="0.2">
      <c r="B122" s="77" t="s">
        <v>325</v>
      </c>
      <c r="M122" s="52"/>
    </row>
    <row r="123" spans="1:20" x14ac:dyDescent="0.2">
      <c r="B123" s="53"/>
      <c r="K123" s="81"/>
      <c r="M123" s="52"/>
      <c r="Q123" s="82"/>
    </row>
    <row r="124" spans="1:20" ht="16.5" customHeight="1" x14ac:dyDescent="0.2">
      <c r="B124" s="53" t="s">
        <v>131</v>
      </c>
    </row>
    <row r="125" spans="1:20" x14ac:dyDescent="0.2">
      <c r="B125" s="61" t="s">
        <v>128</v>
      </c>
      <c r="D125" s="2" t="s">
        <v>126</v>
      </c>
      <c r="J125" s="27"/>
      <c r="K125" s="27"/>
      <c r="L125" s="22">
        <v>7.6771438486372006</v>
      </c>
      <c r="M125" s="22">
        <v>7.6771438486372006</v>
      </c>
      <c r="N125" s="22">
        <v>7.6771438486372006</v>
      </c>
      <c r="O125" s="22">
        <v>7.6771438486372006</v>
      </c>
      <c r="P125" s="22">
        <v>7.6771438486372006</v>
      </c>
      <c r="R125" s="2" t="s">
        <v>252</v>
      </c>
      <c r="T125" s="18"/>
    </row>
    <row r="126" spans="1:20" x14ac:dyDescent="0.2">
      <c r="B126" s="61" t="s">
        <v>127</v>
      </c>
      <c r="D126" s="2" t="s">
        <v>126</v>
      </c>
      <c r="J126" s="27"/>
      <c r="K126" s="27"/>
      <c r="L126" s="22">
        <v>177000</v>
      </c>
      <c r="M126" s="22">
        <v>212000</v>
      </c>
      <c r="N126" s="22">
        <v>256000</v>
      </c>
      <c r="O126" s="22">
        <v>300000</v>
      </c>
      <c r="P126" s="22">
        <v>340000</v>
      </c>
      <c r="R126" s="2" t="s">
        <v>253</v>
      </c>
      <c r="T126" s="18"/>
    </row>
    <row r="127" spans="1:20" x14ac:dyDescent="0.2">
      <c r="B127" s="61" t="s">
        <v>129</v>
      </c>
      <c r="D127" s="2" t="s">
        <v>126</v>
      </c>
      <c r="J127" s="27"/>
      <c r="K127" s="27"/>
      <c r="L127" s="22">
        <v>1700000</v>
      </c>
      <c r="M127" s="22">
        <v>2100000</v>
      </c>
      <c r="N127" s="22">
        <v>2700000</v>
      </c>
      <c r="O127" s="22">
        <v>3200000</v>
      </c>
      <c r="P127" s="22">
        <v>3800000</v>
      </c>
      <c r="R127" s="2" t="s">
        <v>254</v>
      </c>
      <c r="T127" s="18"/>
    </row>
    <row r="128" spans="1:20" x14ac:dyDescent="0.2">
      <c r="B128" s="52"/>
    </row>
    <row r="129" spans="2:20" x14ac:dyDescent="0.2">
      <c r="B129" s="53" t="s">
        <v>132</v>
      </c>
    </row>
    <row r="130" spans="2:20" x14ac:dyDescent="0.2">
      <c r="B130" s="61" t="s">
        <v>128</v>
      </c>
      <c r="D130" s="2" t="s">
        <v>126</v>
      </c>
      <c r="J130" s="27"/>
      <c r="K130" s="27"/>
      <c r="L130" s="22">
        <v>0.32326919484105993</v>
      </c>
      <c r="M130" s="22">
        <v>0.32326919484105993</v>
      </c>
      <c r="N130" s="22">
        <v>0.32326919484105993</v>
      </c>
      <c r="O130" s="22">
        <v>0.32326919484105993</v>
      </c>
      <c r="P130" s="22">
        <v>0.32326919484105993</v>
      </c>
      <c r="R130" s="2" t="s">
        <v>255</v>
      </c>
      <c r="T130" s="18"/>
    </row>
    <row r="131" spans="2:20" x14ac:dyDescent="0.2">
      <c r="B131" s="61" t="s">
        <v>127</v>
      </c>
      <c r="D131" s="2" t="s">
        <v>126</v>
      </c>
      <c r="J131" s="27"/>
      <c r="K131" s="27"/>
      <c r="L131" s="22">
        <v>63000</v>
      </c>
      <c r="M131" s="22">
        <v>86000</v>
      </c>
      <c r="N131" s="22">
        <v>117000</v>
      </c>
      <c r="O131" s="22">
        <v>152000</v>
      </c>
      <c r="P131" s="22">
        <v>189000</v>
      </c>
      <c r="R131" s="2" t="s">
        <v>256</v>
      </c>
      <c r="T131" s="18"/>
    </row>
    <row r="132" spans="2:20" x14ac:dyDescent="0.2">
      <c r="B132" s="61" t="s">
        <v>130</v>
      </c>
      <c r="D132" s="2" t="s">
        <v>126</v>
      </c>
      <c r="J132" s="27"/>
      <c r="K132" s="27"/>
      <c r="L132" s="22">
        <v>445000</v>
      </c>
      <c r="M132" s="22">
        <v>602000</v>
      </c>
      <c r="N132" s="22">
        <v>807000</v>
      </c>
      <c r="O132" s="22">
        <v>1038000</v>
      </c>
      <c r="P132" s="22">
        <v>1281000</v>
      </c>
      <c r="R132" s="2" t="s">
        <v>257</v>
      </c>
      <c r="T132" s="18"/>
    </row>
    <row r="133" spans="2:20" x14ac:dyDescent="0.2">
      <c r="B133" s="52"/>
    </row>
    <row r="134" spans="2:20" x14ac:dyDescent="0.2">
      <c r="B134" s="53" t="s">
        <v>133</v>
      </c>
    </row>
    <row r="135" spans="2:20" x14ac:dyDescent="0.2">
      <c r="B135" s="61" t="s">
        <v>128</v>
      </c>
      <c r="D135" s="2" t="s">
        <v>126</v>
      </c>
      <c r="J135" s="27"/>
      <c r="K135" s="27"/>
      <c r="L135" s="22">
        <v>231.42296545616358</v>
      </c>
      <c r="M135" s="22">
        <v>237.60118008080897</v>
      </c>
      <c r="N135" s="22">
        <v>242.65288453120672</v>
      </c>
      <c r="O135" s="22">
        <v>248.80174349442922</v>
      </c>
      <c r="P135" s="22">
        <v>254.95060245765171</v>
      </c>
      <c r="R135" s="2" t="s">
        <v>258</v>
      </c>
      <c r="T135" s="18"/>
    </row>
    <row r="136" spans="2:20" x14ac:dyDescent="0.2">
      <c r="B136" s="61" t="s">
        <v>127</v>
      </c>
      <c r="D136" s="2" t="s">
        <v>126</v>
      </c>
      <c r="J136" s="27"/>
      <c r="K136" s="27"/>
      <c r="L136" s="22">
        <v>2400000</v>
      </c>
      <c r="M136" s="22">
        <v>3100000</v>
      </c>
      <c r="N136" s="22">
        <v>4100000</v>
      </c>
      <c r="O136" s="22">
        <v>5000000</v>
      </c>
      <c r="P136" s="22">
        <v>6000000</v>
      </c>
      <c r="R136" s="2" t="s">
        <v>259</v>
      </c>
      <c r="T136" s="18"/>
    </row>
    <row r="137" spans="2:20" x14ac:dyDescent="0.2">
      <c r="B137" s="61" t="s">
        <v>129</v>
      </c>
      <c r="D137" s="2" t="s">
        <v>126</v>
      </c>
      <c r="J137" s="27"/>
      <c r="K137" s="27"/>
      <c r="L137" s="22">
        <v>14500000</v>
      </c>
      <c r="M137" s="22">
        <v>17700000</v>
      </c>
      <c r="N137" s="22">
        <v>21700000</v>
      </c>
      <c r="O137" s="22">
        <v>25800000</v>
      </c>
      <c r="P137" s="22">
        <v>29800000</v>
      </c>
      <c r="R137" s="2" t="s">
        <v>260</v>
      </c>
      <c r="T137" s="18"/>
    </row>
    <row r="138" spans="2:20" x14ac:dyDescent="0.2">
      <c r="B138" s="52"/>
    </row>
    <row r="139" spans="2:20" x14ac:dyDescent="0.2">
      <c r="B139" s="53" t="s">
        <v>134</v>
      </c>
    </row>
    <row r="140" spans="2:20" x14ac:dyDescent="0.2">
      <c r="B140" s="61" t="s">
        <v>128</v>
      </c>
      <c r="D140" s="2" t="s">
        <v>126</v>
      </c>
      <c r="J140" s="27"/>
      <c r="K140" s="27"/>
      <c r="L140" s="22">
        <v>30.547759510869568</v>
      </c>
      <c r="M140" s="22">
        <v>30.547759510869568</v>
      </c>
      <c r="N140" s="22">
        <v>30.547759510869568</v>
      </c>
      <c r="O140" s="22">
        <v>30.547759510869568</v>
      </c>
      <c r="P140" s="22">
        <v>30.547759510869568</v>
      </c>
      <c r="R140" s="2" t="s">
        <v>261</v>
      </c>
      <c r="T140" s="18"/>
    </row>
    <row r="141" spans="2:20" x14ac:dyDescent="0.2">
      <c r="B141" s="61" t="s">
        <v>127</v>
      </c>
      <c r="D141" s="2" t="s">
        <v>126</v>
      </c>
      <c r="J141" s="27"/>
      <c r="K141" s="27"/>
      <c r="L141" s="22">
        <v>160000</v>
      </c>
      <c r="M141" s="22">
        <v>197000</v>
      </c>
      <c r="N141" s="22">
        <v>243000</v>
      </c>
      <c r="O141" s="22">
        <v>291000</v>
      </c>
      <c r="P141" s="22">
        <v>337000</v>
      </c>
      <c r="R141" s="2" t="s">
        <v>262</v>
      </c>
      <c r="T141" s="18"/>
    </row>
    <row r="142" spans="2:20" x14ac:dyDescent="0.2">
      <c r="B142" s="61" t="s">
        <v>130</v>
      </c>
      <c r="D142" s="2" t="s">
        <v>126</v>
      </c>
      <c r="J142" s="27"/>
      <c r="K142" s="27"/>
      <c r="L142" s="22">
        <v>815000</v>
      </c>
      <c r="M142" s="22">
        <v>857000</v>
      </c>
      <c r="N142" s="22">
        <v>893000</v>
      </c>
      <c r="O142" s="22">
        <v>886000</v>
      </c>
      <c r="P142" s="22">
        <v>829000</v>
      </c>
      <c r="R142" s="2" t="s">
        <v>263</v>
      </c>
      <c r="T142" s="18"/>
    </row>
    <row r="143" spans="2:20" x14ac:dyDescent="0.2">
      <c r="B143" s="52"/>
      <c r="K143" s="75"/>
    </row>
    <row r="144" spans="2:20" x14ac:dyDescent="0.2">
      <c r="B144" s="52"/>
      <c r="K144" s="76"/>
      <c r="M144" s="52"/>
    </row>
    <row r="145" spans="2:20" x14ac:dyDescent="0.2">
      <c r="B145" s="77" t="s">
        <v>321</v>
      </c>
      <c r="K145" s="76"/>
      <c r="M145" s="52"/>
    </row>
    <row r="146" spans="2:20" x14ac:dyDescent="0.2">
      <c r="B146" s="52"/>
    </row>
    <row r="147" spans="2:20" x14ac:dyDescent="0.2">
      <c r="B147" s="53" t="s">
        <v>135</v>
      </c>
    </row>
    <row r="148" spans="2:20" x14ac:dyDescent="0.2">
      <c r="B148" s="61" t="s">
        <v>128</v>
      </c>
      <c r="D148" s="2" t="s">
        <v>126</v>
      </c>
      <c r="J148" s="27"/>
      <c r="K148" s="27"/>
      <c r="L148" s="22">
        <v>434.22135986527962</v>
      </c>
      <c r="M148" s="22">
        <v>453.66049839728106</v>
      </c>
      <c r="N148" s="22">
        <v>473.73529077958716</v>
      </c>
      <c r="O148" s="22">
        <v>502.65978242881528</v>
      </c>
      <c r="P148" s="22">
        <v>531.58427407804334</v>
      </c>
      <c r="R148" s="2" t="s">
        <v>264</v>
      </c>
      <c r="T148" s="18"/>
    </row>
    <row r="149" spans="2:20" x14ac:dyDescent="0.2">
      <c r="B149" s="61" t="s">
        <v>136</v>
      </c>
      <c r="D149" s="2" t="s">
        <v>126</v>
      </c>
      <c r="J149" s="27"/>
      <c r="K149" s="27"/>
      <c r="L149" s="22">
        <v>1400000</v>
      </c>
      <c r="M149" s="22">
        <v>1800000</v>
      </c>
      <c r="N149" s="22">
        <v>2200000</v>
      </c>
      <c r="O149" s="22">
        <v>2700000</v>
      </c>
      <c r="P149" s="22">
        <v>3200000</v>
      </c>
      <c r="R149" s="2" t="s">
        <v>265</v>
      </c>
      <c r="T149" s="18"/>
    </row>
    <row r="150" spans="2:20" x14ac:dyDescent="0.2">
      <c r="B150" s="61" t="s">
        <v>129</v>
      </c>
      <c r="D150" s="2" t="s">
        <v>126</v>
      </c>
      <c r="J150" s="27"/>
      <c r="K150" s="27"/>
      <c r="L150" s="22">
        <v>9400000</v>
      </c>
      <c r="M150" s="22">
        <v>11200000</v>
      </c>
      <c r="N150" s="22">
        <v>13400000</v>
      </c>
      <c r="O150" s="22">
        <v>15500000</v>
      </c>
      <c r="P150" s="22">
        <v>17500000</v>
      </c>
      <c r="R150" s="2" t="s">
        <v>266</v>
      </c>
      <c r="T150" s="18"/>
    </row>
    <row r="151" spans="2:20" x14ac:dyDescent="0.2">
      <c r="B151" s="61" t="s">
        <v>137</v>
      </c>
      <c r="D151" s="2" t="s">
        <v>126</v>
      </c>
      <c r="J151" s="27"/>
      <c r="K151" s="27"/>
      <c r="L151" s="22">
        <v>3389000000</v>
      </c>
      <c r="M151" s="22">
        <v>3962000000</v>
      </c>
      <c r="N151" s="22">
        <v>4663000000</v>
      </c>
      <c r="O151" s="22">
        <v>5328000000</v>
      </c>
      <c r="P151" s="22">
        <v>5907000000</v>
      </c>
      <c r="R151" s="2" t="s">
        <v>267</v>
      </c>
      <c r="T151" s="18"/>
    </row>
    <row r="152" spans="2:20" x14ac:dyDescent="0.2">
      <c r="B152" s="52"/>
    </row>
    <row r="153" spans="2:20" x14ac:dyDescent="0.2">
      <c r="B153" s="53" t="s">
        <v>138</v>
      </c>
    </row>
    <row r="154" spans="2:20" x14ac:dyDescent="0.2">
      <c r="B154" s="61" t="s">
        <v>128</v>
      </c>
      <c r="D154" s="2" t="s">
        <v>126</v>
      </c>
      <c r="J154" s="27"/>
      <c r="K154" s="27"/>
      <c r="L154" s="22">
        <v>16000</v>
      </c>
      <c r="M154" s="22">
        <v>16000</v>
      </c>
      <c r="N154" s="22">
        <v>17000</v>
      </c>
      <c r="O154" s="22">
        <v>17000</v>
      </c>
      <c r="P154" s="22">
        <v>18000</v>
      </c>
      <c r="R154" s="2" t="s">
        <v>268</v>
      </c>
      <c r="T154" s="18"/>
    </row>
    <row r="155" spans="2:20" x14ac:dyDescent="0.2">
      <c r="B155" s="61" t="s">
        <v>136</v>
      </c>
      <c r="D155" s="2" t="s">
        <v>126</v>
      </c>
      <c r="J155" s="27"/>
      <c r="K155" s="27"/>
      <c r="L155" s="22">
        <v>5700000</v>
      </c>
      <c r="M155" s="22">
        <v>7100000</v>
      </c>
      <c r="N155" s="22">
        <v>8800000</v>
      </c>
      <c r="O155" s="22">
        <v>10700000</v>
      </c>
      <c r="P155" s="22">
        <v>12500000</v>
      </c>
      <c r="R155" s="2" t="s">
        <v>269</v>
      </c>
      <c r="T155" s="18"/>
    </row>
    <row r="156" spans="2:20" x14ac:dyDescent="0.2">
      <c r="B156" s="61" t="s">
        <v>129</v>
      </c>
      <c r="D156" s="2" t="s">
        <v>126</v>
      </c>
      <c r="J156" s="27"/>
      <c r="K156" s="27"/>
      <c r="L156" s="22">
        <v>34200000</v>
      </c>
      <c r="M156" s="22">
        <v>41100000</v>
      </c>
      <c r="N156" s="22">
        <v>49600000</v>
      </c>
      <c r="O156" s="22">
        <v>58200000</v>
      </c>
      <c r="P156" s="22">
        <v>66200000</v>
      </c>
      <c r="R156" s="2" t="s">
        <v>270</v>
      </c>
      <c r="T156" s="18"/>
    </row>
    <row r="157" spans="2:20" x14ac:dyDescent="0.2">
      <c r="B157" s="61" t="s">
        <v>137</v>
      </c>
      <c r="D157" s="2" t="s">
        <v>126</v>
      </c>
      <c r="J157" s="27"/>
      <c r="K157" s="27"/>
      <c r="L157" s="22">
        <v>8519000000</v>
      </c>
      <c r="M157" s="22">
        <v>9959000000</v>
      </c>
      <c r="N157" s="22">
        <v>11722000000</v>
      </c>
      <c r="O157" s="22">
        <v>13396000000</v>
      </c>
      <c r="P157" s="22">
        <v>14852000000</v>
      </c>
      <c r="R157" s="2" t="s">
        <v>271</v>
      </c>
      <c r="T157" s="18"/>
    </row>
    <row r="158" spans="2:20" x14ac:dyDescent="0.2">
      <c r="B158" s="52"/>
    </row>
    <row r="159" spans="2:20" x14ac:dyDescent="0.2">
      <c r="B159" s="53" t="s">
        <v>139</v>
      </c>
    </row>
    <row r="160" spans="2:20" x14ac:dyDescent="0.2">
      <c r="B160" s="61" t="s">
        <v>128</v>
      </c>
      <c r="D160" s="2" t="s">
        <v>126</v>
      </c>
      <c r="J160" s="27"/>
      <c r="K160" s="27"/>
      <c r="L160" s="22">
        <v>14000</v>
      </c>
      <c r="M160" s="22">
        <v>14000</v>
      </c>
      <c r="N160" s="22">
        <v>13000</v>
      </c>
      <c r="O160" s="22">
        <v>13000</v>
      </c>
      <c r="P160" s="22">
        <v>13000</v>
      </c>
      <c r="R160" s="2" t="s">
        <v>272</v>
      </c>
      <c r="T160" s="18"/>
    </row>
    <row r="161" spans="2:20" x14ac:dyDescent="0.2">
      <c r="B161" s="61" t="s">
        <v>136</v>
      </c>
      <c r="D161" s="2" t="s">
        <v>126</v>
      </c>
      <c r="J161" s="27"/>
      <c r="K161" s="27"/>
      <c r="L161" s="22">
        <v>1200000</v>
      </c>
      <c r="M161" s="22">
        <v>1500000</v>
      </c>
      <c r="N161" s="22">
        <v>1700000</v>
      </c>
      <c r="O161" s="22">
        <v>2000000</v>
      </c>
      <c r="P161" s="22">
        <v>2200000</v>
      </c>
      <c r="R161" s="2" t="s">
        <v>273</v>
      </c>
      <c r="T161" s="18"/>
    </row>
    <row r="162" spans="2:20" x14ac:dyDescent="0.2">
      <c r="B162" s="61" t="s">
        <v>129</v>
      </c>
      <c r="D162" s="2" t="s">
        <v>126</v>
      </c>
      <c r="J162" s="27"/>
      <c r="K162" s="27"/>
      <c r="L162" s="22">
        <v>8800000</v>
      </c>
      <c r="M162" s="22">
        <v>10400000</v>
      </c>
      <c r="N162" s="22">
        <v>12400000</v>
      </c>
      <c r="O162" s="22">
        <v>14300000</v>
      </c>
      <c r="P162" s="22">
        <v>16000000</v>
      </c>
      <c r="R162" s="2" t="s">
        <v>274</v>
      </c>
      <c r="T162" s="18"/>
    </row>
    <row r="163" spans="2:20" x14ac:dyDescent="0.2">
      <c r="B163" s="61" t="s">
        <v>137</v>
      </c>
      <c r="D163" s="2" t="s">
        <v>126</v>
      </c>
      <c r="J163" s="27"/>
      <c r="K163" s="27"/>
      <c r="L163" s="22">
        <v>1790000000</v>
      </c>
      <c r="M163" s="22">
        <v>2065000000</v>
      </c>
      <c r="N163" s="22">
        <v>2399000000</v>
      </c>
      <c r="O163" s="22">
        <v>2704000000</v>
      </c>
      <c r="P163" s="22">
        <v>2956000000</v>
      </c>
      <c r="R163" s="2" t="s">
        <v>275</v>
      </c>
      <c r="T163" s="18"/>
    </row>
    <row r="164" spans="2:20" x14ac:dyDescent="0.2">
      <c r="B164" s="52"/>
      <c r="K164" s="75"/>
    </row>
    <row r="165" spans="2:20" x14ac:dyDescent="0.2">
      <c r="B165" s="52"/>
      <c r="K165" s="76"/>
      <c r="M165" s="52"/>
    </row>
    <row r="166" spans="2:20" x14ac:dyDescent="0.2">
      <c r="B166" s="77" t="s">
        <v>322</v>
      </c>
      <c r="K166" s="76"/>
      <c r="M166" s="52"/>
    </row>
    <row r="167" spans="2:20" x14ac:dyDescent="0.2">
      <c r="B167" s="52"/>
    </row>
    <row r="168" spans="2:20" x14ac:dyDescent="0.2">
      <c r="B168" s="53" t="s">
        <v>140</v>
      </c>
    </row>
    <row r="169" spans="2:20" x14ac:dyDescent="0.2">
      <c r="B169" s="61" t="s">
        <v>128</v>
      </c>
      <c r="D169" s="2" t="s">
        <v>126</v>
      </c>
      <c r="J169" s="27"/>
      <c r="K169" s="27"/>
      <c r="L169" s="22">
        <v>7700</v>
      </c>
      <c r="M169" s="22">
        <v>7700</v>
      </c>
      <c r="N169" s="22">
        <v>7600</v>
      </c>
      <c r="O169" s="22">
        <v>7600</v>
      </c>
      <c r="P169" s="22">
        <v>7500</v>
      </c>
      <c r="R169" s="2" t="s">
        <v>276</v>
      </c>
      <c r="T169" s="18"/>
    </row>
    <row r="170" spans="2:20" x14ac:dyDescent="0.2">
      <c r="B170" s="61" t="s">
        <v>136</v>
      </c>
      <c r="D170" s="2" t="s">
        <v>126</v>
      </c>
      <c r="J170" s="27"/>
      <c r="K170" s="27"/>
      <c r="L170" s="22">
        <v>246000</v>
      </c>
      <c r="M170" s="22">
        <v>293000</v>
      </c>
      <c r="N170" s="22">
        <v>351000</v>
      </c>
      <c r="O170" s="22">
        <v>409000</v>
      </c>
      <c r="P170" s="22">
        <v>462000</v>
      </c>
      <c r="R170" s="2" t="s">
        <v>277</v>
      </c>
      <c r="T170" s="18"/>
    </row>
    <row r="171" spans="2:20" x14ac:dyDescent="0.2">
      <c r="B171" s="61" t="s">
        <v>141</v>
      </c>
      <c r="D171" s="2" t="s">
        <v>126</v>
      </c>
      <c r="J171" s="27"/>
      <c r="K171" s="27"/>
      <c r="L171" s="22">
        <v>142000000</v>
      </c>
      <c r="M171" s="22">
        <v>171000000</v>
      </c>
      <c r="N171" s="22">
        <v>207000000</v>
      </c>
      <c r="O171" s="22">
        <v>243000000</v>
      </c>
      <c r="P171" s="22">
        <v>276000000</v>
      </c>
      <c r="R171" s="2" t="s">
        <v>278</v>
      </c>
      <c r="T171" s="18"/>
    </row>
    <row r="172" spans="2:20" x14ac:dyDescent="0.2">
      <c r="B172" s="61" t="s">
        <v>137</v>
      </c>
      <c r="D172" s="2" t="s">
        <v>126</v>
      </c>
      <c r="J172" s="27"/>
      <c r="K172" s="27"/>
      <c r="L172" s="22">
        <v>169000000</v>
      </c>
      <c r="M172" s="22">
        <v>199000000</v>
      </c>
      <c r="N172" s="22">
        <v>235000000</v>
      </c>
      <c r="O172" s="22">
        <v>270000000</v>
      </c>
      <c r="P172" s="22">
        <v>301000000</v>
      </c>
      <c r="R172" s="2" t="s">
        <v>279</v>
      </c>
      <c r="T172" s="18"/>
    </row>
    <row r="173" spans="2:20" x14ac:dyDescent="0.2">
      <c r="B173" s="52"/>
    </row>
    <row r="174" spans="2:20" x14ac:dyDescent="0.2">
      <c r="B174" s="53" t="s">
        <v>142</v>
      </c>
    </row>
    <row r="175" spans="2:20" x14ac:dyDescent="0.2">
      <c r="B175" s="61" t="s">
        <v>143</v>
      </c>
      <c r="D175" s="2" t="s">
        <v>126</v>
      </c>
      <c r="J175" s="27"/>
      <c r="K175" s="27"/>
      <c r="L175" s="22">
        <v>1300000</v>
      </c>
      <c r="M175" s="22">
        <v>1300000</v>
      </c>
      <c r="N175" s="22">
        <v>1300000</v>
      </c>
      <c r="O175" s="22">
        <v>1300000</v>
      </c>
      <c r="P175" s="22">
        <v>1300000</v>
      </c>
      <c r="R175" s="2" t="s">
        <v>280</v>
      </c>
      <c r="T175" s="18"/>
    </row>
    <row r="176" spans="2:20" x14ac:dyDescent="0.2">
      <c r="B176" s="61" t="s">
        <v>144</v>
      </c>
      <c r="D176" s="2" t="s">
        <v>126</v>
      </c>
      <c r="J176" s="27"/>
      <c r="K176" s="27"/>
      <c r="L176" s="22">
        <v>2900000</v>
      </c>
      <c r="M176" s="22">
        <v>3000000</v>
      </c>
      <c r="N176" s="22">
        <v>3000000</v>
      </c>
      <c r="O176" s="22">
        <v>3100000</v>
      </c>
      <c r="P176" s="22">
        <v>3100000</v>
      </c>
      <c r="R176" s="2" t="s">
        <v>281</v>
      </c>
      <c r="T176" s="18"/>
    </row>
    <row r="177" spans="2:20" x14ac:dyDescent="0.2">
      <c r="B177" s="52"/>
    </row>
    <row r="178" spans="2:20" x14ac:dyDescent="0.2">
      <c r="B178" s="53" t="s">
        <v>145</v>
      </c>
    </row>
    <row r="179" spans="2:20" x14ac:dyDescent="0.2">
      <c r="B179" s="61" t="s">
        <v>146</v>
      </c>
      <c r="D179" s="2" t="s">
        <v>126</v>
      </c>
      <c r="J179" s="27"/>
      <c r="K179" s="27"/>
      <c r="L179" s="22">
        <v>29000</v>
      </c>
      <c r="M179" s="22">
        <v>30000</v>
      </c>
      <c r="N179" s="22">
        <v>31000</v>
      </c>
      <c r="O179" s="22">
        <v>32000</v>
      </c>
      <c r="P179" s="22">
        <v>33000</v>
      </c>
      <c r="R179" s="2" t="s">
        <v>282</v>
      </c>
      <c r="T179" s="18"/>
    </row>
    <row r="180" spans="2:20" x14ac:dyDescent="0.2">
      <c r="B180" s="61" t="s">
        <v>147</v>
      </c>
      <c r="D180" s="2" t="s">
        <v>126</v>
      </c>
      <c r="J180" s="27"/>
      <c r="K180" s="27"/>
      <c r="L180" s="22">
        <v>23000</v>
      </c>
      <c r="M180" s="22">
        <v>23000</v>
      </c>
      <c r="N180" s="22">
        <v>24000</v>
      </c>
      <c r="O180" s="22">
        <v>25000</v>
      </c>
      <c r="P180" s="22">
        <v>26000</v>
      </c>
      <c r="R180" s="2" t="s">
        <v>283</v>
      </c>
      <c r="T180" s="18"/>
    </row>
    <row r="181" spans="2:20" x14ac:dyDescent="0.2">
      <c r="B181" s="61" t="s">
        <v>148</v>
      </c>
      <c r="D181" s="2" t="s">
        <v>126</v>
      </c>
      <c r="J181" s="27"/>
      <c r="K181" s="27"/>
      <c r="L181" s="22">
        <v>26000</v>
      </c>
      <c r="M181" s="22">
        <v>26000</v>
      </c>
      <c r="N181" s="22">
        <v>27000</v>
      </c>
      <c r="O181" s="22">
        <v>27000</v>
      </c>
      <c r="P181" s="22">
        <v>28000</v>
      </c>
      <c r="R181" s="2" t="s">
        <v>284</v>
      </c>
      <c r="T181" s="18"/>
    </row>
    <row r="182" spans="2:20" x14ac:dyDescent="0.2">
      <c r="B182" s="61" t="s">
        <v>149</v>
      </c>
      <c r="D182" s="2" t="s">
        <v>126</v>
      </c>
      <c r="J182" s="27"/>
      <c r="K182" s="27"/>
      <c r="L182" s="22">
        <v>69000</v>
      </c>
      <c r="M182" s="22">
        <v>70000</v>
      </c>
      <c r="N182" s="22">
        <v>72000</v>
      </c>
      <c r="O182" s="22">
        <v>73000</v>
      </c>
      <c r="P182" s="22">
        <v>75000</v>
      </c>
      <c r="R182" s="2" t="s">
        <v>285</v>
      </c>
      <c r="T182" s="18"/>
    </row>
    <row r="183" spans="2:20" x14ac:dyDescent="0.2">
      <c r="B183" s="61" t="s">
        <v>150</v>
      </c>
      <c r="D183" s="2" t="s">
        <v>126</v>
      </c>
      <c r="J183" s="27"/>
      <c r="K183" s="27"/>
      <c r="L183" s="22">
        <v>2800000</v>
      </c>
      <c r="M183" s="22">
        <v>2800000</v>
      </c>
      <c r="N183" s="22">
        <v>2900000</v>
      </c>
      <c r="O183" s="22">
        <v>2900000</v>
      </c>
      <c r="P183" s="22">
        <v>3000000</v>
      </c>
      <c r="R183" s="2" t="s">
        <v>286</v>
      </c>
      <c r="T183" s="18"/>
    </row>
    <row r="184" spans="2:20" x14ac:dyDescent="0.2">
      <c r="B184" s="61" t="s">
        <v>151</v>
      </c>
      <c r="D184" s="2" t="s">
        <v>126</v>
      </c>
      <c r="J184" s="27"/>
      <c r="K184" s="27"/>
      <c r="L184" s="22">
        <v>11000</v>
      </c>
      <c r="M184" s="22">
        <v>11000</v>
      </c>
      <c r="N184" s="22">
        <v>12000</v>
      </c>
      <c r="O184" s="22">
        <v>12000</v>
      </c>
      <c r="P184" s="22">
        <v>13000</v>
      </c>
      <c r="R184" s="2" t="s">
        <v>287</v>
      </c>
      <c r="T184" s="18"/>
    </row>
    <row r="185" spans="2:20" x14ac:dyDescent="0.2">
      <c r="B185" s="61" t="s">
        <v>152</v>
      </c>
      <c r="D185" s="2" t="s">
        <v>126</v>
      </c>
      <c r="J185" s="27"/>
      <c r="K185" s="27"/>
      <c r="L185" s="22">
        <v>1300000</v>
      </c>
      <c r="M185" s="22">
        <v>1300000</v>
      </c>
      <c r="N185" s="22">
        <v>1300000</v>
      </c>
      <c r="O185" s="22">
        <v>1300000</v>
      </c>
      <c r="P185" s="22">
        <v>1300000</v>
      </c>
      <c r="R185" s="2" t="s">
        <v>288</v>
      </c>
      <c r="T185" s="18"/>
    </row>
    <row r="186" spans="2:20" x14ac:dyDescent="0.2">
      <c r="B186" s="61" t="s">
        <v>153</v>
      </c>
    </row>
    <row r="187" spans="2:20" x14ac:dyDescent="0.2">
      <c r="B187" s="52"/>
      <c r="K187" s="75"/>
    </row>
    <row r="188" spans="2:20" x14ac:dyDescent="0.2">
      <c r="B188" s="52"/>
      <c r="K188" s="75"/>
    </row>
    <row r="189" spans="2:20" x14ac:dyDescent="0.2">
      <c r="B189" s="77" t="s">
        <v>326</v>
      </c>
      <c r="M189" s="52"/>
    </row>
    <row r="190" spans="2:20" x14ac:dyDescent="0.2">
      <c r="B190" s="52"/>
    </row>
    <row r="191" spans="2:20" x14ac:dyDescent="0.2">
      <c r="B191" s="61" t="s">
        <v>154</v>
      </c>
      <c r="D191" s="2" t="s">
        <v>126</v>
      </c>
      <c r="J191" s="27"/>
      <c r="K191" s="27"/>
      <c r="L191" s="22">
        <v>154000000</v>
      </c>
      <c r="M191" s="22">
        <v>162000000</v>
      </c>
      <c r="N191" s="22">
        <v>170000000</v>
      </c>
      <c r="O191" s="22">
        <v>170000000</v>
      </c>
      <c r="P191" s="22">
        <v>161000000</v>
      </c>
      <c r="R191" s="2" t="s">
        <v>289</v>
      </c>
      <c r="T191" s="18"/>
    </row>
    <row r="192" spans="2:20" x14ac:dyDescent="0.2">
      <c r="B192" s="61" t="s">
        <v>155</v>
      </c>
      <c r="D192" s="2" t="s">
        <v>126</v>
      </c>
      <c r="J192" s="27"/>
      <c r="K192" s="27"/>
      <c r="L192" s="22">
        <v>8300000</v>
      </c>
      <c r="M192" s="22">
        <v>7100000</v>
      </c>
      <c r="N192" s="22">
        <v>5200000</v>
      </c>
      <c r="O192" s="22">
        <v>5200000</v>
      </c>
      <c r="P192" s="22">
        <v>5200000</v>
      </c>
      <c r="R192" s="2" t="s">
        <v>290</v>
      </c>
      <c r="T192" s="18"/>
    </row>
    <row r="193" spans="2:20" x14ac:dyDescent="0.2">
      <c r="B193" s="19"/>
      <c r="K193" s="75"/>
    </row>
    <row r="194" spans="2:20" x14ac:dyDescent="0.2">
      <c r="B194" s="19"/>
      <c r="K194" s="75"/>
    </row>
    <row r="195" spans="2:20" x14ac:dyDescent="0.2">
      <c r="B195" s="77" t="s">
        <v>327</v>
      </c>
      <c r="M195" s="52"/>
    </row>
    <row r="196" spans="2:20" x14ac:dyDescent="0.2">
      <c r="B196" s="62"/>
      <c r="C196" s="63"/>
      <c r="D196" s="63"/>
      <c r="E196" s="63"/>
      <c r="F196" s="63"/>
      <c r="G196" s="63"/>
      <c r="H196" s="63"/>
      <c r="I196" s="63"/>
      <c r="J196" s="63"/>
      <c r="Q196" s="63"/>
      <c r="R196" s="70"/>
    </row>
    <row r="197" spans="2:20" x14ac:dyDescent="0.2">
      <c r="B197" s="19" t="s">
        <v>156</v>
      </c>
      <c r="D197" s="2" t="s">
        <v>126</v>
      </c>
      <c r="J197" s="27"/>
      <c r="K197" s="27"/>
      <c r="L197" s="22">
        <v>1300000</v>
      </c>
      <c r="M197" s="22">
        <v>1300000</v>
      </c>
      <c r="N197" s="22">
        <v>1300000</v>
      </c>
      <c r="O197" s="22">
        <v>1300000</v>
      </c>
      <c r="P197" s="22">
        <v>1300000</v>
      </c>
      <c r="R197" s="2" t="s">
        <v>291</v>
      </c>
      <c r="T197" s="18"/>
    </row>
    <row r="198" spans="2:20" x14ac:dyDescent="0.2">
      <c r="B198" s="26"/>
    </row>
    <row r="199" spans="2:20" x14ac:dyDescent="0.2">
      <c r="B199" s="60" t="s">
        <v>157</v>
      </c>
    </row>
    <row r="200" spans="2:20" x14ac:dyDescent="0.2">
      <c r="B200" s="2" t="s">
        <v>292</v>
      </c>
      <c r="D200" s="2" t="s">
        <v>126</v>
      </c>
      <c r="J200" s="27"/>
      <c r="K200" s="27"/>
      <c r="L200" s="22">
        <v>2800000</v>
      </c>
      <c r="M200" s="22">
        <v>2800000</v>
      </c>
      <c r="N200" s="22">
        <v>2900000</v>
      </c>
      <c r="O200" s="22">
        <v>2900000</v>
      </c>
      <c r="P200" s="22">
        <v>3000000</v>
      </c>
      <c r="R200" s="2" t="s">
        <v>294</v>
      </c>
      <c r="T200" s="18"/>
    </row>
    <row r="201" spans="2:20" x14ac:dyDescent="0.2">
      <c r="B201" s="2" t="s">
        <v>293</v>
      </c>
      <c r="D201" s="2" t="s">
        <v>126</v>
      </c>
      <c r="J201" s="27"/>
      <c r="K201" s="27"/>
      <c r="L201" s="22">
        <v>147000</v>
      </c>
      <c r="M201" s="22">
        <v>150000</v>
      </c>
      <c r="N201" s="22">
        <v>154000</v>
      </c>
      <c r="O201" s="22">
        <v>158000</v>
      </c>
      <c r="P201" s="22">
        <v>162000</v>
      </c>
      <c r="R201" s="2" t="s">
        <v>295</v>
      </c>
      <c r="T201" s="18"/>
    </row>
    <row r="202" spans="2:20" x14ac:dyDescent="0.2">
      <c r="B202" s="19"/>
    </row>
    <row r="203" spans="2:20" x14ac:dyDescent="0.2">
      <c r="B203" s="60" t="s">
        <v>158</v>
      </c>
    </row>
    <row r="204" spans="2:20" x14ac:dyDescent="0.2">
      <c r="B204" s="26" t="s">
        <v>312</v>
      </c>
      <c r="D204" s="2" t="s">
        <v>126</v>
      </c>
      <c r="J204" s="27"/>
      <c r="K204" s="27"/>
      <c r="L204" s="22">
        <v>20000</v>
      </c>
      <c r="M204" s="22">
        <v>20000</v>
      </c>
      <c r="N204" s="22">
        <v>19000</v>
      </c>
      <c r="O204" s="22">
        <v>19000</v>
      </c>
      <c r="P204" s="22">
        <v>19000</v>
      </c>
      <c r="R204" s="2" t="s">
        <v>299</v>
      </c>
      <c r="T204" s="18"/>
    </row>
    <row r="205" spans="2:20" x14ac:dyDescent="0.2">
      <c r="B205" s="26" t="s">
        <v>313</v>
      </c>
      <c r="D205" s="2" t="s">
        <v>126</v>
      </c>
      <c r="J205" s="27"/>
      <c r="K205" s="27"/>
      <c r="L205" s="22">
        <v>17000</v>
      </c>
      <c r="M205" s="22">
        <v>18000</v>
      </c>
      <c r="N205" s="22">
        <v>18000</v>
      </c>
      <c r="O205" s="22">
        <v>18000</v>
      </c>
      <c r="P205" s="22">
        <v>19000</v>
      </c>
      <c r="R205" s="2" t="s">
        <v>298</v>
      </c>
      <c r="T205" s="18"/>
    </row>
    <row r="206" spans="2:20" x14ac:dyDescent="0.2">
      <c r="B206" s="26" t="s">
        <v>314</v>
      </c>
      <c r="D206" s="2" t="s">
        <v>126</v>
      </c>
      <c r="J206" s="27"/>
      <c r="K206" s="27"/>
      <c r="L206" s="22">
        <v>564.77201859543834</v>
      </c>
      <c r="M206" s="22">
        <v>584.21115712743972</v>
      </c>
      <c r="N206" s="22">
        <v>604.28594950974582</v>
      </c>
      <c r="O206" s="22">
        <v>633.21044115897394</v>
      </c>
      <c r="P206" s="22">
        <v>662.13493280820205</v>
      </c>
      <c r="R206" s="2" t="s">
        <v>297</v>
      </c>
      <c r="T206" s="18"/>
    </row>
    <row r="207" spans="2:20" x14ac:dyDescent="0.2">
      <c r="B207" s="26" t="s">
        <v>315</v>
      </c>
      <c r="D207" s="2" t="s">
        <v>126</v>
      </c>
      <c r="J207" s="27"/>
      <c r="K207" s="27"/>
      <c r="L207" s="22">
        <v>157.28754628243132</v>
      </c>
      <c r="M207" s="22">
        <v>163.46576090707671</v>
      </c>
      <c r="N207" s="22">
        <v>168.51746535747446</v>
      </c>
      <c r="O207" s="22">
        <v>174.66632432069696</v>
      </c>
      <c r="P207" s="22">
        <v>180.81518328391945</v>
      </c>
      <c r="R207" s="2" t="s">
        <v>296</v>
      </c>
      <c r="T207" s="18"/>
    </row>
    <row r="208" spans="2:20" x14ac:dyDescent="0.2">
      <c r="B208" s="19"/>
    </row>
    <row r="209" spans="2:20" x14ac:dyDescent="0.2">
      <c r="B209" s="60" t="s">
        <v>159</v>
      </c>
    </row>
    <row r="210" spans="2:20" x14ac:dyDescent="0.2">
      <c r="B210" s="72" t="s">
        <v>316</v>
      </c>
      <c r="D210" s="2" t="s">
        <v>126</v>
      </c>
      <c r="J210" s="27"/>
      <c r="K210" s="27"/>
      <c r="L210" s="22">
        <v>181000</v>
      </c>
      <c r="M210" s="22">
        <v>187000</v>
      </c>
      <c r="N210" s="22">
        <v>193000</v>
      </c>
      <c r="O210" s="22">
        <v>203000</v>
      </c>
      <c r="P210" s="22">
        <v>212000</v>
      </c>
      <c r="R210" s="2" t="s">
        <v>301</v>
      </c>
      <c r="T210" s="18"/>
    </row>
    <row r="211" spans="2:20" x14ac:dyDescent="0.2">
      <c r="B211" s="72" t="s">
        <v>317</v>
      </c>
      <c r="D211" s="2" t="s">
        <v>126</v>
      </c>
      <c r="J211" s="27"/>
      <c r="K211" s="27"/>
      <c r="L211" s="22">
        <v>175000</v>
      </c>
      <c r="M211" s="22">
        <v>181000</v>
      </c>
      <c r="N211" s="22">
        <v>187000</v>
      </c>
      <c r="O211" s="22">
        <v>194000</v>
      </c>
      <c r="P211" s="22">
        <v>201000</v>
      </c>
      <c r="R211" s="2" t="s">
        <v>300</v>
      </c>
      <c r="T211" s="18"/>
    </row>
    <row r="213" spans="2:20" s="8" customFormat="1" x14ac:dyDescent="0.2">
      <c r="B213" s="8" t="s">
        <v>226</v>
      </c>
    </row>
    <row r="214" spans="2:20" x14ac:dyDescent="0.2">
      <c r="B214" s="19"/>
    </row>
    <row r="215" spans="2:20" x14ac:dyDescent="0.2">
      <c r="B215" s="2" t="s">
        <v>225</v>
      </c>
      <c r="D215" s="2" t="s">
        <v>88</v>
      </c>
      <c r="J215" s="22">
        <v>66321.719999999972</v>
      </c>
      <c r="K215" s="27"/>
      <c r="L215" s="27"/>
      <c r="M215" s="27"/>
      <c r="N215" s="27"/>
      <c r="O215" s="27"/>
      <c r="P215" s="27"/>
      <c r="R215" s="2" t="s">
        <v>330</v>
      </c>
      <c r="T215" s="18"/>
    </row>
    <row r="216" spans="2:20" x14ac:dyDescent="0.2">
      <c r="B216" s="19"/>
    </row>
    <row r="217" spans="2:20" s="8" customFormat="1" x14ac:dyDescent="0.2">
      <c r="B217" s="8" t="s">
        <v>228</v>
      </c>
    </row>
    <row r="218" spans="2:20" x14ac:dyDescent="0.2">
      <c r="B218" s="19"/>
    </row>
    <row r="219" spans="2:20" x14ac:dyDescent="0.2">
      <c r="B219" s="2" t="s">
        <v>227</v>
      </c>
      <c r="D219" s="2" t="s">
        <v>88</v>
      </c>
      <c r="J219" s="22">
        <v>37878.600000000006</v>
      </c>
      <c r="K219" s="27"/>
      <c r="L219" s="27"/>
      <c r="M219" s="27"/>
      <c r="N219" s="27"/>
      <c r="O219" s="27"/>
      <c r="P219" s="27"/>
      <c r="R219" s="2" t="s">
        <v>302</v>
      </c>
      <c r="T219" s="18"/>
    </row>
    <row r="223" spans="2:20" x14ac:dyDescent="0.2">
      <c r="B223" s="20" t="s">
        <v>69</v>
      </c>
    </row>
  </sheetData>
  <mergeCells count="2">
    <mergeCell ref="B5:D5"/>
    <mergeCell ref="B8:D8"/>
  </mergeCells>
  <phoneticPr fontId="28" type="noConversion"/>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4.9989318521683403E-2"/>
  </sheetPr>
  <dimension ref="B2:B3"/>
  <sheetViews>
    <sheetView showGridLines="0" zoomScale="85" zoomScaleNormal="85" workbookViewId="0"/>
  </sheetViews>
  <sheetFormatPr defaultColWidth="9.140625" defaultRowHeight="12.75" x14ac:dyDescent="0.2"/>
  <cols>
    <col min="1" max="1" width="5.85546875" style="16" customWidth="1"/>
    <col min="2" max="16384" width="9.140625" style="16"/>
  </cols>
  <sheetData>
    <row r="2" spans="2:2" x14ac:dyDescent="0.2">
      <c r="B2" s="25"/>
    </row>
    <row r="3" spans="2:2" x14ac:dyDescent="0.2">
      <c r="B3" s="25"/>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A1D5AB-6537-4F1C-A798-E5E2DB9C4595}">
  <sheetPr>
    <tabColor rgb="FFFFFFCC"/>
  </sheetPr>
  <dimension ref="B2:R36"/>
  <sheetViews>
    <sheetView showGridLines="0" zoomScale="85" zoomScaleNormal="85" workbookViewId="0">
      <pane xSplit="4" ySplit="11" topLeftCell="E12" activePane="bottomRight" state="frozen"/>
      <selection pane="topRight" activeCell="E1" sqref="E1"/>
      <selection pane="bottomLeft" activeCell="A12" sqref="A12"/>
      <selection pane="bottomRight" activeCell="E12" sqref="E12"/>
    </sheetView>
  </sheetViews>
  <sheetFormatPr defaultColWidth="9.140625" defaultRowHeight="12.75" x14ac:dyDescent="0.2"/>
  <cols>
    <col min="1" max="1" width="5.85546875" style="2" customWidth="1"/>
    <col min="2" max="2" width="54.5703125" style="2" customWidth="1"/>
    <col min="3" max="3" width="17.5703125" style="2" customWidth="1"/>
    <col min="4" max="4" width="13.85546875" style="2" customWidth="1"/>
    <col min="5" max="5" width="2.85546875" style="2" customWidth="1"/>
    <col min="6" max="6" width="13.85546875" style="2" customWidth="1"/>
    <col min="7" max="7" width="2.85546875" style="2" customWidth="1"/>
    <col min="8" max="8" width="13.85546875" style="2" customWidth="1"/>
    <col min="9" max="9" width="2.85546875" style="2" customWidth="1"/>
    <col min="10" max="14" width="13.85546875" style="2" customWidth="1"/>
    <col min="15" max="15" width="14.85546875" style="2" customWidth="1"/>
    <col min="16" max="16" width="14.140625" style="2" customWidth="1"/>
    <col min="17" max="17" width="2.7109375" style="2" customWidth="1"/>
    <col min="18" max="19" width="12.5703125" style="2" customWidth="1"/>
    <col min="20" max="22" width="2.85546875" style="2" customWidth="1"/>
    <col min="23" max="23" width="30.85546875" style="2" customWidth="1"/>
    <col min="24" max="37" width="13.85546875" style="2" customWidth="1"/>
    <col min="38" max="16384" width="9.140625" style="2"/>
  </cols>
  <sheetData>
    <row r="2" spans="2:18" s="12" customFormat="1" ht="18" x14ac:dyDescent="0.2">
      <c r="B2" s="12" t="s">
        <v>170</v>
      </c>
    </row>
    <row r="4" spans="2:18" x14ac:dyDescent="0.2">
      <c r="B4" s="19" t="s">
        <v>50</v>
      </c>
    </row>
    <row r="5" spans="2:18" ht="30.6" customHeight="1" x14ac:dyDescent="0.2">
      <c r="B5" s="87" t="s">
        <v>105</v>
      </c>
      <c r="C5" s="87"/>
      <c r="D5" s="87"/>
      <c r="F5" s="13"/>
    </row>
    <row r="6" spans="2:18" x14ac:dyDescent="0.2">
      <c r="F6" s="13"/>
    </row>
    <row r="7" spans="2:18" x14ac:dyDescent="0.2">
      <c r="B7" s="20" t="s">
        <v>25</v>
      </c>
      <c r="F7" s="13"/>
    </row>
    <row r="8" spans="2:18" ht="28.5" customHeight="1" x14ac:dyDescent="0.2">
      <c r="B8" s="87" t="s">
        <v>249</v>
      </c>
      <c r="C8" s="87"/>
      <c r="D8" s="87"/>
    </row>
    <row r="10" spans="2:18" s="8" customFormat="1" x14ac:dyDescent="0.2">
      <c r="B10" s="8" t="s">
        <v>39</v>
      </c>
      <c r="C10" s="8" t="s">
        <v>90</v>
      </c>
      <c r="D10" s="8" t="s">
        <v>22</v>
      </c>
      <c r="F10" s="8" t="s">
        <v>23</v>
      </c>
      <c r="H10" s="8" t="s">
        <v>43</v>
      </c>
      <c r="J10" s="8" t="s">
        <v>163</v>
      </c>
      <c r="K10" s="8" t="s">
        <v>160</v>
      </c>
      <c r="L10" s="8" t="s">
        <v>95</v>
      </c>
      <c r="M10" s="8" t="s">
        <v>96</v>
      </c>
      <c r="N10" s="8" t="s">
        <v>97</v>
      </c>
      <c r="O10" s="8" t="s">
        <v>98</v>
      </c>
      <c r="P10" s="8" t="s">
        <v>99</v>
      </c>
      <c r="R10" s="8" t="s">
        <v>106</v>
      </c>
    </row>
    <row r="13" spans="2:18" s="8" customFormat="1" x14ac:dyDescent="0.2">
      <c r="B13" s="8" t="s">
        <v>42</v>
      </c>
    </row>
    <row r="15" spans="2:18" x14ac:dyDescent="0.2">
      <c r="B15" s="19" t="s">
        <v>84</v>
      </c>
    </row>
    <row r="16" spans="2:18" x14ac:dyDescent="0.2">
      <c r="B16" t="s">
        <v>85</v>
      </c>
      <c r="D16" s="2" t="s">
        <v>86</v>
      </c>
      <c r="J16" s="55"/>
      <c r="K16" s="55"/>
      <c r="L16" s="46">
        <f>'2. Brondata'!L16</f>
        <v>5.8000000000000003E-2</v>
      </c>
      <c r="M16" s="46">
        <f>'2. Brondata'!M16</f>
        <v>5.8000000000000003E-2</v>
      </c>
      <c r="N16" s="46">
        <f>'2. Brondata'!N16</f>
        <v>5.8999999999999997E-2</v>
      </c>
      <c r="O16" s="46">
        <f>'2. Brondata'!O16</f>
        <v>0.06</v>
      </c>
      <c r="P16" s="46">
        <f>'2. Brondata'!P16</f>
        <v>0.06</v>
      </c>
    </row>
    <row r="18" spans="2:18" x14ac:dyDescent="0.2">
      <c r="B18" s="19" t="s">
        <v>87</v>
      </c>
    </row>
    <row r="19" spans="2:18" x14ac:dyDescent="0.2">
      <c r="B19" s="2" t="s">
        <v>91</v>
      </c>
      <c r="C19" s="2" t="s">
        <v>161</v>
      </c>
      <c r="D19" s="2" t="s">
        <v>88</v>
      </c>
      <c r="J19" s="55"/>
      <c r="K19" s="55"/>
      <c r="L19" s="23">
        <f>'2. Brondata'!L19</f>
        <v>2840144.9789766911</v>
      </c>
      <c r="M19" s="23">
        <f>'2. Brondata'!M19</f>
        <v>3224456.046358611</v>
      </c>
      <c r="N19" s="23">
        <f>'2. Brondata'!N19</f>
        <v>3434341.8187806322</v>
      </c>
      <c r="O19" s="23">
        <f>'2. Brondata'!O19</f>
        <v>3649733.2332871729</v>
      </c>
      <c r="P19" s="23">
        <f>'2. Brondata'!P19</f>
        <v>3881800.191312056</v>
      </c>
    </row>
    <row r="20" spans="2:18" x14ac:dyDescent="0.2">
      <c r="B20" s="2" t="s">
        <v>89</v>
      </c>
      <c r="C20" s="2" t="s">
        <v>161</v>
      </c>
      <c r="D20" s="2" t="s">
        <v>88</v>
      </c>
      <c r="J20" s="55"/>
      <c r="K20" s="55"/>
      <c r="L20" s="23">
        <f>'2. Brondata'!L20</f>
        <v>111570600.87591414</v>
      </c>
      <c r="M20" s="23">
        <f>'2. Brondata'!M20</f>
        <v>119595244.11741786</v>
      </c>
      <c r="N20" s="23">
        <f>'2. Brondata'!N20</f>
        <v>128406530.94762701</v>
      </c>
      <c r="O20" s="23">
        <f>'2. Brondata'!O20</f>
        <v>136337863.75016445</v>
      </c>
      <c r="P20" s="23">
        <f>'2. Brondata'!P20</f>
        <v>143225214.68440348</v>
      </c>
    </row>
    <row r="22" spans="2:18" x14ac:dyDescent="0.2">
      <c r="B22" s="2" t="s">
        <v>91</v>
      </c>
      <c r="C22" s="2" t="s">
        <v>94</v>
      </c>
      <c r="D22" s="2" t="s">
        <v>88</v>
      </c>
      <c r="J22" s="55"/>
      <c r="K22" s="55"/>
      <c r="L22" s="23">
        <f>'2. Brondata'!L22</f>
        <v>951490.48708269908</v>
      </c>
      <c r="M22" s="23">
        <f>'2. Brondata'!M22</f>
        <v>923491.70199730142</v>
      </c>
      <c r="N22" s="23">
        <f>'2. Brondata'!N22</f>
        <v>906476.2502864491</v>
      </c>
      <c r="O22" s="23">
        <f>'2. Brondata'!O22</f>
        <v>889047.96660935832</v>
      </c>
      <c r="P22" s="23">
        <f>'2. Brondata'!P22</f>
        <v>902901.29571973206</v>
      </c>
    </row>
    <row r="23" spans="2:18" x14ac:dyDescent="0.2">
      <c r="B23" s="2" t="s">
        <v>89</v>
      </c>
      <c r="C23" s="2" t="s">
        <v>94</v>
      </c>
      <c r="D23" s="2" t="s">
        <v>88</v>
      </c>
      <c r="J23" s="55"/>
      <c r="K23" s="55"/>
      <c r="L23" s="23">
        <f>'2. Brondata'!L23</f>
        <v>5183671.6036547618</v>
      </c>
      <c r="M23" s="23">
        <f>'2. Brondata'!M23</f>
        <v>5304595.8456574604</v>
      </c>
      <c r="N23" s="23">
        <f>'2. Brondata'!N23</f>
        <v>5419298.8296110118</v>
      </c>
      <c r="O23" s="23">
        <f>'2. Brondata'!O23</f>
        <v>5558994.3878656533</v>
      </c>
      <c r="P23" s="23">
        <f>'2. Brondata'!P23</f>
        <v>5659503.8077101456</v>
      </c>
    </row>
    <row r="25" spans="2:18" s="8" customFormat="1" x14ac:dyDescent="0.2">
      <c r="B25" s="8" t="s">
        <v>107</v>
      </c>
    </row>
    <row r="27" spans="2:18" x14ac:dyDescent="0.2">
      <c r="B27" s="19" t="s">
        <v>108</v>
      </c>
    </row>
    <row r="28" spans="2:18" x14ac:dyDescent="0.2">
      <c r="B28" s="2" t="s">
        <v>109</v>
      </c>
      <c r="C28" s="2" t="s">
        <v>161</v>
      </c>
      <c r="D28" s="2" t="s">
        <v>88</v>
      </c>
      <c r="J28" s="55"/>
      <c r="K28" s="55"/>
      <c r="L28" s="21">
        <f>L20 * L$16</f>
        <v>6471094.8508030204</v>
      </c>
      <c r="M28" s="21">
        <f>M20 * M$16</f>
        <v>6936524.1588102365</v>
      </c>
      <c r="N28" s="21">
        <f>N20 * N$16</f>
        <v>7575985.3259099927</v>
      </c>
      <c r="O28" s="21">
        <f>O20 * O$16</f>
        <v>8180271.8250098666</v>
      </c>
      <c r="P28" s="21">
        <f>P20 * P$16</f>
        <v>8593512.8810642082</v>
      </c>
      <c r="R28" s="15">
        <v>8</v>
      </c>
    </row>
    <row r="29" spans="2:18" x14ac:dyDescent="0.2">
      <c r="B29" s="2" t="s">
        <v>110</v>
      </c>
      <c r="C29" s="2" t="s">
        <v>161</v>
      </c>
      <c r="D29" s="2" t="s">
        <v>88</v>
      </c>
      <c r="J29" s="55"/>
      <c r="K29" s="55"/>
      <c r="L29" s="21">
        <f>L19</f>
        <v>2840144.9789766911</v>
      </c>
      <c r="M29" s="21">
        <f>M19</f>
        <v>3224456.046358611</v>
      </c>
      <c r="N29" s="21">
        <f>N19</f>
        <v>3434341.8187806322</v>
      </c>
      <c r="O29" s="21">
        <f>O19</f>
        <v>3649733.2332871729</v>
      </c>
      <c r="P29" s="21">
        <f>P19</f>
        <v>3881800.191312056</v>
      </c>
      <c r="R29" s="15">
        <v>4</v>
      </c>
    </row>
    <row r="30" spans="2:18" x14ac:dyDescent="0.2">
      <c r="R30" s="15"/>
    </row>
    <row r="31" spans="2:18" x14ac:dyDescent="0.2">
      <c r="B31" s="2" t="s">
        <v>109</v>
      </c>
      <c r="C31" s="2" t="s">
        <v>94</v>
      </c>
      <c r="D31" s="2" t="s">
        <v>88</v>
      </c>
      <c r="J31" s="55"/>
      <c r="K31" s="55"/>
      <c r="L31" s="21">
        <f>L23 * L$16</f>
        <v>300652.95301197621</v>
      </c>
      <c r="M31" s="21">
        <f>M23 * M$16</f>
        <v>307666.55904813274</v>
      </c>
      <c r="N31" s="21">
        <f>N23 * N$16</f>
        <v>319738.63094704971</v>
      </c>
      <c r="O31" s="21">
        <f>O23 * O$16</f>
        <v>333539.66327193921</v>
      </c>
      <c r="P31" s="21">
        <f>P23 * P$16</f>
        <v>339570.22846260871</v>
      </c>
      <c r="R31" s="15">
        <v>8</v>
      </c>
    </row>
    <row r="32" spans="2:18" x14ac:dyDescent="0.2">
      <c r="B32" s="2" t="s">
        <v>110</v>
      </c>
      <c r="C32" s="2" t="s">
        <v>94</v>
      </c>
      <c r="D32" s="2" t="s">
        <v>88</v>
      </c>
      <c r="J32" s="55"/>
      <c r="K32" s="55"/>
      <c r="L32" s="21">
        <f>L22</f>
        <v>951490.48708269908</v>
      </c>
      <c r="M32" s="21">
        <f>M22</f>
        <v>923491.70199730142</v>
      </c>
      <c r="N32" s="21">
        <f>N22</f>
        <v>906476.2502864491</v>
      </c>
      <c r="O32" s="21">
        <f>O22</f>
        <v>889047.96660935832</v>
      </c>
      <c r="P32" s="21">
        <f>P22</f>
        <v>902901.29571973206</v>
      </c>
      <c r="R32" s="15">
        <v>4</v>
      </c>
    </row>
    <row r="36" spans="2:2" x14ac:dyDescent="0.2">
      <c r="B36" s="20" t="s">
        <v>69</v>
      </c>
    </row>
  </sheetData>
  <mergeCells count="2">
    <mergeCell ref="B5:D5"/>
    <mergeCell ref="B8:D8"/>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ACM Word Document" ma:contentTypeID="0x0101002A59D213CA403546A4193AF39C4CF72001006663820194C4B546941ACFB21F7CEBDE" ma:contentTypeVersion="9" ma:contentTypeDescription="" ma:contentTypeScope="" ma:versionID="1fd8dd4db62a616e62d3023e2f48a278">
  <xsd:schema xmlns:xsd="http://www.w3.org/2001/XMLSchema" xmlns:xs="http://www.w3.org/2001/XMLSchema" xmlns:p="http://schemas.microsoft.com/office/2006/metadata/properties" xmlns:ns2="de7ae6dc-ac48-4e23-b5f4-085091b96a6e" xmlns:ns3="5e7bef76-b888-41a2-a261-5f525b37d47e" targetNamespace="http://schemas.microsoft.com/office/2006/metadata/properties" ma:root="true" ma:fieldsID="d7a411fdcd1ad4a1d5ecfdfe44759372" ns2:_="" ns3:_="">
    <xsd:import namespace="de7ae6dc-ac48-4e23-b5f4-085091b96a6e"/>
    <xsd:import namespace="5e7bef76-b888-41a2-a261-5f525b37d47e"/>
    <xsd:element name="properties">
      <xsd:complexType>
        <xsd:sequence>
          <xsd:element name="documentManagement">
            <xsd:complexType>
              <xsd:all>
                <xsd:element ref="ns2:Document_x0020_status" minOccurs="0"/>
                <xsd:element ref="ns2:TaxKeywordTaxHTField" minOccurs="0"/>
                <xsd:element ref="ns2:TaxCatchAll" minOccurs="0"/>
                <xsd:element ref="ns2:TaxCatchAllLabel"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7ae6dc-ac48-4e23-b5f4-085091b96a6e" elementFormDefault="qualified">
    <xsd:import namespace="http://schemas.microsoft.com/office/2006/documentManagement/types"/>
    <xsd:import namespace="http://schemas.microsoft.com/office/infopath/2007/PartnerControls"/>
    <xsd:element name="Document_x0020_status" ma:index="8" nillable="true" ma:displayName="Document status" ma:default="Concept" ma:format="RadioButtons" ma:internalName="Document_x0020_status">
      <xsd:simpleType>
        <xsd:restriction base="dms:Choice">
          <xsd:enumeration value="Concept"/>
          <xsd:enumeration value="Definitief"/>
          <xsd:enumeration value="Gearchiveerd"/>
        </xsd:restriction>
      </xsd:simpleType>
    </xsd:element>
    <xsd:element name="TaxKeywordTaxHTField" ma:index="9" nillable="true" ma:taxonomy="true" ma:internalName="TaxKeywordTaxHTField" ma:taxonomyFieldName="TaxKeyword" ma:displayName="Enterprise Keywords" ma:fieldId="{23f27201-bee3-471e-b2e7-b64fd8b7ca38}" ma:taxonomyMulti="true" ma:sspId="6e34cd31-bfd2-42c2-81ba-d74df6e92547" ma:termSetId="00000000-0000-0000-0000-000000000000" ma:anchorId="00000000-0000-0000-0000-000000000000" ma:open="true" ma:isKeyword="true">
      <xsd:complexType>
        <xsd:sequence>
          <xsd:element ref="pc:Terms" minOccurs="0" maxOccurs="1"/>
        </xsd:sequence>
      </xsd:complexType>
    </xsd:element>
    <xsd:element name="TaxCatchAll" ma:index="10" nillable="true" ma:displayName="Taxonomy Catch All Column" ma:hidden="true" ma:list="{8b5c4d77-5df6-4038-99b4-130c61950066}" ma:internalName="TaxCatchAll" ma:showField="CatchAllData" ma:web="5e7bef76-b888-41a2-a261-5f525b37d47e">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8b5c4d77-5df6-4038-99b4-130c61950066}" ma:internalName="TaxCatchAllLabel" ma:readOnly="true" ma:showField="CatchAllDataLabel" ma:web="5e7bef76-b888-41a2-a261-5f525b37d47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e7bef76-b888-41a2-a261-5f525b37d47e" elementFormDefault="qualified">
    <xsd:import namespace="http://schemas.microsoft.com/office/2006/documentManagement/types"/>
    <xsd:import namespace="http://schemas.microsoft.com/office/infopath/2007/PartnerControls"/>
    <xsd:element name="_dlc_DocId" ma:index="13" nillable="true" ma:displayName="Document ID Value" ma:description="The value of the document ID assigned to this item." ma:internalName="_dlc_DocId" ma:readOnly="true">
      <xsd:simpleType>
        <xsd:restriction base="dms:Text"/>
      </xsd:simpleType>
    </xsd:element>
    <xsd:element name="_dlc_DocIdUrl" ma:index="1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5"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dlc_DocId xmlns="5e7bef76-b888-41a2-a261-5f525b37d47e">ECT67VDXDTCW-1622398196-219</_dlc_DocId>
    <_dlc_DocIdUrl xmlns="5e7bef76-b888-41a2-a261-5f525b37d47e">
      <Url>https://intranet.acm.local/project/Inkomstenbesluiten DSBs/_layouts/15/DocIdRedir.aspx?ID=ECT67VDXDTCW-1622398196-219</Url>
      <Description>ECT67VDXDTCW-1622398196-219</Description>
    </_dlc_DocIdUrl>
    <Document_x0020_status xmlns="de7ae6dc-ac48-4e23-b5f4-085091b96a6e">Concept</Document_x0020_status>
    <TaxKeywordTaxHTField xmlns="de7ae6dc-ac48-4e23-b5f4-085091b96a6e">
      <Terms xmlns="http://schemas.microsoft.com/office/infopath/2007/PartnerControls"/>
    </TaxKeywordTaxHTField>
    <TaxCatchAll xmlns="de7ae6dc-ac48-4e23-b5f4-085091b96a6e"/>
  </documentManagement>
</p:properties>
</file>

<file path=customXml/item5.xml><?xml version="1.0" encoding="utf-8"?>
<?mso-contentType ?>
<SharedContentType xmlns="Microsoft.SharePoint.Taxonomy.ContentTypeSync" SourceId="6e34cd31-bfd2-42c2-81ba-d74df6e92547" ContentTypeId="0x0101002A59D213CA403546A4193AF39C4CF72001" PreviousValue="false"/>
</file>

<file path=customXml/itemProps1.xml><?xml version="1.0" encoding="utf-8"?>
<ds:datastoreItem xmlns:ds="http://schemas.openxmlformats.org/officeDocument/2006/customXml" ds:itemID="{F3A34CCE-2294-46E2-8E3C-4C9C2AB75CB1}">
  <ds:schemaRefs>
    <ds:schemaRef ds:uri="http://schemas.microsoft.com/sharepoint/v3/contenttype/forms"/>
  </ds:schemaRefs>
</ds:datastoreItem>
</file>

<file path=customXml/itemProps2.xml><?xml version="1.0" encoding="utf-8"?>
<ds:datastoreItem xmlns:ds="http://schemas.openxmlformats.org/officeDocument/2006/customXml" ds:itemID="{BACF5907-5A9C-413A-AB63-8A8AE74C2D68}">
  <ds:schemaRefs>
    <ds:schemaRef ds:uri="http://schemas.microsoft.com/sharepoint/events"/>
  </ds:schemaRefs>
</ds:datastoreItem>
</file>

<file path=customXml/itemProps3.xml><?xml version="1.0" encoding="utf-8"?>
<ds:datastoreItem xmlns:ds="http://schemas.openxmlformats.org/officeDocument/2006/customXml" ds:itemID="{B8F68710-1B09-4F36-AC41-908C608E81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e7ae6dc-ac48-4e23-b5f4-085091b96a6e"/>
    <ds:schemaRef ds:uri="5e7bef76-b888-41a2-a261-5f525b37d4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46DC4B28-42FD-4275-AD39-0DAE99CBE63F}">
  <ds:schemaRefs>
    <ds:schemaRef ds:uri="http://schemas.microsoft.com/office/2006/documentManagement/types"/>
    <ds:schemaRef ds:uri="http://schemas.microsoft.com/office/infopath/2007/PartnerControls"/>
    <ds:schemaRef ds:uri="http://purl.org/dc/terms/"/>
    <ds:schemaRef ds:uri="http://purl.org/dc/elements/1.1/"/>
    <ds:schemaRef ds:uri="http://schemas.openxmlformats.org/package/2006/metadata/core-properties"/>
    <ds:schemaRef ds:uri="http://www.w3.org/XML/1998/namespace"/>
    <ds:schemaRef ds:uri="http://purl.org/dc/dcmitype/"/>
    <ds:schemaRef ds:uri="5e7bef76-b888-41a2-a261-5f525b37d47e"/>
    <ds:schemaRef ds:uri="de7ae6dc-ac48-4e23-b5f4-085091b96a6e"/>
    <ds:schemaRef ds:uri="http://schemas.microsoft.com/office/2006/metadata/properties"/>
  </ds:schemaRefs>
</ds:datastoreItem>
</file>

<file path=customXml/itemProps5.xml><?xml version="1.0" encoding="utf-8"?>
<ds:datastoreItem xmlns:ds="http://schemas.openxmlformats.org/officeDocument/2006/customXml" ds:itemID="{80C1D3E2-D411-481B-95ED-4457FEF610C2}">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12</vt:i4>
      </vt:variant>
    </vt:vector>
  </HeadingPairs>
  <TitlesOfParts>
    <vt:vector size="12" baseType="lpstr">
      <vt:lpstr>Titelblad</vt:lpstr>
      <vt:lpstr>Toelichting</vt:lpstr>
      <vt:lpstr>Bronnen en toepassingen</vt:lpstr>
      <vt:lpstr>1. Resultaat</vt:lpstr>
      <vt:lpstr>Input (Data door ACM) --&gt;</vt:lpstr>
      <vt:lpstr>2. Brondata</vt:lpstr>
      <vt:lpstr>3. Data inkoop Enexis</vt:lpstr>
      <vt:lpstr>Berekeningen --&gt;</vt:lpstr>
      <vt:lpstr>4. Berekening kapitaalkosten</vt:lpstr>
      <vt:lpstr>5. Proxy tariefstijging Enexis</vt:lpstr>
      <vt:lpstr>6. Inkoop transport Enexis</vt:lpstr>
      <vt:lpstr>7. Berekening TI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2021-06-08T09:19:18Z</dcterms:created>
  <dcterms:modified xsi:type="dcterms:W3CDTF">2026-09-10T10:16:32Z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0x0101002A59D213CA403546A4193AF39C4CF72001006663820194C4B546941ACFB21F7CEBDE</vt:lpwstr>
  </property>
  <property fmtid="{D5CDD505-2E9C-101B-9397-08002B2CF9AE}" pid="3" name="_dlc_DocIdItemGuid">
    <vt:lpwstr>b47a674e-85b5-474c-a7b2-51486c371375</vt:lpwstr>
  </property>
  <property fmtid="{D5CDD505-2E9C-101B-9397-08002B2CF9AE}" pid="4" name="TaxKeyword">
    <vt:lpwstr/>
  </property>
</Properties>
</file>