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filterPrivacy="1" defaultThemeVersion="124226"/>
  <xr:revisionPtr revIDLastSave="0" documentId="8_{A245228F-B374-4198-B4A7-6C8B3ABA877D}" xr6:coauthVersionLast="47" xr6:coauthVersionMax="47" xr10:uidLastSave="{00000000-0000-0000-0000-000000000000}"/>
  <bookViews>
    <workbookView xWindow="390" yWindow="390" windowWidth="21600" windowHeight="11385" tabRatio="850" xr2:uid="{00000000-000D-0000-FFFF-FFFF00000000}"/>
  </bookViews>
  <sheets>
    <sheet name="Cover sheet" sheetId="9" r:id="rId1"/>
    <sheet name="Explanation" sheetId="10" r:id="rId2"/>
    <sheet name="Sources and specifics" sheetId="11" r:id="rId3"/>
    <sheet name="Result" sheetId="21" r:id="rId4"/>
    <sheet name="Input --&gt;" sheetId="13" r:id="rId5"/>
    <sheet name="Data" sheetId="18" r:id="rId6"/>
    <sheet name="Calculations --&gt;" sheetId="15" r:id="rId7"/>
    <sheet name="Calculation WACC 2023-2025 EP" sheetId="22" r:id="rId8"/>
    <sheet name="Calculation WACC 2023-2025 ED" sheetId="26" r:id="rId9"/>
    <sheet name="Calculation WACC 2023-2025 WPD" sheetId="27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" i="22" l="1"/>
  <c r="K26" i="27"/>
  <c r="J26" i="27"/>
  <c r="I26" i="27"/>
  <c r="K25" i="27"/>
  <c r="J25" i="27"/>
  <c r="I25" i="27"/>
  <c r="K24" i="27"/>
  <c r="J24" i="27"/>
  <c r="I24" i="27"/>
  <c r="K23" i="27"/>
  <c r="J23" i="27"/>
  <c r="I23" i="27"/>
  <c r="K20" i="27"/>
  <c r="J20" i="27"/>
  <c r="I20" i="27"/>
  <c r="K19" i="27"/>
  <c r="J19" i="27"/>
  <c r="I19" i="27"/>
  <c r="I16" i="27"/>
  <c r="J16" i="27"/>
  <c r="K16" i="27"/>
  <c r="J15" i="27"/>
  <c r="K15" i="27"/>
  <c r="I15" i="27"/>
  <c r="K26" i="26"/>
  <c r="J26" i="26"/>
  <c r="I26" i="26"/>
  <c r="K25" i="26"/>
  <c r="J25" i="26"/>
  <c r="I25" i="26"/>
  <c r="K24" i="26"/>
  <c r="J24" i="26"/>
  <c r="I24" i="26"/>
  <c r="K23" i="26"/>
  <c r="J23" i="26"/>
  <c r="I23" i="26"/>
  <c r="K20" i="26"/>
  <c r="J20" i="26"/>
  <c r="I20" i="26"/>
  <c r="K19" i="26"/>
  <c r="J19" i="26"/>
  <c r="I19" i="26"/>
  <c r="K16" i="26"/>
  <c r="J16" i="26"/>
  <c r="I16" i="26"/>
  <c r="J15" i="26"/>
  <c r="K15" i="26"/>
  <c r="I15" i="26"/>
  <c r="K26" i="22"/>
  <c r="J26" i="22"/>
  <c r="I26" i="22"/>
  <c r="K25" i="22"/>
  <c r="J25" i="22"/>
  <c r="I25" i="22"/>
  <c r="K24" i="22"/>
  <c r="J24" i="22"/>
  <c r="I24" i="22"/>
  <c r="K23" i="22"/>
  <c r="J23" i="22"/>
  <c r="I23" i="22"/>
  <c r="K20" i="22"/>
  <c r="J20" i="22"/>
  <c r="I20" i="22"/>
  <c r="K19" i="22"/>
  <c r="J19" i="22"/>
  <c r="I19" i="22"/>
  <c r="I16" i="22"/>
  <c r="J16" i="22"/>
  <c r="K16" i="22"/>
  <c r="J15" i="22"/>
  <c r="I15" i="22"/>
  <c r="J34" i="27" l="1"/>
  <c r="I31" i="26"/>
  <c r="J31" i="27"/>
  <c r="J38" i="27" s="1"/>
  <c r="J39" i="27" s="1"/>
  <c r="J34" i="22"/>
  <c r="J35" i="22" s="1"/>
  <c r="I31" i="27"/>
  <c r="J31" i="26"/>
  <c r="K31" i="26"/>
  <c r="J31" i="22"/>
  <c r="J38" i="22" s="1"/>
  <c r="J39" i="22" s="1"/>
  <c r="I31" i="22"/>
  <c r="K31" i="22"/>
  <c r="K34" i="27"/>
  <c r="K35" i="27" s="1"/>
  <c r="I34" i="27"/>
  <c r="I35" i="27" s="1"/>
  <c r="I34" i="26"/>
  <c r="I35" i="26" s="1"/>
  <c r="K34" i="26"/>
  <c r="J34" i="26"/>
  <c r="J35" i="26" s="1"/>
  <c r="K31" i="27"/>
  <c r="K34" i="22"/>
  <c r="K35" i="22" s="1"/>
  <c r="I34" i="22"/>
  <c r="I35" i="22" s="1"/>
  <c r="J35" i="27"/>
  <c r="J23" i="21" l="1"/>
  <c r="J41" i="27"/>
  <c r="J24" i="21" s="1"/>
  <c r="J15" i="21"/>
  <c r="J41" i="22"/>
  <c r="J16" i="21" s="1"/>
  <c r="K38" i="26"/>
  <c r="K39" i="26" s="1"/>
  <c r="I38" i="26"/>
  <c r="I39" i="26" s="1"/>
  <c r="K38" i="22"/>
  <c r="K39" i="22" s="1"/>
  <c r="I38" i="22"/>
  <c r="I39" i="22" s="1"/>
  <c r="J38" i="26"/>
  <c r="J39" i="26" s="1"/>
  <c r="K38" i="27"/>
  <c r="K39" i="27" s="1"/>
  <c r="I38" i="27"/>
  <c r="I39" i="27" s="1"/>
  <c r="K35" i="26"/>
  <c r="I23" i="21" l="1"/>
  <c r="I41" i="27"/>
  <c r="I24" i="21" s="1"/>
  <c r="K23" i="21"/>
  <c r="K41" i="27"/>
  <c r="K24" i="21" s="1"/>
  <c r="I19" i="21"/>
  <c r="I41" i="26"/>
  <c r="I20" i="21" s="1"/>
  <c r="J19" i="21"/>
  <c r="J41" i="26"/>
  <c r="J20" i="21" s="1"/>
  <c r="K19" i="21"/>
  <c r="K41" i="26"/>
  <c r="K20" i="21" s="1"/>
  <c r="I15" i="21"/>
  <c r="I41" i="22"/>
  <c r="I16" i="21" s="1"/>
  <c r="K15" i="21"/>
  <c r="K41" i="22"/>
  <c r="K16" i="21" s="1"/>
  <c r="B36" i="10"/>
  <c r="B24" i="10" l="1"/>
  <c r="B31" i="10" s="1"/>
  <c r="B25" i="10" l="1"/>
  <c r="B26" i="10" l="1"/>
  <c r="B30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B30" authorId="0" shapeId="0" xr:uid="{00000000-0006-0000-0400-000001000000}">
      <text>
        <r>
          <rPr>
            <sz val="8"/>
            <color indexed="81"/>
            <rFont val="Tahoma"/>
            <family val="2"/>
          </rPr>
          <t>At all times a (group of) pink cell(s) needs an explanantion on its special nature. This explanation will be added through this remark box.</t>
        </r>
      </text>
    </comment>
  </commentList>
</comments>
</file>

<file path=xl/sharedStrings.xml><?xml version="1.0" encoding="utf-8"?>
<sst xmlns="http://schemas.openxmlformats.org/spreadsheetml/2006/main" count="335" uniqueCount="136">
  <si>
    <t>Disclaimer</t>
  </si>
  <si>
    <t>Data</t>
  </si>
  <si>
    <t>Input --&gt;</t>
  </si>
  <si>
    <t>About this file</t>
  </si>
  <si>
    <t>Case number</t>
  </si>
  <si>
    <t>File title</t>
  </si>
  <si>
    <t>Subtitle</t>
  </si>
  <si>
    <t>Other remarks</t>
  </si>
  <si>
    <t>About the status of this file</t>
  </si>
  <si>
    <t>Final version? (y/n)</t>
  </si>
  <si>
    <t>Is this file legally part of the decision(s) listed above? (y/n)</t>
  </si>
  <si>
    <t>Cell colors (for numbers)</t>
  </si>
  <si>
    <t>Description</t>
  </si>
  <si>
    <t>Data and input (source required)</t>
  </si>
  <si>
    <t>Calculated value</t>
  </si>
  <si>
    <t>Empty cell (not zero) used in a formula range</t>
  </si>
  <si>
    <t>Value or calculation that needs special attention or explanation</t>
  </si>
  <si>
    <t>Use in specific cases:</t>
  </si>
  <si>
    <t>Sheet tab colors</t>
  </si>
  <si>
    <t>Sheet with result/output</t>
  </si>
  <si>
    <t>Sheet with input</t>
  </si>
  <si>
    <t>Sheet with calculations</t>
  </si>
  <si>
    <t>Model sheets</t>
  </si>
  <si>
    <t>Result</t>
  </si>
  <si>
    <t>Calculation</t>
  </si>
  <si>
    <t>Explanatory sheets</t>
  </si>
  <si>
    <t>Explanation</t>
  </si>
  <si>
    <t>Special attention:</t>
  </si>
  <si>
    <t>Source overview and specific applications</t>
  </si>
  <si>
    <t>Source overview</t>
  </si>
  <si>
    <t>Each input sheet contains a column 'Source', in which the sources are referred to by their shortened name. These sources are further explained in the table below.</t>
  </si>
  <si>
    <t>No.</t>
  </si>
  <si>
    <t>Shortened name</t>
  </si>
  <si>
    <t>External file name</t>
  </si>
  <si>
    <t>As referred to in Source column</t>
  </si>
  <si>
    <t>Exact file name</t>
  </si>
  <si>
    <t>Date received, email, URL, file location</t>
  </si>
  <si>
    <t>Unit</t>
  </si>
  <si>
    <t>Remarks</t>
  </si>
  <si>
    <t>Collecting input / results</t>
  </si>
  <si>
    <t>Source</t>
  </si>
  <si>
    <t>Cover sheet</t>
  </si>
  <si>
    <t>Belongs to decision(s):</t>
  </si>
  <si>
    <t>Belongs to ACM study/investigation/publication:</t>
  </si>
  <si>
    <t>Reference number of decision(s)</t>
  </si>
  <si>
    <t>If applicable</t>
  </si>
  <si>
    <t>Contact details of ACM</t>
  </si>
  <si>
    <t xml:space="preserve">If there are any substantive differences between the calculation in this file and the calculation that follows from the relevant decision, the decision's calculation is authentic. </t>
  </si>
  <si>
    <t>Explanatory notes to this file</t>
  </si>
  <si>
    <t xml:space="preserve">Explanation about how this file works </t>
  </si>
  <si>
    <t>Schematic overview and/or index of the functioning of this file</t>
  </si>
  <si>
    <t>Legend for the cell and sheet colors</t>
  </si>
  <si>
    <t>Value that is taken from another sheet or cell without calculation</t>
  </si>
  <si>
    <t>Result/calculated value that is used in another sheet</t>
  </si>
  <si>
    <t>Input or calculation that is not yet up-to-date or work in progress</t>
  </si>
  <si>
    <t>This color is only used in requests for information: the recipient of the request for data must enter data into these cells</t>
  </si>
  <si>
    <t>Cell borders can be used to indicate that a certain cell contains input, but that this input is generated automatically, for example, through a macro  (please do not enter data manually)</t>
  </si>
  <si>
    <t>Gray numbers represent the result of a check calculation; this is not a result that is used in other calculations.</t>
  </si>
  <si>
    <t>Sheet that is not yet up-to-date/work in progress</t>
  </si>
  <si>
    <t xml:space="preserve">Empty sheet used for indexing </t>
  </si>
  <si>
    <t>Standardized sheets with general information abouyt this file</t>
  </si>
  <si>
    <t>Additional information about this source</t>
  </si>
  <si>
    <t xml:space="preserve">If ACM does use cell or range references, macros, or other more complex functions in Excel, these will be explained on this sheet. </t>
  </si>
  <si>
    <t>Relationship to other calculation files</t>
  </si>
  <si>
    <t>in the overview below, ACM lists the sources that are used for data and calculations in this file.</t>
  </si>
  <si>
    <t>Explanation of the use of specific Excel-applications and other details</t>
  </si>
  <si>
    <t xml:space="preserve">In its calculation files, ACM seeks to use simple and easy-to-follow calculations as much as possible, and seeks to avoid the use of complex formulas or specific applications. </t>
  </si>
  <si>
    <t>When final, will this file be published?</t>
  </si>
  <si>
    <t>When published, doe this file contain business-confidential information? (y/n)</t>
  </si>
  <si>
    <t>[ END OF SHEET ]</t>
  </si>
  <si>
    <t>This sheet seperates different types of sheets and is intentially left blank</t>
  </si>
  <si>
    <t>No texts, data or calculations may be included on this sheet</t>
  </si>
  <si>
    <t>ACM case number and/or reference</t>
  </si>
  <si>
    <t>WACC for Electricity Production (EP)</t>
  </si>
  <si>
    <t>Data WACC for Electricity Production (EP)</t>
  </si>
  <si>
    <t>Data WACC for Electricity Distribution (ED)</t>
  </si>
  <si>
    <t>Data WACC for Water Production and Distribution (WPD)</t>
  </si>
  <si>
    <t>General</t>
  </si>
  <si>
    <t>Gearing (Debt/Assets)</t>
  </si>
  <si>
    <t>Tax rate</t>
  </si>
  <si>
    <t>Cost of Equity</t>
  </si>
  <si>
    <t>Cost of Debt</t>
  </si>
  <si>
    <t>Asset bèta</t>
  </si>
  <si>
    <t>Equity bèta</t>
  </si>
  <si>
    <t>Equity Risk Premium</t>
  </si>
  <si>
    <t>Debt Yield: Carribean region</t>
  </si>
  <si>
    <t>Transaction costs: non-interest fees</t>
  </si>
  <si>
    <t>Calculation WACC for Electricity Production (EP)</t>
  </si>
  <si>
    <t>Pre-tax Cost of Debt</t>
  </si>
  <si>
    <t>After-tax Cost of Equity</t>
  </si>
  <si>
    <t>Pre-tax Cost of Equity</t>
  </si>
  <si>
    <t>Risk-free rate</t>
  </si>
  <si>
    <t>Calculation WACC for Electricity Distribution (ED)</t>
  </si>
  <si>
    <t>WACC for Electricity Distribution (ED)</t>
  </si>
  <si>
    <t>Calculation WACC for Water Production and Distribution (WPD)</t>
  </si>
  <si>
    <t>WACC for Water Production and Distribution (WPD)</t>
  </si>
  <si>
    <r>
      <t xml:space="preserve">Brattle (2022), </t>
    </r>
    <r>
      <rPr>
        <i/>
        <sz val="10"/>
        <rFont val="Arial"/>
        <family val="2"/>
      </rPr>
      <t>The WACC for Electricity and Water Companies in the Caribbean Netherlands for the years 2023-2025</t>
    </r>
    <r>
      <rPr>
        <sz val="10"/>
        <rFont val="Arial"/>
        <family val="2"/>
      </rPr>
      <t>, table 1.</t>
    </r>
  </si>
  <si>
    <r>
      <t xml:space="preserve">Brattle (2022), </t>
    </r>
    <r>
      <rPr>
        <i/>
        <sz val="10"/>
        <rFont val="Arial"/>
        <family val="2"/>
      </rPr>
      <t>The WACC for Electricity and Water Companies in the Caribbean Netherlands for the years 2023-2025</t>
    </r>
    <r>
      <rPr>
        <sz val="10"/>
        <rFont val="Arial"/>
        <family val="2"/>
      </rPr>
      <t>, table 2.</t>
    </r>
  </si>
  <si>
    <r>
      <t xml:space="preserve">Brattle (2022), </t>
    </r>
    <r>
      <rPr>
        <i/>
        <sz val="10"/>
        <rFont val="Arial"/>
        <family val="2"/>
      </rPr>
      <t>The WACC for Electricity and Water Companies in the Caribbean Netherlands for the years 2023-2025</t>
    </r>
    <r>
      <rPr>
        <sz val="10"/>
        <rFont val="Arial"/>
        <family val="2"/>
      </rPr>
      <t>, table 3.</t>
    </r>
  </si>
  <si>
    <t>%</t>
  </si>
  <si>
    <r>
      <t xml:space="preserve">Brattle (2022), </t>
    </r>
    <r>
      <rPr>
        <i/>
        <sz val="10"/>
        <rFont val="Arial"/>
        <family val="2"/>
      </rPr>
      <t>The WACC for Electricity and Water Companies in the Caribbean Netherlands for the years 2023-2025</t>
    </r>
    <r>
      <rPr>
        <sz val="10"/>
        <rFont val="Arial"/>
        <family val="2"/>
      </rPr>
      <t>, table 13.</t>
    </r>
  </si>
  <si>
    <t>Nominal after-tax WACC</t>
  </si>
  <si>
    <t>Nominal pre-tax WACC</t>
  </si>
  <si>
    <t>In this sheet the calculation of the nominal pre-tax WACC for the regulated activity Electricity Production for the Caribbean Netherlands is shown.</t>
  </si>
  <si>
    <t>Both the Cost of Debt and the Cost of Equity are used in the calculation of the nominal pre-tax WACC.</t>
  </si>
  <si>
    <t>Calculation WACC 2023 - 2025 for Electricity Production</t>
  </si>
  <si>
    <t>Calculation WACC 2023 - 2025 for Electricity Distribution</t>
  </si>
  <si>
    <t>Calculation WACC 2023 - 2025 for Water Production and Distribution</t>
  </si>
  <si>
    <t>In this sheet the calculation of the nominal pre-tax WACC for the regulated activity Electricity Distribution for the Caribbean Netherlands is shown.</t>
  </si>
  <si>
    <t>In this sheet the calculation of the nominal pre-tax WACC for the regulated activities Water Production and Distribution for the Caribbean Netherlands is shown.</t>
  </si>
  <si>
    <t>Input data WACC 2023 - 2025 Caribbean Netherlands</t>
  </si>
  <si>
    <t>In this sheet the ACM collects the data to calculate the nominal pre-tax WACC for the three regulated activities of Electricity Production, Electricity Distribution and Water Production and Distribution in the Caribbean Netherlands.</t>
  </si>
  <si>
    <t>The input data that has been imported from the source is the non-rounded data.</t>
  </si>
  <si>
    <t>In this sheet the nominal pre-tax WACC for the three regulated activities of Electricity Production, Electricity Distribution and Water Production and Distribution in the Caribbean Netherlands is collected and presented.</t>
  </si>
  <si>
    <t>Nominal pre-tax WACC (rounded)</t>
  </si>
  <si>
    <t>This number has been rounded to two decimals.</t>
  </si>
  <si>
    <t>Both the rounded and non-rounded nominal pre-tax WACC has been shown in this sheet.</t>
  </si>
  <si>
    <t>Result WACC 2023 - 2025 Caribbean Netherlands</t>
  </si>
  <si>
    <t>Brattle (2022), The WACC for Electricity and Water Companies in the Caribbean Netherlands for the years 2023-2025.</t>
  </si>
  <si>
    <t>The WACC for Electricity and Water Companies in the Caribbean Netherlands for the years 2023-2025</t>
  </si>
  <si>
    <t>This model contains the calculation of the nominal pre-tax WACC for the three regulated activities of Electricity Production, Electricity Distribution and Water Production and Distribution in the Caribbean Netherlands for the years 2023 - 2025.</t>
  </si>
  <si>
    <t>Explanation of the calculation</t>
  </si>
  <si>
    <t xml:space="preserve">The nominal pre-tax WACC has been calculated seperately for the three regulated activities: </t>
  </si>
  <si>
    <t>1. Electricity Production;</t>
  </si>
  <si>
    <t>2. Electricity Distribution;</t>
  </si>
  <si>
    <t>3. Water Production and Distribution.</t>
  </si>
  <si>
    <t>The details behind this calculation are shown in the corresponding calculation sheets.</t>
  </si>
  <si>
    <t>ACM/21/167703</t>
  </si>
  <si>
    <t>WACC model 2023 - 2025 Caribbean Netherlands</t>
  </si>
  <si>
    <t>This calculation is developed in the standardized format used by the Energy Department of ACM (based on version 5, June 2021)</t>
  </si>
  <si>
    <t>Explanatory notes</t>
  </si>
  <si>
    <t>Yes</t>
  </si>
  <si>
    <t>No</t>
  </si>
  <si>
    <t>The ACM can be contacted via CaribischNederland@acm.nl</t>
  </si>
  <si>
    <t>ACM/UIT/585024</t>
  </si>
  <si>
    <t>Method decision on electricity and drinking water in the Caribbean Netherlands 2020-2025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</si>
</sst>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€&quot;\ * #,##0_ ;_ &quot;€&quot;\ * \-#,##0_ ;_ &quot;€&quot;\ * &quot;-&quot;_ ;_ @_ "/>
    <numFmt numFmtId="41" formatCode="_ * #,##0_ ;_ * \-#,##0_ ;_ * &quot;-&quot;_ ;_ @_ 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.00_ ;_ * \-#,##0.00_ ;_ * &quot;-&quot;_ ;_ @_ "/>
  </numFmts>
  <fonts count="32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sz val="8"/>
      <color indexed="81"/>
      <name val="Tahoma"/>
      <family val="2"/>
    </font>
    <font>
      <sz val="10"/>
      <color indexed="55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u/>
      <sz val="11"/>
      <color theme="11"/>
      <name val="Calibri"/>
      <family val="2"/>
      <scheme val="minor"/>
    </font>
    <font>
      <b/>
      <sz val="10"/>
      <color rgb="FF00B0F0"/>
      <name val="Arial"/>
      <family val="2"/>
    </font>
    <font>
      <sz val="10"/>
      <color rgb="FF00B0F0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5F1F7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CCC8D9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E1FFE1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top"/>
    </xf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0" borderId="0">
      <alignment vertical="top"/>
    </xf>
    <xf numFmtId="49" fontId="8" fillId="5" borderId="1">
      <alignment vertical="top"/>
    </xf>
    <xf numFmtId="49" fontId="6" fillId="17" borderId="1">
      <alignment vertical="top"/>
    </xf>
    <xf numFmtId="49" fontId="6" fillId="0" borderId="0">
      <alignment vertical="top"/>
    </xf>
    <xf numFmtId="41" fontId="5" fillId="10" borderId="0">
      <alignment vertical="top"/>
    </xf>
    <xf numFmtId="41" fontId="5" fillId="9" borderId="0">
      <alignment vertical="top"/>
    </xf>
    <xf numFmtId="41" fontId="5" fillId="8" borderId="0">
      <alignment vertical="top"/>
    </xf>
    <xf numFmtId="41" fontId="5" fillId="44" borderId="0">
      <alignment vertical="top"/>
    </xf>
    <xf numFmtId="41" fontId="5" fillId="7" borderId="0">
      <alignment vertical="top"/>
    </xf>
    <xf numFmtId="41" fontId="5" fillId="11" borderId="0">
      <alignment vertical="top"/>
    </xf>
    <xf numFmtId="49" fontId="10" fillId="0" borderId="0">
      <alignment vertical="top"/>
    </xf>
    <xf numFmtId="49" fontId="9" fillId="0" borderId="0">
      <alignment vertical="top"/>
    </xf>
    <xf numFmtId="0" fontId="16" fillId="13" borderId="3" applyNumberFormat="0" applyAlignment="0" applyProtection="0"/>
    <xf numFmtId="0" fontId="17" fillId="14" borderId="4" applyNumberFormat="0" applyAlignment="0" applyProtection="0"/>
    <xf numFmtId="0" fontId="18" fillId="14" borderId="3" applyNumberFormat="0" applyAlignment="0" applyProtection="0"/>
    <xf numFmtId="0" fontId="19" fillId="0" borderId="5" applyNumberFormat="0" applyFill="0" applyAlignment="0" applyProtection="0"/>
    <xf numFmtId="0" fontId="13" fillId="15" borderId="6" applyNumberFormat="0" applyAlignment="0" applyProtection="0"/>
    <xf numFmtId="0" fontId="15" fillId="16" borderId="7" applyNumberFormat="0" applyFont="0" applyAlignment="0" applyProtection="0"/>
    <xf numFmtId="0" fontId="20" fillId="0" borderId="0" applyNumberFormat="0" applyFill="0" applyBorder="0" applyAlignment="0" applyProtection="0"/>
    <xf numFmtId="43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8" applyNumberFormat="0" applyFill="0" applyAlignment="0" applyProtection="0"/>
    <xf numFmtId="0" fontId="24" fillId="0" borderId="9" applyNumberFormat="0" applyFill="0" applyAlignment="0" applyProtection="0"/>
    <xf numFmtId="0" fontId="25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1" applyNumberFormat="0" applyFill="0" applyAlignment="0" applyProtection="0"/>
    <xf numFmtId="0" fontId="2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28" fillId="37" borderId="0" applyNumberFormat="0" applyBorder="0" applyAlignment="0" applyProtection="0"/>
    <xf numFmtId="0" fontId="28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28" fillId="41" borderId="0" applyNumberFormat="0" applyBorder="0" applyAlignment="0" applyProtection="0"/>
    <xf numFmtId="0" fontId="29" fillId="0" borderId="0" applyNumberFormat="0" applyFill="0" applyBorder="0" applyAlignment="0" applyProtection="0"/>
    <xf numFmtId="49" fontId="21" fillId="0" borderId="0" applyFill="0" applyBorder="0" applyAlignment="0" applyProtection="0"/>
    <xf numFmtId="43" fontId="5" fillId="42" borderId="0" applyNumberFormat="0">
      <alignment vertical="top"/>
    </xf>
    <xf numFmtId="43" fontId="5" fillId="9" borderId="0" applyFont="0" applyFill="0" applyBorder="0" applyAlignment="0" applyProtection="0">
      <alignment vertical="top"/>
    </xf>
    <xf numFmtId="10" fontId="5" fillId="0" borderId="0" applyFont="0" applyFill="0" applyBorder="0" applyAlignment="0" applyProtection="0">
      <alignment vertical="top"/>
    </xf>
    <xf numFmtId="41" fontId="5" fillId="43" borderId="0">
      <alignment vertical="top"/>
    </xf>
  </cellStyleXfs>
  <cellXfs count="55">
    <xf numFmtId="0" fontId="0" fillId="0" borderId="0" xfId="0">
      <alignment vertical="top"/>
    </xf>
    <xf numFmtId="0" fontId="6" fillId="0" borderId="0" xfId="4" applyFont="1">
      <alignment vertical="top"/>
    </xf>
    <xf numFmtId="0" fontId="5" fillId="0" borderId="0" xfId="4">
      <alignment vertical="top"/>
    </xf>
    <xf numFmtId="0" fontId="7" fillId="0" borderId="0" xfId="4" applyFont="1">
      <alignment vertical="top"/>
    </xf>
    <xf numFmtId="0" fontId="9" fillId="0" borderId="0" xfId="4" applyFont="1">
      <alignment vertical="top"/>
    </xf>
    <xf numFmtId="0" fontId="10" fillId="0" borderId="0" xfId="4" applyFont="1">
      <alignment vertical="top"/>
    </xf>
    <xf numFmtId="0" fontId="5" fillId="0" borderId="2" xfId="4" applyBorder="1">
      <alignment vertical="top"/>
    </xf>
    <xf numFmtId="49" fontId="8" fillId="5" borderId="1" xfId="5">
      <alignment vertical="top"/>
    </xf>
    <xf numFmtId="49" fontId="6" fillId="17" borderId="1" xfId="6">
      <alignment vertical="top"/>
    </xf>
    <xf numFmtId="0" fontId="5" fillId="0" borderId="0" xfId="4" applyFill="1">
      <alignment vertical="top"/>
    </xf>
    <xf numFmtId="0" fontId="5" fillId="0" borderId="2" xfId="4" applyBorder="1" applyAlignment="1">
      <alignment horizontal="left" vertical="top" wrapText="1"/>
    </xf>
    <xf numFmtId="0" fontId="10" fillId="0" borderId="0" xfId="4" applyFont="1" applyFill="1">
      <alignment vertical="top"/>
    </xf>
    <xf numFmtId="0" fontId="5" fillId="6" borderId="0" xfId="4" applyFill="1">
      <alignment vertical="top"/>
    </xf>
    <xf numFmtId="1" fontId="5" fillId="0" borderId="0" xfId="4" applyNumberFormat="1" applyFill="1">
      <alignment vertical="top"/>
    </xf>
    <xf numFmtId="1" fontId="9" fillId="0" borderId="0" xfId="4" applyNumberFormat="1" applyFont="1" applyFill="1">
      <alignment vertical="top"/>
    </xf>
    <xf numFmtId="0" fontId="12" fillId="0" borderId="0" xfId="4" applyFont="1" applyFill="1">
      <alignment vertical="top"/>
    </xf>
    <xf numFmtId="49" fontId="7" fillId="17" borderId="2" xfId="6" applyFont="1" applyBorder="1">
      <alignment vertical="top"/>
    </xf>
    <xf numFmtId="0" fontId="8" fillId="5" borderId="1" xfId="5" applyNumberFormat="1">
      <alignment vertical="top"/>
    </xf>
    <xf numFmtId="0" fontId="5" fillId="12" borderId="0" xfId="4" applyFill="1">
      <alignment vertical="top"/>
    </xf>
    <xf numFmtId="0" fontId="5" fillId="0" borderId="0" xfId="4" applyFont="1">
      <alignment vertical="top"/>
    </xf>
    <xf numFmtId="49" fontId="5" fillId="17" borderId="2" xfId="6" applyFont="1" applyBorder="1">
      <alignment vertical="top"/>
    </xf>
    <xf numFmtId="0" fontId="5" fillId="0" borderId="2" xfId="4" applyFont="1" applyBorder="1">
      <alignment vertical="top"/>
    </xf>
    <xf numFmtId="0" fontId="7" fillId="0" borderId="0" xfId="4" applyFont="1" applyFill="1" applyBorder="1" applyAlignment="1">
      <alignment horizontal="left" vertical="top" wrapText="1"/>
    </xf>
    <xf numFmtId="49" fontId="10" fillId="0" borderId="0" xfId="14">
      <alignment vertical="top"/>
    </xf>
    <xf numFmtId="49" fontId="6" fillId="0" borderId="0" xfId="7">
      <alignment vertical="top"/>
    </xf>
    <xf numFmtId="49" fontId="9" fillId="0" borderId="0" xfId="15">
      <alignment vertical="top"/>
    </xf>
    <xf numFmtId="41" fontId="5" fillId="10" borderId="0" xfId="8">
      <alignment vertical="top"/>
    </xf>
    <xf numFmtId="9" fontId="5" fillId="0" borderId="0" xfId="4" applyNumberFormat="1">
      <alignment vertical="top"/>
    </xf>
    <xf numFmtId="41" fontId="5" fillId="8" borderId="0" xfId="10">
      <alignment vertical="top"/>
    </xf>
    <xf numFmtId="41" fontId="5" fillId="7" borderId="0" xfId="12">
      <alignment vertical="top"/>
    </xf>
    <xf numFmtId="41" fontId="5" fillId="44" borderId="0" xfId="11">
      <alignment vertical="top"/>
    </xf>
    <xf numFmtId="41" fontId="5" fillId="44" borderId="2" xfId="11" applyBorder="1">
      <alignment vertical="top"/>
    </xf>
    <xf numFmtId="43" fontId="12" fillId="0" borderId="0" xfId="63" applyFont="1" applyFill="1">
      <alignment vertical="top"/>
    </xf>
    <xf numFmtId="41" fontId="5" fillId="43" borderId="0" xfId="65">
      <alignment vertical="top"/>
    </xf>
    <xf numFmtId="0" fontId="5" fillId="0" borderId="2" xfId="4" applyFont="1" applyBorder="1" applyAlignment="1">
      <alignment horizontal="left" vertical="top" wrapText="1"/>
    </xf>
    <xf numFmtId="41" fontId="5" fillId="11" borderId="0" xfId="13">
      <alignment vertical="top"/>
    </xf>
    <xf numFmtId="41" fontId="5" fillId="9" borderId="0" xfId="9">
      <alignment vertical="top"/>
    </xf>
    <xf numFmtId="49" fontId="30" fillId="0" borderId="0" xfId="14" applyFont="1">
      <alignment vertical="top"/>
    </xf>
    <xf numFmtId="0" fontId="31" fillId="0" borderId="0" xfId="4" applyFont="1">
      <alignment vertical="top"/>
    </xf>
    <xf numFmtId="49" fontId="5" fillId="17" borderId="0" xfId="6" applyFont="1" applyBorder="1">
      <alignment vertical="top"/>
    </xf>
    <xf numFmtId="49" fontId="13" fillId="5" borderId="1" xfId="5" applyFont="1">
      <alignment vertical="top"/>
    </xf>
    <xf numFmtId="0" fontId="5" fillId="0" borderId="2" xfId="4" applyFont="1" applyBorder="1" applyAlignment="1">
      <alignment horizontal="left" vertical="top" wrapText="1"/>
    </xf>
    <xf numFmtId="0" fontId="9" fillId="12" borderId="0" xfId="4" applyFont="1" applyFill="1">
      <alignment vertical="top"/>
    </xf>
    <xf numFmtId="10" fontId="5" fillId="44" borderId="0" xfId="11" applyNumberFormat="1">
      <alignment vertical="top"/>
    </xf>
    <xf numFmtId="164" fontId="5" fillId="44" borderId="0" xfId="11" applyNumberFormat="1">
      <alignment vertical="top"/>
    </xf>
    <xf numFmtId="164" fontId="5" fillId="11" borderId="0" xfId="13" applyNumberFormat="1">
      <alignment vertical="top"/>
    </xf>
    <xf numFmtId="164" fontId="5" fillId="0" borderId="0" xfId="4" applyNumberFormat="1">
      <alignment vertical="top"/>
    </xf>
    <xf numFmtId="164" fontId="6" fillId="17" borderId="1" xfId="6" applyNumberFormat="1">
      <alignment vertical="top"/>
    </xf>
    <xf numFmtId="10" fontId="5" fillId="11" borderId="0" xfId="64" applyFill="1">
      <alignment vertical="top"/>
    </xf>
    <xf numFmtId="10" fontId="5" fillId="9" borderId="0" xfId="64" applyFill="1">
      <alignment vertical="top"/>
    </xf>
    <xf numFmtId="10" fontId="5" fillId="10" borderId="0" xfId="64" applyFill="1">
      <alignment vertical="top"/>
    </xf>
    <xf numFmtId="10" fontId="5" fillId="10" borderId="0" xfId="8" applyNumberFormat="1">
      <alignment vertical="top"/>
    </xf>
    <xf numFmtId="0" fontId="6" fillId="17" borderId="1" xfId="6" applyNumberFormat="1">
      <alignment vertical="top"/>
    </xf>
    <xf numFmtId="0" fontId="5" fillId="0" borderId="0" xfId="4" applyFont="1" applyFill="1" applyBorder="1" applyAlignment="1">
      <alignment horizontal="left" vertical="top" wrapText="1"/>
    </xf>
    <xf numFmtId="0" fontId="7" fillId="0" borderId="0" xfId="4" applyFont="1" applyFill="1" applyBorder="1" applyAlignment="1">
      <alignment horizontal="left" vertical="top" wrapText="1"/>
    </xf>
  </cellXfs>
  <cellStyles count="66">
    <cellStyle name="_kop1 Bladtitel" xfId="5" xr:uid="{00000000-0005-0000-0000-000000000000}"/>
    <cellStyle name="_kop2 Bloktitel" xfId="6" xr:uid="{00000000-0005-0000-0000-000001000000}"/>
    <cellStyle name="_kop3 Subkop" xfId="7" xr:uid="{00000000-0005-0000-0000-000002000000}"/>
    <cellStyle name="20% - Accent1" xfId="37" builtinId="30" hidden="1"/>
    <cellStyle name="20% - Accent2" xfId="41" builtinId="34" hidden="1"/>
    <cellStyle name="20% - Accent3" xfId="45" builtinId="38" hidden="1"/>
    <cellStyle name="20% - Accent4" xfId="49" builtinId="42" hidden="1"/>
    <cellStyle name="20% - Accent5" xfId="53" builtinId="46" hidden="1"/>
    <cellStyle name="20% - Accent6" xfId="57" builtinId="50" hidden="1"/>
    <cellStyle name="40% - Accent1" xfId="38" builtinId="31" hidden="1"/>
    <cellStyle name="40% - Accent2" xfId="42" builtinId="35" hidden="1"/>
    <cellStyle name="40% - Accent3" xfId="46" builtinId="39" hidden="1"/>
    <cellStyle name="40% - Accent4" xfId="50" builtinId="43" hidden="1"/>
    <cellStyle name="40% - Accent5" xfId="54" builtinId="47" hidden="1"/>
    <cellStyle name="40% - Accent6" xfId="58" builtinId="51" hidden="1"/>
    <cellStyle name="60% - Accent1" xfId="39" builtinId="32" hidden="1"/>
    <cellStyle name="60% - Accent2" xfId="43" builtinId="36" hidden="1"/>
    <cellStyle name="60% - Accent3" xfId="47" builtinId="40" hidden="1"/>
    <cellStyle name="60% - Accent4" xfId="51" builtinId="44" hidden="1"/>
    <cellStyle name="60% - Accent5" xfId="55" builtinId="48" hidden="1"/>
    <cellStyle name="60% - Accent6" xfId="59" builtinId="52" hidden="1"/>
    <cellStyle name="Accent1" xfId="36" builtinId="29" hidden="1"/>
    <cellStyle name="Accent2" xfId="40" builtinId="33" hidden="1"/>
    <cellStyle name="Accent3" xfId="44" builtinId="37" hidden="1"/>
    <cellStyle name="Accent4" xfId="48" builtinId="41" hidden="1"/>
    <cellStyle name="Accent5" xfId="52" builtinId="45" hidden="1"/>
    <cellStyle name="Accent6" xfId="56" builtinId="49" hidden="1"/>
    <cellStyle name="Berekening" xfId="18" builtinId="22" hidden="1"/>
    <cellStyle name="Cel (tussen)resultaat" xfId="8" xr:uid="{00000000-0005-0000-0000-00001C000000}"/>
    <cellStyle name="Cel Berekening" xfId="9" xr:uid="{00000000-0005-0000-0000-00001D000000}"/>
    <cellStyle name="Cel Bijzonderheid" xfId="10" xr:uid="{00000000-0005-0000-0000-00001E000000}"/>
    <cellStyle name="Cel Dataverzoek" xfId="65" xr:uid="{00000000-0005-0000-0000-00001F000000}"/>
    <cellStyle name="Cel Input" xfId="11" xr:uid="{00000000-0005-0000-0000-000020000000}"/>
    <cellStyle name="Cel n.v.t. (leeg)" xfId="62" xr:uid="{00000000-0005-0000-0000-000021000000}"/>
    <cellStyle name="Cel PM extern" xfId="12" xr:uid="{00000000-0005-0000-0000-000022000000}"/>
    <cellStyle name="Cel Verwijzing" xfId="13" xr:uid="{00000000-0005-0000-0000-000023000000}"/>
    <cellStyle name="Controlecel" xfId="20" builtinId="23" hidden="1"/>
    <cellStyle name="Gekoppelde cel" xfId="19" builtinId="24" hidden="1"/>
    <cellStyle name="Gevolgde hyperlink" xfId="60" builtinId="9" hidden="1"/>
    <cellStyle name="Goed" xfId="1" builtinId="26" hidden="1"/>
    <cellStyle name="Hyperlink" xfId="22" builtinId="8" hidden="1"/>
    <cellStyle name="Hyperlink" xfId="61" builtinId="8" customBuiltin="1"/>
    <cellStyle name="Invoer" xfId="16" builtinId="20" hidden="1"/>
    <cellStyle name="Komma" xfId="23" builtinId="3" hidden="1"/>
    <cellStyle name="Komma" xfId="63" builtinId="3"/>
    <cellStyle name="Komma [0]" xfId="24" builtinId="6" hidden="1"/>
    <cellStyle name="Kop 1" xfId="29" builtinId="16" hidden="1"/>
    <cellStyle name="Kop 2" xfId="30" builtinId="17" hidden="1"/>
    <cellStyle name="Kop 3" xfId="31" builtinId="18" hidden="1"/>
    <cellStyle name="Kop 4" xfId="32" builtinId="19" hidden="1"/>
    <cellStyle name="Neutraal" xfId="3" builtinId="28" hidden="1"/>
    <cellStyle name="Notitie" xfId="21" builtinId="10" hidden="1"/>
    <cellStyle name="Ongeldig" xfId="2" builtinId="27" hidden="1"/>
    <cellStyle name="Opm. INTERN" xfId="14" xr:uid="{00000000-0005-0000-0000-000035000000}"/>
    <cellStyle name="Procent" xfId="27" builtinId="5" hidden="1"/>
    <cellStyle name="Procent" xfId="64" builtinId="5"/>
    <cellStyle name="Standaard" xfId="0" builtinId="0" customBuiltin="1"/>
    <cellStyle name="Standaard ACM-DE" xfId="4" xr:uid="{00000000-0005-0000-0000-000039000000}"/>
    <cellStyle name="Titel" xfId="28" builtinId="15" hidden="1"/>
    <cellStyle name="Toelichting" xfId="15" xr:uid="{00000000-0005-0000-0000-00003B000000}"/>
    <cellStyle name="Totaal" xfId="35" builtinId="25" hidden="1"/>
    <cellStyle name="Uitvoer" xfId="17" builtinId="21" hidden="1"/>
    <cellStyle name="Valuta" xfId="25" builtinId="4" hidden="1"/>
    <cellStyle name="Valuta [0]" xfId="26" builtinId="7" hidden="1"/>
    <cellStyle name="Verklarende tekst" xfId="34" builtinId="53" hidden="1"/>
    <cellStyle name="Waarschuwingstekst" xfId="33" builtinId="11" hidden="1"/>
  </cellStyles>
  <dxfs count="0"/>
  <tableStyles count="0" defaultTableStyle="TableStyleMedium2" defaultPivotStyle="PivotStyleLight16"/>
  <colors>
    <mruColors>
      <color rgb="FFE1FFE1"/>
      <color rgb="FF99FF99"/>
      <color rgb="FFFFFFCC"/>
      <color rgb="FFCCC8D9"/>
      <color rgb="FFCCFFCC"/>
      <color rgb="FFCC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3</xdr:row>
      <xdr:rowOff>133351</xdr:rowOff>
    </xdr:from>
    <xdr:to>
      <xdr:col>1</xdr:col>
      <xdr:colOff>1905000</xdr:colOff>
      <xdr:row>10</xdr:row>
      <xdr:rowOff>94480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685801"/>
          <a:ext cx="1838325" cy="10946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CC8D9"/>
  </sheetPr>
  <dimension ref="B2:E48"/>
  <sheetViews>
    <sheetView showGridLines="0" tabSelected="1" zoomScale="85" zoomScaleNormal="85" workbookViewId="0">
      <pane ySplit="3" topLeftCell="A4" activePane="bottomLeft" state="frozen"/>
      <selection activeCell="O39" sqref="O39"/>
      <selection pane="bottomLeft" activeCell="A4" sqref="A4"/>
    </sheetView>
  </sheetViews>
  <sheetFormatPr defaultRowHeight="12.75" x14ac:dyDescent="0.2"/>
  <cols>
    <col min="1" max="1" width="4.7109375" style="2" customWidth="1"/>
    <col min="2" max="2" width="44.5703125" style="2" customWidth="1"/>
    <col min="3" max="3" width="91.85546875" style="2" customWidth="1"/>
    <col min="4" max="16384" width="9.140625" style="2"/>
  </cols>
  <sheetData>
    <row r="2" spans="2:5" s="7" customFormat="1" ht="18" x14ac:dyDescent="0.2">
      <c r="B2" s="7" t="s">
        <v>41</v>
      </c>
    </row>
    <row r="6" spans="2:5" x14ac:dyDescent="0.2">
      <c r="B6" s="3"/>
    </row>
    <row r="13" spans="2:5" s="8" customFormat="1" x14ac:dyDescent="0.2">
      <c r="B13" s="8" t="s">
        <v>3</v>
      </c>
    </row>
    <row r="14" spans="2:5" s="9" customFormat="1" x14ac:dyDescent="0.2"/>
    <row r="15" spans="2:5" x14ac:dyDescent="0.2">
      <c r="B15" s="34" t="s">
        <v>4</v>
      </c>
      <c r="C15" s="10" t="s">
        <v>127</v>
      </c>
      <c r="E15" s="23"/>
    </row>
    <row r="16" spans="2:5" x14ac:dyDescent="0.2">
      <c r="B16" s="34" t="s">
        <v>5</v>
      </c>
      <c r="C16" s="10" t="s">
        <v>128</v>
      </c>
    </row>
    <row r="17" spans="2:3" x14ac:dyDescent="0.2">
      <c r="B17" s="34" t="s">
        <v>6</v>
      </c>
      <c r="C17" s="10"/>
    </row>
    <row r="18" spans="2:3" x14ac:dyDescent="0.2">
      <c r="B18" s="34" t="s">
        <v>42</v>
      </c>
      <c r="C18" s="41" t="s">
        <v>135</v>
      </c>
    </row>
    <row r="19" spans="2:3" x14ac:dyDescent="0.2">
      <c r="B19" s="34" t="s">
        <v>43</v>
      </c>
      <c r="C19" s="34" t="s">
        <v>134</v>
      </c>
    </row>
    <row r="20" spans="2:3" x14ac:dyDescent="0.2">
      <c r="B20" s="34" t="s">
        <v>44</v>
      </c>
      <c r="C20" s="34"/>
    </row>
    <row r="21" spans="2:3" x14ac:dyDescent="0.2">
      <c r="B21" s="34" t="s">
        <v>63</v>
      </c>
      <c r="C21" s="34"/>
    </row>
    <row r="22" spans="2:3" x14ac:dyDescent="0.2">
      <c r="B22" s="34" t="s">
        <v>7</v>
      </c>
      <c r="C22" s="10"/>
    </row>
    <row r="24" spans="2:3" x14ac:dyDescent="0.2">
      <c r="B24" s="25" t="s">
        <v>129</v>
      </c>
    </row>
    <row r="26" spans="2:3" s="8" customFormat="1" x14ac:dyDescent="0.2">
      <c r="B26" s="8" t="s">
        <v>8</v>
      </c>
    </row>
    <row r="28" spans="2:3" x14ac:dyDescent="0.2">
      <c r="B28" s="34" t="s">
        <v>9</v>
      </c>
      <c r="C28" s="10" t="s">
        <v>131</v>
      </c>
    </row>
    <row r="29" spans="2:3" x14ac:dyDescent="0.2">
      <c r="B29" s="34" t="s">
        <v>67</v>
      </c>
      <c r="C29" s="10" t="s">
        <v>131</v>
      </c>
    </row>
    <row r="30" spans="2:3" ht="25.5" x14ac:dyDescent="0.2">
      <c r="B30" s="34" t="s">
        <v>10</v>
      </c>
      <c r="C30" s="10" t="s">
        <v>131</v>
      </c>
    </row>
    <row r="31" spans="2:3" ht="25.5" x14ac:dyDescent="0.2">
      <c r="B31" s="34" t="s">
        <v>68</v>
      </c>
      <c r="C31" s="10" t="s">
        <v>132</v>
      </c>
    </row>
    <row r="32" spans="2:3" x14ac:dyDescent="0.2">
      <c r="B32" s="34" t="s">
        <v>7</v>
      </c>
      <c r="C32" s="10"/>
    </row>
    <row r="34" spans="2:4" x14ac:dyDescent="0.2">
      <c r="B34" s="25"/>
    </row>
    <row r="35" spans="2:4" x14ac:dyDescent="0.2">
      <c r="B35" s="53"/>
      <c r="C35" s="54"/>
      <c r="D35" s="5"/>
    </row>
    <row r="36" spans="2:4" x14ac:dyDescent="0.2">
      <c r="B36" s="22"/>
      <c r="C36" s="22"/>
      <c r="D36" s="5"/>
    </row>
    <row r="38" spans="2:4" s="8" customFormat="1" x14ac:dyDescent="0.2">
      <c r="B38" s="8" t="s">
        <v>46</v>
      </c>
    </row>
    <row r="40" spans="2:4" x14ac:dyDescent="0.2">
      <c r="B40" s="2" t="s">
        <v>133</v>
      </c>
    </row>
    <row r="41" spans="2:4" x14ac:dyDescent="0.2">
      <c r="B41" s="5"/>
    </row>
    <row r="42" spans="2:4" x14ac:dyDescent="0.2">
      <c r="B42" s="5"/>
    </row>
    <row r="43" spans="2:4" s="8" customFormat="1" x14ac:dyDescent="0.2">
      <c r="B43" s="8" t="s">
        <v>0</v>
      </c>
    </row>
    <row r="45" spans="2:4" x14ac:dyDescent="0.2">
      <c r="B45" s="2" t="s">
        <v>47</v>
      </c>
    </row>
    <row r="48" spans="2:4" x14ac:dyDescent="0.2">
      <c r="B48" s="4" t="s">
        <v>69</v>
      </c>
    </row>
  </sheetData>
  <mergeCells count="1">
    <mergeCell ref="B35:C35"/>
  </mergeCells>
  <pageMargins left="0.75" right="0.75" top="1" bottom="1" header="0.5" footer="0.5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9A6FF-A17F-4874-9B30-C82D1D286B66}">
  <sheetPr>
    <tabColor rgb="FFFFFFCC"/>
  </sheetPr>
  <dimension ref="B2:M44"/>
  <sheetViews>
    <sheetView showGridLines="0" zoomScale="85" zoomScaleNormal="85" workbookViewId="0">
      <pane xSplit="6" ySplit="10" topLeftCell="G11" activePane="bottomRight" state="frozen"/>
      <selection activeCell="R6" sqref="R6"/>
      <selection pane="topRight" activeCell="R6" sqref="R6"/>
      <selection pane="bottomLeft" activeCell="R6" sqref="R6"/>
      <selection pane="bottomRight" activeCell="G11" sqref="G11"/>
    </sheetView>
  </sheetViews>
  <sheetFormatPr defaultRowHeight="12.75" x14ac:dyDescent="0.2"/>
  <cols>
    <col min="1" max="1" width="4.7109375" style="2" customWidth="1"/>
    <col min="2" max="2" width="41.42578125" style="2" customWidth="1"/>
    <col min="3" max="3" width="4.7109375" style="2" customWidth="1"/>
    <col min="4" max="5" width="4.5703125" style="2" customWidth="1"/>
    <col min="6" max="6" width="13.7109375" style="2" customWidth="1"/>
    <col min="7" max="8" width="2.7109375" style="2" customWidth="1"/>
    <col min="9" max="11" width="12.140625" style="2" customWidth="1"/>
    <col min="12" max="12" width="2.7109375" style="2" customWidth="1"/>
    <col min="13" max="27" width="13.7109375" style="2" customWidth="1"/>
    <col min="28" max="16384" width="9.140625" style="2"/>
  </cols>
  <sheetData>
    <row r="2" spans="2:13" s="17" customFormat="1" ht="18" x14ac:dyDescent="0.2">
      <c r="B2" s="17" t="s">
        <v>107</v>
      </c>
    </row>
    <row r="4" spans="2:13" x14ac:dyDescent="0.2">
      <c r="B4" s="24" t="s">
        <v>12</v>
      </c>
      <c r="C4" s="1"/>
      <c r="D4" s="1"/>
    </row>
    <row r="5" spans="2:13" x14ac:dyDescent="0.2">
      <c r="B5" s="19" t="s">
        <v>109</v>
      </c>
      <c r="C5" s="3"/>
      <c r="D5" s="3"/>
    </row>
    <row r="6" spans="2:13" x14ac:dyDescent="0.2">
      <c r="B6" s="19" t="s">
        <v>104</v>
      </c>
      <c r="C6" s="3"/>
      <c r="D6" s="3"/>
    </row>
    <row r="7" spans="2:13" x14ac:dyDescent="0.2">
      <c r="B7" s="4"/>
      <c r="C7" s="3"/>
      <c r="D7" s="3"/>
    </row>
    <row r="9" spans="2:13" s="8" customFormat="1" x14ac:dyDescent="0.2">
      <c r="B9" s="8" t="s">
        <v>12</v>
      </c>
      <c r="F9" s="8" t="s">
        <v>37</v>
      </c>
      <c r="I9" s="52">
        <v>2023</v>
      </c>
      <c r="J9" s="52">
        <v>2024</v>
      </c>
      <c r="K9" s="52">
        <v>2025</v>
      </c>
      <c r="M9" s="8" t="s">
        <v>38</v>
      </c>
    </row>
    <row r="12" spans="2:13" s="8" customFormat="1" x14ac:dyDescent="0.2">
      <c r="B12" s="8" t="s">
        <v>76</v>
      </c>
    </row>
    <row r="14" spans="2:13" x14ac:dyDescent="0.2">
      <c r="B14" s="1" t="s">
        <v>77</v>
      </c>
    </row>
    <row r="15" spans="2:13" x14ac:dyDescent="0.2">
      <c r="B15" s="2" t="s">
        <v>78</v>
      </c>
      <c r="F15" s="2" t="s">
        <v>99</v>
      </c>
      <c r="I15" s="48">
        <f>Data!I49</f>
        <v>0.28570838650465968</v>
      </c>
      <c r="J15" s="48">
        <f>Data!J49</f>
        <v>0.28570838650465968</v>
      </c>
      <c r="K15" s="48">
        <f>Data!K49</f>
        <v>0.28570838650465968</v>
      </c>
    </row>
    <row r="16" spans="2:13" x14ac:dyDescent="0.2">
      <c r="B16" s="2" t="s">
        <v>79</v>
      </c>
      <c r="F16" s="2" t="s">
        <v>99</v>
      </c>
      <c r="I16" s="48">
        <f>Data!I50</f>
        <v>0</v>
      </c>
      <c r="J16" s="48">
        <f>Data!J50</f>
        <v>0</v>
      </c>
      <c r="K16" s="48">
        <f>Data!K50</f>
        <v>0</v>
      </c>
    </row>
    <row r="17" spans="2:11" x14ac:dyDescent="0.2">
      <c r="I17" s="46"/>
      <c r="J17" s="46"/>
      <c r="K17" s="46"/>
    </row>
    <row r="18" spans="2:11" x14ac:dyDescent="0.2">
      <c r="B18" s="1" t="s">
        <v>81</v>
      </c>
      <c r="I18" s="46"/>
      <c r="J18" s="46"/>
      <c r="K18" s="46"/>
    </row>
    <row r="19" spans="2:11" x14ac:dyDescent="0.2">
      <c r="B19" s="2" t="s">
        <v>85</v>
      </c>
      <c r="F19" s="2" t="s">
        <v>99</v>
      </c>
      <c r="I19" s="48">
        <f>Data!I53</f>
        <v>4.3903839025093788E-2</v>
      </c>
      <c r="J19" s="48">
        <f>Data!J53</f>
        <v>4.2711512287530923E-2</v>
      </c>
      <c r="K19" s="48">
        <f>Data!K53</f>
        <v>4.2018061408235774E-2</v>
      </c>
    </row>
    <row r="20" spans="2:11" x14ac:dyDescent="0.2">
      <c r="B20" s="2" t="s">
        <v>86</v>
      </c>
      <c r="F20" s="2" t="s">
        <v>99</v>
      </c>
      <c r="I20" s="48">
        <f>Data!I54</f>
        <v>1.5E-3</v>
      </c>
      <c r="J20" s="48">
        <f>Data!J54</f>
        <v>1.5E-3</v>
      </c>
      <c r="K20" s="48">
        <f>Data!K54</f>
        <v>1.5E-3</v>
      </c>
    </row>
    <row r="21" spans="2:11" x14ac:dyDescent="0.2">
      <c r="I21" s="46"/>
      <c r="J21" s="46"/>
      <c r="K21" s="46"/>
    </row>
    <row r="22" spans="2:11" x14ac:dyDescent="0.2">
      <c r="B22" s="1" t="s">
        <v>80</v>
      </c>
      <c r="I22" s="46"/>
      <c r="J22" s="46"/>
      <c r="K22" s="46"/>
    </row>
    <row r="23" spans="2:11" x14ac:dyDescent="0.2">
      <c r="B23" s="19" t="s">
        <v>91</v>
      </c>
      <c r="F23" s="2" t="s">
        <v>99</v>
      </c>
      <c r="I23" s="48">
        <f>Data!I57</f>
        <v>1.8747536617842852E-2</v>
      </c>
      <c r="J23" s="48">
        <f>Data!J57</f>
        <v>1.8747536617842852E-2</v>
      </c>
      <c r="K23" s="48">
        <f>Data!K57</f>
        <v>1.8747536617842852E-2</v>
      </c>
    </row>
    <row r="24" spans="2:11" x14ac:dyDescent="0.2">
      <c r="B24" s="2" t="s">
        <v>82</v>
      </c>
      <c r="I24" s="45">
        <f>Data!I58</f>
        <v>0.61806577444076538</v>
      </c>
      <c r="J24" s="45">
        <f>Data!J58</f>
        <v>0.61806577444076538</v>
      </c>
      <c r="K24" s="45">
        <f>Data!K58</f>
        <v>0.61806577444076538</v>
      </c>
    </row>
    <row r="25" spans="2:11" x14ac:dyDescent="0.2">
      <c r="B25" s="2" t="s">
        <v>83</v>
      </c>
      <c r="I25" s="45">
        <f>Data!I59</f>
        <v>0.86528493792094241</v>
      </c>
      <c r="J25" s="45">
        <f>Data!J59</f>
        <v>0.86528493792094241</v>
      </c>
      <c r="K25" s="45">
        <f>Data!K59</f>
        <v>0.86528493792094241</v>
      </c>
    </row>
    <row r="26" spans="2:11" x14ac:dyDescent="0.2">
      <c r="B26" s="2" t="s">
        <v>84</v>
      </c>
      <c r="F26" s="2" t="s">
        <v>99</v>
      </c>
      <c r="I26" s="48">
        <f>Data!I60</f>
        <v>6.1054161850236953E-2</v>
      </c>
      <c r="J26" s="48">
        <f>Data!J60</f>
        <v>6.1054161850236953E-2</v>
      </c>
      <c r="K26" s="48">
        <f>Data!K60</f>
        <v>6.1054161850236953E-2</v>
      </c>
    </row>
    <row r="27" spans="2:11" x14ac:dyDescent="0.2">
      <c r="I27" s="46"/>
      <c r="J27" s="46"/>
      <c r="K27" s="46"/>
    </row>
    <row r="28" spans="2:11" s="8" customFormat="1" x14ac:dyDescent="0.2">
      <c r="B28" s="8" t="s">
        <v>94</v>
      </c>
      <c r="I28" s="47"/>
      <c r="J28" s="47"/>
      <c r="K28" s="47"/>
    </row>
    <row r="29" spans="2:11" x14ac:dyDescent="0.2">
      <c r="I29" s="46"/>
      <c r="J29" s="46"/>
      <c r="K29" s="46"/>
    </row>
    <row r="30" spans="2:11" x14ac:dyDescent="0.2">
      <c r="B30" s="24" t="s">
        <v>81</v>
      </c>
      <c r="I30" s="46"/>
      <c r="J30" s="46"/>
      <c r="K30" s="46"/>
    </row>
    <row r="31" spans="2:11" x14ac:dyDescent="0.2">
      <c r="B31" s="2" t="s">
        <v>88</v>
      </c>
      <c r="F31" s="2" t="s">
        <v>99</v>
      </c>
      <c r="I31" s="49">
        <f>I19+I20</f>
        <v>4.540383902509379E-2</v>
      </c>
      <c r="J31" s="49">
        <f t="shared" ref="J31:K31" si="0">J19+J20</f>
        <v>4.4211512287530924E-2</v>
      </c>
      <c r="K31" s="49">
        <f t="shared" si="0"/>
        <v>4.3518061408235775E-2</v>
      </c>
    </row>
    <row r="32" spans="2:11" x14ac:dyDescent="0.2">
      <c r="I32" s="46"/>
      <c r="J32" s="46"/>
      <c r="K32" s="46"/>
    </row>
    <row r="33" spans="2:13" x14ac:dyDescent="0.2">
      <c r="B33" s="1" t="s">
        <v>80</v>
      </c>
      <c r="I33" s="46"/>
      <c r="J33" s="46"/>
      <c r="K33" s="46"/>
    </row>
    <row r="34" spans="2:13" x14ac:dyDescent="0.2">
      <c r="B34" s="2" t="s">
        <v>89</v>
      </c>
      <c r="F34" s="2" t="s">
        <v>99</v>
      </c>
      <c r="I34" s="49">
        <f>I23+I25*I26</f>
        <v>7.1576783264240301E-2</v>
      </c>
      <c r="J34" s="49">
        <f t="shared" ref="J34:K34" si="1">J23+J25*J26</f>
        <v>7.1576783264240301E-2</v>
      </c>
      <c r="K34" s="49">
        <f t="shared" si="1"/>
        <v>7.1576783264240301E-2</v>
      </c>
    </row>
    <row r="35" spans="2:13" x14ac:dyDescent="0.2">
      <c r="B35" s="2" t="s">
        <v>90</v>
      </c>
      <c r="F35" s="2" t="s">
        <v>99</v>
      </c>
      <c r="I35" s="49">
        <f>I34/(1-I16)</f>
        <v>7.1576783264240301E-2</v>
      </c>
      <c r="J35" s="49">
        <f t="shared" ref="J35:K35" si="2">J34/(1-J16)</f>
        <v>7.1576783264240301E-2</v>
      </c>
      <c r="K35" s="49">
        <f t="shared" si="2"/>
        <v>7.1576783264240301E-2</v>
      </c>
    </row>
    <row r="36" spans="2:13" x14ac:dyDescent="0.2">
      <c r="I36" s="46"/>
      <c r="J36" s="46"/>
      <c r="K36" s="46"/>
    </row>
    <row r="37" spans="2:13" x14ac:dyDescent="0.2">
      <c r="B37" s="1" t="s">
        <v>95</v>
      </c>
      <c r="I37" s="46"/>
      <c r="J37" s="46"/>
      <c r="K37" s="46"/>
    </row>
    <row r="38" spans="2:13" x14ac:dyDescent="0.2">
      <c r="B38" s="2" t="s">
        <v>101</v>
      </c>
      <c r="F38" s="2" t="s">
        <v>99</v>
      </c>
      <c r="I38" s="49">
        <f>((1-I15)*I34)+(I15*(1-I16)*I31)</f>
        <v>6.4098953595597322E-2</v>
      </c>
      <c r="J38" s="49">
        <f t="shared" ref="J38:K38" si="3">((1-J15)*J34)+(J15*(1-J16)*J31)</f>
        <v>6.3758295847221869E-2</v>
      </c>
      <c r="K38" s="49">
        <f t="shared" si="3"/>
        <v>6.356017111537822E-2</v>
      </c>
    </row>
    <row r="39" spans="2:13" x14ac:dyDescent="0.2">
      <c r="B39" s="2" t="s">
        <v>102</v>
      </c>
      <c r="F39" s="2" t="s">
        <v>99</v>
      </c>
      <c r="I39" s="50">
        <f>I38/(1-I16)</f>
        <v>6.4098953595597322E-2</v>
      </c>
      <c r="J39" s="50">
        <f t="shared" ref="J39:K39" si="4">J38/(1-J16)</f>
        <v>6.3758295847221869E-2</v>
      </c>
      <c r="K39" s="50">
        <f t="shared" si="4"/>
        <v>6.356017111537822E-2</v>
      </c>
    </row>
    <row r="41" spans="2:13" x14ac:dyDescent="0.2">
      <c r="B41" s="2" t="s">
        <v>114</v>
      </c>
      <c r="F41" s="2" t="s">
        <v>99</v>
      </c>
      <c r="I41" s="51">
        <f>ROUND(I39,4)</f>
        <v>6.4100000000000004E-2</v>
      </c>
      <c r="J41" s="51">
        <f t="shared" ref="J41:K41" si="5">ROUND(J39,4)</f>
        <v>6.3799999999999996E-2</v>
      </c>
      <c r="K41" s="51">
        <f t="shared" si="5"/>
        <v>6.3600000000000004E-2</v>
      </c>
      <c r="M41" s="2" t="s">
        <v>115</v>
      </c>
    </row>
    <row r="44" spans="2:13" x14ac:dyDescent="0.2">
      <c r="B44" s="4" t="s">
        <v>69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CC8D9"/>
  </sheetPr>
  <dimension ref="B2:H57"/>
  <sheetViews>
    <sheetView showGridLines="0" zoomScale="85" zoomScaleNormal="85" workbookViewId="0">
      <pane ySplit="3" topLeftCell="A4" activePane="bottomLeft" state="frozen"/>
      <selection activeCell="O39" sqref="O39"/>
      <selection pane="bottomLeft" activeCell="A4" sqref="A4"/>
    </sheetView>
  </sheetViews>
  <sheetFormatPr defaultRowHeight="12.75" x14ac:dyDescent="0.2"/>
  <cols>
    <col min="1" max="1" width="4.7109375" style="2" customWidth="1"/>
    <col min="2" max="2" width="27.85546875" style="2" customWidth="1"/>
    <col min="3" max="3" width="7.140625" style="2" customWidth="1"/>
    <col min="4" max="4" width="56.85546875" style="2" customWidth="1"/>
    <col min="5" max="5" width="29.85546875" style="2" customWidth="1"/>
    <col min="6" max="6" width="24.7109375" style="2" customWidth="1"/>
    <col min="7" max="7" width="37.28515625" style="2" customWidth="1"/>
    <col min="8" max="16384" width="9.140625" style="2"/>
  </cols>
  <sheetData>
    <row r="2" spans="2:8" s="7" customFormat="1" ht="18" x14ac:dyDescent="0.2">
      <c r="B2" s="7" t="s">
        <v>48</v>
      </c>
    </row>
    <row r="3" spans="2:8" x14ac:dyDescent="0.2">
      <c r="B3" s="38"/>
    </row>
    <row r="4" spans="2:8" x14ac:dyDescent="0.2">
      <c r="B4" s="38"/>
    </row>
    <row r="5" spans="2:8" s="8" customFormat="1" x14ac:dyDescent="0.2">
      <c r="B5" s="8" t="s">
        <v>49</v>
      </c>
    </row>
    <row r="7" spans="2:8" x14ac:dyDescent="0.2">
      <c r="B7" s="19" t="s">
        <v>120</v>
      </c>
    </row>
    <row r="8" spans="2:8" x14ac:dyDescent="0.2">
      <c r="H8" s="27"/>
    </row>
    <row r="10" spans="2:8" s="8" customFormat="1" x14ac:dyDescent="0.2">
      <c r="B10" s="8" t="s">
        <v>50</v>
      </c>
    </row>
    <row r="12" spans="2:8" x14ac:dyDescent="0.2">
      <c r="B12" s="1" t="s">
        <v>121</v>
      </c>
    </row>
    <row r="13" spans="2:8" x14ac:dyDescent="0.2">
      <c r="B13" s="2" t="s">
        <v>122</v>
      </c>
    </row>
    <row r="14" spans="2:8" x14ac:dyDescent="0.2">
      <c r="B14" s="19" t="s">
        <v>123</v>
      </c>
    </row>
    <row r="15" spans="2:8" x14ac:dyDescent="0.2">
      <c r="B15" s="19" t="s">
        <v>124</v>
      </c>
    </row>
    <row r="16" spans="2:8" x14ac:dyDescent="0.2">
      <c r="B16" s="19" t="s">
        <v>125</v>
      </c>
    </row>
    <row r="17" spans="2:6" x14ac:dyDescent="0.2">
      <c r="B17" s="19" t="s">
        <v>126</v>
      </c>
    </row>
    <row r="19" spans="2:6" s="8" customFormat="1" x14ac:dyDescent="0.2">
      <c r="B19" s="8" t="s">
        <v>51</v>
      </c>
    </row>
    <row r="20" spans="2:6" x14ac:dyDescent="0.2">
      <c r="C20" s="9"/>
    </row>
    <row r="21" spans="2:6" x14ac:dyDescent="0.2">
      <c r="B21" s="24" t="s">
        <v>11</v>
      </c>
      <c r="C21" s="9"/>
      <c r="D21" s="24" t="s">
        <v>12</v>
      </c>
      <c r="F21" s="11"/>
    </row>
    <row r="22" spans="2:6" x14ac:dyDescent="0.2">
      <c r="C22" s="9"/>
    </row>
    <row r="23" spans="2:6" x14ac:dyDescent="0.2">
      <c r="B23" s="30">
        <v>123</v>
      </c>
      <c r="C23" s="9"/>
      <c r="D23" s="19" t="s">
        <v>13</v>
      </c>
    </row>
    <row r="24" spans="2:6" x14ac:dyDescent="0.2">
      <c r="B24" s="35">
        <f>B23</f>
        <v>123</v>
      </c>
      <c r="C24" s="9"/>
      <c r="D24" s="2" t="s">
        <v>52</v>
      </c>
    </row>
    <row r="25" spans="2:6" x14ac:dyDescent="0.2">
      <c r="B25" s="36">
        <f>B24+B23</f>
        <v>246</v>
      </c>
      <c r="C25" s="9"/>
      <c r="D25" s="2" t="s">
        <v>14</v>
      </c>
    </row>
    <row r="26" spans="2:6" x14ac:dyDescent="0.2">
      <c r="B26" s="26">
        <f>B24+B25</f>
        <v>369</v>
      </c>
      <c r="C26" s="9"/>
      <c r="D26" s="19" t="s">
        <v>53</v>
      </c>
      <c r="E26" s="11"/>
      <c r="F26" s="5"/>
    </row>
    <row r="27" spans="2:6" x14ac:dyDescent="0.2">
      <c r="B27" s="12"/>
      <c r="C27" s="9"/>
      <c r="D27" s="19" t="s">
        <v>15</v>
      </c>
      <c r="E27" s="11"/>
    </row>
    <row r="28" spans="2:6" x14ac:dyDescent="0.2">
      <c r="B28" s="9"/>
      <c r="C28" s="9"/>
    </row>
    <row r="29" spans="2:6" x14ac:dyDescent="0.2">
      <c r="B29" s="25" t="s">
        <v>27</v>
      </c>
      <c r="C29" s="9"/>
    </row>
    <row r="30" spans="2:6" x14ac:dyDescent="0.2">
      <c r="B30" s="28">
        <f>B26+16</f>
        <v>385</v>
      </c>
      <c r="C30" s="9"/>
      <c r="D30" s="2" t="s">
        <v>16</v>
      </c>
    </row>
    <row r="31" spans="2:6" x14ac:dyDescent="0.2">
      <c r="B31" s="29">
        <f>B24*PI()</f>
        <v>386.41589639154455</v>
      </c>
      <c r="C31" s="13"/>
      <c r="D31" s="2" t="s">
        <v>54</v>
      </c>
    </row>
    <row r="32" spans="2:6" x14ac:dyDescent="0.2">
      <c r="B32" s="13"/>
      <c r="C32" s="13"/>
    </row>
    <row r="33" spans="2:7" x14ac:dyDescent="0.2">
      <c r="B33" s="25" t="s">
        <v>17</v>
      </c>
      <c r="C33" s="14"/>
      <c r="D33" s="37"/>
    </row>
    <row r="34" spans="2:7" x14ac:dyDescent="0.2">
      <c r="B34" s="33">
        <v>123</v>
      </c>
      <c r="C34" s="14"/>
      <c r="D34" s="19" t="s">
        <v>55</v>
      </c>
      <c r="G34" s="11"/>
    </row>
    <row r="35" spans="2:7" x14ac:dyDescent="0.2">
      <c r="B35" s="31">
        <v>124</v>
      </c>
      <c r="C35" s="14"/>
      <c r="D35" s="19" t="s">
        <v>56</v>
      </c>
    </row>
    <row r="36" spans="2:7" x14ac:dyDescent="0.2">
      <c r="B36" s="32">
        <f>B34-B35</f>
        <v>-1</v>
      </c>
      <c r="C36" s="15"/>
      <c r="D36" s="2" t="s">
        <v>57</v>
      </c>
    </row>
    <row r="39" spans="2:7" x14ac:dyDescent="0.2">
      <c r="B39" s="24" t="s">
        <v>18</v>
      </c>
    </row>
    <row r="40" spans="2:7" x14ac:dyDescent="0.2">
      <c r="B40" s="1"/>
    </row>
    <row r="41" spans="2:7" x14ac:dyDescent="0.2">
      <c r="B41" s="25" t="s">
        <v>22</v>
      </c>
    </row>
    <row r="42" spans="2:7" x14ac:dyDescent="0.2">
      <c r="B42" s="26" t="s">
        <v>23</v>
      </c>
      <c r="C42" s="9"/>
      <c r="D42" s="19" t="s">
        <v>19</v>
      </c>
    </row>
    <row r="43" spans="2:7" x14ac:dyDescent="0.2">
      <c r="B43" s="30" t="s">
        <v>1</v>
      </c>
      <c r="C43" s="9"/>
      <c r="D43" s="19" t="s">
        <v>20</v>
      </c>
    </row>
    <row r="44" spans="2:7" x14ac:dyDescent="0.2">
      <c r="B44" s="36" t="s">
        <v>24</v>
      </c>
      <c r="C44" s="9"/>
      <c r="D44" s="19" t="s">
        <v>21</v>
      </c>
    </row>
    <row r="45" spans="2:7" x14ac:dyDescent="0.2">
      <c r="B45" s="29" t="s">
        <v>24</v>
      </c>
      <c r="C45" s="9"/>
      <c r="D45" s="19" t="s">
        <v>58</v>
      </c>
    </row>
    <row r="46" spans="2:7" x14ac:dyDescent="0.2">
      <c r="C46" s="9"/>
      <c r="D46" s="3"/>
    </row>
    <row r="47" spans="2:7" x14ac:dyDescent="0.2">
      <c r="B47" s="25" t="s">
        <v>25</v>
      </c>
      <c r="C47" s="9"/>
      <c r="D47" s="3"/>
    </row>
    <row r="48" spans="2:7" x14ac:dyDescent="0.2">
      <c r="B48" s="18" t="s">
        <v>2</v>
      </c>
      <c r="C48" s="9"/>
      <c r="D48" s="19" t="s">
        <v>59</v>
      </c>
    </row>
    <row r="49" spans="2:4" x14ac:dyDescent="0.2">
      <c r="B49" s="39" t="s">
        <v>26</v>
      </c>
      <c r="D49" s="19" t="s">
        <v>60</v>
      </c>
    </row>
    <row r="57" spans="2:4" x14ac:dyDescent="0.2">
      <c r="B57" s="4" t="s">
        <v>69</v>
      </c>
    </row>
  </sheetData>
  <pageMargins left="0.75" right="0.75" top="1" bottom="1" header="0.5" footer="0.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CC8D9"/>
  </sheetPr>
  <dimension ref="B2:I21"/>
  <sheetViews>
    <sheetView showGridLines="0" zoomScale="85" zoomScaleNormal="85" workbookViewId="0">
      <pane ySplit="3" topLeftCell="A4" activePane="bottomLeft" state="frozen"/>
      <selection activeCell="O39" sqref="O39"/>
      <selection pane="bottomLeft" activeCell="A4" sqref="A4"/>
    </sheetView>
  </sheetViews>
  <sheetFormatPr defaultRowHeight="12.75" x14ac:dyDescent="0.2"/>
  <cols>
    <col min="1" max="1" width="4.7109375" style="2" customWidth="1"/>
    <col min="2" max="2" width="7.5703125" style="2" customWidth="1"/>
    <col min="3" max="3" width="100.5703125" style="2" bestFit="1" customWidth="1"/>
    <col min="4" max="4" width="87.85546875" style="2" bestFit="1" customWidth="1"/>
    <col min="5" max="5" width="35.42578125" style="2" bestFit="1" customWidth="1"/>
    <col min="6" max="6" width="40.7109375" style="2" customWidth="1"/>
    <col min="7" max="7" width="34.140625" style="2" customWidth="1"/>
    <col min="8" max="8" width="11.85546875" style="2" customWidth="1"/>
    <col min="9" max="9" width="28.7109375" style="2" customWidth="1"/>
    <col min="10" max="10" width="18.42578125" style="2" customWidth="1"/>
    <col min="11" max="12" width="58.42578125" style="2" customWidth="1"/>
    <col min="13" max="16384" width="9.140625" style="2"/>
  </cols>
  <sheetData>
    <row r="2" spans="2:9" s="7" customFormat="1" ht="18" x14ac:dyDescent="0.2">
      <c r="B2" s="7" t="s">
        <v>28</v>
      </c>
    </row>
    <row r="5" spans="2:9" s="8" customFormat="1" x14ac:dyDescent="0.2">
      <c r="B5" s="8" t="s">
        <v>29</v>
      </c>
    </row>
    <row r="7" spans="2:9" x14ac:dyDescent="0.2">
      <c r="B7" s="4" t="s">
        <v>64</v>
      </c>
    </row>
    <row r="8" spans="2:9" x14ac:dyDescent="0.2">
      <c r="B8" s="4" t="s">
        <v>30</v>
      </c>
    </row>
    <row r="10" spans="2:9" x14ac:dyDescent="0.2">
      <c r="B10" s="40" t="s">
        <v>31</v>
      </c>
      <c r="C10" s="40" t="s">
        <v>32</v>
      </c>
      <c r="D10" s="40" t="s">
        <v>33</v>
      </c>
      <c r="E10" s="40" t="s">
        <v>72</v>
      </c>
      <c r="F10" s="40" t="s">
        <v>61</v>
      </c>
      <c r="G10" s="40" t="s">
        <v>7</v>
      </c>
      <c r="I10" s="23"/>
    </row>
    <row r="11" spans="2:9" x14ac:dyDescent="0.2">
      <c r="B11" s="16"/>
      <c r="C11" s="20" t="s">
        <v>34</v>
      </c>
      <c r="D11" s="20" t="s">
        <v>35</v>
      </c>
      <c r="E11" s="20" t="s">
        <v>45</v>
      </c>
      <c r="F11" s="20" t="s">
        <v>36</v>
      </c>
      <c r="G11" s="20"/>
    </row>
    <row r="12" spans="2:9" x14ac:dyDescent="0.2">
      <c r="B12" s="21">
        <v>1</v>
      </c>
      <c r="C12" s="6" t="s">
        <v>118</v>
      </c>
      <c r="D12" s="6" t="s">
        <v>119</v>
      </c>
      <c r="E12" s="6"/>
      <c r="F12" s="6"/>
      <c r="G12" s="6"/>
    </row>
    <row r="15" spans="2:9" s="8" customFormat="1" x14ac:dyDescent="0.2">
      <c r="B15" s="8" t="s">
        <v>65</v>
      </c>
    </row>
    <row r="17" spans="2:2" x14ac:dyDescent="0.2">
      <c r="B17" s="25" t="s">
        <v>66</v>
      </c>
    </row>
    <row r="18" spans="2:2" x14ac:dyDescent="0.2">
      <c r="B18" s="25" t="s">
        <v>62</v>
      </c>
    </row>
    <row r="19" spans="2:2" x14ac:dyDescent="0.2">
      <c r="B19" s="25"/>
    </row>
    <row r="21" spans="2:2" x14ac:dyDescent="0.2">
      <c r="B21" s="4" t="s">
        <v>69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CFFFF"/>
  </sheetPr>
  <dimension ref="B2:M27"/>
  <sheetViews>
    <sheetView showGridLines="0" zoomScale="85" zoomScaleNormal="85" workbookViewId="0">
      <pane xSplit="6" ySplit="10" topLeftCell="G11" activePane="bottomRight" state="frozen"/>
      <selection activeCell="O39" sqref="O39"/>
      <selection pane="topRight" activeCell="O39" sqref="O39"/>
      <selection pane="bottomLeft" activeCell="O39" sqref="O39"/>
      <selection pane="bottomRight" activeCell="G11" sqref="G11"/>
    </sheetView>
  </sheetViews>
  <sheetFormatPr defaultRowHeight="12.75" x14ac:dyDescent="0.2"/>
  <cols>
    <col min="1" max="1" width="4.7109375" style="2" customWidth="1"/>
    <col min="2" max="2" width="41.42578125" style="2" customWidth="1"/>
    <col min="3" max="5" width="4.7109375" style="2" customWidth="1"/>
    <col min="6" max="6" width="13.7109375" style="2" customWidth="1"/>
    <col min="7" max="8" width="2.7109375" style="2" customWidth="1"/>
    <col min="9" max="11" width="11.7109375" style="2" customWidth="1"/>
    <col min="12" max="12" width="2.7109375" style="2" customWidth="1"/>
    <col min="13" max="27" width="13.7109375" style="2" customWidth="1"/>
    <col min="28" max="16384" width="9.140625" style="2"/>
  </cols>
  <sheetData>
    <row r="2" spans="2:13" s="17" customFormat="1" ht="18" x14ac:dyDescent="0.2">
      <c r="B2" s="17" t="s">
        <v>117</v>
      </c>
    </row>
    <row r="4" spans="2:13" x14ac:dyDescent="0.2">
      <c r="B4" s="24" t="s">
        <v>12</v>
      </c>
      <c r="C4" s="1"/>
      <c r="D4" s="1"/>
    </row>
    <row r="5" spans="2:13" x14ac:dyDescent="0.2">
      <c r="B5" s="19" t="s">
        <v>113</v>
      </c>
      <c r="C5" s="3"/>
      <c r="D5" s="3"/>
    </row>
    <row r="6" spans="2:13" x14ac:dyDescent="0.2">
      <c r="B6" s="19" t="s">
        <v>116</v>
      </c>
      <c r="C6" s="3"/>
      <c r="D6" s="3"/>
    </row>
    <row r="7" spans="2:13" x14ac:dyDescent="0.2">
      <c r="B7" s="19"/>
      <c r="C7" s="3"/>
      <c r="D7" s="3"/>
    </row>
    <row r="9" spans="2:13" s="8" customFormat="1" x14ac:dyDescent="0.2">
      <c r="B9" s="8" t="s">
        <v>12</v>
      </c>
      <c r="F9" s="8" t="s">
        <v>37</v>
      </c>
      <c r="I9" s="52">
        <v>2023</v>
      </c>
      <c r="J9" s="52">
        <v>2024</v>
      </c>
      <c r="K9" s="52">
        <v>2025</v>
      </c>
      <c r="M9" s="8" t="s">
        <v>38</v>
      </c>
    </row>
    <row r="12" spans="2:13" s="8" customFormat="1" x14ac:dyDescent="0.2">
      <c r="B12" s="8" t="s">
        <v>39</v>
      </c>
    </row>
    <row r="14" spans="2:13" x14ac:dyDescent="0.2">
      <c r="B14" s="24" t="s">
        <v>73</v>
      </c>
    </row>
    <row r="15" spans="2:13" x14ac:dyDescent="0.2">
      <c r="B15" s="2" t="s">
        <v>102</v>
      </c>
      <c r="F15" s="2" t="s">
        <v>99</v>
      </c>
      <c r="I15" s="51">
        <f>'Calculation WACC 2023-2025 EP'!I39</f>
        <v>6.4964800523900398E-2</v>
      </c>
      <c r="J15" s="51">
        <f>'Calculation WACC 2023-2025 EP'!J39</f>
        <v>6.4639373474520784E-2</v>
      </c>
      <c r="K15" s="51">
        <f>'Calculation WACC 2023-2025 EP'!K39</f>
        <v>6.4450106836082419E-2</v>
      </c>
    </row>
    <row r="16" spans="2:13" x14ac:dyDescent="0.2">
      <c r="B16" s="2" t="s">
        <v>114</v>
      </c>
      <c r="F16" s="2" t="s">
        <v>99</v>
      </c>
      <c r="I16" s="51">
        <f>'Calculation WACC 2023-2025 EP'!I41</f>
        <v>6.5000000000000002E-2</v>
      </c>
      <c r="J16" s="51">
        <f>'Calculation WACC 2023-2025 EP'!J41</f>
        <v>6.4600000000000005E-2</v>
      </c>
      <c r="K16" s="51">
        <f>'Calculation WACC 2023-2025 EP'!K41</f>
        <v>6.4500000000000002E-2</v>
      </c>
    </row>
    <row r="18" spans="2:11" x14ac:dyDescent="0.2">
      <c r="B18" s="1" t="s">
        <v>93</v>
      </c>
    </row>
    <row r="19" spans="2:11" x14ac:dyDescent="0.2">
      <c r="B19" s="2" t="s">
        <v>102</v>
      </c>
      <c r="F19" s="2" t="s">
        <v>99</v>
      </c>
      <c r="I19" s="51">
        <f>'Calculation WACC 2023-2025 ED'!I39</f>
        <v>5.7662171904654308E-2</v>
      </c>
      <c r="J19" s="51">
        <f>'Calculation WACC 2023-2025 ED'!J39</f>
        <v>5.7178161222422856E-2</v>
      </c>
      <c r="K19" s="51">
        <f>'Calculation WACC 2023-2025 ED'!K39</f>
        <v>5.6896663187859201E-2</v>
      </c>
    </row>
    <row r="20" spans="2:11" x14ac:dyDescent="0.2">
      <c r="B20" s="2" t="s">
        <v>114</v>
      </c>
      <c r="F20" s="2" t="s">
        <v>99</v>
      </c>
      <c r="I20" s="51">
        <f>'Calculation WACC 2023-2025 ED'!I41</f>
        <v>5.7700000000000001E-2</v>
      </c>
      <c r="J20" s="51">
        <f>'Calculation WACC 2023-2025 ED'!J41</f>
        <v>5.7200000000000001E-2</v>
      </c>
      <c r="K20" s="51">
        <f>'Calculation WACC 2023-2025 ED'!K41</f>
        <v>5.6899999999999999E-2</v>
      </c>
    </row>
    <row r="22" spans="2:11" x14ac:dyDescent="0.2">
      <c r="B22" s="1" t="s">
        <v>95</v>
      </c>
    </row>
    <row r="23" spans="2:11" x14ac:dyDescent="0.2">
      <c r="B23" s="2" t="s">
        <v>102</v>
      </c>
      <c r="F23" s="2" t="s">
        <v>99</v>
      </c>
      <c r="I23" s="51">
        <f>'Calculation WACC 2023-2025 WPD'!I39</f>
        <v>6.4098953595597322E-2</v>
      </c>
      <c r="J23" s="51">
        <f>'Calculation WACC 2023-2025 WPD'!J39</f>
        <v>6.3758295847221869E-2</v>
      </c>
      <c r="K23" s="51">
        <f>'Calculation WACC 2023-2025 WPD'!K39</f>
        <v>6.356017111537822E-2</v>
      </c>
    </row>
    <row r="24" spans="2:11" x14ac:dyDescent="0.2">
      <c r="B24" s="2" t="s">
        <v>114</v>
      </c>
      <c r="F24" s="2" t="s">
        <v>99</v>
      </c>
      <c r="I24" s="51">
        <f>'Calculation WACC 2023-2025 WPD'!I41</f>
        <v>6.4100000000000004E-2</v>
      </c>
      <c r="J24" s="51">
        <f>'Calculation WACC 2023-2025 WPD'!J41</f>
        <v>6.3799999999999996E-2</v>
      </c>
      <c r="K24" s="51">
        <f>'Calculation WACC 2023-2025 WPD'!K41</f>
        <v>6.3600000000000004E-2</v>
      </c>
    </row>
    <row r="27" spans="2:11" x14ac:dyDescent="0.2">
      <c r="B27" s="4" t="s">
        <v>69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4.9989318521683403E-2"/>
  </sheetPr>
  <dimension ref="B2:B8"/>
  <sheetViews>
    <sheetView showGridLines="0" zoomScale="85" zoomScaleNormal="85" workbookViewId="0"/>
  </sheetViews>
  <sheetFormatPr defaultRowHeight="12.75" x14ac:dyDescent="0.2"/>
  <cols>
    <col min="1" max="16384" width="9.140625" style="18"/>
  </cols>
  <sheetData>
    <row r="2" spans="2:2" x14ac:dyDescent="0.2">
      <c r="B2" s="42" t="s">
        <v>70</v>
      </c>
    </row>
    <row r="3" spans="2:2" x14ac:dyDescent="0.2">
      <c r="B3" s="42" t="s">
        <v>71</v>
      </c>
    </row>
    <row r="7" spans="2:2" x14ac:dyDescent="0.2">
      <c r="B7" s="42"/>
    </row>
    <row r="8" spans="2:2" x14ac:dyDescent="0.2">
      <c r="B8" s="42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E1FFE1"/>
  </sheetPr>
  <dimension ref="B2:O60"/>
  <sheetViews>
    <sheetView showGridLines="0" zoomScale="85" zoomScaleNormal="85" workbookViewId="0">
      <pane xSplit="6" ySplit="12" topLeftCell="G13" activePane="bottomRight" state="frozen"/>
      <selection activeCell="R6" sqref="R6"/>
      <selection pane="topRight" activeCell="R6" sqref="R6"/>
      <selection pane="bottomLeft" activeCell="R6" sqref="R6"/>
      <selection pane="bottomRight" activeCell="G13" sqref="G13"/>
    </sheetView>
  </sheetViews>
  <sheetFormatPr defaultRowHeight="12.75" x14ac:dyDescent="0.2"/>
  <cols>
    <col min="1" max="1" width="4.7109375" style="2" customWidth="1"/>
    <col min="2" max="2" width="41.42578125" style="2" customWidth="1"/>
    <col min="3" max="3" width="4.7109375" style="2" customWidth="1"/>
    <col min="4" max="5" width="4.5703125" style="2" customWidth="1"/>
    <col min="6" max="6" width="13.7109375" style="2" customWidth="1"/>
    <col min="7" max="8" width="2.7109375" style="2" customWidth="1"/>
    <col min="9" max="11" width="12.85546875" style="2" customWidth="1"/>
    <col min="12" max="12" width="2.7109375" style="2" customWidth="1"/>
    <col min="13" max="13" width="110.42578125" style="2" bestFit="1" customWidth="1"/>
    <col min="14" max="14" width="2.7109375" style="2" customWidth="1"/>
    <col min="15" max="15" width="13.7109375" style="2" customWidth="1"/>
    <col min="16" max="16" width="2.7109375" style="2" customWidth="1"/>
    <col min="17" max="31" width="13.7109375" style="2" customWidth="1"/>
    <col min="32" max="16384" width="9.140625" style="2"/>
  </cols>
  <sheetData>
    <row r="2" spans="2:15" s="17" customFormat="1" ht="18" x14ac:dyDescent="0.2">
      <c r="B2" s="17" t="s">
        <v>110</v>
      </c>
    </row>
    <row r="4" spans="2:15" x14ac:dyDescent="0.2">
      <c r="B4" s="24" t="s">
        <v>12</v>
      </c>
      <c r="C4" s="1"/>
      <c r="D4" s="1"/>
    </row>
    <row r="5" spans="2:15" x14ac:dyDescent="0.2">
      <c r="B5" s="19" t="s">
        <v>111</v>
      </c>
      <c r="C5" s="3"/>
      <c r="D5" s="3"/>
    </row>
    <row r="6" spans="2:15" x14ac:dyDescent="0.2">
      <c r="B6" s="19"/>
      <c r="C6" s="3"/>
      <c r="D6" s="3"/>
    </row>
    <row r="7" spans="2:15" x14ac:dyDescent="0.2">
      <c r="B7" s="25" t="s">
        <v>130</v>
      </c>
      <c r="C7" s="3"/>
      <c r="D7" s="3"/>
    </row>
    <row r="8" spans="2:15" x14ac:dyDescent="0.2">
      <c r="B8" s="4" t="s">
        <v>112</v>
      </c>
      <c r="C8" s="3"/>
      <c r="D8" s="3"/>
    </row>
    <row r="9" spans="2:15" x14ac:dyDescent="0.2">
      <c r="B9" s="4"/>
      <c r="C9" s="3"/>
      <c r="D9" s="3"/>
    </row>
    <row r="11" spans="2:15" s="8" customFormat="1" x14ac:dyDescent="0.2">
      <c r="B11" s="8" t="s">
        <v>12</v>
      </c>
      <c r="F11" s="8" t="s">
        <v>37</v>
      </c>
      <c r="I11" s="52">
        <v>2023</v>
      </c>
      <c r="J11" s="52">
        <v>2024</v>
      </c>
      <c r="K11" s="52">
        <v>2025</v>
      </c>
      <c r="M11" s="8" t="s">
        <v>40</v>
      </c>
      <c r="O11" s="8" t="s">
        <v>38</v>
      </c>
    </row>
    <row r="14" spans="2:15" s="8" customFormat="1" x14ac:dyDescent="0.2">
      <c r="B14" s="8" t="s">
        <v>74</v>
      </c>
    </row>
    <row r="16" spans="2:15" x14ac:dyDescent="0.2">
      <c r="B16" s="1" t="s">
        <v>77</v>
      </c>
    </row>
    <row r="17" spans="2:13" x14ac:dyDescent="0.2">
      <c r="B17" s="2" t="s">
        <v>78</v>
      </c>
      <c r="F17" s="2" t="s">
        <v>99</v>
      </c>
      <c r="I17" s="43">
        <v>0.27293445590659537</v>
      </c>
      <c r="J17" s="43">
        <v>0.27293445590659537</v>
      </c>
      <c r="K17" s="43">
        <v>0.27293445590659537</v>
      </c>
      <c r="M17" s="19" t="s">
        <v>96</v>
      </c>
    </row>
    <row r="18" spans="2:13" x14ac:dyDescent="0.2">
      <c r="B18" s="2" t="s">
        <v>79</v>
      </c>
      <c r="F18" s="2" t="s">
        <v>99</v>
      </c>
      <c r="I18" s="43">
        <v>0</v>
      </c>
      <c r="J18" s="43">
        <v>0</v>
      </c>
      <c r="K18" s="43">
        <v>0</v>
      </c>
      <c r="M18" s="19" t="s">
        <v>96</v>
      </c>
    </row>
    <row r="20" spans="2:13" x14ac:dyDescent="0.2">
      <c r="B20" s="1" t="s">
        <v>81</v>
      </c>
    </row>
    <row r="21" spans="2:13" x14ac:dyDescent="0.2">
      <c r="B21" s="2" t="s">
        <v>85</v>
      </c>
      <c r="F21" s="2" t="s">
        <v>99</v>
      </c>
      <c r="I21" s="43">
        <v>4.3903839025093788E-2</v>
      </c>
      <c r="J21" s="43">
        <v>4.2711512287530923E-2</v>
      </c>
      <c r="K21" s="43">
        <v>4.2018061408235774E-2</v>
      </c>
      <c r="M21" s="19" t="s">
        <v>100</v>
      </c>
    </row>
    <row r="22" spans="2:13" x14ac:dyDescent="0.2">
      <c r="B22" s="2" t="s">
        <v>86</v>
      </c>
      <c r="F22" s="2" t="s">
        <v>99</v>
      </c>
      <c r="I22" s="43">
        <v>1.5E-3</v>
      </c>
      <c r="J22" s="43">
        <v>1.5E-3</v>
      </c>
      <c r="K22" s="43">
        <v>1.5E-3</v>
      </c>
      <c r="M22" s="19" t="s">
        <v>100</v>
      </c>
    </row>
    <row r="24" spans="2:13" x14ac:dyDescent="0.2">
      <c r="B24" s="1" t="s">
        <v>80</v>
      </c>
    </row>
    <row r="25" spans="2:13" x14ac:dyDescent="0.2">
      <c r="B25" s="19" t="s">
        <v>91</v>
      </c>
      <c r="F25" s="2" t="s">
        <v>99</v>
      </c>
      <c r="I25" s="43">
        <v>1.8747536617842852E-2</v>
      </c>
      <c r="J25" s="43">
        <v>1.8747536617842852E-2</v>
      </c>
      <c r="K25" s="43">
        <v>1.8747536617842852E-2</v>
      </c>
      <c r="M25" s="19" t="s">
        <v>96</v>
      </c>
    </row>
    <row r="26" spans="2:13" x14ac:dyDescent="0.2">
      <c r="B26" s="2" t="s">
        <v>82</v>
      </c>
      <c r="I26" s="44">
        <v>0.63782450420948167</v>
      </c>
      <c r="J26" s="44">
        <v>0.63782450420948167</v>
      </c>
      <c r="K26" s="44">
        <v>0.63782450420948167</v>
      </c>
      <c r="M26" s="19" t="s">
        <v>96</v>
      </c>
    </row>
    <row r="27" spans="2:13" x14ac:dyDescent="0.2">
      <c r="B27" s="2" t="s">
        <v>83</v>
      </c>
      <c r="I27" s="44">
        <v>0.87725860397469424</v>
      </c>
      <c r="J27" s="44">
        <v>0.87725860397469424</v>
      </c>
      <c r="K27" s="44">
        <v>0.87725860397469424</v>
      </c>
      <c r="M27" s="19" t="s">
        <v>96</v>
      </c>
    </row>
    <row r="28" spans="2:13" x14ac:dyDescent="0.2">
      <c r="B28" s="2" t="s">
        <v>84</v>
      </c>
      <c r="F28" s="2" t="s">
        <v>99</v>
      </c>
      <c r="I28" s="43">
        <v>6.1054161850236953E-2</v>
      </c>
      <c r="J28" s="43">
        <v>6.1054161850236953E-2</v>
      </c>
      <c r="K28" s="43">
        <v>6.1054161850236953E-2</v>
      </c>
      <c r="M28" s="19" t="s">
        <v>96</v>
      </c>
    </row>
    <row r="30" spans="2:13" s="8" customFormat="1" x14ac:dyDescent="0.2">
      <c r="B30" s="8" t="s">
        <v>75</v>
      </c>
    </row>
    <row r="32" spans="2:13" x14ac:dyDescent="0.2">
      <c r="B32" s="1" t="s">
        <v>77</v>
      </c>
    </row>
    <row r="33" spans="2:13" x14ac:dyDescent="0.2">
      <c r="B33" s="2" t="s">
        <v>78</v>
      </c>
      <c r="F33" s="2" t="s">
        <v>99</v>
      </c>
      <c r="I33" s="43">
        <v>0.40593795893630291</v>
      </c>
      <c r="J33" s="43">
        <v>0.40593795893630291</v>
      </c>
      <c r="K33" s="43">
        <v>0.40593795893630291</v>
      </c>
      <c r="M33" s="19" t="s">
        <v>97</v>
      </c>
    </row>
    <row r="34" spans="2:13" x14ac:dyDescent="0.2">
      <c r="B34" s="2" t="s">
        <v>79</v>
      </c>
      <c r="F34" s="2" t="s">
        <v>99</v>
      </c>
      <c r="I34" s="43">
        <v>0</v>
      </c>
      <c r="J34" s="43">
        <v>0</v>
      </c>
      <c r="K34" s="43">
        <v>0</v>
      </c>
      <c r="M34" s="19" t="s">
        <v>97</v>
      </c>
    </row>
    <row r="36" spans="2:13" x14ac:dyDescent="0.2">
      <c r="B36" s="1" t="s">
        <v>81</v>
      </c>
    </row>
    <row r="37" spans="2:13" x14ac:dyDescent="0.2">
      <c r="B37" s="2" t="s">
        <v>85</v>
      </c>
      <c r="F37" s="2" t="s">
        <v>99</v>
      </c>
      <c r="I37" s="43">
        <v>4.3903839025093788E-2</v>
      </c>
      <c r="J37" s="43">
        <v>4.2711512287530923E-2</v>
      </c>
      <c r="K37" s="43">
        <v>4.2018061408235774E-2</v>
      </c>
      <c r="M37" s="19" t="s">
        <v>100</v>
      </c>
    </row>
    <row r="38" spans="2:13" x14ac:dyDescent="0.2">
      <c r="B38" s="2" t="s">
        <v>86</v>
      </c>
      <c r="F38" s="2" t="s">
        <v>99</v>
      </c>
      <c r="I38" s="43">
        <v>1.5E-3</v>
      </c>
      <c r="J38" s="43">
        <v>1.5E-3</v>
      </c>
      <c r="K38" s="43">
        <v>1.5E-3</v>
      </c>
      <c r="M38" s="19" t="s">
        <v>100</v>
      </c>
    </row>
    <row r="40" spans="2:13" x14ac:dyDescent="0.2">
      <c r="B40" s="1" t="s">
        <v>80</v>
      </c>
    </row>
    <row r="41" spans="2:13" x14ac:dyDescent="0.2">
      <c r="B41" s="19" t="s">
        <v>91</v>
      </c>
      <c r="F41" s="2" t="s">
        <v>99</v>
      </c>
      <c r="I41" s="43">
        <v>1.8747536617842852E-2</v>
      </c>
      <c r="J41" s="43">
        <v>1.8747536617842852E-2</v>
      </c>
      <c r="K41" s="43">
        <v>1.8747536617842852E-2</v>
      </c>
      <c r="M41" s="19" t="s">
        <v>97</v>
      </c>
    </row>
    <row r="42" spans="2:13" x14ac:dyDescent="0.2">
      <c r="B42" s="2" t="s">
        <v>82</v>
      </c>
      <c r="I42" s="44">
        <v>0.46014603171092616</v>
      </c>
      <c r="J42" s="44">
        <v>0.46014603171092616</v>
      </c>
      <c r="K42" s="44">
        <v>0.46014603171092616</v>
      </c>
      <c r="M42" s="19" t="s">
        <v>97</v>
      </c>
    </row>
    <row r="43" spans="2:13" x14ac:dyDescent="0.2">
      <c r="B43" s="2" t="s">
        <v>83</v>
      </c>
      <c r="I43" s="44">
        <v>0.77457571752440568</v>
      </c>
      <c r="J43" s="44">
        <v>0.77457571752440568</v>
      </c>
      <c r="K43" s="44">
        <v>0.77457571752440568</v>
      </c>
      <c r="M43" s="19" t="s">
        <v>97</v>
      </c>
    </row>
    <row r="44" spans="2:13" x14ac:dyDescent="0.2">
      <c r="B44" s="2" t="s">
        <v>84</v>
      </c>
      <c r="F44" s="2" t="s">
        <v>99</v>
      </c>
      <c r="I44" s="43">
        <v>6.1054161850236953E-2</v>
      </c>
      <c r="J44" s="43">
        <v>6.1054161850236953E-2</v>
      </c>
      <c r="K44" s="43">
        <v>6.1054161850236953E-2</v>
      </c>
      <c r="M44" s="19" t="s">
        <v>97</v>
      </c>
    </row>
    <row r="46" spans="2:13" s="8" customFormat="1" x14ac:dyDescent="0.2">
      <c r="B46" s="8" t="s">
        <v>76</v>
      </c>
    </row>
    <row r="48" spans="2:13" x14ac:dyDescent="0.2">
      <c r="B48" s="1" t="s">
        <v>77</v>
      </c>
    </row>
    <row r="49" spans="2:13" x14ac:dyDescent="0.2">
      <c r="B49" s="2" t="s">
        <v>78</v>
      </c>
      <c r="F49" s="2" t="s">
        <v>99</v>
      </c>
      <c r="I49" s="43">
        <v>0.28570838650465968</v>
      </c>
      <c r="J49" s="43">
        <v>0.28570838650465968</v>
      </c>
      <c r="K49" s="43">
        <v>0.28570838650465968</v>
      </c>
      <c r="M49" s="19" t="s">
        <v>98</v>
      </c>
    </row>
    <row r="50" spans="2:13" x14ac:dyDescent="0.2">
      <c r="B50" s="2" t="s">
        <v>79</v>
      </c>
      <c r="F50" s="2" t="s">
        <v>99</v>
      </c>
      <c r="I50" s="43">
        <v>0</v>
      </c>
      <c r="J50" s="43">
        <v>0</v>
      </c>
      <c r="K50" s="43">
        <v>0</v>
      </c>
      <c r="M50" s="19" t="s">
        <v>98</v>
      </c>
    </row>
    <row r="52" spans="2:13" x14ac:dyDescent="0.2">
      <c r="B52" s="1" t="s">
        <v>81</v>
      </c>
    </row>
    <row r="53" spans="2:13" x14ac:dyDescent="0.2">
      <c r="B53" s="2" t="s">
        <v>85</v>
      </c>
      <c r="F53" s="2" t="s">
        <v>99</v>
      </c>
      <c r="I53" s="43">
        <v>4.3903839025093788E-2</v>
      </c>
      <c r="J53" s="43">
        <v>4.2711512287530923E-2</v>
      </c>
      <c r="K53" s="43">
        <v>4.2018061408235774E-2</v>
      </c>
      <c r="M53" s="19" t="s">
        <v>100</v>
      </c>
    </row>
    <row r="54" spans="2:13" x14ac:dyDescent="0.2">
      <c r="B54" s="2" t="s">
        <v>86</v>
      </c>
      <c r="F54" s="2" t="s">
        <v>99</v>
      </c>
      <c r="I54" s="43">
        <v>1.5E-3</v>
      </c>
      <c r="J54" s="43">
        <v>1.5E-3</v>
      </c>
      <c r="K54" s="43">
        <v>1.5E-3</v>
      </c>
      <c r="M54" s="19" t="s">
        <v>100</v>
      </c>
    </row>
    <row r="56" spans="2:13" x14ac:dyDescent="0.2">
      <c r="B56" s="1" t="s">
        <v>80</v>
      </c>
    </row>
    <row r="57" spans="2:13" x14ac:dyDescent="0.2">
      <c r="B57" s="19" t="s">
        <v>91</v>
      </c>
      <c r="F57" s="2" t="s">
        <v>99</v>
      </c>
      <c r="I57" s="43">
        <v>1.8747536617842852E-2</v>
      </c>
      <c r="J57" s="43">
        <v>1.8747536617842852E-2</v>
      </c>
      <c r="K57" s="43">
        <v>1.8747536617842852E-2</v>
      </c>
      <c r="M57" s="19" t="s">
        <v>98</v>
      </c>
    </row>
    <row r="58" spans="2:13" x14ac:dyDescent="0.2">
      <c r="B58" s="2" t="s">
        <v>82</v>
      </c>
      <c r="I58" s="44">
        <v>0.61806577444076538</v>
      </c>
      <c r="J58" s="44">
        <v>0.61806577444076538</v>
      </c>
      <c r="K58" s="44">
        <v>0.61806577444076538</v>
      </c>
      <c r="M58" s="19" t="s">
        <v>98</v>
      </c>
    </row>
    <row r="59" spans="2:13" x14ac:dyDescent="0.2">
      <c r="B59" s="2" t="s">
        <v>83</v>
      </c>
      <c r="I59" s="44">
        <v>0.86528493792094241</v>
      </c>
      <c r="J59" s="44">
        <v>0.86528493792094241</v>
      </c>
      <c r="K59" s="44">
        <v>0.86528493792094241</v>
      </c>
      <c r="M59" s="19" t="s">
        <v>98</v>
      </c>
    </row>
    <row r="60" spans="2:13" x14ac:dyDescent="0.2">
      <c r="B60" s="2" t="s">
        <v>84</v>
      </c>
      <c r="F60" s="2" t="s">
        <v>99</v>
      </c>
      <c r="I60" s="43">
        <v>6.1054161850236953E-2</v>
      </c>
      <c r="J60" s="43">
        <v>6.1054161850236953E-2</v>
      </c>
      <c r="K60" s="43">
        <v>6.1054161850236953E-2</v>
      </c>
      <c r="M60" s="19" t="s">
        <v>98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4.9989318521683403E-2"/>
  </sheetPr>
  <dimension ref="B2:B3"/>
  <sheetViews>
    <sheetView showGridLines="0" zoomScale="85" zoomScaleNormal="85" workbookViewId="0"/>
  </sheetViews>
  <sheetFormatPr defaultRowHeight="12.75" x14ac:dyDescent="0.2"/>
  <cols>
    <col min="1" max="16384" width="9.140625" style="18"/>
  </cols>
  <sheetData>
    <row r="2" spans="2:2" x14ac:dyDescent="0.2">
      <c r="B2" s="42" t="s">
        <v>70</v>
      </c>
    </row>
    <row r="3" spans="2:2" x14ac:dyDescent="0.2">
      <c r="B3" s="42" t="s">
        <v>71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CC"/>
  </sheetPr>
  <dimension ref="B2:M44"/>
  <sheetViews>
    <sheetView showGridLines="0" zoomScale="85" zoomScaleNormal="85" workbookViewId="0">
      <pane xSplit="6" ySplit="10" topLeftCell="G11" activePane="bottomRight" state="frozen"/>
      <selection activeCell="R6" sqref="R6"/>
      <selection pane="topRight" activeCell="R6" sqref="R6"/>
      <selection pane="bottomLeft" activeCell="R6" sqref="R6"/>
      <selection pane="bottomRight" activeCell="G11" sqref="G11"/>
    </sheetView>
  </sheetViews>
  <sheetFormatPr defaultRowHeight="12.75" x14ac:dyDescent="0.2"/>
  <cols>
    <col min="1" max="1" width="4.7109375" style="2" customWidth="1"/>
    <col min="2" max="2" width="41.42578125" style="2" customWidth="1"/>
    <col min="3" max="3" width="4.7109375" style="2" customWidth="1"/>
    <col min="4" max="5" width="4.5703125" style="2" customWidth="1"/>
    <col min="6" max="6" width="13.7109375" style="2" customWidth="1"/>
    <col min="7" max="8" width="2.7109375" style="2" customWidth="1"/>
    <col min="9" max="11" width="12.140625" style="2" customWidth="1"/>
    <col min="12" max="12" width="2.7109375" style="2" customWidth="1"/>
    <col min="13" max="27" width="13.7109375" style="2" customWidth="1"/>
    <col min="28" max="16384" width="9.140625" style="2"/>
  </cols>
  <sheetData>
    <row r="2" spans="2:13" s="17" customFormat="1" ht="18" x14ac:dyDescent="0.2">
      <c r="B2" s="17" t="s">
        <v>105</v>
      </c>
    </row>
    <row r="4" spans="2:13" x14ac:dyDescent="0.2">
      <c r="B4" s="24" t="s">
        <v>12</v>
      </c>
      <c r="C4" s="1"/>
      <c r="D4" s="1"/>
    </row>
    <row r="5" spans="2:13" x14ac:dyDescent="0.2">
      <c r="B5" s="19" t="s">
        <v>103</v>
      </c>
      <c r="C5" s="3"/>
      <c r="D5" s="3"/>
    </row>
    <row r="6" spans="2:13" x14ac:dyDescent="0.2">
      <c r="B6" s="19" t="s">
        <v>104</v>
      </c>
      <c r="C6" s="3"/>
      <c r="D6" s="3"/>
    </row>
    <row r="7" spans="2:13" x14ac:dyDescent="0.2">
      <c r="B7" s="19"/>
      <c r="C7" s="3"/>
      <c r="D7" s="3"/>
    </row>
    <row r="9" spans="2:13" s="8" customFormat="1" x14ac:dyDescent="0.2">
      <c r="B9" s="8" t="s">
        <v>12</v>
      </c>
      <c r="F9" s="8" t="s">
        <v>37</v>
      </c>
      <c r="I9" s="52">
        <v>2023</v>
      </c>
      <c r="J9" s="52">
        <v>2024</v>
      </c>
      <c r="K9" s="52">
        <v>2025</v>
      </c>
      <c r="M9" s="8" t="s">
        <v>38</v>
      </c>
    </row>
    <row r="12" spans="2:13" s="8" customFormat="1" x14ac:dyDescent="0.2">
      <c r="B12" s="8" t="s">
        <v>74</v>
      </c>
    </row>
    <row r="14" spans="2:13" x14ac:dyDescent="0.2">
      <c r="B14" s="1" t="s">
        <v>77</v>
      </c>
    </row>
    <row r="15" spans="2:13" x14ac:dyDescent="0.2">
      <c r="B15" s="2" t="s">
        <v>78</v>
      </c>
      <c r="F15" s="2" t="s">
        <v>99</v>
      </c>
      <c r="I15" s="48">
        <f>Data!I17</f>
        <v>0.27293445590659537</v>
      </c>
      <c r="J15" s="48">
        <f>Data!J17</f>
        <v>0.27293445590659537</v>
      </c>
      <c r="K15" s="48">
        <f>Data!K17</f>
        <v>0.27293445590659537</v>
      </c>
    </row>
    <row r="16" spans="2:13" x14ac:dyDescent="0.2">
      <c r="B16" s="2" t="s">
        <v>79</v>
      </c>
      <c r="F16" s="2" t="s">
        <v>99</v>
      </c>
      <c r="I16" s="48">
        <f>Data!I18</f>
        <v>0</v>
      </c>
      <c r="J16" s="48">
        <f>Data!J18</f>
        <v>0</v>
      </c>
      <c r="K16" s="48">
        <f>Data!K18</f>
        <v>0</v>
      </c>
    </row>
    <row r="17" spans="2:11" x14ac:dyDescent="0.2">
      <c r="I17" s="46"/>
      <c r="J17" s="46"/>
      <c r="K17" s="46"/>
    </row>
    <row r="18" spans="2:11" x14ac:dyDescent="0.2">
      <c r="B18" s="1" t="s">
        <v>81</v>
      </c>
      <c r="I18" s="46"/>
      <c r="J18" s="46"/>
      <c r="K18" s="46"/>
    </row>
    <row r="19" spans="2:11" x14ac:dyDescent="0.2">
      <c r="B19" s="2" t="s">
        <v>85</v>
      </c>
      <c r="F19" s="2" t="s">
        <v>99</v>
      </c>
      <c r="I19" s="48">
        <f>Data!I21</f>
        <v>4.3903839025093788E-2</v>
      </c>
      <c r="J19" s="48">
        <f>Data!J21</f>
        <v>4.2711512287530923E-2</v>
      </c>
      <c r="K19" s="48">
        <f>Data!K21</f>
        <v>4.2018061408235774E-2</v>
      </c>
    </row>
    <row r="20" spans="2:11" x14ac:dyDescent="0.2">
      <c r="B20" s="2" t="s">
        <v>86</v>
      </c>
      <c r="F20" s="2" t="s">
        <v>99</v>
      </c>
      <c r="I20" s="48">
        <f>Data!I22</f>
        <v>1.5E-3</v>
      </c>
      <c r="J20" s="48">
        <f>Data!J22</f>
        <v>1.5E-3</v>
      </c>
      <c r="K20" s="48">
        <f>Data!K22</f>
        <v>1.5E-3</v>
      </c>
    </row>
    <row r="21" spans="2:11" x14ac:dyDescent="0.2">
      <c r="I21" s="46"/>
      <c r="J21" s="46"/>
      <c r="K21" s="46"/>
    </row>
    <row r="22" spans="2:11" x14ac:dyDescent="0.2">
      <c r="B22" s="1" t="s">
        <v>80</v>
      </c>
      <c r="I22" s="46"/>
      <c r="J22" s="46"/>
      <c r="K22" s="46"/>
    </row>
    <row r="23" spans="2:11" x14ac:dyDescent="0.2">
      <c r="B23" s="19" t="s">
        <v>91</v>
      </c>
      <c r="F23" s="2" t="s">
        <v>99</v>
      </c>
      <c r="I23" s="48">
        <f>Data!I25</f>
        <v>1.8747536617842852E-2</v>
      </c>
      <c r="J23" s="48">
        <f>Data!J25</f>
        <v>1.8747536617842852E-2</v>
      </c>
      <c r="K23" s="48">
        <f>Data!K25</f>
        <v>1.8747536617842852E-2</v>
      </c>
    </row>
    <row r="24" spans="2:11" x14ac:dyDescent="0.2">
      <c r="B24" s="2" t="s">
        <v>82</v>
      </c>
      <c r="I24" s="45">
        <f>Data!I26</f>
        <v>0.63782450420948167</v>
      </c>
      <c r="J24" s="45">
        <f>Data!J26</f>
        <v>0.63782450420948167</v>
      </c>
      <c r="K24" s="45">
        <f>Data!K26</f>
        <v>0.63782450420948167</v>
      </c>
    </row>
    <row r="25" spans="2:11" x14ac:dyDescent="0.2">
      <c r="B25" s="2" t="s">
        <v>83</v>
      </c>
      <c r="I25" s="45">
        <f>Data!I27</f>
        <v>0.87725860397469424</v>
      </c>
      <c r="J25" s="45">
        <f>Data!J27</f>
        <v>0.87725860397469424</v>
      </c>
      <c r="K25" s="45">
        <f>Data!K27</f>
        <v>0.87725860397469424</v>
      </c>
    </row>
    <row r="26" spans="2:11" x14ac:dyDescent="0.2">
      <c r="B26" s="2" t="s">
        <v>84</v>
      </c>
      <c r="F26" s="2" t="s">
        <v>99</v>
      </c>
      <c r="I26" s="48">
        <f>Data!I28</f>
        <v>6.1054161850236953E-2</v>
      </c>
      <c r="J26" s="48">
        <f>Data!J28</f>
        <v>6.1054161850236953E-2</v>
      </c>
      <c r="K26" s="48">
        <f>Data!K28</f>
        <v>6.1054161850236953E-2</v>
      </c>
    </row>
    <row r="27" spans="2:11" x14ac:dyDescent="0.2">
      <c r="I27" s="46"/>
      <c r="J27" s="46"/>
      <c r="K27" s="46"/>
    </row>
    <row r="28" spans="2:11" s="8" customFormat="1" x14ac:dyDescent="0.2">
      <c r="B28" s="8" t="s">
        <v>87</v>
      </c>
      <c r="I28" s="47"/>
      <c r="J28" s="47"/>
      <c r="K28" s="47"/>
    </row>
    <row r="29" spans="2:11" x14ac:dyDescent="0.2">
      <c r="I29" s="46"/>
      <c r="J29" s="46"/>
      <c r="K29" s="46"/>
    </row>
    <row r="30" spans="2:11" x14ac:dyDescent="0.2">
      <c r="B30" s="24" t="s">
        <v>81</v>
      </c>
      <c r="I30" s="46"/>
      <c r="J30" s="46"/>
      <c r="K30" s="46"/>
    </row>
    <row r="31" spans="2:11" x14ac:dyDescent="0.2">
      <c r="B31" s="2" t="s">
        <v>88</v>
      </c>
      <c r="F31" s="2" t="s">
        <v>99</v>
      </c>
      <c r="I31" s="49">
        <f>I19+I20</f>
        <v>4.540383902509379E-2</v>
      </c>
      <c r="J31" s="49">
        <f t="shared" ref="J31:K31" si="0">J19+J20</f>
        <v>4.4211512287530924E-2</v>
      </c>
      <c r="K31" s="49">
        <f t="shared" si="0"/>
        <v>4.3518061408235775E-2</v>
      </c>
    </row>
    <row r="32" spans="2:11" x14ac:dyDescent="0.2">
      <c r="I32" s="46"/>
      <c r="J32" s="46"/>
      <c r="K32" s="46"/>
    </row>
    <row r="33" spans="2:13" x14ac:dyDescent="0.2">
      <c r="B33" s="1" t="s">
        <v>80</v>
      </c>
      <c r="I33" s="46"/>
      <c r="J33" s="46"/>
      <c r="K33" s="46"/>
    </row>
    <row r="34" spans="2:13" x14ac:dyDescent="0.2">
      <c r="B34" s="2" t="s">
        <v>89</v>
      </c>
      <c r="F34" s="2" t="s">
        <v>99</v>
      </c>
      <c r="I34" s="49">
        <f>I23+I25*I26</f>
        <v>7.2307825409426763E-2</v>
      </c>
      <c r="J34" s="49">
        <f t="shared" ref="J34:K34" si="1">J23+J25*J26</f>
        <v>7.2307825409426763E-2</v>
      </c>
      <c r="K34" s="49">
        <f t="shared" si="1"/>
        <v>7.2307825409426763E-2</v>
      </c>
    </row>
    <row r="35" spans="2:13" x14ac:dyDescent="0.2">
      <c r="B35" s="2" t="s">
        <v>90</v>
      </c>
      <c r="F35" s="2" t="s">
        <v>99</v>
      </c>
      <c r="I35" s="49">
        <f>I34/(1-I16)</f>
        <v>7.2307825409426763E-2</v>
      </c>
      <c r="J35" s="49">
        <f t="shared" ref="J35:K35" si="2">J34/(1-J16)</f>
        <v>7.2307825409426763E-2</v>
      </c>
      <c r="K35" s="49">
        <f t="shared" si="2"/>
        <v>7.2307825409426763E-2</v>
      </c>
    </row>
    <row r="36" spans="2:13" x14ac:dyDescent="0.2">
      <c r="I36" s="46"/>
      <c r="J36" s="46"/>
      <c r="K36" s="46"/>
    </row>
    <row r="37" spans="2:13" x14ac:dyDescent="0.2">
      <c r="B37" s="1" t="s">
        <v>73</v>
      </c>
      <c r="I37" s="46"/>
      <c r="J37" s="46"/>
      <c r="K37" s="46"/>
    </row>
    <row r="38" spans="2:13" x14ac:dyDescent="0.2">
      <c r="B38" s="2" t="s">
        <v>101</v>
      </c>
      <c r="F38" s="2" t="s">
        <v>99</v>
      </c>
      <c r="I38" s="49">
        <f>((1-I15)*I34)+(I15*(1-I16)*I31)</f>
        <v>6.4964800523900398E-2</v>
      </c>
      <c r="J38" s="49">
        <f t="shared" ref="J38:K38" si="3">((1-J15)*J34)+(J15*(1-J16)*J31)</f>
        <v>6.4639373474520784E-2</v>
      </c>
      <c r="K38" s="49">
        <f t="shared" si="3"/>
        <v>6.4450106836082419E-2</v>
      </c>
    </row>
    <row r="39" spans="2:13" x14ac:dyDescent="0.2">
      <c r="B39" s="2" t="s">
        <v>102</v>
      </c>
      <c r="F39" s="2" t="s">
        <v>99</v>
      </c>
      <c r="I39" s="50">
        <f>I38/(1-I16)</f>
        <v>6.4964800523900398E-2</v>
      </c>
      <c r="J39" s="50">
        <f t="shared" ref="J39:K39" si="4">J38/(1-J16)</f>
        <v>6.4639373474520784E-2</v>
      </c>
      <c r="K39" s="50">
        <f t="shared" si="4"/>
        <v>6.4450106836082419E-2</v>
      </c>
    </row>
    <row r="41" spans="2:13" x14ac:dyDescent="0.2">
      <c r="B41" s="2" t="s">
        <v>114</v>
      </c>
      <c r="F41" s="2" t="s">
        <v>99</v>
      </c>
      <c r="I41" s="51">
        <f>ROUND(I39,4)</f>
        <v>6.5000000000000002E-2</v>
      </c>
      <c r="J41" s="51">
        <f>ROUND(J39,4)</f>
        <v>6.4600000000000005E-2</v>
      </c>
      <c r="K41" s="51">
        <f t="shared" ref="K41" si="5">ROUND(K39,4)</f>
        <v>6.4500000000000002E-2</v>
      </c>
      <c r="M41" s="2" t="s">
        <v>115</v>
      </c>
    </row>
    <row r="44" spans="2:13" x14ac:dyDescent="0.2">
      <c r="B44" s="4" t="s">
        <v>69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37724-8A66-4D82-8AA6-F4B56179CB03}">
  <sheetPr>
    <tabColor rgb="FFFFFFCC"/>
  </sheetPr>
  <dimension ref="B2:M44"/>
  <sheetViews>
    <sheetView showGridLines="0" zoomScale="85" zoomScaleNormal="85" workbookViewId="0">
      <pane xSplit="6" ySplit="10" topLeftCell="G11" activePane="bottomRight" state="frozen"/>
      <selection activeCell="R6" sqref="R6"/>
      <selection pane="topRight" activeCell="R6" sqref="R6"/>
      <selection pane="bottomLeft" activeCell="R6" sqref="R6"/>
      <selection pane="bottomRight" activeCell="G11" sqref="G11"/>
    </sheetView>
  </sheetViews>
  <sheetFormatPr defaultRowHeight="12.75" x14ac:dyDescent="0.2"/>
  <cols>
    <col min="1" max="1" width="4.7109375" style="2" customWidth="1"/>
    <col min="2" max="2" width="41.42578125" style="2" customWidth="1"/>
    <col min="3" max="3" width="4.7109375" style="2" customWidth="1"/>
    <col min="4" max="5" width="4.5703125" style="2" customWidth="1"/>
    <col min="6" max="6" width="13.7109375" style="2" customWidth="1"/>
    <col min="7" max="8" width="2.7109375" style="2" customWidth="1"/>
    <col min="9" max="11" width="12.140625" style="2" customWidth="1"/>
    <col min="12" max="12" width="2.7109375" style="2" customWidth="1"/>
    <col min="13" max="27" width="13.7109375" style="2" customWidth="1"/>
    <col min="28" max="16384" width="9.140625" style="2"/>
  </cols>
  <sheetData>
    <row r="2" spans="2:13" s="17" customFormat="1" ht="18" x14ac:dyDescent="0.2">
      <c r="B2" s="17" t="s">
        <v>106</v>
      </c>
    </row>
    <row r="4" spans="2:13" x14ac:dyDescent="0.2">
      <c r="B4" s="24" t="s">
        <v>12</v>
      </c>
      <c r="C4" s="1"/>
      <c r="D4" s="1"/>
    </row>
    <row r="5" spans="2:13" x14ac:dyDescent="0.2">
      <c r="B5" s="19" t="s">
        <v>108</v>
      </c>
      <c r="C5" s="3"/>
      <c r="D5" s="3"/>
    </row>
    <row r="6" spans="2:13" x14ac:dyDescent="0.2">
      <c r="B6" s="19" t="s">
        <v>104</v>
      </c>
      <c r="C6" s="3"/>
      <c r="D6" s="3"/>
    </row>
    <row r="7" spans="2:13" x14ac:dyDescent="0.2">
      <c r="B7" s="4"/>
      <c r="C7" s="3"/>
      <c r="D7" s="3"/>
    </row>
    <row r="9" spans="2:13" s="8" customFormat="1" x14ac:dyDescent="0.2">
      <c r="B9" s="8" t="s">
        <v>12</v>
      </c>
      <c r="F9" s="8" t="s">
        <v>37</v>
      </c>
      <c r="I9" s="52">
        <v>2023</v>
      </c>
      <c r="J9" s="52">
        <v>2024</v>
      </c>
      <c r="K9" s="52">
        <v>2025</v>
      </c>
      <c r="M9" s="8" t="s">
        <v>38</v>
      </c>
    </row>
    <row r="12" spans="2:13" s="8" customFormat="1" x14ac:dyDescent="0.2">
      <c r="B12" s="8" t="s">
        <v>75</v>
      </c>
    </row>
    <row r="14" spans="2:13" x14ac:dyDescent="0.2">
      <c r="B14" s="1" t="s">
        <v>77</v>
      </c>
    </row>
    <row r="15" spans="2:13" x14ac:dyDescent="0.2">
      <c r="B15" s="2" t="s">
        <v>78</v>
      </c>
      <c r="F15" s="2" t="s">
        <v>99</v>
      </c>
      <c r="I15" s="48">
        <f>Data!I33</f>
        <v>0.40593795893630291</v>
      </c>
      <c r="J15" s="48">
        <f>Data!J33</f>
        <v>0.40593795893630291</v>
      </c>
      <c r="K15" s="48">
        <f>Data!K33</f>
        <v>0.40593795893630291</v>
      </c>
    </row>
    <row r="16" spans="2:13" x14ac:dyDescent="0.2">
      <c r="B16" s="2" t="s">
        <v>79</v>
      </c>
      <c r="F16" s="2" t="s">
        <v>99</v>
      </c>
      <c r="I16" s="48">
        <f>Data!I34</f>
        <v>0</v>
      </c>
      <c r="J16" s="48">
        <f>Data!J34</f>
        <v>0</v>
      </c>
      <c r="K16" s="48">
        <f>Data!K34</f>
        <v>0</v>
      </c>
    </row>
    <row r="17" spans="2:11" x14ac:dyDescent="0.2">
      <c r="I17" s="46"/>
      <c r="J17" s="46"/>
      <c r="K17" s="46"/>
    </row>
    <row r="18" spans="2:11" x14ac:dyDescent="0.2">
      <c r="B18" s="1" t="s">
        <v>81</v>
      </c>
      <c r="I18" s="46"/>
      <c r="J18" s="46"/>
      <c r="K18" s="46"/>
    </row>
    <row r="19" spans="2:11" x14ac:dyDescent="0.2">
      <c r="B19" s="2" t="s">
        <v>85</v>
      </c>
      <c r="F19" s="2" t="s">
        <v>99</v>
      </c>
      <c r="I19" s="48">
        <f>Data!I37</f>
        <v>4.3903839025093788E-2</v>
      </c>
      <c r="J19" s="48">
        <f>Data!J37</f>
        <v>4.2711512287530923E-2</v>
      </c>
      <c r="K19" s="48">
        <f>Data!K37</f>
        <v>4.2018061408235774E-2</v>
      </c>
    </row>
    <row r="20" spans="2:11" x14ac:dyDescent="0.2">
      <c r="B20" s="2" t="s">
        <v>86</v>
      </c>
      <c r="F20" s="2" t="s">
        <v>99</v>
      </c>
      <c r="I20" s="48">
        <f>Data!I38</f>
        <v>1.5E-3</v>
      </c>
      <c r="J20" s="48">
        <f>Data!J38</f>
        <v>1.5E-3</v>
      </c>
      <c r="K20" s="48">
        <f>Data!K38</f>
        <v>1.5E-3</v>
      </c>
    </row>
    <row r="21" spans="2:11" x14ac:dyDescent="0.2">
      <c r="I21" s="46"/>
      <c r="J21" s="46"/>
      <c r="K21" s="46"/>
    </row>
    <row r="22" spans="2:11" x14ac:dyDescent="0.2">
      <c r="B22" s="1" t="s">
        <v>80</v>
      </c>
      <c r="I22" s="46"/>
      <c r="J22" s="46"/>
      <c r="K22" s="46"/>
    </row>
    <row r="23" spans="2:11" x14ac:dyDescent="0.2">
      <c r="B23" s="19" t="s">
        <v>91</v>
      </c>
      <c r="F23" s="2" t="s">
        <v>99</v>
      </c>
      <c r="I23" s="48">
        <f>Data!I41</f>
        <v>1.8747536617842852E-2</v>
      </c>
      <c r="J23" s="48">
        <f>Data!J41</f>
        <v>1.8747536617842852E-2</v>
      </c>
      <c r="K23" s="48">
        <f>Data!K41</f>
        <v>1.8747536617842852E-2</v>
      </c>
    </row>
    <row r="24" spans="2:11" x14ac:dyDescent="0.2">
      <c r="B24" s="2" t="s">
        <v>82</v>
      </c>
      <c r="I24" s="45">
        <f>Data!I42</f>
        <v>0.46014603171092616</v>
      </c>
      <c r="J24" s="45">
        <f>Data!J42</f>
        <v>0.46014603171092616</v>
      </c>
      <c r="K24" s="45">
        <f>Data!K42</f>
        <v>0.46014603171092616</v>
      </c>
    </row>
    <row r="25" spans="2:11" x14ac:dyDescent="0.2">
      <c r="B25" s="2" t="s">
        <v>83</v>
      </c>
      <c r="I25" s="45">
        <f>Data!I43</f>
        <v>0.77457571752440568</v>
      </c>
      <c r="J25" s="45">
        <f>Data!J43</f>
        <v>0.77457571752440568</v>
      </c>
      <c r="K25" s="45">
        <f>Data!K43</f>
        <v>0.77457571752440568</v>
      </c>
    </row>
    <row r="26" spans="2:11" x14ac:dyDescent="0.2">
      <c r="B26" s="2" t="s">
        <v>84</v>
      </c>
      <c r="F26" s="2" t="s">
        <v>99</v>
      </c>
      <c r="I26" s="48">
        <f>Data!I44</f>
        <v>6.1054161850236953E-2</v>
      </c>
      <c r="J26" s="48">
        <f>Data!J44</f>
        <v>6.1054161850236953E-2</v>
      </c>
      <c r="K26" s="48">
        <f>Data!K44</f>
        <v>6.1054161850236953E-2</v>
      </c>
    </row>
    <row r="27" spans="2:11" x14ac:dyDescent="0.2">
      <c r="I27" s="46"/>
      <c r="J27" s="46"/>
      <c r="K27" s="46"/>
    </row>
    <row r="28" spans="2:11" s="8" customFormat="1" x14ac:dyDescent="0.2">
      <c r="B28" s="8" t="s">
        <v>92</v>
      </c>
      <c r="I28" s="47"/>
      <c r="J28" s="47"/>
      <c r="K28" s="47"/>
    </row>
    <row r="29" spans="2:11" x14ac:dyDescent="0.2">
      <c r="I29" s="46"/>
      <c r="J29" s="46"/>
      <c r="K29" s="46"/>
    </row>
    <row r="30" spans="2:11" x14ac:dyDescent="0.2">
      <c r="B30" s="24" t="s">
        <v>81</v>
      </c>
      <c r="I30" s="46"/>
      <c r="J30" s="46"/>
      <c r="K30" s="46"/>
    </row>
    <row r="31" spans="2:11" x14ac:dyDescent="0.2">
      <c r="B31" s="2" t="s">
        <v>88</v>
      </c>
      <c r="F31" s="2" t="s">
        <v>99</v>
      </c>
      <c r="I31" s="49">
        <f>I19+I20</f>
        <v>4.540383902509379E-2</v>
      </c>
      <c r="J31" s="49">
        <f t="shared" ref="J31:K31" si="0">J19+J20</f>
        <v>4.4211512287530924E-2</v>
      </c>
      <c r="K31" s="49">
        <f t="shared" si="0"/>
        <v>4.3518061408235775E-2</v>
      </c>
    </row>
    <row r="32" spans="2:11" x14ac:dyDescent="0.2">
      <c r="I32" s="46"/>
      <c r="J32" s="46"/>
      <c r="K32" s="46"/>
    </row>
    <row r="33" spans="2:13" x14ac:dyDescent="0.2">
      <c r="B33" s="1" t="s">
        <v>80</v>
      </c>
      <c r="I33" s="46"/>
      <c r="J33" s="46"/>
      <c r="K33" s="46"/>
    </row>
    <row r="34" spans="2:13" x14ac:dyDescent="0.2">
      <c r="B34" s="2" t="s">
        <v>89</v>
      </c>
      <c r="F34" s="2" t="s">
        <v>99</v>
      </c>
      <c r="I34" s="49">
        <f>I23+I25*I26</f>
        <v>6.603860784084134E-2</v>
      </c>
      <c r="J34" s="49">
        <f t="shared" ref="J34:K34" si="1">J23+J25*J26</f>
        <v>6.603860784084134E-2</v>
      </c>
      <c r="K34" s="49">
        <f t="shared" si="1"/>
        <v>6.603860784084134E-2</v>
      </c>
    </row>
    <row r="35" spans="2:13" x14ac:dyDescent="0.2">
      <c r="B35" s="2" t="s">
        <v>90</v>
      </c>
      <c r="F35" s="2" t="s">
        <v>99</v>
      </c>
      <c r="I35" s="49">
        <f>I34/(1-I16)</f>
        <v>6.603860784084134E-2</v>
      </c>
      <c r="J35" s="49">
        <f t="shared" ref="J35:K35" si="2">J34/(1-J16)</f>
        <v>6.603860784084134E-2</v>
      </c>
      <c r="K35" s="49">
        <f t="shared" si="2"/>
        <v>6.603860784084134E-2</v>
      </c>
    </row>
    <row r="36" spans="2:13" x14ac:dyDescent="0.2">
      <c r="I36" s="46"/>
      <c r="J36" s="46"/>
      <c r="K36" s="46"/>
    </row>
    <row r="37" spans="2:13" x14ac:dyDescent="0.2">
      <c r="B37" s="1" t="s">
        <v>93</v>
      </c>
      <c r="I37" s="46"/>
      <c r="J37" s="46"/>
      <c r="K37" s="46"/>
    </row>
    <row r="38" spans="2:13" x14ac:dyDescent="0.2">
      <c r="B38" s="2" t="s">
        <v>101</v>
      </c>
      <c r="F38" s="2" t="s">
        <v>99</v>
      </c>
      <c r="I38" s="49">
        <f>((1-I15)*I34)+(I15*(1-I16)*I31)</f>
        <v>5.7662171904654308E-2</v>
      </c>
      <c r="J38" s="49">
        <f t="shared" ref="J38:K38" si="3">((1-J15)*J34)+(J15*(1-J16)*J31)</f>
        <v>5.7178161222422856E-2</v>
      </c>
      <c r="K38" s="49">
        <f t="shared" si="3"/>
        <v>5.6896663187859201E-2</v>
      </c>
    </row>
    <row r="39" spans="2:13" x14ac:dyDescent="0.2">
      <c r="B39" s="2" t="s">
        <v>102</v>
      </c>
      <c r="F39" s="2" t="s">
        <v>99</v>
      </c>
      <c r="I39" s="50">
        <f>I38/(1-I16)</f>
        <v>5.7662171904654308E-2</v>
      </c>
      <c r="J39" s="50">
        <f t="shared" ref="J39:K39" si="4">J38/(1-J16)</f>
        <v>5.7178161222422856E-2</v>
      </c>
      <c r="K39" s="50">
        <f t="shared" si="4"/>
        <v>5.6896663187859201E-2</v>
      </c>
    </row>
    <row r="41" spans="2:13" x14ac:dyDescent="0.2">
      <c r="B41" s="2" t="s">
        <v>114</v>
      </c>
      <c r="F41" s="2" t="s">
        <v>99</v>
      </c>
      <c r="I41" s="51">
        <f>ROUND(I39,4)</f>
        <v>5.7700000000000001E-2</v>
      </c>
      <c r="J41" s="51">
        <f t="shared" ref="J41:K41" si="5">ROUND(J39,4)</f>
        <v>5.7200000000000001E-2</v>
      </c>
      <c r="K41" s="51">
        <f t="shared" si="5"/>
        <v>5.6899999999999999E-2</v>
      </c>
      <c r="M41" s="2" t="s">
        <v>115</v>
      </c>
    </row>
    <row r="44" spans="2:13" x14ac:dyDescent="0.2">
      <c r="B44" s="4" t="s">
        <v>69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59BCFB3BA7984093AF6B5FDACCE3FF" ma:contentTypeVersion="3" ma:contentTypeDescription="Een nieuw document maken." ma:contentTypeScope="" ma:versionID="5ca2a2452ccfef2a6add69ec11766239">
  <xsd:schema xmlns:xsd="http://www.w3.org/2001/XMLSchema" xmlns:xs="http://www.w3.org/2001/XMLSchema" xmlns:p="http://schemas.microsoft.com/office/2006/metadata/properties" xmlns:ns2="5e7bef76-b888-41a2-a261-5f525b37d47e" xmlns:ns3="94b38974-1436-4631-a0be-797faa579778" targetNamespace="http://schemas.microsoft.com/office/2006/metadata/properties" ma:root="true" ma:fieldsID="5142b64c9d09e650d70bec54211324f3" ns2:_="" ns3:_="">
    <xsd:import namespace="5e7bef76-b888-41a2-a261-5f525b37d47e"/>
    <xsd:import namespace="94b38974-1436-4631-a0be-797faa57977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bef76-b888-41a2-a261-5f525b37d47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b38974-1436-4631-a0be-797faa579778" elementFormDefault="qualified">
    <xsd:import namespace="http://schemas.microsoft.com/office/2006/documentManagement/types"/>
    <xsd:import namespace="http://schemas.microsoft.com/office/infopath/2007/PartnerControls"/>
    <xsd:element name="Status" ma:index="11" nillable="true" ma:displayName="Status" ma:default="Actueel" ma:format="RadioButtons" ma:internalName="Status">
      <xsd:simpleType>
        <xsd:restriction base="dms:Choice">
          <xsd:enumeration value="Actueel"/>
          <xsd:enumeration value="Archief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7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e7bef76-b888-41a2-a261-5f525b37d47e">ECT67VDXDTCW-640230012-2</_dlc_DocId>
    <_dlc_DocIdUrl xmlns="5e7bef76-b888-41a2-a261-5f525b37d47e">
      <Url>https://intranet.acm.local/project/excellent-in-excel/_layouts/15/DocIdRedir.aspx?ID=ECT67VDXDTCW-640230012-2</Url>
      <Description>ECT67VDXDTCW-640230012-2</Description>
    </_dlc_DocIdUrl>
    <Status xmlns="94b38974-1436-4631-a0be-797faa579778">Actueel</Status>
  </documentManagement>
</p:properties>
</file>

<file path=customXml/itemProps1.xml><?xml version="1.0" encoding="utf-8"?>
<ds:datastoreItem xmlns:ds="http://schemas.openxmlformats.org/officeDocument/2006/customXml" ds:itemID="{29821432-9D6D-4FB8-B669-75517133F53E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82835401-F49D-4D00-8F07-BF5788AC89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F34196-3C60-4FBD-A6D7-F3FCE358BA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7bef76-b888-41a2-a261-5f525b37d47e"/>
    <ds:schemaRef ds:uri="94b38974-1436-4631-a0be-797faa5797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CDAB9D1-B815-4B0E-93E7-4496A7FE99F6}">
  <ds:schemaRefs>
    <ds:schemaRef ds:uri="http://schemas.microsoft.com/office/2006/metadata/properties"/>
    <ds:schemaRef ds:uri="http://schemas.microsoft.com/office/infopath/2007/PartnerControls"/>
    <ds:schemaRef ds:uri="5e7bef76-b888-41a2-a261-5f525b37d47e"/>
    <ds:schemaRef ds:uri="94b38974-1436-4631-a0be-797faa57977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10</vt:i4>
      </vt:variant>
    </vt:vector>
  </HeadingPairs>
  <TitlesOfParts>
    <vt:vector size="10" baseType="lpstr">
      <vt:lpstr>Cover sheet</vt:lpstr>
      <vt:lpstr>Explanation</vt:lpstr>
      <vt:lpstr>Sources and specifics</vt:lpstr>
      <vt:lpstr>Result</vt:lpstr>
      <vt:lpstr>Input --&gt;</vt:lpstr>
      <vt:lpstr>Data</vt:lpstr>
      <vt:lpstr>Calculations --&gt;</vt:lpstr>
      <vt:lpstr>Calculation WACC 2023-2025 EP</vt:lpstr>
      <vt:lpstr>Calculation WACC 2023-2025 ED</vt:lpstr>
      <vt:lpstr>Calculation WACC 2023-2025 WPD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2018-05-15T11:27:11Z</dcterms:created>
  <dcterms:modified xsi:type="dcterms:W3CDTF">2022-10-25T12:48:02Z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0x010100F459BCFB3BA7984093AF6B5FDACCE3FF</vt:lpwstr>
  </property>
  <property fmtid="{D5CDD505-2E9C-101B-9397-08002B2CF9AE}" pid="3" name="_dlc_DocIdItemGuid">
    <vt:lpwstr>e0efd16f-45ee-4b9d-aa02-521177c04c12</vt:lpwstr>
  </property>
</Properties>
</file>