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A179BDC6-F9BA-4525-ADD6-5CCE71A771B7}" xr6:coauthVersionLast="47" xr6:coauthVersionMax="47" xr10:uidLastSave="{00000000-0000-0000-0000-000000000000}"/>
  <bookViews>
    <workbookView xWindow="-120" yWindow="-16320" windowWidth="29040" windowHeight="15840" tabRatio="847" xr2:uid="{00000000-000D-0000-FFFF-FFFF00000000}"/>
  </bookViews>
  <sheets>
    <sheet name="Titelblad" sheetId="9" r:id="rId1"/>
    <sheet name="Toelichting" sheetId="10" r:id="rId2"/>
    <sheet name="Bronnen en toepassingen" sheetId="11" r:id="rId3"/>
    <sheet name="Input --&gt;" sheetId="13" r:id="rId4"/>
    <sheet name="Volumes TD 2023" sheetId="40" r:id="rId5"/>
    <sheet name="SO REG2022" sheetId="18" r:id="rId6"/>
    <sheet name="Rekenvolumes TD" sheetId="38" r:id="rId7"/>
    <sheet name="Input wegingsfactoren" sheetId="43" r:id="rId8"/>
    <sheet name="Invoeding" sheetId="24" r:id="rId9"/>
    <sheet name="Berekeningen --&gt;" sheetId="15" r:id="rId10"/>
    <sheet name="RF wegingsfactoren" sheetId="39" r:id="rId11"/>
    <sheet name="Ontwikkeling inkomsten TD" sheetId="36" r:id="rId12"/>
    <sheet name="Vergoeding inv. ontw. TD" sheetId="41" r:id="rId13"/>
  </sheets>
  <definedNames>
    <definedName name="AS2DocOpenMode" hidden="1">"AS2DocumentEdit"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4" i="36" l="1"/>
  <c r="N324" i="36"/>
  <c r="O324" i="36"/>
  <c r="P324" i="36"/>
  <c r="Q324" i="36"/>
  <c r="M325" i="36"/>
  <c r="N325" i="36"/>
  <c r="O325" i="36"/>
  <c r="P325" i="36"/>
  <c r="Q325" i="36"/>
  <c r="M326" i="36"/>
  <c r="N326" i="36"/>
  <c r="O326" i="36"/>
  <c r="P326" i="36"/>
  <c r="Q326" i="36"/>
  <c r="L325" i="36"/>
  <c r="L326" i="36"/>
  <c r="L324" i="36"/>
  <c r="O320" i="36"/>
  <c r="O319" i="36"/>
  <c r="O318" i="36"/>
  <c r="M319" i="36"/>
  <c r="M320" i="36"/>
  <c r="M318" i="36"/>
  <c r="Q320" i="36"/>
  <c r="Q319" i="36"/>
  <c r="Q318" i="36"/>
  <c r="P320" i="36"/>
  <c r="P319" i="36"/>
  <c r="P318" i="36"/>
  <c r="N320" i="36"/>
  <c r="N319" i="36"/>
  <c r="N318" i="36"/>
  <c r="L319" i="36"/>
  <c r="L320" i="36"/>
  <c r="L318" i="36"/>
  <c r="O314" i="36"/>
  <c r="O313" i="36"/>
  <c r="O312" i="36"/>
  <c r="M313" i="36"/>
  <c r="M314" i="36"/>
  <c r="M312" i="36"/>
  <c r="Q305" i="36"/>
  <c r="P305" i="36"/>
  <c r="O305" i="36"/>
  <c r="N305" i="36"/>
  <c r="M305" i="36"/>
  <c r="L305" i="36"/>
  <c r="Q304" i="36"/>
  <c r="P304" i="36"/>
  <c r="O304" i="36"/>
  <c r="N304" i="36"/>
  <c r="M304" i="36"/>
  <c r="L304" i="36"/>
  <c r="Q300" i="36"/>
  <c r="P300" i="36"/>
  <c r="O300" i="36"/>
  <c r="N300" i="36"/>
  <c r="M300" i="36"/>
  <c r="L300" i="36"/>
  <c r="Q299" i="36"/>
  <c r="P299" i="36"/>
  <c r="O299" i="36"/>
  <c r="N299" i="36"/>
  <c r="M299" i="36"/>
  <c r="L299" i="36"/>
  <c r="Q295" i="36"/>
  <c r="P295" i="36"/>
  <c r="O295" i="36"/>
  <c r="N295" i="36"/>
  <c r="M295" i="36"/>
  <c r="L295" i="36"/>
  <c r="Q294" i="36"/>
  <c r="P294" i="36"/>
  <c r="O294" i="36"/>
  <c r="N294" i="36"/>
  <c r="M294" i="36"/>
  <c r="L294" i="36"/>
  <c r="Q290" i="36"/>
  <c r="P290" i="36"/>
  <c r="O290" i="36"/>
  <c r="N290" i="36"/>
  <c r="M290" i="36"/>
  <c r="L290" i="36"/>
  <c r="Q289" i="36"/>
  <c r="P289" i="36"/>
  <c r="O289" i="36"/>
  <c r="N289" i="36"/>
  <c r="M289" i="36"/>
  <c r="L289" i="36"/>
  <c r="Q285" i="36"/>
  <c r="P285" i="36"/>
  <c r="O285" i="36"/>
  <c r="N285" i="36"/>
  <c r="M285" i="36"/>
  <c r="L285" i="36"/>
  <c r="Q284" i="36"/>
  <c r="P284" i="36"/>
  <c r="O284" i="36"/>
  <c r="N284" i="36"/>
  <c r="M284" i="36"/>
  <c r="L284" i="36"/>
  <c r="Q280" i="36"/>
  <c r="P280" i="36"/>
  <c r="O280" i="36"/>
  <c r="N280" i="36"/>
  <c r="M280" i="36"/>
  <c r="L280" i="36"/>
  <c r="M279" i="36"/>
  <c r="N279" i="36"/>
  <c r="O279" i="36"/>
  <c r="P279" i="36"/>
  <c r="Q279" i="36"/>
  <c r="L279" i="36"/>
  <c r="F114" i="39" l="1"/>
  <c r="F115" i="39"/>
  <c r="M52" i="41"/>
  <c r="F97" i="39" l="1"/>
  <c r="F98" i="39"/>
  <c r="F99" i="39"/>
  <c r="F198" i="39" s="1"/>
  <c r="F100" i="39"/>
  <c r="F96" i="39"/>
  <c r="F104" i="39"/>
  <c r="F106" i="39"/>
  <c r="F121" i="39" s="1"/>
  <c r="J202" i="36" s="1"/>
  <c r="F107" i="39"/>
  <c r="F91" i="39"/>
  <c r="F90" i="39"/>
  <c r="F85" i="39"/>
  <c r="F184" i="39" s="1"/>
  <c r="J265" i="36" s="1"/>
  <c r="F84" i="39"/>
  <c r="F83" i="39"/>
  <c r="F76" i="39"/>
  <c r="F75" i="39"/>
  <c r="F82" i="39"/>
  <c r="F81" i="39"/>
  <c r="F80" i="39"/>
  <c r="F79" i="39"/>
  <c r="F72" i="39"/>
  <c r="F71" i="39"/>
  <c r="F70" i="39"/>
  <c r="F69" i="39"/>
  <c r="F63" i="39"/>
  <c r="F62" i="39"/>
  <c r="F61" i="39"/>
  <c r="F60" i="39"/>
  <c r="F57" i="39"/>
  <c r="F56" i="39"/>
  <c r="F55" i="39"/>
  <c r="F54" i="39"/>
  <c r="F153" i="39" s="1"/>
  <c r="F51" i="39"/>
  <c r="F50" i="39"/>
  <c r="F49" i="39"/>
  <c r="F48" i="39"/>
  <c r="F42" i="39"/>
  <c r="F41" i="39"/>
  <c r="F40" i="39"/>
  <c r="F37" i="39"/>
  <c r="F36" i="39"/>
  <c r="F35" i="39"/>
  <c r="F32" i="39"/>
  <c r="F31" i="39"/>
  <c r="F30" i="39"/>
  <c r="F27" i="39"/>
  <c r="F26" i="39"/>
  <c r="F25" i="39"/>
  <c r="F124" i="39" s="1"/>
  <c r="F22" i="39"/>
  <c r="F21" i="39"/>
  <c r="F20" i="39"/>
  <c r="F16" i="39"/>
  <c r="F17" i="39"/>
  <c r="F15" i="39"/>
  <c r="H39" i="41"/>
  <c r="Q32" i="41"/>
  <c r="P32" i="41"/>
  <c r="O32" i="41"/>
  <c r="N32" i="41"/>
  <c r="M32" i="41"/>
  <c r="L32" i="41"/>
  <c r="Q31" i="41"/>
  <c r="P31" i="41"/>
  <c r="O31" i="41"/>
  <c r="N31" i="41"/>
  <c r="M31" i="41"/>
  <c r="L31" i="41"/>
  <c r="Q30" i="41"/>
  <c r="P30" i="41"/>
  <c r="O30" i="41"/>
  <c r="N30" i="41"/>
  <c r="M30" i="41"/>
  <c r="L30" i="41"/>
  <c r="Q27" i="41"/>
  <c r="P27" i="41"/>
  <c r="O27" i="41"/>
  <c r="N27" i="41"/>
  <c r="M27" i="41"/>
  <c r="L27" i="41"/>
  <c r="Q26" i="41"/>
  <c r="J26" i="41" s="1"/>
  <c r="P26" i="41"/>
  <c r="N26" i="41"/>
  <c r="L26" i="41"/>
  <c r="O25" i="41"/>
  <c r="J25" i="41" s="1"/>
  <c r="M25" i="41"/>
  <c r="O24" i="41"/>
  <c r="M24" i="41"/>
  <c r="Q21" i="41"/>
  <c r="P21" i="41"/>
  <c r="O21" i="41"/>
  <c r="N21" i="41"/>
  <c r="M21" i="41"/>
  <c r="L21" i="41"/>
  <c r="Q20" i="41"/>
  <c r="P20" i="41"/>
  <c r="O20" i="41"/>
  <c r="N20" i="41"/>
  <c r="M20" i="41"/>
  <c r="L20" i="41"/>
  <c r="Q19" i="41"/>
  <c r="P19" i="41"/>
  <c r="O19" i="41"/>
  <c r="N19" i="41"/>
  <c r="M19" i="41"/>
  <c r="L19" i="41"/>
  <c r="Q18" i="41"/>
  <c r="P18" i="41"/>
  <c r="O18" i="41"/>
  <c r="N18" i="41"/>
  <c r="M18" i="41"/>
  <c r="L18" i="41"/>
  <c r="Q17" i="41"/>
  <c r="P17" i="41"/>
  <c r="O17" i="41"/>
  <c r="N17" i="41"/>
  <c r="M17" i="41"/>
  <c r="J17" i="41" s="1"/>
  <c r="L17" i="41"/>
  <c r="Q16" i="41"/>
  <c r="P16" i="41"/>
  <c r="O16" i="41"/>
  <c r="N16" i="41"/>
  <c r="M16" i="41"/>
  <c r="L16" i="41"/>
  <c r="L98" i="36"/>
  <c r="Q99" i="36"/>
  <c r="P99" i="36"/>
  <c r="O99" i="36"/>
  <c r="N99" i="36"/>
  <c r="M99" i="36"/>
  <c r="M354" i="36" s="1"/>
  <c r="L99" i="36"/>
  <c r="Q98" i="36"/>
  <c r="P98" i="36"/>
  <c r="O98" i="36"/>
  <c r="N98" i="36"/>
  <c r="M98" i="36"/>
  <c r="J97" i="38"/>
  <c r="J96" i="38"/>
  <c r="J92" i="38"/>
  <c r="J91" i="38"/>
  <c r="J90" i="38"/>
  <c r="J89" i="38"/>
  <c r="J88" i="38"/>
  <c r="J87" i="38"/>
  <c r="J86" i="38"/>
  <c r="J83" i="38"/>
  <c r="J82" i="38"/>
  <c r="J79" i="38"/>
  <c r="J78" i="38"/>
  <c r="J77" i="38"/>
  <c r="J76" i="38"/>
  <c r="J70" i="38"/>
  <c r="J69" i="38"/>
  <c r="J68" i="38"/>
  <c r="J67" i="38"/>
  <c r="J64" i="38"/>
  <c r="J63" i="38"/>
  <c r="J62" i="38"/>
  <c r="J61" i="38"/>
  <c r="J58" i="38"/>
  <c r="J57" i="38"/>
  <c r="J56" i="38"/>
  <c r="J55" i="38"/>
  <c r="J52" i="38"/>
  <c r="J98" i="36"/>
  <c r="J51" i="38"/>
  <c r="J50" i="38"/>
  <c r="J49" i="38"/>
  <c r="J43" i="38"/>
  <c r="J42" i="38"/>
  <c r="J41" i="38"/>
  <c r="J38" i="38"/>
  <c r="J37" i="38"/>
  <c r="J36" i="38"/>
  <c r="J33" i="38"/>
  <c r="J32" i="38"/>
  <c r="J31" i="38"/>
  <c r="J28" i="38"/>
  <c r="J27" i="38"/>
  <c r="J26" i="38"/>
  <c r="J23" i="38"/>
  <c r="J22" i="38"/>
  <c r="J21" i="38"/>
  <c r="J17" i="38"/>
  <c r="J18" i="38"/>
  <c r="J16" i="38"/>
  <c r="Q93" i="36"/>
  <c r="P93" i="36"/>
  <c r="O93" i="36"/>
  <c r="N93" i="36"/>
  <c r="M93" i="36"/>
  <c r="L93" i="36"/>
  <c r="Q92" i="36"/>
  <c r="P92" i="36"/>
  <c r="O92" i="36"/>
  <c r="N92" i="36"/>
  <c r="M92" i="36"/>
  <c r="L92" i="36"/>
  <c r="Q91" i="36"/>
  <c r="P91" i="36"/>
  <c r="O91" i="36"/>
  <c r="N91" i="36"/>
  <c r="M91" i="36"/>
  <c r="L91" i="36"/>
  <c r="Q90" i="36"/>
  <c r="P90" i="36"/>
  <c r="O90" i="36"/>
  <c r="N90" i="36"/>
  <c r="M90" i="36"/>
  <c r="L90" i="36"/>
  <c r="Q89" i="36"/>
  <c r="P89" i="36"/>
  <c r="O89" i="36"/>
  <c r="N89" i="36"/>
  <c r="M89" i="36"/>
  <c r="L89" i="36"/>
  <c r="Q88" i="36"/>
  <c r="P88" i="36"/>
  <c r="O88" i="36"/>
  <c r="N88" i="36"/>
  <c r="M88" i="36"/>
  <c r="L88" i="36"/>
  <c r="Q87" i="36"/>
  <c r="P87" i="36"/>
  <c r="O87" i="36"/>
  <c r="N87" i="36"/>
  <c r="M87" i="36"/>
  <c r="L87" i="36"/>
  <c r="Q80" i="36"/>
  <c r="P80" i="36"/>
  <c r="O80" i="36"/>
  <c r="N80" i="36"/>
  <c r="M80" i="36"/>
  <c r="L80" i="36"/>
  <c r="Q79" i="36"/>
  <c r="P79" i="36"/>
  <c r="O79" i="36"/>
  <c r="N79" i="36"/>
  <c r="M79" i="36"/>
  <c r="L79" i="36"/>
  <c r="Q78" i="36"/>
  <c r="P78" i="36"/>
  <c r="O78" i="36"/>
  <c r="N78" i="36"/>
  <c r="M78" i="36"/>
  <c r="L78" i="36"/>
  <c r="M69" i="36"/>
  <c r="N69" i="36"/>
  <c r="O69" i="36"/>
  <c r="P69" i="36"/>
  <c r="Q69" i="36"/>
  <c r="M70" i="36"/>
  <c r="N70" i="36"/>
  <c r="O70" i="36"/>
  <c r="P70" i="36"/>
  <c r="Q70" i="36"/>
  <c r="M71" i="36"/>
  <c r="N71" i="36"/>
  <c r="O71" i="36"/>
  <c r="P71" i="36"/>
  <c r="Q71" i="36"/>
  <c r="L71" i="36"/>
  <c r="L70" i="36"/>
  <c r="L69" i="36"/>
  <c r="Q65" i="36"/>
  <c r="J65" i="36" s="1"/>
  <c r="Q64" i="36"/>
  <c r="Q63" i="36"/>
  <c r="P65" i="36"/>
  <c r="P64" i="36"/>
  <c r="J64" i="36" s="1"/>
  <c r="P63" i="36"/>
  <c r="N65" i="36"/>
  <c r="N64" i="36"/>
  <c r="N63" i="36"/>
  <c r="L65" i="36"/>
  <c r="L64" i="36"/>
  <c r="L63" i="36"/>
  <c r="O59" i="36"/>
  <c r="J59" i="36" s="1"/>
  <c r="O58" i="36"/>
  <c r="O57" i="36"/>
  <c r="M59" i="36"/>
  <c r="M58" i="36"/>
  <c r="J58" i="36" s="1"/>
  <c r="M57" i="36"/>
  <c r="O52" i="36"/>
  <c r="J52" i="36" s="1"/>
  <c r="O53" i="36"/>
  <c r="O51" i="36"/>
  <c r="M52" i="36"/>
  <c r="M53" i="36"/>
  <c r="M51" i="36"/>
  <c r="Q44" i="36"/>
  <c r="P44" i="36"/>
  <c r="O44" i="36"/>
  <c r="N44" i="36"/>
  <c r="M44" i="36"/>
  <c r="L44" i="36"/>
  <c r="Q43" i="36"/>
  <c r="P43" i="36"/>
  <c r="O43" i="36"/>
  <c r="N43" i="36"/>
  <c r="M43" i="36"/>
  <c r="L43" i="36"/>
  <c r="Q39" i="36"/>
  <c r="P39" i="36"/>
  <c r="O39" i="36"/>
  <c r="N39" i="36"/>
  <c r="M39" i="36"/>
  <c r="L39" i="36"/>
  <c r="Q38" i="36"/>
  <c r="P38" i="36"/>
  <c r="O38" i="36"/>
  <c r="N38" i="36"/>
  <c r="M38" i="36"/>
  <c r="L38" i="36"/>
  <c r="Q34" i="36"/>
  <c r="P34" i="36"/>
  <c r="O34" i="36"/>
  <c r="N34" i="36"/>
  <c r="M34" i="36"/>
  <c r="L34" i="36"/>
  <c r="Q33" i="36"/>
  <c r="P33" i="36"/>
  <c r="O33" i="36"/>
  <c r="N33" i="36"/>
  <c r="M33" i="36"/>
  <c r="L33" i="36"/>
  <c r="Q29" i="36"/>
  <c r="P29" i="36"/>
  <c r="O29" i="36"/>
  <c r="N29" i="36"/>
  <c r="M29" i="36"/>
  <c r="L29" i="36"/>
  <c r="Q28" i="36"/>
  <c r="P28" i="36"/>
  <c r="O28" i="36"/>
  <c r="N28" i="36"/>
  <c r="M28" i="36"/>
  <c r="L28" i="36"/>
  <c r="Q24" i="36"/>
  <c r="P24" i="36"/>
  <c r="O24" i="36"/>
  <c r="N24" i="36"/>
  <c r="M24" i="36"/>
  <c r="L24" i="36"/>
  <c r="Q23" i="36"/>
  <c r="P23" i="36"/>
  <c r="O23" i="36"/>
  <c r="N23" i="36"/>
  <c r="M23" i="36"/>
  <c r="L23" i="36"/>
  <c r="M18" i="36"/>
  <c r="N18" i="36"/>
  <c r="O18" i="36"/>
  <c r="P18" i="36"/>
  <c r="Q18" i="36"/>
  <c r="M19" i="36"/>
  <c r="N19" i="36"/>
  <c r="O19" i="36"/>
  <c r="P19" i="36"/>
  <c r="Q19" i="36"/>
  <c r="L19" i="36"/>
  <c r="L18" i="36"/>
  <c r="J84" i="36"/>
  <c r="J83" i="36"/>
  <c r="J77" i="36"/>
  <c r="J68" i="36"/>
  <c r="J62" i="36"/>
  <c r="J56" i="36"/>
  <c r="J50" i="36"/>
  <c r="J42" i="36"/>
  <c r="J37" i="36"/>
  <c r="J32" i="36"/>
  <c r="J27" i="36"/>
  <c r="J22" i="36"/>
  <c r="J17" i="36"/>
  <c r="J53" i="36"/>
  <c r="J51" i="36"/>
  <c r="J57" i="36"/>
  <c r="J63" i="36"/>
  <c r="J173" i="36"/>
  <c r="J172" i="36"/>
  <c r="J166" i="36"/>
  <c r="J157" i="36"/>
  <c r="J151" i="36"/>
  <c r="J145" i="36"/>
  <c r="J139" i="36"/>
  <c r="J131" i="36"/>
  <c r="J126" i="36"/>
  <c r="J121" i="36"/>
  <c r="J116" i="36"/>
  <c r="J111" i="36"/>
  <c r="J106" i="36"/>
  <c r="H20" i="18"/>
  <c r="H17" i="18"/>
  <c r="H16" i="18"/>
  <c r="H15" i="18"/>
  <c r="H14" i="18"/>
  <c r="J16" i="40"/>
  <c r="J17" i="40"/>
  <c r="J15" i="40"/>
  <c r="H36" i="41"/>
  <c r="H37" i="41"/>
  <c r="H38" i="41"/>
  <c r="H35" i="41"/>
  <c r="Q52" i="41"/>
  <c r="P52" i="41"/>
  <c r="O52" i="41"/>
  <c r="N52" i="41"/>
  <c r="L52" i="41"/>
  <c r="Q47" i="41"/>
  <c r="P47" i="41"/>
  <c r="O47" i="41"/>
  <c r="N47" i="41"/>
  <c r="M47" i="41"/>
  <c r="L47" i="41"/>
  <c r="Q46" i="41"/>
  <c r="P46" i="41"/>
  <c r="O46" i="41"/>
  <c r="N46" i="41"/>
  <c r="M46" i="41"/>
  <c r="L46" i="41"/>
  <c r="Q45" i="41"/>
  <c r="P45" i="41"/>
  <c r="O45" i="41"/>
  <c r="N45" i="41"/>
  <c r="M45" i="41"/>
  <c r="L45" i="41"/>
  <c r="Q44" i="41"/>
  <c r="P44" i="41"/>
  <c r="O44" i="41"/>
  <c r="N44" i="41"/>
  <c r="M44" i="41"/>
  <c r="L44" i="41"/>
  <c r="Q188" i="36"/>
  <c r="P188" i="36"/>
  <c r="P354" i="36" s="1"/>
  <c r="O188" i="36"/>
  <c r="O354" i="36" s="1"/>
  <c r="N188" i="36"/>
  <c r="N354" i="36" s="1"/>
  <c r="M188" i="36"/>
  <c r="L188" i="36"/>
  <c r="Q187" i="36"/>
  <c r="Q353" i="36" s="1"/>
  <c r="P187" i="36"/>
  <c r="P353" i="36" s="1"/>
  <c r="O187" i="36"/>
  <c r="N187" i="36"/>
  <c r="N353" i="36" s="1"/>
  <c r="M187" i="36"/>
  <c r="M353" i="36" s="1"/>
  <c r="L187" i="36"/>
  <c r="L353" i="36" s="1"/>
  <c r="L179" i="36"/>
  <c r="M179" i="36"/>
  <c r="N179" i="36"/>
  <c r="N345" i="36" s="1"/>
  <c r="O179" i="36"/>
  <c r="P179" i="36"/>
  <c r="Q179" i="36"/>
  <c r="L180" i="36"/>
  <c r="L346" i="36" s="1"/>
  <c r="M180" i="36"/>
  <c r="N180" i="36"/>
  <c r="O180" i="36"/>
  <c r="P180" i="36"/>
  <c r="P346" i="36" s="1"/>
  <c r="Q180" i="36"/>
  <c r="L181" i="36"/>
  <c r="M181" i="36"/>
  <c r="N181" i="36"/>
  <c r="N347" i="36" s="1"/>
  <c r="O181" i="36"/>
  <c r="P181" i="36"/>
  <c r="Q181" i="36"/>
  <c r="L182" i="36"/>
  <c r="L348" i="36" s="1"/>
  <c r="M182" i="36"/>
  <c r="N182" i="36"/>
  <c r="O182" i="36"/>
  <c r="P182" i="36"/>
  <c r="P348" i="36" s="1"/>
  <c r="Q182" i="36"/>
  <c r="Q178" i="36"/>
  <c r="Q344" i="36" s="1"/>
  <c r="P178" i="36"/>
  <c r="P344" i="36" s="1"/>
  <c r="O178" i="36"/>
  <c r="N178" i="36"/>
  <c r="M178" i="36"/>
  <c r="L178" i="36"/>
  <c r="L344" i="36" s="1"/>
  <c r="Q177" i="36"/>
  <c r="Q343" i="36" s="1"/>
  <c r="P177" i="36"/>
  <c r="O177" i="36"/>
  <c r="N177" i="36"/>
  <c r="N343" i="36" s="1"/>
  <c r="M177" i="36"/>
  <c r="M343" i="36" s="1"/>
  <c r="L177" i="36"/>
  <c r="Q176" i="36"/>
  <c r="P176" i="36"/>
  <c r="P342" i="36" s="1"/>
  <c r="O176" i="36"/>
  <c r="N176" i="36"/>
  <c r="M176" i="36"/>
  <c r="L176" i="36"/>
  <c r="L342" i="36" s="1"/>
  <c r="Q169" i="36"/>
  <c r="P169" i="36"/>
  <c r="O169" i="36"/>
  <c r="N169" i="36"/>
  <c r="M169" i="36"/>
  <c r="L169" i="36"/>
  <c r="Q168" i="36"/>
  <c r="P168" i="36"/>
  <c r="P334" i="36" s="1"/>
  <c r="O168" i="36"/>
  <c r="N168" i="36"/>
  <c r="M168" i="36"/>
  <c r="L168" i="36"/>
  <c r="L334" i="36" s="1"/>
  <c r="Q167" i="36"/>
  <c r="P167" i="36"/>
  <c r="O167" i="36"/>
  <c r="N167" i="36"/>
  <c r="N333" i="36" s="1"/>
  <c r="M167" i="36"/>
  <c r="J167" i="36" s="1"/>
  <c r="L167" i="36"/>
  <c r="L333" i="36" s="1"/>
  <c r="M158" i="36"/>
  <c r="N158" i="36"/>
  <c r="O158" i="36"/>
  <c r="P158" i="36"/>
  <c r="Q158" i="36"/>
  <c r="M159" i="36"/>
  <c r="N159" i="36"/>
  <c r="O159" i="36"/>
  <c r="P159" i="36"/>
  <c r="Q159" i="36"/>
  <c r="M160" i="36"/>
  <c r="N160" i="36"/>
  <c r="O160" i="36"/>
  <c r="P160" i="36"/>
  <c r="Q160" i="36"/>
  <c r="L160" i="36"/>
  <c r="L159" i="36"/>
  <c r="L158" i="36"/>
  <c r="Q154" i="36"/>
  <c r="Q153" i="36"/>
  <c r="Q152" i="36"/>
  <c r="P154" i="36"/>
  <c r="P153" i="36"/>
  <c r="P152" i="36"/>
  <c r="N154" i="36"/>
  <c r="N153" i="36"/>
  <c r="N152" i="36"/>
  <c r="L154" i="36"/>
  <c r="L153" i="36"/>
  <c r="L152" i="36"/>
  <c r="J152" i="36" s="1"/>
  <c r="O148" i="36"/>
  <c r="O147" i="36"/>
  <c r="O146" i="36"/>
  <c r="M148" i="36"/>
  <c r="M147" i="36"/>
  <c r="M146" i="36"/>
  <c r="O142" i="36"/>
  <c r="O141" i="36"/>
  <c r="O140" i="36"/>
  <c r="M142" i="36"/>
  <c r="M141" i="36"/>
  <c r="M140" i="36"/>
  <c r="Q133" i="36"/>
  <c r="P133" i="36"/>
  <c r="O133" i="36"/>
  <c r="N133" i="36"/>
  <c r="M133" i="36"/>
  <c r="L133" i="36"/>
  <c r="Q132" i="36"/>
  <c r="P132" i="36"/>
  <c r="O132" i="36"/>
  <c r="N132" i="36"/>
  <c r="M132" i="36"/>
  <c r="L132" i="36"/>
  <c r="Q128" i="36"/>
  <c r="P128" i="36"/>
  <c r="O128" i="36"/>
  <c r="N128" i="36"/>
  <c r="M128" i="36"/>
  <c r="L128" i="36"/>
  <c r="Q127" i="36"/>
  <c r="P127" i="36"/>
  <c r="O127" i="36"/>
  <c r="N127" i="36"/>
  <c r="M127" i="36"/>
  <c r="L127" i="36"/>
  <c r="Q123" i="36"/>
  <c r="P123" i="36"/>
  <c r="O123" i="36"/>
  <c r="N123" i="36"/>
  <c r="M123" i="36"/>
  <c r="L123" i="36"/>
  <c r="Q122" i="36"/>
  <c r="P122" i="36"/>
  <c r="O122" i="36"/>
  <c r="N122" i="36"/>
  <c r="M122" i="36"/>
  <c r="L122" i="36"/>
  <c r="Q118" i="36"/>
  <c r="P118" i="36"/>
  <c r="O118" i="36"/>
  <c r="N118" i="36"/>
  <c r="M118" i="36"/>
  <c r="L118" i="36"/>
  <c r="Q117" i="36"/>
  <c r="P117" i="36"/>
  <c r="O117" i="36"/>
  <c r="N117" i="36"/>
  <c r="M117" i="36"/>
  <c r="L117" i="36"/>
  <c r="Q113" i="36"/>
  <c r="P113" i="36"/>
  <c r="O113" i="36"/>
  <c r="N113" i="36"/>
  <c r="M113" i="36"/>
  <c r="L113" i="36"/>
  <c r="Q112" i="36"/>
  <c r="P112" i="36"/>
  <c r="O112" i="36"/>
  <c r="N112" i="36"/>
  <c r="M112" i="36"/>
  <c r="L112" i="36"/>
  <c r="M107" i="36"/>
  <c r="N107" i="36"/>
  <c r="O107" i="36"/>
  <c r="P107" i="36"/>
  <c r="Q107" i="36"/>
  <c r="M108" i="36"/>
  <c r="N108" i="36"/>
  <c r="O108" i="36"/>
  <c r="P108" i="36"/>
  <c r="Q108" i="36"/>
  <c r="L108" i="36"/>
  <c r="L107" i="36"/>
  <c r="J97" i="40"/>
  <c r="J96" i="40"/>
  <c r="J91" i="40"/>
  <c r="J90" i="40"/>
  <c r="J89" i="40"/>
  <c r="J88" i="40"/>
  <c r="J87" i="40"/>
  <c r="J86" i="40"/>
  <c r="J85" i="40"/>
  <c r="J82" i="40"/>
  <c r="J81" i="40"/>
  <c r="J78" i="40"/>
  <c r="J77" i="40"/>
  <c r="J76" i="40"/>
  <c r="J75" i="40"/>
  <c r="J69" i="40"/>
  <c r="J68" i="40"/>
  <c r="J67" i="40"/>
  <c r="J66" i="40"/>
  <c r="J63" i="40"/>
  <c r="J62" i="40"/>
  <c r="J61" i="40"/>
  <c r="J60" i="40"/>
  <c r="J57" i="40"/>
  <c r="J56" i="40"/>
  <c r="J55" i="40"/>
  <c r="J54" i="40"/>
  <c r="J51" i="40"/>
  <c r="J50" i="40"/>
  <c r="J49" i="40"/>
  <c r="J48" i="40"/>
  <c r="J42" i="40"/>
  <c r="J41" i="40"/>
  <c r="J40" i="40"/>
  <c r="J37" i="40"/>
  <c r="J36" i="40"/>
  <c r="J35" i="40"/>
  <c r="J32" i="40"/>
  <c r="J31" i="40"/>
  <c r="J30" i="40"/>
  <c r="J27" i="40"/>
  <c r="J26" i="40"/>
  <c r="J25" i="40"/>
  <c r="J22" i="40"/>
  <c r="J21" i="40"/>
  <c r="J20" i="40"/>
  <c r="J27" i="41"/>
  <c r="J24" i="41"/>
  <c r="B25" i="10"/>
  <c r="B13" i="10"/>
  <c r="B20" i="10"/>
  <c r="B14" i="10"/>
  <c r="B15" i="10"/>
  <c r="B19" i="10"/>
  <c r="F134" i="39"/>
  <c r="F174" i="39"/>
  <c r="J16" i="41" l="1"/>
  <c r="J18" i="41"/>
  <c r="J19" i="41"/>
  <c r="J20" i="41"/>
  <c r="M49" i="41"/>
  <c r="M64" i="41" s="1"/>
  <c r="J132" i="36"/>
  <c r="J133" i="36"/>
  <c r="O348" i="36"/>
  <c r="Q347" i="36"/>
  <c r="M347" i="36"/>
  <c r="Q345" i="36"/>
  <c r="M345" i="36"/>
  <c r="J99" i="36"/>
  <c r="J182" i="36"/>
  <c r="J180" i="36"/>
  <c r="O353" i="36"/>
  <c r="J19" i="36"/>
  <c r="J18" i="36"/>
  <c r="J23" i="36"/>
  <c r="J24" i="36"/>
  <c r="J29" i="36"/>
  <c r="J33" i="36"/>
  <c r="J34" i="36"/>
  <c r="J38" i="36"/>
  <c r="J39" i="36"/>
  <c r="J43" i="36"/>
  <c r="J44" i="36"/>
  <c r="J70" i="36"/>
  <c r="J71" i="36"/>
  <c r="J179" i="36"/>
  <c r="Q354" i="36"/>
  <c r="J177" i="36"/>
  <c r="J168" i="36"/>
  <c r="J140" i="36"/>
  <c r="J178" i="36"/>
  <c r="J181" i="36"/>
  <c r="J141" i="36"/>
  <c r="J108" i="36"/>
  <c r="M344" i="36"/>
  <c r="O345" i="36"/>
  <c r="Q346" i="36"/>
  <c r="Q348" i="36"/>
  <c r="P333" i="36"/>
  <c r="L343" i="36"/>
  <c r="N344" i="36"/>
  <c r="P345" i="36"/>
  <c r="N346" i="36"/>
  <c r="L347" i="36"/>
  <c r="O344" i="36"/>
  <c r="O346" i="36"/>
  <c r="F179" i="39"/>
  <c r="J260" i="36" s="1"/>
  <c r="F139" i="39"/>
  <c r="F119" i="39"/>
  <c r="F125" i="39"/>
  <c r="J206" i="36" s="1"/>
  <c r="F131" i="39"/>
  <c r="J212" i="36" s="1"/>
  <c r="F148" i="39"/>
  <c r="J229" i="36" s="1"/>
  <c r="F154" i="39"/>
  <c r="J235" i="36" s="1"/>
  <c r="F160" i="39"/>
  <c r="J241" i="36" s="1"/>
  <c r="F169" i="39"/>
  <c r="J250" i="36" s="1"/>
  <c r="F175" i="39"/>
  <c r="F189" i="39"/>
  <c r="J270" i="36" s="1"/>
  <c r="F141" i="39"/>
  <c r="J222" i="36" s="1"/>
  <c r="F197" i="39"/>
  <c r="F155" i="39"/>
  <c r="J236" i="36" s="1"/>
  <c r="F196" i="39"/>
  <c r="F161" i="39"/>
  <c r="J242" i="36" s="1"/>
  <c r="F199" i="39"/>
  <c r="F140" i="39"/>
  <c r="J221" i="36" s="1"/>
  <c r="F159" i="39"/>
  <c r="F130" i="39"/>
  <c r="J211" i="36" s="1"/>
  <c r="F156" i="39"/>
  <c r="J237" i="36" s="1"/>
  <c r="F135" i="39"/>
  <c r="J216" i="36" s="1"/>
  <c r="F147" i="39"/>
  <c r="F136" i="39"/>
  <c r="J217" i="36" s="1"/>
  <c r="F150" i="39"/>
  <c r="J231" i="36" s="1"/>
  <c r="F170" i="39"/>
  <c r="J251" i="36" s="1"/>
  <c r="F180" i="39"/>
  <c r="J261" i="36" s="1"/>
  <c r="F190" i="39"/>
  <c r="J271" i="36" s="1"/>
  <c r="N361" i="36" s="1"/>
  <c r="N60" i="41" s="1"/>
  <c r="F195" i="39"/>
  <c r="F129" i="39"/>
  <c r="F171" i="39"/>
  <c r="J252" i="36" s="1"/>
  <c r="F183" i="39"/>
  <c r="J264" i="36" s="1"/>
  <c r="F182" i="39"/>
  <c r="J263" i="36" s="1"/>
  <c r="F126" i="39"/>
  <c r="J207" i="36" s="1"/>
  <c r="F149" i="39"/>
  <c r="J230" i="36" s="1"/>
  <c r="F120" i="39"/>
  <c r="J201" i="36" s="1"/>
  <c r="F162" i="39"/>
  <c r="J243" i="36" s="1"/>
  <c r="F178" i="39"/>
  <c r="J259" i="36" s="1"/>
  <c r="J196" i="36"/>
  <c r="F116" i="39"/>
  <c r="J197" i="36" s="1"/>
  <c r="F181" i="39"/>
  <c r="J262" i="36" s="1"/>
  <c r="F168" i="39"/>
  <c r="J28" i="36"/>
  <c r="J69" i="36"/>
  <c r="J79" i="36"/>
  <c r="J31" i="41"/>
  <c r="O333" i="36"/>
  <c r="M348" i="36"/>
  <c r="O347" i="36"/>
  <c r="N334" i="36"/>
  <c r="N348" i="36"/>
  <c r="O334" i="36"/>
  <c r="O342" i="36"/>
  <c r="J78" i="36"/>
  <c r="J80" i="36"/>
  <c r="J87" i="36"/>
  <c r="J88" i="36"/>
  <c r="J89" i="36"/>
  <c r="J90" i="36"/>
  <c r="J91" i="36"/>
  <c r="J93" i="36"/>
  <c r="J30" i="41"/>
  <c r="O49" i="41"/>
  <c r="O64" i="41" s="1"/>
  <c r="J92" i="36"/>
  <c r="P347" i="36"/>
  <c r="L345" i="36"/>
  <c r="M333" i="36"/>
  <c r="Q333" i="36"/>
  <c r="N342" i="36"/>
  <c r="P343" i="36"/>
  <c r="J32" i="41"/>
  <c r="M334" i="36"/>
  <c r="Q334" i="36"/>
  <c r="M342" i="36"/>
  <c r="Q342" i="36"/>
  <c r="M346" i="36"/>
  <c r="O343" i="36"/>
  <c r="J290" i="36"/>
  <c r="J21" i="41"/>
  <c r="J284" i="36"/>
  <c r="J280" i="36"/>
  <c r="L49" i="41"/>
  <c r="L64" i="41" s="1"/>
  <c r="Q49" i="41"/>
  <c r="Q64" i="41" s="1"/>
  <c r="P49" i="41"/>
  <c r="P64" i="41" s="1"/>
  <c r="N49" i="41"/>
  <c r="N64" i="41" s="1"/>
  <c r="J318" i="36"/>
  <c r="J313" i="36"/>
  <c r="J188" i="36"/>
  <c r="J187" i="36"/>
  <c r="J353" i="36"/>
  <c r="L354" i="36"/>
  <c r="J354" i="36" s="1"/>
  <c r="J169" i="36"/>
  <c r="J158" i="36"/>
  <c r="J154" i="36"/>
  <c r="J312" i="36"/>
  <c r="J142" i="36"/>
  <c r="J148" i="36"/>
  <c r="J314" i="36"/>
  <c r="J289" i="36"/>
  <c r="J159" i="36"/>
  <c r="J146" i="36"/>
  <c r="J113" i="36"/>
  <c r="J295" i="36"/>
  <c r="J117" i="36"/>
  <c r="J123" i="36"/>
  <c r="J176" i="36"/>
  <c r="J112" i="36"/>
  <c r="J107" i="36"/>
  <c r="J127" i="36"/>
  <c r="J128" i="36"/>
  <c r="J122" i="36"/>
  <c r="J153" i="36"/>
  <c r="J160" i="36"/>
  <c r="J319" i="36"/>
  <c r="J326" i="36"/>
  <c r="J305" i="36"/>
  <c r="J147" i="36"/>
  <c r="J118" i="36"/>
  <c r="J279" i="36" l="1"/>
  <c r="J345" i="36"/>
  <c r="Q358" i="36"/>
  <c r="Q57" i="41" s="1"/>
  <c r="J333" i="36"/>
  <c r="M358" i="36"/>
  <c r="J346" i="36"/>
  <c r="J325" i="36"/>
  <c r="J294" i="36"/>
  <c r="J348" i="36"/>
  <c r="J304" i="36"/>
  <c r="J285" i="36"/>
  <c r="J344" i="36"/>
  <c r="J347" i="36"/>
  <c r="J300" i="36"/>
  <c r="P359" i="36"/>
  <c r="P58" i="41" s="1"/>
  <c r="L358" i="36"/>
  <c r="L57" i="41" s="1"/>
  <c r="M57" i="41"/>
  <c r="N360" i="36"/>
  <c r="N59" i="41" s="1"/>
  <c r="P360" i="36"/>
  <c r="P59" i="41" s="1"/>
  <c r="L360" i="36"/>
  <c r="L59" i="41" s="1"/>
  <c r="O359" i="36"/>
  <c r="O58" i="41" s="1"/>
  <c r="N358" i="36"/>
  <c r="N57" i="41" s="1"/>
  <c r="P361" i="36"/>
  <c r="P60" i="41" s="1"/>
  <c r="L359" i="36"/>
  <c r="L58" i="41" s="1"/>
  <c r="Q361" i="36"/>
  <c r="Q60" i="41" s="1"/>
  <c r="M360" i="36"/>
  <c r="M59" i="41" s="1"/>
  <c r="O360" i="36"/>
  <c r="O59" i="41" s="1"/>
  <c r="M361" i="36"/>
  <c r="M60" i="41" s="1"/>
  <c r="O358" i="36"/>
  <c r="O57" i="41" s="1"/>
  <c r="N359" i="36"/>
  <c r="N58" i="41" s="1"/>
  <c r="N66" i="41" s="1"/>
  <c r="O361" i="36"/>
  <c r="O60" i="41" s="1"/>
  <c r="P358" i="36"/>
  <c r="P57" i="41" s="1"/>
  <c r="M359" i="36"/>
  <c r="M58" i="41" s="1"/>
  <c r="Q359" i="36"/>
  <c r="Q58" i="41" s="1"/>
  <c r="J324" i="36"/>
  <c r="J343" i="36"/>
  <c r="J342" i="36"/>
  <c r="J334" i="36"/>
  <c r="Q360" i="36"/>
  <c r="Q59" i="41" s="1"/>
  <c r="J320" i="36"/>
  <c r="J299" i="36"/>
  <c r="L361" i="36"/>
  <c r="L60" i="41" s="1"/>
  <c r="L66" i="41" l="1"/>
  <c r="M66" i="41"/>
  <c r="P66" i="41"/>
  <c r="O66" i="41"/>
  <c r="Q6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7" authorId="0" shapeId="0" xr:uid="{B6076A7C-4C2E-4F6F-BDB9-87972008E2F9}">
      <text>
        <r>
          <rPr>
            <sz val="8"/>
            <color indexed="81"/>
            <rFont val="Tahoma"/>
            <family val="2"/>
          </rPr>
          <t>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8" authorId="0" shapeId="0" xr:uid="{00000000-0006-0000-0600-000001000000}">
      <text>
        <r>
          <rPr>
            <sz val="8"/>
            <color indexed="81"/>
            <rFont val="Tahoma"/>
            <family val="2"/>
          </rPr>
          <t>Inclusief Enduris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8" authorId="0" shapeId="0" xr:uid="{8FBC7B6F-9D4D-4D87-8B0A-775F4B3E5F11}">
      <text>
        <r>
          <rPr>
            <sz val="8"/>
            <color indexed="81"/>
            <rFont val="Tahoma"/>
            <family val="2"/>
          </rPr>
          <t>Inclusief Enduris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8" authorId="0" shapeId="0" xr:uid="{35CFBA1D-6E1F-465E-A187-661D32AB277B}">
      <text>
        <r>
          <rPr>
            <sz val="8"/>
            <color indexed="81"/>
            <rFont val="Tahoma"/>
            <family val="2"/>
          </rPr>
          <t>Inclusief Enduris</t>
        </r>
      </text>
    </comment>
  </commentList>
</comments>
</file>

<file path=xl/sharedStrings.xml><?xml version="1.0" encoding="utf-8"?>
<sst xmlns="http://schemas.openxmlformats.org/spreadsheetml/2006/main" count="1363" uniqueCount="329">
  <si>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</si>
  <si>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</si>
  <si>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</si>
  <si>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</si>
  <si>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</si>
  <si>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</si>
  <si>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</si>
  <si>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</si>
  <si>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</si>
  <si>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</si>
  <si>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</si>
  <si>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</si>
  <si>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</si>
  <si>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</si>
  <si>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</si>
  <si>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</si>
  <si>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</si>
  <si>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</si>
  <si>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</si>
  <si>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</si>
  <si>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</si>
  <si>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</si>
  <si>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</si>
  <si>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</si>
  <si>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</si>
  <si>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</si>
  <si>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</si>
  <si>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</si>
  <si>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</si>
  <si>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</si>
  <si>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</si>
  <si>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</si>
  <si>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</si>
  <si>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</si>
  <si>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</si>
  <si>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</si>
  <si>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</si>
  <si>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</si>
  <si>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</si>
  <si>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</si>
  <si>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</si>
  <si>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</si>
  <si>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</si>
  <si>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</si>
  <si>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</si>
  <si>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</si>
  <si>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</si>
  <si>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</si>
  <si>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</si>
  <si>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</si>
  <si>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</si>
  <si>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</si>
  <si>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</si>
  <si>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</si>
  <si>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</si>
  <si>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Grijze cijfers geven de uitkomt van een check berekening; dit is geen resultaat waarmee verder wordt gerekend</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</si>
  <si>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</si>
  <si>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</si>
  <si>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</si>
  <si>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</si>
  <si>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</si>
  <si>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</si>
  <si>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</si>
  <si>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</si>
  <si>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</si>
  <si>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</si>
  <si>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</si>
  <si>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</si>
  <si>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in #</t>
  </si>
  <si>
    <t>Enexis</t>
  </si>
  <si>
    <t>Liander</t>
  </si>
  <si>
    <t>RENDO</t>
  </si>
  <si>
    <t>Stedin</t>
  </si>
  <si>
    <t>Westland</t>
  </si>
  <si>
    <t>Volumes invoeding kWmax-invoedingssaldo, max</t>
  </si>
  <si>
    <t>Invoeding TS (25-50 kV)</t>
  </si>
  <si>
    <t>Invoeding Trafo HS + TS/MS</t>
  </si>
  <si>
    <t>Invoeding MS (1-20 kV) - Transport</t>
  </si>
  <si>
    <t>Afnemers MS (1-20 kV) - MS en MS-Distributie</t>
  </si>
  <si>
    <t>Invoeding Trafo MS/LS</t>
  </si>
  <si>
    <t>Inschatting van kosten voor invoeding per netvlak o.b.v. cascadering ("wegingsfactor invoeding")</t>
  </si>
  <si>
    <t>%</t>
  </si>
  <si>
    <t>Netvlakken HS en TS</t>
  </si>
  <si>
    <t>Netvlakken MS</t>
  </si>
  <si>
    <t>Netvlakken LS (incl. kleinverbruikers)</t>
  </si>
  <si>
    <t>Blindvermogen</t>
  </si>
  <si>
    <t>SO transportdienst</t>
  </si>
  <si>
    <t>Totaal invoeding over netvlakken</t>
  </si>
  <si>
    <t>SO Invoeding</t>
  </si>
  <si>
    <t>Aandeel invoeding in SO</t>
  </si>
  <si>
    <t>Vergoeding invoeding door ontwikkeling volumes TD</t>
  </si>
  <si>
    <t>Coteq</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</si>
  <si>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</si>
  <si>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</si>
  <si>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</si>
  <si>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</si>
  <si>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</si>
  <si>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</si>
  <si>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</si>
  <si>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</si>
  <si>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</si>
  <si>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B. NETVLAKKEN MS</t>
  </si>
  <si>
    <t>Afnemers MS (1-20 kV) - Transport</t>
  </si>
  <si>
    <t>kW gecontracteerd</t>
  </si>
  <si>
    <t>kWh tarief normaal</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</si>
  <si>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</si>
  <si>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</si>
  <si>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</si>
  <si>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</si>
  <si>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</si>
  <si>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</si>
  <si>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</si>
  <si>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</si>
  <si>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</si>
  <si>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</si>
  <si>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</si>
  <si>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</si>
  <si>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t/m 1*6A op het geschakeld net</t>
  </si>
  <si>
    <t>(1) Met uitzondering van de 1*6A aansluitingen op het geschakeld net.</t>
  </si>
  <si>
    <t>D. BLINDVERMOGEN</t>
  </si>
  <si>
    <t>kVArh blindvermogen MS en hoger</t>
  </si>
  <si>
    <t>kVArh blindvermogen lager dan MS</t>
  </si>
  <si>
    <t>Afnemers MS (1-20 kV) - Distributie</t>
  </si>
  <si>
    <t>1-fase &gt;1*10A en 3-fase t/m 3*25A</t>
  </si>
  <si>
    <t>1-fase aansluitingen t/m 1*10A (1)</t>
  </si>
  <si>
    <t>Aandeel SO invoeding in SO transportdienst</t>
  </si>
  <si>
    <t>Rekenvolumes REG2022</t>
  </si>
  <si>
    <t>SO transportdienst - voor herschaling</t>
  </si>
  <si>
    <t>SO Invoeding - voor herschaling</t>
  </si>
  <si>
    <t>Berekening wegingsfactoren voor invoeding</t>
  </si>
  <si>
    <t>Afnemers MS (1-20 kV)</t>
  </si>
  <si>
    <t>#</t>
  </si>
  <si>
    <t>Afnemers LS</t>
  </si>
  <si>
    <t>Vastrecht transportdienst t/m 3*80A LS</t>
  </si>
  <si>
    <t>Afnemers Trafo HS+TS/MS</t>
  </si>
  <si>
    <t xml:space="preserve">Afnemers Trafo HS+TS/MS maximaal 600 uur per jaar </t>
  </si>
  <si>
    <t>Ontwikkeling volumes transportdienst t.o.v. rekenvolumes</t>
  </si>
  <si>
    <t>Ontwikkeling inkomsten TD t.o.v. rekenvolumes</t>
  </si>
  <si>
    <t>Formules verschillen van de bovenstaande regels omdat er vanaf LS geen sprake is van volumekorting</t>
  </si>
  <si>
    <t>Ontwikkeling vergoeding invoeding door ontwikkeling volumes TD</t>
  </si>
  <si>
    <t>Wegingsfactor vastrecht</t>
  </si>
  <si>
    <t>Invoedingsvolumes</t>
  </si>
  <si>
    <t>Aandeel vastrecht in SO transportdienst</t>
  </si>
  <si>
    <t>SO REG2022</t>
  </si>
  <si>
    <t>Ontwikkeling efficiënte kosten TD</t>
  </si>
  <si>
    <t xml:space="preserve">Vastrecht rekenvolumes 2022-2026 </t>
  </si>
  <si>
    <t xml:space="preserve">Op dit tabblad wordt berekend wat de ontwikkeling is van vergoeding voor invoeding door de ontwikkeling van gerealiseerde transportafhankelijke volumes ten opzichte van de rekenvolumes. Hiervoor worden de volgende stappen doorlopen: </t>
  </si>
  <si>
    <t>3. Om tot de ontwikkeling in vergoeding voor invoeding door volumeontwikkeling TD te komen wordt het aandeel dat resulteert uit stap 2 vermenigvuldigd met de ontwikkeling in inkomsten TD t.o.v. rekenvolumes.</t>
  </si>
  <si>
    <t>Daarnaast wordt de wegingsfactor opgehaald voor de vastrechttarieven om tot het aandeel invoeding van de transportafhankelijke SO te komen.</t>
  </si>
  <si>
    <t>Schatting volumes 2022-2026</t>
  </si>
  <si>
    <t>De vastrechttarieven worden uitgesloten bij het bepalen van de ontwikkeling van de volumes.</t>
  </si>
  <si>
    <t>Verschil inkomsten TD exclusief vastrecht</t>
  </si>
  <si>
    <t>Rekenvolumes 2022 - 2026 TD (na volumekorting)</t>
  </si>
  <si>
    <t>Netvlakken LS t/m 3*80A</t>
  </si>
  <si>
    <t>Netvlakken LS t/m 1*6A</t>
  </si>
  <si>
    <t>Netvlakken LS grootverbruik</t>
  </si>
  <si>
    <t xml:space="preserve">1. In regel 49 wordt berekend welk aandeel van de SO transportdienst ziet op vastrecht. </t>
  </si>
  <si>
    <t>2. Vervolgens wordt de SO transportdienst gecorrigeerd voor het deel dat ziet op vastrecht om tot het transportafhankelijke deel te komen. In regel 64 wordt het aandeel SO invoeding in SO transportdienst (transportafhankelijke deel) berekend.</t>
  </si>
  <si>
    <t>Gewijzigd SO-bestand RNB E 2022-2026; tabblad '26) SO voor maatstaf', rij 260</t>
  </si>
  <si>
    <t>Gewijzigd SO-bestand RNB E 2022-2026; tabblad '26) SO voor maatstaf', rij 261</t>
  </si>
  <si>
    <t>Gewijzigd SO-bestand RNB E 2022-2026; tabblad '26) SO voor maatstaf', rij 262</t>
  </si>
  <si>
    <t>Gewijzigd SO-bestand RNB E 2022-2026; tabblad '26) SO voor maatstaf', rij 263</t>
  </si>
  <si>
    <t>Gewijzigd SO-bestand RNB E 2022-2026; tabblad '26) SO voor maatstaf', rij 266</t>
  </si>
  <si>
    <t>Gewijzigd SO-bestand RNB E 2022-2026; tabblad '25) Wegingsfactoren', cel F399</t>
  </si>
  <si>
    <t>Gewijzigd SO-bestand RNB E 2022-2026; tabblad '25) Wegingsfactoren', cel F432</t>
  </si>
  <si>
    <t>Gewijzigd SO-bestand RNB E 2022-2026; tabblad '25) Wegingsfactoren', cel F453</t>
  </si>
  <si>
    <t>Gewijzigd SO-bestand RNB E 2022-2026; tabblad '25) Wegingsfactoren', cel F459</t>
  </si>
  <si>
    <t>Gewijzigd SO-bestand RNB E 2022-2026; tabblad '25) Wegingsfactoren', cel F460</t>
  </si>
  <si>
    <t>Gewijzigd SO-bestand RNB E 2022-2026; tabblad '22) Rekenvolumes TD', rij 169</t>
  </si>
  <si>
    <t>Gewijzigd SO-bestand RNB E 2022-2026; tabblad '22) Rekenvolumes TD', rij 170</t>
  </si>
  <si>
    <t>Gewijzigd SO-bestand RNB E 2022-2026; tabblad '22) Rekenvolumes TD', rij 171</t>
  </si>
  <si>
    <t>Gewijzigd SO-bestand RNB E 2022-2026; tabblad '22) Rekenvolumes TD', rij 174</t>
  </si>
  <si>
    <t>Gewijzigd SO-bestand RNB E 2022-2026; tabblad '22) Rekenvolumes TD', rij 175</t>
  </si>
  <si>
    <t>Gewijzigd SO-bestand RNB E 2022-2026; tabblad '22) Rekenvolumes TD', rij 176</t>
  </si>
  <si>
    <t>Gewijzigd SO-bestand RNB E 2022-2026; tabblad '22) Rekenvolumes TD', rij 179</t>
  </si>
  <si>
    <t>Gewijzigd SO-bestand RNB E 2022-2026; tabblad '22) Rekenvolumes TD', rij 180</t>
  </si>
  <si>
    <t>Gewijzigd SO-bestand RNB E 2022-2026; tabblad '22) Rekenvolumes TD', rij 181</t>
  </si>
  <si>
    <t>Gewijzigd SO-bestand RNB E 2022-2026; tabblad '22) Rekenvolumes TD', rij 184</t>
  </si>
  <si>
    <t>Gewijzigd SO-bestand RNB E 2022-2026; tabblad '22) Rekenvolumes TD', rij 185</t>
  </si>
  <si>
    <t>Gewijzigd SO-bestand RNB E 2022-2026; tabblad '22) Rekenvolumes TD', rij 186</t>
  </si>
  <si>
    <t>Gewijzigd SO-bestand RNB E 2022-2026; tabblad '22) Rekenvolumes TD', rij 189</t>
  </si>
  <si>
    <t>Gewijzigd SO-bestand RNB E 2022-2026; tabblad '22) Rekenvolumes TD', rij 190</t>
  </si>
  <si>
    <t>Gewijzigd SO-bestand RNB E 2022-2026; tabblad '22) Rekenvolumes TD', rij 191</t>
  </si>
  <si>
    <t>Gewijzigd SO-bestand RNB E 2022-2026; tabblad '22) Rekenvolumes TD', rij 194</t>
  </si>
  <si>
    <t>Gewijzigd SO-bestand RNB E 2022-2026; tabblad '22) Rekenvolumes TD', rij 195</t>
  </si>
  <si>
    <t>Gewijzigd SO-bestand RNB E 2022-2026; tabblad '22) Rekenvolumes TD', rij 196</t>
  </si>
  <si>
    <t>Gewijzigd SO-bestand RNB E 2022-2026; tabblad '22) Rekenvolumes TD', rij 202</t>
  </si>
  <si>
    <t>Gewijzigd SO-bestand RNB E 2022-2026; tabblad '22) Rekenvolumes TD', rij 203</t>
  </si>
  <si>
    <t>Gewijzigd SO-bestand RNB E 2022-2026; tabblad '22) Rekenvolumes TD', rij 204</t>
  </si>
  <si>
    <t>Gewijzigd SO-bestand RNB E 2022-2026; tabblad '22) Rekenvolumes TD', rij 205</t>
  </si>
  <si>
    <t>Gewijzigd SO-bestand RNB E 2022-2026; tabblad '22) Rekenvolumes TD', rij 208</t>
  </si>
  <si>
    <t>Gewijzigd SO-bestand RNB E 2022-2026; tabblad '22) Rekenvolumes TD', rij 209</t>
  </si>
  <si>
    <t>Gewijzigd SO-bestand RNB E 2022-2026; tabblad '22) Rekenvolumes TD', rij 210</t>
  </si>
  <si>
    <t>Gewijzigd SO-bestand RNB E 2022-2026; tabblad '22) Rekenvolumes TD', rij 211</t>
  </si>
  <si>
    <t>Gewijzigd SO-bestand RNB E 2022-2026; tabblad '22) Rekenvolumes TD', rij 214</t>
  </si>
  <si>
    <t>Gewijzigd SO-bestand RNB E 2022-2026; tabblad '22) Rekenvolumes TD', rij 215</t>
  </si>
  <si>
    <t>Gewijzigd SO-bestand RNB E 2022-2026; tabblad '22) Rekenvolumes TD', rij 216</t>
  </si>
  <si>
    <t>Gewijzigd SO-bestand RNB E 2022-2026; tabblad '22) Rekenvolumes TD', rij 217</t>
  </si>
  <si>
    <t>Gewijzigd SO-bestand RNB E 2022-2026; tabblad '22) Rekenvolumes TD', rij 220</t>
  </si>
  <si>
    <t>Gewijzigd SO-bestand RNB E 2022-2026; tabblad '22) Rekenvolumes TD', rij 221</t>
  </si>
  <si>
    <t>Gewijzigd SO-bestand RNB E 2022-2026; tabblad '22) Rekenvolumes TD', rij 222</t>
  </si>
  <si>
    <t>Gewijzigd SO-bestand RNB E 2022-2026; tabblad '22) Rekenvolumes TD', rij 223</t>
  </si>
  <si>
    <t>Gewijzigd SO-bestand RNB E 2022-2026; tabblad '22) Rekenvolumes TD', rij 229</t>
  </si>
  <si>
    <t>Gewijzigd SO-bestand RNB E 2022-2026; tabblad '22) Rekenvolumes TD', rij 230</t>
  </si>
  <si>
    <t>Gewijzigd SO-bestand RNB E 2022-2026; tabblad '22) Rekenvolumes TD', rij 231</t>
  </si>
  <si>
    <t>Gewijzigd SO-bestand RNB E 2022-2026; tabblad '22) Rekenvolumes TD', rij 232</t>
  </si>
  <si>
    <t>Gewijzigd SO-bestand RNB E 2022-2026; tabblad '22) Rekenvolumes TD', rij 235</t>
  </si>
  <si>
    <t>Gewijzigd SO-bestand RNB E 2022-2026; tabblad '22) Rekenvolumes TD', rij 236</t>
  </si>
  <si>
    <t>Gewijzigd SO-bestand RNB E 2022-2026; tabblad '22) Rekenvolumes TD', rij 239</t>
  </si>
  <si>
    <t>Gewijzigd SO-bestand RNB E 2022-2026; tabblad '22) Rekenvolumes TD', rij 240</t>
  </si>
  <si>
    <t>Gewijzigd SO-bestand RNB E 2022-2026; tabblad '22) Rekenvolumes TD', rij 241</t>
  </si>
  <si>
    <t>Gewijzigd SO-bestand RNB E 2022-2026; tabblad '22) Rekenvolumes TD', rij 242</t>
  </si>
  <si>
    <t>Gewijzigd SO-bestand RNB E 2022-2026; tabblad '22) Rekenvolumes TD', rij 243</t>
  </si>
  <si>
    <t>Gewijzigd SO-bestand RNB E 2022-2026; tabblad '22) Rekenvolumes TD', rij 244</t>
  </si>
  <si>
    <t>Gewijzigd SO-bestand RNB E 2022-2026; tabblad '22) Rekenvolumes TD', rij 245</t>
  </si>
  <si>
    <t>Gewijzigd SO-bestand RNB E 2022-2026; tabblad '22) Rekenvolumes TD', rij 250</t>
  </si>
  <si>
    <t>Gewijzigd SO-bestand RNB E 2022-2026; tabblad '22) Rekenvolumes TD', rij 251</t>
  </si>
  <si>
    <t>Gerealiseerde volumes invoeding 2023</t>
  </si>
  <si>
    <t>EUR, pp 2023</t>
  </si>
  <si>
    <t>Aangepaste wegingsfactoren transportdienst 2023</t>
  </si>
  <si>
    <t>Wegingsfactoren REG2022</t>
  </si>
  <si>
    <t>Wegingsfactoren transportdienst 2022 - 2026</t>
  </si>
  <si>
    <t>Gewijzigd SO-bestand RNB E 2022-2026; tabblad '25) Wegingsfactoren', rij 475</t>
  </si>
  <si>
    <t>Gewijzigd SO-bestand RNB E 2022-2026; tabblad '25) Wegingsfactoren', rij 474</t>
  </si>
  <si>
    <t>Gewijzigd SO-bestand RNB E 2022-2026; tabblad '25) Wegingsfactoren', rij 399</t>
  </si>
  <si>
    <t>Gewijzigd SO-bestand RNB E 2022-2026; tabblad '25) Wegingsfactoren', rij 400</t>
  </si>
  <si>
    <t>Gewijzigd SO-bestand RNB E 2022-2026; tabblad '25) Wegingsfactoren', rij 401</t>
  </si>
  <si>
    <t>Gewijzigd SO-bestand RNB E 2022-2026; tabblad '25) Wegingsfactoren', rij 404</t>
  </si>
  <si>
    <t>Gewijzigd SO-bestand RNB E 2022-2026; tabblad '25) Wegingsfactoren', rij 405</t>
  </si>
  <si>
    <t>Gewijzigd SO-bestand RNB E 2022-2026; tabblad '25) Wegingsfactoren', rij 406</t>
  </si>
  <si>
    <t>Gewijzigd SO-bestand RNB E 2022-2026; tabblad '25) Wegingsfactoren', rij 409</t>
  </si>
  <si>
    <t>Gewijzigd SO-bestand RNB E 2022-2026; tabblad '25) Wegingsfactoren', rij 410</t>
  </si>
  <si>
    <t>Gewijzigd SO-bestand RNB E 2022-2026; tabblad '25) Wegingsfactoren', rij 411</t>
  </si>
  <si>
    <t>Gewijzigd SO-bestand RNB E 2022-2026; tabblad '25) Wegingsfactoren', rij 414</t>
  </si>
  <si>
    <t>Gewijzigd SO-bestand RNB E 2022-2026; tabblad '25) Wegingsfactoren', rij 415</t>
  </si>
  <si>
    <t>Gewijzigd SO-bestand RNB E 2022-2026; tabblad '25) Wegingsfactoren', rij 416</t>
  </si>
  <si>
    <t>Gewijzigd SO-bestand RNB E 2022-2026; tabblad '25) Wegingsfactoren', rij 419</t>
  </si>
  <si>
    <t>Gewijzigd SO-bestand RNB E 2022-2026; tabblad '25) Wegingsfactoren', rij 420</t>
  </si>
  <si>
    <t>Gewijzigd SO-bestand RNB E 2022-2026; tabblad '25) Wegingsfactoren', rij 421</t>
  </si>
  <si>
    <t>Gewijzigd SO-bestand RNB E 2022-2026; tabblad '25) Wegingsfactoren', rij 424</t>
  </si>
  <si>
    <t>Gewijzigd SO-bestand RNB E 2022-2026; tabblad '25) Wegingsfactoren', rij 425</t>
  </si>
  <si>
    <t>Gewijzigd SO-bestand RNB E 2022-2026; tabblad '25) Wegingsfactoren', rij 426</t>
  </si>
  <si>
    <t>Gewijzigd SO-bestand RNB E 2022-2026; tabblad '25) Wegingsfactoren', rij 432</t>
  </si>
  <si>
    <t>Gewijzigd SO-bestand RNB E 2022-2026; tabblad '25) Wegingsfactoren', rij 433</t>
  </si>
  <si>
    <t>Gewijzigd SO-bestand RNB E 2022-2026; tabblad '25) Wegingsfactoren', rij 434</t>
  </si>
  <si>
    <t>Gewijzigd SO-bestand RNB E 2022-2026; tabblad '25) Wegingsfactoren', rij 435</t>
  </si>
  <si>
    <t>Gewijzigd SO-bestand RNB E 2022-2026; tabblad '25) Wegingsfactoren', rij 438</t>
  </si>
  <si>
    <t>Gewijzigd SO-bestand RNB E 2022-2026; tabblad '25) Wegingsfactoren', rij 439</t>
  </si>
  <si>
    <t>Gewijzigd SO-bestand RNB E 2022-2026; tabblad '25) Wegingsfactoren', rij 440</t>
  </si>
  <si>
    <t>Gewijzigd SO-bestand RNB E 2022-2026; tabblad '25) Wegingsfactoren', rij 441</t>
  </si>
  <si>
    <t>Gewijzigd SO-bestand RNB E 2022-2026; tabblad '25) Wegingsfactoren', rij 444</t>
  </si>
  <si>
    <t>Gewijzigd SO-bestand RNB E 2022-2026; tabblad '25) Wegingsfactoren', rij 445</t>
  </si>
  <si>
    <t>Gewijzigd SO-bestand RNB E 2022-2026; tabblad '25) Wegingsfactoren', rij 446</t>
  </si>
  <si>
    <t>Gewijzigd SO-bestand RNB E 2022-2026; tabblad '25) Wegingsfactoren', rij 447</t>
  </si>
  <si>
    <t>Gewijzigd SO-bestand RNB E 2022-2026; tabblad '25) Wegingsfactoren', rij 453</t>
  </si>
  <si>
    <t>Gewijzigd SO-bestand RNB E 2022-2026; tabblad '25) Wegingsfactoren', rij 454</t>
  </si>
  <si>
    <t>Gewijzigd SO-bestand RNB E 2022-2026; tabblad '25) Wegingsfactoren', rij 455</t>
  </si>
  <si>
    <t>Gewijzigd SO-bestand RNB E 2022-2026; tabblad '25) Wegingsfactoren', rij 456</t>
  </si>
  <si>
    <t>Gewijzigd SO-bestand RNB E 2022-2026; tabblad '25) Wegingsfactoren', rij 459</t>
  </si>
  <si>
    <t>Gewijzigd SO-bestand RNB E 2022-2026; tabblad '25) Wegingsfactoren', rij 460</t>
  </si>
  <si>
    <t>Gewijzigd SO-bestand RNB E 2022-2026; tabblad '25) Wegingsfactoren', rij 463</t>
  </si>
  <si>
    <t>Gewijzigd SO-bestand RNB E 2022-2026; tabblad '25) Wegingsfactoren', rij 464</t>
  </si>
  <si>
    <t>Gewijzigd SO-bestand RNB E 2022-2026; tabblad '25) Wegingsfactoren', rij 465</t>
  </si>
  <si>
    <t>Gewijzigd SO-bestand RNB E 2022-2026; tabblad '25) Wegingsfactoren', rij 466</t>
  </si>
  <si>
    <t>Gewijzigd SO-bestand RNB E 2022-2026; tabblad '25) Wegingsfactoren', rij 467</t>
  </si>
  <si>
    <t>Gewijzigd SO-bestand RNB E 2022-2026; tabblad '25) Wegingsfactoren', rij 468</t>
  </si>
  <si>
    <t>Gewijzigd SO-bestand RNB E 2022-2026; tabblad '25) Wegingsfactoren', rij 469</t>
  </si>
  <si>
    <t xml:space="preserve"> Afnemers MS (1-20 kV) - Transport </t>
  </si>
  <si>
    <t xml:space="preserve"> Afnemers MS (1-20 kV) - MS en MS-Distributie </t>
  </si>
  <si>
    <t xml:space="preserve"> Inschatting van kosten voor invoeding per netvlak o.b.v. cascadering ("wegingsfactor invoeding") </t>
  </si>
  <si>
    <t xml:space="preserve"> Invoeding TS (25-50 kV) </t>
  </si>
  <si>
    <t xml:space="preserve"> Invoeding Trafo HS + TS/MS </t>
  </si>
  <si>
    <t xml:space="preserve"> Invoeding Trafo MS/LS </t>
  </si>
  <si>
    <t>Wegingsfactoren voor invoeding 2022 - 2026</t>
  </si>
  <si>
    <t>Gewijzigd SO-bestand RNB E 2022-2026; tabblad '25) Wegingsfactoren', rij 539</t>
  </si>
  <si>
    <t>Gewijzigd SO-bestand RNB E 2022-2026; tabblad '25) Wegingsfactoren', rij 540</t>
  </si>
  <si>
    <t>Gewijzigd SO-bestand RNB E 2022-2026; tabblad '25) Wegingsfactoren', rij 541</t>
  </si>
  <si>
    <t>Gewijzigd SO-bestand RNB E 2022-2026; tabblad '25) Wegingsfactoren', rij 542</t>
  </si>
  <si>
    <t>Gewijzigd SO-bestand RNB E 2022-2026; tabblad '25) Wegingsfactoren', rij 543</t>
  </si>
  <si>
    <t>cpi 2022</t>
  </si>
  <si>
    <t>cpi 2023</t>
  </si>
  <si>
    <t>Ophalen wegingsfactoren transportdienst REG 2022</t>
  </si>
  <si>
    <t>Ophalen wegingsfactoren invoeding REG 2022</t>
  </si>
  <si>
    <t>Volumes transportdienst 2023</t>
  </si>
  <si>
    <t>In dit bestand berekent de ACM de nacalculatie invoeding elektriciteit 2023, die onderdeel uitmaakt van de berekening van de Totale Inkomsten (TI) voor het jaar 2025 voor de regionale netbeheerders elektriciteit.</t>
  </si>
  <si>
    <t>Op dit tabblad wordt berekend wat de ontwikkeling van de transportafhankelijke volumes is ten opzichte van rekenvolumes. Het verschil tussen de volumes in 2023 en de rekenvolumes wordt vermenigvuldigd met de rolling-forward wegingsfactor. Dit resulteert in het verschil tussen de efficiënte kosten van het transportafhankelijke deel van de transportdienst op basis van rekenvolumes en de efficiënte kosten van het transportafhankelijke deel van de transportdienst op basis van gerealiseerde volumes.</t>
  </si>
  <si>
    <t>Op dit tabblad worden de gerealiseerde volumes voor de transportdienst uit 2023 opgehaald.</t>
  </si>
  <si>
    <t>Reguleringsdata 2023, Tabel 4B</t>
  </si>
  <si>
    <t>Gewijzigd SO bestand RNB-E 2022-2026, tabblad '23) Volumes Invoeding', rij 30</t>
  </si>
  <si>
    <t>Gewijzigd SO bestand RNB-E 2022-2026, tabblad '23) Volumes Invoeding', rij 31</t>
  </si>
  <si>
    <t>Gewijzigd SO bestand RNB-E 2022-2026, tabblad '23) Volumes Invoeding', rij 32</t>
  </si>
  <si>
    <t>Gewijzigd SO bestand RNB-E 2022-2026, tabblad '23) Volumes Invoeding', rij 33</t>
  </si>
  <si>
    <t>Gewijzigd SO bestand RNB-E 2022-2026, tabblad '23) Volumes Invoeding', rij 34</t>
  </si>
  <si>
    <t>De gerealiseerde volumes zijn nodig om te bepalen wat de groei in invoeding is in 2023 ten opzichte van de gehanteerde volumes in de gewijzigde x-factorberekening.</t>
  </si>
  <si>
    <t>Op dit tabblad worden de geschatte invoedingsvolumes 2022-2026 opgehaald uit de gewijzigde x-factorberekening en de gerealiseerde volumes voor invoeding opgehaald uit de reguleringsdata 2023.</t>
  </si>
  <si>
    <t>Reguleringsdata 2023, Tabel 4A</t>
  </si>
  <si>
    <t>Op dit tabblad wordt de samengestelde output (SO) voor de transportdienst en invoeding opgehaald uit het SO-bestand van de gewijzigde x-factorberkening. Deze zijn nodig om per netbeheerder te bepalen wat het aandeel invoeding is van de SO.</t>
  </si>
  <si>
    <t>Samengestelde output x-factorberekening 2022-2026</t>
  </si>
  <si>
    <t>De rekenvolumes zijn nodig om te bepalen wat de groei van invoeding is in 2023 ten opzichte van de rekenvolumes gehanteerd in de gewijzigde x-factorberekening.</t>
  </si>
  <si>
    <t>Op dit tabblad worden de wegingsfactoren voor de transportdienst en invoeding opgehaald uit het SO-bestand van de gewijzigde x-factorberekening.</t>
  </si>
  <si>
    <t>Op dit tabblad worden de rekenvolumes voor afname en invoeding opgehaald uit het SO-bestand van de gewijzigde x-factorberekening.</t>
  </si>
  <si>
    <t>Statline</t>
  </si>
  <si>
    <t>Gewijzigde x-factorberekening RNB E 2022-2026; tabblad '6) X-factor + begininkomsten', cel J114</t>
  </si>
  <si>
    <t>Sector x-factor 2022-2026 (afgerond)</t>
  </si>
  <si>
    <t>x-factoren en CPI</t>
  </si>
  <si>
    <t>CPI 2022</t>
  </si>
  <si>
    <t>CPI 2023</t>
  </si>
  <si>
    <t>Daarna worden de sector x-factor en de CPI in 2022 en 2023 opgehaald om de wegingsfactoren te kunnen updaten naar het niveau van 2023.</t>
  </si>
  <si>
    <t>Rolling-forward wegingsfactoren</t>
  </si>
  <si>
    <t>Op dit tabblad worden de 'rolling-forward' wegingsfactoren per categorie bepaald. Deze zijn de wegingsfactoren uit de gewijzigde x-factorberekening, die zijn aangepast naar prijspeil en efficiëntieniveau 2023.</t>
  </si>
  <si>
    <t>Ophalen x-factor en CPI</t>
  </si>
  <si>
    <t>(1) Met uitzondering van de 1*6A aansluitingen op het geschakeld net</t>
  </si>
  <si>
    <t>De ontwikkeling van de volumes transportdienst wordt bepaald ná volumekorting, omdat de rekenvolumes ook ná aftrek van de volumekorting zijn.</t>
  </si>
  <si>
    <t>Ophalen samengestelde output x-factorberekening 2022-2026</t>
  </si>
  <si>
    <t>Gerealiseerde volumes TD 2023 na volumekorting</t>
  </si>
  <si>
    <t>Berekening input nacalculatie invoeding 2023 regionale netbeheerders elektriciteit</t>
  </si>
  <si>
    <t>Reguleringsdata 2023</t>
  </si>
  <si>
    <t>RNB-E - TI-berekening 2023</t>
  </si>
  <si>
    <t>https://www.acm.nl/nl/publicaties/berekening-totale-inkomsten-2023-regionaal-netbeheer-elektriciteit</t>
  </si>
  <si>
    <t>Tarievenblad [netbeheerder] elektriciteit 2023</t>
  </si>
  <si>
    <t>Zoeken in Publicaties: tarievenbesluit elektriciteit 2023 | ACM.nl</t>
  </si>
  <si>
    <t>Gewijzigd SO-bestand RNB E 2022-2026</t>
  </si>
  <si>
    <t>https://www.acm.nl/nl/publicaties/berekening-x-factor-bij-gewijzigde-x-factorbesluiten-elektriciteit-2022-2026</t>
  </si>
  <si>
    <t xml:space="preserve">StatLine </t>
  </si>
  <si>
    <t>https://opendata.cbs.nl/#/CBS/nl/dataset/70936ned/table?ts=1631782812900</t>
  </si>
  <si>
    <t>ACM/23/187178</t>
  </si>
  <si>
    <t>Tarievenbesluiten regionale netbeheerders elektriciteit 2025</t>
  </si>
  <si>
    <t>Berekening totale inkomsten 2025 regionale netbeheerders elektriciteit</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</si>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</sst>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_ ;_ * \-#,##0.00_ ;_ * &quot;-&quot;_ ;_ @_ "/>
    <numFmt numFmtId="165" formatCode="_(* #,##0_);_(* \(#,##0\);_(* &quot;-&quot;_);_(@_)"/>
    <numFmt numFmtId="166" formatCode="&quot;£ &quot;#,##0;\-&quot;£ &quot;#,##0"/>
    <numFmt numFmtId="167" formatCode="_ * #,##0_ ;_ * \-#,##0_ ;_ * &quot;-&quot;??_ ;_ @_ "/>
    <numFmt numFmtId="168" formatCode="_-* #,##0_-;_-* #,##0\-;_-* &quot;-&quot;??_-;_-@_-"/>
    <numFmt numFmtId="169" formatCode="_-* #,##0.00_-;_-* #,##0.00\-;_-* &quot;-&quot;??_-;_-@_-"/>
    <numFmt numFmtId="170" formatCode="_-* #,##0_-;_-* #,##0\-;_-* &quot;-&quot;_-;_-@_-"/>
    <numFmt numFmtId="171" formatCode="_([$€]* #,##0.00_);_([$€]* \(#,##0.00\);_([$€]* &quot;-&quot;??_);_(@_)"/>
    <numFmt numFmtId="172" formatCode="_-[$€]\ * #,##0.00_-;_-[$€]\ * #,##0.00\-;_-[$€]\ * &quot;-&quot;??_-;_-@_-"/>
    <numFmt numFmtId="173" formatCode="_ * #,##0.0000_ ;_ * \-#,##0.0000_ ;_ * &quot;-&quot;_ ;_ @_ "/>
    <numFmt numFmtId="174" formatCode="_ * #,##0.00000_ ;_ * \-#,##0.00000_ ;_ * &quot;-&quot;??_ ;_ @_ "/>
    <numFmt numFmtId="175" formatCode="0.0%"/>
  </numFmts>
  <fonts count="8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9"/>
      <name val="Arial"/>
      <family val="2"/>
    </font>
    <font>
      <i/>
      <sz val="10"/>
      <color theme="1"/>
      <name val="Arial"/>
      <family val="2"/>
    </font>
    <font>
      <sz val="10"/>
      <color indexed="8"/>
      <name val="MS Sans Serif"/>
      <family val="2"/>
    </font>
    <font>
      <sz val="10"/>
      <color indexed="8"/>
      <name val="Arial"/>
      <family val="2"/>
    </font>
    <font>
      <b/>
      <sz val="10"/>
      <color indexed="8"/>
      <name val="Arial"/>
      <family val="2"/>
    </font>
    <font>
      <sz val="12"/>
      <name val="Times New Roman"/>
      <family val="1"/>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b/>
      <sz val="10"/>
      <color indexed="63"/>
      <name val="EYInterstate Light"/>
      <family val="2"/>
    </font>
    <font>
      <sz val="11"/>
      <name val="Essent Proforma"/>
    </font>
    <font>
      <b/>
      <sz val="18"/>
      <color indexed="56"/>
      <name val="Cambria"/>
      <family val="2"/>
    </font>
    <font>
      <b/>
      <sz val="11"/>
      <color indexed="8"/>
      <name val="Calibri"/>
      <family val="2"/>
    </font>
    <font>
      <sz val="11"/>
      <color indexed="10"/>
      <name val="Calibri"/>
      <family val="2"/>
    </font>
    <font>
      <b/>
      <sz val="10"/>
      <color indexed="52"/>
      <name val="EYInterstate Light"/>
      <family val="2"/>
    </font>
    <font>
      <b/>
      <sz val="11"/>
      <color indexed="63"/>
      <name val="Calibri"/>
      <family val="2"/>
    </font>
    <font>
      <b/>
      <sz val="10"/>
      <color indexed="8"/>
      <name val="EYInterstate Light"/>
      <family val="2"/>
    </font>
    <font>
      <sz val="10"/>
      <color indexed="10"/>
      <name val="EYInterstate Light"/>
      <family val="2"/>
    </font>
    <font>
      <sz val="8"/>
      <name val="Arial"/>
      <family val="2"/>
    </font>
    <font>
      <b/>
      <sz val="11"/>
      <color indexed="10"/>
      <name val="Calibri"/>
      <family val="2"/>
    </font>
    <font>
      <u/>
      <sz val="10"/>
      <color indexed="12"/>
      <name val="Arial"/>
      <family val="2"/>
    </font>
    <font>
      <sz val="10"/>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9D9D9"/>
        <bgColor rgb="FF000000"/>
      </patternFill>
    </fill>
    <fill>
      <patternFill patternType="solid">
        <fgColor rgb="FFCCC8D9"/>
        <bgColor rgb="FF000000"/>
      </patternFill>
    </fill>
    <fill>
      <patternFill patternType="solid">
        <fgColor rgb="FFFFFFCC"/>
        <bgColor rgb="FF000000"/>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s>
  <cellStyleXfs count="326">
    <xf numFmtId="0" fontId="0" fillId="0" borderId="0">
      <alignment vertical="top"/>
    </xf>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0" borderId="0">
      <alignment vertical="top"/>
    </xf>
    <xf numFmtId="49" fontId="12" fillId="5" borderId="1">
      <alignment vertical="top"/>
    </xf>
    <xf numFmtId="49" fontId="10" fillId="19" borderId="1">
      <alignment vertical="top"/>
    </xf>
    <xf numFmtId="49" fontId="10" fillId="0" borderId="0">
      <alignment vertical="top"/>
    </xf>
    <xf numFmtId="41" fontId="9" fillId="12" borderId="0">
      <alignment vertical="top"/>
    </xf>
    <xf numFmtId="41" fontId="9" fillId="11" borderId="0">
      <alignment vertical="top"/>
    </xf>
    <xf numFmtId="41" fontId="9" fillId="9" borderId="0">
      <alignment vertical="top"/>
    </xf>
    <xf numFmtId="41" fontId="9" fillId="46" borderId="0">
      <alignment vertical="top"/>
    </xf>
    <xf numFmtId="41" fontId="9" fillId="7" borderId="0">
      <alignment vertical="top"/>
    </xf>
    <xf numFmtId="41" fontId="9" fillId="13" borderId="0">
      <alignment vertical="top"/>
    </xf>
    <xf numFmtId="49" fontId="14" fillId="0" borderId="0">
      <alignment vertical="top"/>
    </xf>
    <xf numFmtId="49" fontId="13" fillId="0" borderId="0">
      <alignment vertical="top"/>
    </xf>
    <xf numFmtId="0" fontId="20" fillId="15" borderId="3" applyNumberFormat="0" applyAlignment="0" applyProtection="0"/>
    <xf numFmtId="0" fontId="21" fillId="16" borderId="4" applyNumberFormat="0" applyAlignment="0" applyProtection="0"/>
    <xf numFmtId="0" fontId="22" fillId="16" borderId="3" applyNumberFormat="0" applyAlignment="0" applyProtection="0"/>
    <xf numFmtId="0" fontId="23" fillId="0" borderId="5" applyNumberFormat="0" applyFill="0" applyAlignment="0" applyProtection="0"/>
    <xf numFmtId="0" fontId="17" fillId="17" borderId="6" applyNumberFormat="0" applyAlignment="0" applyProtection="0"/>
    <xf numFmtId="0" fontId="19" fillId="18" borderId="7" applyNumberFormat="0" applyFont="0" applyAlignment="0" applyProtection="0"/>
    <xf numFmtId="0" fontId="24" fillId="0" borderId="0" applyNumberForma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9" fontId="19" fillId="0" borderId="0" applyFon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32" fillId="43" borderId="0" applyNumberFormat="0" applyBorder="0" applyAlignment="0" applyProtection="0"/>
    <xf numFmtId="0" fontId="33" fillId="0" borderId="0" applyNumberFormat="0" applyFill="0" applyBorder="0" applyAlignment="0" applyProtection="0"/>
    <xf numFmtId="49" fontId="25" fillId="0" borderId="0" applyFill="0" applyBorder="0" applyAlignment="0" applyProtection="0"/>
    <xf numFmtId="43" fontId="9" fillId="44" borderId="0" applyNumberFormat="0">
      <alignment vertical="top"/>
    </xf>
    <xf numFmtId="43" fontId="9" fillId="11" borderId="0" applyFont="0" applyFill="0" applyBorder="0" applyAlignment="0" applyProtection="0">
      <alignment vertical="top"/>
    </xf>
    <xf numFmtId="10" fontId="9" fillId="0" borderId="0" applyFont="0" applyFill="0" applyBorder="0" applyAlignment="0" applyProtection="0">
      <alignment vertical="top"/>
    </xf>
    <xf numFmtId="41" fontId="9" fillId="45" borderId="0">
      <alignment vertical="top"/>
    </xf>
    <xf numFmtId="0" fontId="9" fillId="0" borderId="0" applyNumberFormat="0" applyFill="0" applyBorder="0" applyAlignment="0" applyProtection="0"/>
    <xf numFmtId="38" fontId="9" fillId="0" borderId="0" applyFont="0" applyFill="0" applyBorder="0" applyAlignment="0" applyProtection="0"/>
    <xf numFmtId="165" fontId="9"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43" fontId="9" fillId="46" borderId="0">
      <alignment vertical="top"/>
    </xf>
    <xf numFmtId="41" fontId="9" fillId="46" borderId="0">
      <alignment vertical="top"/>
    </xf>
    <xf numFmtId="43" fontId="9" fillId="45" borderId="0">
      <alignment vertical="top"/>
    </xf>
    <xf numFmtId="166" fontId="9" fillId="0" borderId="0"/>
    <xf numFmtId="167" fontId="9" fillId="6" borderId="0"/>
    <xf numFmtId="0" fontId="9" fillId="0" borderId="0"/>
    <xf numFmtId="9" fontId="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40" fillId="0" borderId="0"/>
    <xf numFmtId="0" fontId="36" fillId="0" borderId="0"/>
    <xf numFmtId="0" fontId="9" fillId="0" borderId="0"/>
    <xf numFmtId="0" fontId="41"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 fillId="21" borderId="0" applyNumberFormat="0" applyBorder="0" applyAlignment="0" applyProtection="0"/>
    <xf numFmtId="0" fontId="41"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 fillId="25" borderId="0" applyNumberFormat="0" applyBorder="0" applyAlignment="0" applyProtection="0"/>
    <xf numFmtId="0" fontId="41"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 fillId="29" borderId="0" applyNumberFormat="0" applyBorder="0" applyAlignment="0" applyProtection="0"/>
    <xf numFmtId="0" fontId="41"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 fillId="33" borderId="0" applyNumberFormat="0" applyBorder="0" applyAlignment="0" applyProtection="0"/>
    <xf numFmtId="0" fontId="41"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 fillId="37" borderId="0" applyNumberFormat="0" applyBorder="0" applyAlignment="0" applyProtection="0"/>
    <xf numFmtId="0" fontId="41"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 fillId="41" borderId="0" applyNumberFormat="0" applyBorder="0" applyAlignment="0" applyProtection="0"/>
    <xf numFmtId="0" fontId="41"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 fillId="22" borderId="0" applyNumberFormat="0" applyBorder="0" applyAlignment="0" applyProtection="0"/>
    <xf numFmtId="0" fontId="41"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 fillId="26" borderId="0" applyNumberFormat="0" applyBorder="0" applyAlignment="0" applyProtection="0"/>
    <xf numFmtId="0" fontId="41"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 fillId="30" borderId="0" applyNumberFormat="0" applyBorder="0" applyAlignment="0" applyProtection="0"/>
    <xf numFmtId="0" fontId="41"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 fillId="34" borderId="0" applyNumberFormat="0" applyBorder="0" applyAlignment="0" applyProtection="0"/>
    <xf numFmtId="0" fontId="41"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 fillId="38" borderId="0" applyNumberFormat="0" applyBorder="0" applyAlignment="0" applyProtection="0"/>
    <xf numFmtId="0" fontId="41"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 fillId="42" borderId="0" applyNumberFormat="0" applyBorder="0" applyAlignment="0" applyProtection="0"/>
    <xf numFmtId="0" fontId="43"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3" fillId="55"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43" fillId="56" borderId="0" applyNumberFormat="0" applyBorder="0" applyAlignment="0" applyProtection="0"/>
    <xf numFmtId="0" fontId="44" fillId="56" borderId="0" applyNumberFormat="0" applyBorder="0" applyAlignment="0" applyProtection="0"/>
    <xf numFmtId="0" fontId="44" fillId="56" borderId="0" applyNumberFormat="0" applyBorder="0" applyAlignment="0" applyProtection="0"/>
    <xf numFmtId="0" fontId="43" fillId="59"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60"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61"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3" fillId="62"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3" fillId="63"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0" fontId="43" fillId="64" borderId="0" applyNumberFormat="0" applyBorder="0" applyAlignment="0" applyProtection="0"/>
    <xf numFmtId="0" fontId="44" fillId="64" borderId="0" applyNumberFormat="0" applyBorder="0" applyAlignment="0" applyProtection="0"/>
    <xf numFmtId="0" fontId="44" fillId="64" borderId="0" applyNumberFormat="0" applyBorder="0" applyAlignment="0" applyProtection="0"/>
    <xf numFmtId="0" fontId="43" fillId="59"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60"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65" borderId="0" applyNumberFormat="0" applyBorder="0" applyAlignment="0" applyProtection="0"/>
    <xf numFmtId="0" fontId="44" fillId="65" borderId="0" applyNumberFormat="0" applyBorder="0" applyAlignment="0" applyProtection="0"/>
    <xf numFmtId="0" fontId="44" fillId="65" borderId="0" applyNumberFormat="0" applyBorder="0" applyAlignment="0" applyProtection="0"/>
    <xf numFmtId="0" fontId="46" fillId="49" borderId="0" applyNumberFormat="0" applyBorder="0" applyAlignment="0" applyProtection="0"/>
    <xf numFmtId="0" fontId="47" fillId="66" borderId="12" applyNumberFormat="0" applyAlignment="0" applyProtection="0"/>
    <xf numFmtId="0" fontId="47" fillId="66" borderId="12" applyNumberFormat="0" applyAlignment="0" applyProtection="0"/>
    <xf numFmtId="0" fontId="47" fillId="66" borderId="12" applyNumberFormat="0" applyAlignment="0" applyProtection="0"/>
    <xf numFmtId="0" fontId="49" fillId="67" borderId="13" applyNumberFormat="0" applyAlignment="0" applyProtection="0"/>
    <xf numFmtId="43" fontId="39" fillId="0" borderId="0" applyFont="0" applyFill="0" applyBorder="0" applyAlignment="0" applyProtection="0"/>
    <xf numFmtId="0" fontId="48" fillId="67" borderId="13" applyNumberFormat="0" applyAlignment="0" applyProtection="0"/>
    <xf numFmtId="171"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0" fontId="51" fillId="0" borderId="0" applyNumberFormat="0" applyFill="0" applyBorder="0" applyAlignment="0" applyProtection="0"/>
    <xf numFmtId="0" fontId="52" fillId="0" borderId="14" applyNumberFormat="0" applyFill="0" applyAlignment="0" applyProtection="0"/>
    <xf numFmtId="0" fontId="53" fillId="50"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5" fillId="0" borderId="0"/>
    <xf numFmtId="0" fontId="57" fillId="0" borderId="15" applyNumberFormat="0" applyFill="0" applyAlignment="0" applyProtection="0"/>
    <xf numFmtId="0" fontId="59"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3" fillId="53" borderId="12" applyNumberFormat="0" applyAlignment="0" applyProtection="0"/>
    <xf numFmtId="0" fontId="62" fillId="53" borderId="12" applyNumberFormat="0" applyAlignment="0" applyProtection="0"/>
    <xf numFmtId="0" fontId="62" fillId="53" borderId="12" applyNumberFormat="0" applyAlignment="0" applyProtection="0"/>
    <xf numFmtId="43" fontId="4"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9" fillId="0" borderId="0" applyFont="0" applyFill="0" applyBorder="0" applyAlignment="0" applyProtection="0"/>
    <xf numFmtId="43" fontId="4" fillId="0" borderId="0" applyFont="0" applyFill="0" applyBorder="0" applyAlignment="0" applyProtection="0"/>
    <xf numFmtId="169" fontId="9" fillId="0" borderId="0" applyFont="0" applyFill="0" applyBorder="0" applyAlignment="0" applyProtection="0"/>
    <xf numFmtId="0" fontId="56" fillId="0" borderId="15" applyNumberFormat="0" applyFill="0" applyAlignment="0" applyProtection="0"/>
    <xf numFmtId="0" fontId="58"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52" fillId="0" borderId="14" applyNumberFormat="0" applyFill="0" applyAlignment="0" applyProtection="0"/>
    <xf numFmtId="0" fontId="65" fillId="0" borderId="14" applyNumberFormat="0" applyFill="0" applyAlignment="0" applyProtection="0"/>
    <xf numFmtId="0" fontId="66" fillId="68" borderId="0" applyNumberFormat="0" applyBorder="0" applyAlignment="0" applyProtection="0"/>
    <xf numFmtId="0" fontId="66" fillId="68" borderId="0" applyNumberFormat="0" applyBorder="0" applyAlignment="0" applyProtection="0"/>
    <xf numFmtId="0" fontId="67" fillId="68" borderId="0" applyNumberFormat="0" applyBorder="0" applyAlignment="0" applyProtection="0"/>
    <xf numFmtId="0" fontId="68" fillId="0" borderId="0"/>
    <xf numFmtId="0" fontId="39" fillId="0" borderId="0"/>
    <xf numFmtId="0" fontId="39" fillId="69" borderId="18" applyNumberFormat="0" applyFont="0" applyAlignment="0" applyProtection="0"/>
    <xf numFmtId="0" fontId="9" fillId="69" borderId="18" applyNumberFormat="0" applyFont="0" applyAlignment="0" applyProtection="0"/>
    <xf numFmtId="0" fontId="40" fillId="69" borderId="18" applyNumberFormat="0" applyFont="0" applyAlignment="0" applyProtection="0"/>
    <xf numFmtId="0" fontId="40" fillId="69" borderId="18" applyNumberFormat="0" applyFont="0" applyAlignment="0" applyProtection="0"/>
    <xf numFmtId="0" fontId="40" fillId="69" borderId="18"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5" fillId="49" borderId="0" applyNumberFormat="0" applyBorder="0" applyAlignment="0" applyProtection="0"/>
    <xf numFmtId="0" fontId="69" fillId="66" borderId="19" applyNumberFormat="0" applyAlignment="0" applyProtection="0"/>
    <xf numFmtId="9" fontId="9"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9" fillId="0" borderId="0"/>
    <xf numFmtId="0" fontId="9" fillId="0" borderId="0"/>
    <xf numFmtId="0" fontId="9" fillId="0" borderId="0"/>
    <xf numFmtId="0" fontId="4" fillId="0" borderId="0"/>
    <xf numFmtId="0" fontId="9" fillId="0" borderId="0"/>
    <xf numFmtId="0" fontId="4" fillId="0" borderId="0"/>
    <xf numFmtId="0" fontId="9" fillId="0" borderId="0"/>
    <xf numFmtId="0" fontId="34" fillId="0" borderId="0"/>
    <xf numFmtId="0" fontId="70" fillId="0" borderId="0"/>
    <xf numFmtId="0" fontId="4" fillId="0" borderId="0"/>
    <xf numFmtId="0" fontId="9" fillId="0" borderId="0" applyFill="0"/>
    <xf numFmtId="0" fontId="9" fillId="0" borderId="0"/>
    <xf numFmtId="0" fontId="9" fillId="0" borderId="0"/>
    <xf numFmtId="0" fontId="4" fillId="0" borderId="0"/>
    <xf numFmtId="0" fontId="64" fillId="0" borderId="0"/>
    <xf numFmtId="0" fontId="9" fillId="0" borderId="0"/>
    <xf numFmtId="0" fontId="9" fillId="0" borderId="0"/>
    <xf numFmtId="0" fontId="4" fillId="0" borderId="0"/>
    <xf numFmtId="0" fontId="4" fillId="0" borderId="0"/>
    <xf numFmtId="0" fontId="4"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20" applyNumberFormat="0" applyFill="0" applyAlignment="0" applyProtection="0"/>
    <xf numFmtId="0" fontId="72" fillId="0" borderId="20" applyNumberFormat="0" applyFill="0" applyAlignment="0" applyProtection="0"/>
    <xf numFmtId="0" fontId="72" fillId="0" borderId="20" applyNumberFormat="0" applyFill="0" applyAlignment="0" applyProtection="0"/>
    <xf numFmtId="0" fontId="72" fillId="0" borderId="20" applyNumberFormat="0" applyFill="0" applyAlignment="0" applyProtection="0"/>
    <xf numFmtId="0" fontId="50" fillId="0" borderId="0" applyNumberFormat="0" applyFill="0" applyBorder="0" applyAlignment="0" applyProtection="0"/>
    <xf numFmtId="0" fontId="73" fillId="0" borderId="0" applyNumberFormat="0" applyFill="0" applyBorder="0" applyAlignment="0" applyProtection="0"/>
    <xf numFmtId="0" fontId="3" fillId="0" borderId="0"/>
    <xf numFmtId="0" fontId="45" fillId="49" borderId="0" applyNumberFormat="0" applyBorder="0" applyAlignment="0" applyProtection="0"/>
    <xf numFmtId="0" fontId="74" fillId="66" borderId="12" applyNumberFormat="0" applyAlignment="0" applyProtection="0"/>
    <xf numFmtId="0" fontId="48" fillId="67" borderId="13" applyNumberFormat="0" applyAlignment="0" applyProtection="0"/>
    <xf numFmtId="43" fontId="3" fillId="0" borderId="0" applyFont="0" applyFill="0" applyBorder="0" applyAlignment="0" applyProtection="0"/>
    <xf numFmtId="0" fontId="50" fillId="0" borderId="0" applyNumberFormat="0" applyFill="0" applyBorder="0" applyAlignment="0" applyProtection="0"/>
    <xf numFmtId="0" fontId="56" fillId="0" borderId="15" applyNumberFormat="0" applyFill="0" applyAlignment="0" applyProtection="0"/>
    <xf numFmtId="0" fontId="58"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62" fillId="53" borderId="12" applyNumberFormat="0" applyAlignment="0" applyProtection="0"/>
    <xf numFmtId="169" fontId="9" fillId="0" borderId="0" applyFont="0" applyFill="0" applyBorder="0" applyAlignment="0" applyProtection="0"/>
    <xf numFmtId="0" fontId="9" fillId="69" borderId="18" applyNumberFormat="0" applyFont="0" applyAlignment="0" applyProtection="0"/>
    <xf numFmtId="0" fontId="75" fillId="66" borderId="19" applyNumberFormat="0" applyAlignment="0" applyProtection="0"/>
    <xf numFmtId="0" fontId="9" fillId="0" borderId="0"/>
    <xf numFmtId="0" fontId="76" fillId="0" borderId="20" applyNumberFormat="0" applyFill="0" applyAlignment="0" applyProtection="0"/>
    <xf numFmtId="0" fontId="75" fillId="66" borderId="19" applyNumberFormat="0" applyAlignment="0" applyProtection="0"/>
    <xf numFmtId="0" fontId="75" fillId="66" borderId="19" applyNumberFormat="0" applyAlignment="0" applyProtection="0"/>
    <xf numFmtId="0" fontId="75" fillId="66" borderId="19" applyNumberFormat="0" applyAlignment="0" applyProtection="0"/>
    <xf numFmtId="44" fontId="9" fillId="0" borderId="0" applyFont="0" applyFill="0" applyBorder="0" applyAlignment="0" applyProtection="0"/>
    <xf numFmtId="0" fontId="73" fillId="0" borderId="0" applyNumberFormat="0" applyFill="0" applyBorder="0" applyAlignment="0" applyProtection="0"/>
    <xf numFmtId="0" fontId="77" fillId="0" borderId="0" applyNumberFormat="0" applyFill="0" applyBorder="0" applyAlignment="0" applyProtection="0"/>
    <xf numFmtId="0" fontId="78" fillId="0" borderId="0" applyNumberFormat="0" applyFont="0" applyBorder="0" applyAlignment="0" applyProtection="0"/>
    <xf numFmtId="0" fontId="2" fillId="0" borderId="0"/>
    <xf numFmtId="9" fontId="1" fillId="0" borderId="0" applyFont="0" applyFill="0" applyBorder="0" applyAlignment="0" applyProtection="0"/>
    <xf numFmtId="49" fontId="12" fillId="5" borderId="21">
      <alignment vertical="top"/>
    </xf>
    <xf numFmtId="49" fontId="10" fillId="19" borderId="21">
      <alignment vertical="top"/>
    </xf>
    <xf numFmtId="0" fontId="80" fillId="0" borderId="0" applyNumberFormat="0" applyFill="0" applyBorder="0" applyAlignment="0" applyProtection="0">
      <alignment vertical="top"/>
      <protection locked="0"/>
    </xf>
    <xf numFmtId="0" fontId="1" fillId="0" borderId="0"/>
    <xf numFmtId="44" fontId="9" fillId="0" borderId="0" applyFont="0" applyFill="0" applyBorder="0" applyAlignment="0" applyProtection="0"/>
    <xf numFmtId="169" fontId="9" fillId="0" borderId="0" applyFont="0" applyFill="0" applyBorder="0" applyAlignment="0" applyProtection="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5">
    <xf numFmtId="0" fontId="0" fillId="0" borderId="0" xfId="0">
      <alignment vertical="top"/>
    </xf>
    <xf numFmtId="43" fontId="9" fillId="0" borderId="0" xfId="4" applyNumberFormat="1">
      <alignment vertical="top"/>
    </xf>
    <xf numFmtId="41" fontId="9" fillId="0" borderId="0" xfId="64" applyNumberFormat="1">
      <alignment vertical="top"/>
    </xf>
    <xf numFmtId="43" fontId="5" fillId="11" borderId="0" xfId="63" applyFont="1" applyFill="1">
      <alignment vertical="top"/>
    </xf>
    <xf numFmtId="0" fontId="10" fillId="0" borderId="0" xfId="4" applyFont="1">
      <alignment vertical="top"/>
    </xf>
    <xf numFmtId="0" fontId="9" fillId="0" borderId="0" xfId="4">
      <alignment vertical="top"/>
    </xf>
    <xf numFmtId="0" fontId="11" fillId="0" borderId="0" xfId="4" applyFont="1">
      <alignment vertical="top"/>
    </xf>
    <xf numFmtId="0" fontId="13" fillId="0" borderId="0" xfId="4" applyFont="1">
      <alignment vertical="top"/>
    </xf>
    <xf numFmtId="0" fontId="14" fillId="0" borderId="0" xfId="4" applyFont="1">
      <alignment vertical="top"/>
    </xf>
    <xf numFmtId="0" fontId="9" fillId="0" borderId="2" xfId="4" applyBorder="1">
      <alignment vertical="top"/>
    </xf>
    <xf numFmtId="49" fontId="12" fillId="5" borderId="1" xfId="5">
      <alignment vertical="top"/>
    </xf>
    <xf numFmtId="49" fontId="10" fillId="19" borderId="1" xfId="6">
      <alignment vertical="top"/>
    </xf>
    <xf numFmtId="0" fontId="11" fillId="0" borderId="2" xfId="4" applyFont="1" applyBorder="1" applyAlignment="1">
      <alignment horizontal="left" vertical="top" wrapText="1"/>
    </xf>
    <xf numFmtId="0" fontId="9" fillId="0" borderId="2" xfId="4" applyBorder="1" applyAlignment="1">
      <alignment horizontal="left" vertical="top" wrapText="1"/>
    </xf>
    <xf numFmtId="0" fontId="9" fillId="6" borderId="0" xfId="4" applyFill="1">
      <alignment vertical="top"/>
    </xf>
    <xf numFmtId="2" fontId="9" fillId="10" borderId="0" xfId="4" applyNumberFormat="1" applyFill="1">
      <alignment vertical="top"/>
    </xf>
    <xf numFmtId="1" fontId="9" fillId="0" borderId="0" xfId="4" applyNumberFormat="1">
      <alignment vertical="top"/>
    </xf>
    <xf numFmtId="1" fontId="13" fillId="0" borderId="0" xfId="4" applyNumberFormat="1" applyFont="1">
      <alignment vertical="top"/>
    </xf>
    <xf numFmtId="0" fontId="16" fillId="0" borderId="0" xfId="4" applyFont="1">
      <alignment vertical="top"/>
    </xf>
    <xf numFmtId="49" fontId="11" fillId="19" borderId="2" xfId="6" applyFont="1" applyBorder="1">
      <alignment vertical="top"/>
    </xf>
    <xf numFmtId="0" fontId="12" fillId="5" borderId="1" xfId="5" applyNumberFormat="1">
      <alignment vertical="top"/>
    </xf>
    <xf numFmtId="0" fontId="18" fillId="0" borderId="0" xfId="4" applyFont="1">
      <alignment vertical="top"/>
    </xf>
    <xf numFmtId="0" fontId="11" fillId="8" borderId="0" xfId="4" applyFont="1" applyFill="1">
      <alignment vertical="top"/>
    </xf>
    <xf numFmtId="0" fontId="9" fillId="14" borderId="0" xfId="4" applyFill="1">
      <alignment vertical="top"/>
    </xf>
    <xf numFmtId="49" fontId="11" fillId="19" borderId="0" xfId="6" applyFont="1" applyBorder="1">
      <alignment vertical="top"/>
    </xf>
    <xf numFmtId="49" fontId="9" fillId="19" borderId="2" xfId="6" applyFont="1" applyBorder="1">
      <alignment vertical="top"/>
    </xf>
    <xf numFmtId="0" fontId="11" fillId="0" borderId="0" xfId="4" applyFont="1" applyAlignment="1">
      <alignment horizontal="left" vertical="top" wrapText="1"/>
    </xf>
    <xf numFmtId="49" fontId="10" fillId="0" borderId="0" xfId="7">
      <alignment vertical="top"/>
    </xf>
    <xf numFmtId="49" fontId="13" fillId="0" borderId="0" xfId="15">
      <alignment vertical="top"/>
    </xf>
    <xf numFmtId="41" fontId="9" fillId="12" borderId="0" xfId="8">
      <alignment vertical="top"/>
    </xf>
    <xf numFmtId="0" fontId="11" fillId="11" borderId="0" xfId="4" applyFont="1" applyFill="1">
      <alignment vertical="top"/>
    </xf>
    <xf numFmtId="41" fontId="9" fillId="9" borderId="0" xfId="10">
      <alignment vertical="top"/>
    </xf>
    <xf numFmtId="41" fontId="9" fillId="46" borderId="0" xfId="11">
      <alignment vertical="top"/>
    </xf>
    <xf numFmtId="41" fontId="9" fillId="46" borderId="2" xfId="11" applyBorder="1">
      <alignment vertical="top"/>
    </xf>
    <xf numFmtId="43" fontId="16" fillId="0" borderId="0" xfId="63" applyFont="1" applyFill="1">
      <alignment vertical="top"/>
    </xf>
    <xf numFmtId="10" fontId="9" fillId="0" borderId="0" xfId="64">
      <alignment vertical="top"/>
    </xf>
    <xf numFmtId="41" fontId="9" fillId="45" borderId="0" xfId="65">
      <alignment vertical="top"/>
    </xf>
    <xf numFmtId="41" fontId="9" fillId="13" borderId="0" xfId="13">
      <alignment vertical="top"/>
    </xf>
    <xf numFmtId="41" fontId="9" fillId="11" borderId="0" xfId="9">
      <alignment vertical="top"/>
    </xf>
    <xf numFmtId="41" fontId="9" fillId="0" borderId="0" xfId="11" applyFill="1">
      <alignment vertical="top"/>
    </xf>
    <xf numFmtId="41" fontId="9" fillId="0" borderId="0" xfId="13" applyFill="1">
      <alignment vertical="top"/>
    </xf>
    <xf numFmtId="164" fontId="9" fillId="13" borderId="0" xfId="13" applyNumberFormat="1">
      <alignment vertical="top"/>
    </xf>
    <xf numFmtId="0" fontId="5" fillId="0" borderId="0" xfId="0" applyFont="1" applyAlignment="1"/>
    <xf numFmtId="0" fontId="31" fillId="0" borderId="0" xfId="0" applyFont="1" applyAlignment="1"/>
    <xf numFmtId="167" fontId="5" fillId="0" borderId="0" xfId="63" applyNumberFormat="1" applyFont="1" applyFill="1" applyAlignment="1"/>
    <xf numFmtId="0" fontId="0" fillId="0" borderId="0" xfId="0" applyAlignment="1"/>
    <xf numFmtId="10" fontId="9" fillId="11" borderId="0" xfId="64" applyFill="1">
      <alignment vertical="top"/>
    </xf>
    <xf numFmtId="0" fontId="9" fillId="0" borderId="2" xfId="4" applyBorder="1" applyAlignment="1">
      <alignment vertical="top" wrapText="1"/>
    </xf>
    <xf numFmtId="49" fontId="17" fillId="5" borderId="1" xfId="5" applyFont="1">
      <alignment vertical="top"/>
    </xf>
    <xf numFmtId="49" fontId="25" fillId="0" borderId="2" xfId="61" applyBorder="1" applyAlignment="1">
      <alignment vertical="top" wrapText="1"/>
    </xf>
    <xf numFmtId="10" fontId="9" fillId="0" borderId="0" xfId="4" applyNumberFormat="1">
      <alignment vertical="top"/>
    </xf>
    <xf numFmtId="10" fontId="9" fillId="0" borderId="0" xfId="64" applyFill="1">
      <alignment vertical="top"/>
    </xf>
    <xf numFmtId="0" fontId="5" fillId="0" borderId="0" xfId="0" applyFont="1">
      <alignment vertical="top"/>
    </xf>
    <xf numFmtId="0" fontId="31" fillId="0" borderId="0" xfId="0" applyFont="1">
      <alignment vertical="top"/>
    </xf>
    <xf numFmtId="0" fontId="5" fillId="0" borderId="0" xfId="0" applyFont="1" applyAlignment="1">
      <alignment horizontal="center"/>
    </xf>
    <xf numFmtId="0" fontId="10" fillId="0" borderId="0" xfId="0" applyFont="1">
      <alignment vertical="top"/>
    </xf>
    <xf numFmtId="168" fontId="9" fillId="11" borderId="0" xfId="0" applyNumberFormat="1" applyFont="1" applyFill="1" applyAlignment="1">
      <alignment horizontal="center"/>
    </xf>
    <xf numFmtId="0" fontId="35" fillId="0" borderId="0" xfId="0" applyFont="1">
      <alignment vertical="top"/>
    </xf>
    <xf numFmtId="169" fontId="37" fillId="47" borderId="0" xfId="77" applyNumberFormat="1" applyFont="1" applyFill="1"/>
    <xf numFmtId="169" fontId="38" fillId="47" borderId="0" xfId="77" applyNumberFormat="1" applyFont="1" applyFill="1"/>
    <xf numFmtId="170" fontId="9" fillId="0" borderId="0" xfId="79" applyNumberFormat="1"/>
    <xf numFmtId="169" fontId="37" fillId="47" borderId="0" xfId="77" applyNumberFormat="1" applyFont="1" applyFill="1" applyAlignment="1">
      <alignment horizontal="left"/>
    </xf>
    <xf numFmtId="0" fontId="14" fillId="0" borderId="0" xfId="0" applyFont="1">
      <alignment vertical="top"/>
    </xf>
    <xf numFmtId="43" fontId="5" fillId="0" borderId="0" xfId="63" applyFont="1" applyFill="1">
      <alignment vertical="top"/>
    </xf>
    <xf numFmtId="41" fontId="9" fillId="0" borderId="0" xfId="9" applyFill="1">
      <alignment vertical="top"/>
    </xf>
    <xf numFmtId="41" fontId="9" fillId="44" borderId="0" xfId="62" applyNumberFormat="1">
      <alignment vertical="top"/>
    </xf>
    <xf numFmtId="41" fontId="9" fillId="0" borderId="0" xfId="62" applyNumberFormat="1" applyFill="1">
      <alignment vertical="top"/>
    </xf>
    <xf numFmtId="41" fontId="5" fillId="0" borderId="0" xfId="0" applyNumberFormat="1" applyFont="1">
      <alignment vertical="top"/>
    </xf>
    <xf numFmtId="174" fontId="5" fillId="0" borderId="0" xfId="0" applyNumberFormat="1" applyFont="1">
      <alignment vertical="top"/>
    </xf>
    <xf numFmtId="41" fontId="9" fillId="70" borderId="0" xfId="62" applyNumberFormat="1" applyFill="1">
      <alignment vertical="top"/>
    </xf>
    <xf numFmtId="0" fontId="79" fillId="0" borderId="0" xfId="288" applyFont="1" applyAlignment="1">
      <alignment vertical="top"/>
    </xf>
    <xf numFmtId="164" fontId="9" fillId="0" borderId="0" xfId="4" applyNumberFormat="1">
      <alignment vertical="top"/>
    </xf>
    <xf numFmtId="173" fontId="9" fillId="13" borderId="0" xfId="13" applyNumberFormat="1">
      <alignment vertical="top"/>
    </xf>
    <xf numFmtId="164" fontId="9" fillId="0" borderId="0" xfId="13" applyNumberFormat="1" applyFill="1">
      <alignment vertical="top"/>
    </xf>
    <xf numFmtId="49" fontId="10" fillId="71" borderId="21" xfId="6" applyFill="1" applyBorder="1">
      <alignment vertical="top"/>
    </xf>
    <xf numFmtId="41" fontId="9" fillId="72" borderId="0" xfId="9" applyFill="1">
      <alignment vertical="top"/>
    </xf>
    <xf numFmtId="0" fontId="12" fillId="5" borderId="21" xfId="293" applyNumberFormat="1">
      <alignment vertical="top"/>
    </xf>
    <xf numFmtId="49" fontId="10" fillId="19" borderId="21" xfId="294">
      <alignment vertical="top"/>
    </xf>
    <xf numFmtId="49" fontId="10" fillId="71" borderId="21" xfId="294" applyFill="1">
      <alignment vertical="top"/>
    </xf>
    <xf numFmtId="49" fontId="9" fillId="0" borderId="0" xfId="7" applyFont="1">
      <alignment vertical="top"/>
    </xf>
    <xf numFmtId="168" fontId="9" fillId="44" borderId="0" xfId="62" applyNumberFormat="1">
      <alignment vertical="top"/>
    </xf>
    <xf numFmtId="168" fontId="9" fillId="0" borderId="0" xfId="62" applyNumberFormat="1" applyFill="1">
      <alignment vertical="top"/>
    </xf>
    <xf numFmtId="41" fontId="9" fillId="7" borderId="0" xfId="12">
      <alignment vertical="top"/>
    </xf>
    <xf numFmtId="41" fontId="9" fillId="46" borderId="0" xfId="9" applyFill="1">
      <alignment vertical="top"/>
    </xf>
    <xf numFmtId="41" fontId="9" fillId="46" borderId="0" xfId="13" applyFill="1">
      <alignment vertical="top"/>
    </xf>
    <xf numFmtId="169" fontId="81" fillId="0" borderId="0" xfId="197" applyFont="1" applyBorder="1" applyAlignment="1">
      <alignment horizontal="right"/>
    </xf>
    <xf numFmtId="168" fontId="81" fillId="0" borderId="0" xfId="197" applyNumberFormat="1" applyFont="1" applyBorder="1" applyAlignment="1">
      <alignment horizontal="right"/>
    </xf>
    <xf numFmtId="168" fontId="81" fillId="0" borderId="0" xfId="197" applyNumberFormat="1" applyFont="1" applyFill="1" applyBorder="1" applyAlignment="1">
      <alignment horizontal="right"/>
    </xf>
    <xf numFmtId="41" fontId="9" fillId="0" borderId="0" xfId="4" applyNumberFormat="1">
      <alignment vertical="top"/>
    </xf>
    <xf numFmtId="0" fontId="9" fillId="73" borderId="2" xfId="4" applyFill="1" applyBorder="1" applyAlignment="1">
      <alignment horizontal="left" vertical="top" wrapText="1"/>
    </xf>
    <xf numFmtId="43" fontId="5" fillId="46" borderId="0" xfId="0" applyNumberFormat="1" applyFont="1" applyFill="1" applyAlignment="1"/>
    <xf numFmtId="175" fontId="9" fillId="46" borderId="0" xfId="64" applyNumberFormat="1" applyFill="1">
      <alignment vertical="top"/>
    </xf>
    <xf numFmtId="43" fontId="5" fillId="13" borderId="0" xfId="63" applyFont="1" applyFill="1">
      <alignment vertical="top"/>
    </xf>
    <xf numFmtId="43" fontId="5" fillId="13" borderId="0" xfId="0" applyNumberFormat="1" applyFont="1" applyFill="1" applyAlignment="1"/>
    <xf numFmtId="175" fontId="5" fillId="13" borderId="0" xfId="64" applyNumberFormat="1" applyFont="1" applyFill="1" applyAlignment="1"/>
    <xf numFmtId="164" fontId="9" fillId="46" borderId="0" xfId="9" applyNumberFormat="1" applyFill="1">
      <alignment vertical="top"/>
    </xf>
    <xf numFmtId="164" fontId="9" fillId="0" borderId="0" xfId="9" applyNumberFormat="1" applyFill="1">
      <alignment vertical="top"/>
    </xf>
    <xf numFmtId="0" fontId="5" fillId="0" borderId="0" xfId="0" applyFont="1" applyBorder="1">
      <alignment vertical="top"/>
    </xf>
    <xf numFmtId="49" fontId="10" fillId="19" borderId="1" xfId="6" applyBorder="1">
      <alignment vertical="top"/>
    </xf>
    <xf numFmtId="0" fontId="9" fillId="0" borderId="0" xfId="4" applyFont="1">
      <alignment vertical="top"/>
    </xf>
    <xf numFmtId="49" fontId="25" fillId="0" borderId="2" xfId="61" applyBorder="1" applyAlignment="1">
      <alignment vertical="top"/>
    </xf>
    <xf numFmtId="49" fontId="25" fillId="0" borderId="2" xfId="61" applyFill="1" applyBorder="1" applyAlignment="1">
      <alignment vertical="top" wrapText="1"/>
    </xf>
    <xf numFmtId="0" fontId="9" fillId="0" borderId="0" xfId="4" applyFill="1">
      <alignment vertical="top"/>
    </xf>
    <xf numFmtId="164" fontId="9" fillId="12" borderId="0" xfId="8" applyNumberFormat="1">
      <alignment vertical="top"/>
    </xf>
    <xf numFmtId="0" fontId="9" fillId="0" borderId="0" xfId="4" applyAlignment="1">
      <alignment horizontal="left" vertical="top" wrapText="1"/>
    </xf>
  </cellXfs>
  <cellStyles count="326">
    <cellStyle name=" 1" xfId="66" xr:uid="{00000000-0005-0000-0000-000000000000}"/>
    <cellStyle name=" 2" xfId="67" xr:uid="{00000000-0005-0000-0000-000001000000}"/>
    <cellStyle name=" 3" xfId="68" xr:uid="{00000000-0005-0000-0000-000002000000}"/>
    <cellStyle name=" 4" xfId="69" xr:uid="{00000000-0005-0000-0000-000003000000}"/>
    <cellStyle name=" 5" xfId="70" xr:uid="{00000000-0005-0000-0000-000004000000}"/>
    <cellStyle name=" 6" xfId="71" xr:uid="{00000000-0005-0000-0000-000005000000}"/>
    <cellStyle name="_x000d__x000a_JournalTemplate=C:\COMFO\CTALK\JOURSTD.TPL_x000d__x000a_LbStateAddress=3 3 0 251 1 89 2 311_x000d__x000a_LbStateJou" xfId="77" xr:uid="{00000000-0005-0000-0000-000006000000}"/>
    <cellStyle name="_x000d__x000a_JournalTemplate=C:\COMFO\CTALK\JOURSTD.TPL_x000d__x000a_LbStateAddress=3 3 0 251 1 89 2 311_x000d__x000a_LbStateJou 10" xfId="80" xr:uid="{00000000-0005-0000-0000-000007000000}"/>
    <cellStyle name="_x000d__x000a_JournalTemplate=C:\COMFO\CTALK\JOURSTD.TPL_x000d__x000a_LbStateAddress=3 3 0 251 1 89 2 311_x000d__x000a_LbStateJou 2" xfId="81" xr:uid="{00000000-0005-0000-0000-000008000000}"/>
    <cellStyle name="_x000d__x000a_JournalTemplate=C:\COMFO\CTALK\JOURSTD.TPL_x000d__x000a_LbStateAddress=3 3 0 251 1 89 2 311_x000d__x000a_LbStateJou 2 2" xfId="82" xr:uid="{00000000-0005-0000-0000-000009000000}"/>
    <cellStyle name="_x000d__x000a_JournalTemplate=C:\COMFO\CTALK\JOURSTD.TPL_x000d__x000a_LbStateAddress=3 3 0 251 1 89 2 311_x000d__x000a_LbStateJou 2 3" xfId="83" xr:uid="{00000000-0005-0000-0000-00000A000000}"/>
    <cellStyle name="_x000d__x000a_JournalTemplate=C:\COMFO\CTALK\JOURSTD.TPL_x000d__x000a_LbStateAddress=3 3 0 251 1 89 2 311_x000d__x000a_LbStateJou 2 4" xfId="84" xr:uid="{00000000-0005-0000-0000-00000B000000}"/>
    <cellStyle name="_x000d__x000a_JournalTemplate=C:\COMFO\CTALK\JOURSTD.TPL_x000d__x000a_LbStateAddress=3 3 0 251 1 89 2 311_x000d__x000a_LbStateJou 3" xfId="85" xr:uid="{00000000-0005-0000-0000-00000C000000}"/>
    <cellStyle name="_x000d__x000a_JournalTemplate=C:\COMFO\CTALK\JOURSTD.TPL_x000d__x000a_LbStateAddress=3 3 0 251 1 89 2 311_x000d__x000a_LbStateJou 3 2" xfId="86" xr:uid="{00000000-0005-0000-0000-00000D000000}"/>
    <cellStyle name="_x000d__x000a_JournalTemplate=C:\COMFO\CTALK\JOURSTD.TPL_x000d__x000a_LbStateAddress=3 3 0 251 1 89 2 311_x000d__x000a_LbStateJou 4" xfId="87" xr:uid="{00000000-0005-0000-0000-00000E000000}"/>
    <cellStyle name="_x000d__x000a_JournalTemplate=C:\COMFO\CTALK\JOURSTD.TPL_x000d__x000a_LbStateAddress=3 3 0 251 1 89 2 311_x000d__x000a_LbStateJou_100720 berekening x-factoren NG4R v4.2" xfId="88" xr:uid="{00000000-0005-0000-0000-00000F000000}"/>
    <cellStyle name="_kop1 Bladtitel" xfId="5" xr:uid="{00000000-0005-0000-0000-000010000000}"/>
    <cellStyle name="_kop1 Bladtitel 2" xfId="293" xr:uid="{00000000-0005-0000-0000-000011000000}"/>
    <cellStyle name="_kop2 Bloktitel" xfId="6" xr:uid="{00000000-0005-0000-0000-000012000000}"/>
    <cellStyle name="_kop2 Bloktitel 2" xfId="294" xr:uid="{00000000-0005-0000-0000-000013000000}"/>
    <cellStyle name="_kop3 Subkop" xfId="7" xr:uid="{00000000-0005-0000-0000-000014000000}"/>
    <cellStyle name="20% - Accent1" xfId="37" builtinId="30" hidden="1"/>
    <cellStyle name="20% - Accent1 2" xfId="89" xr:uid="{00000000-0005-0000-0000-000016000000}"/>
    <cellStyle name="20% - Accent1 2 2" xfId="90" xr:uid="{00000000-0005-0000-0000-000017000000}"/>
    <cellStyle name="20% - Accent1 3" xfId="91" xr:uid="{00000000-0005-0000-0000-000018000000}"/>
    <cellStyle name="20% - Accent1 3 2" xfId="92" xr:uid="{00000000-0005-0000-0000-000019000000}"/>
    <cellStyle name="20% - Accent2" xfId="41" builtinId="34" hidden="1"/>
    <cellStyle name="20% - Accent2 2" xfId="93" xr:uid="{00000000-0005-0000-0000-00001B000000}"/>
    <cellStyle name="20% - Accent2 2 2" xfId="94" xr:uid="{00000000-0005-0000-0000-00001C000000}"/>
    <cellStyle name="20% - Accent2 3" xfId="95" xr:uid="{00000000-0005-0000-0000-00001D000000}"/>
    <cellStyle name="20% - Accent2 3 2" xfId="96" xr:uid="{00000000-0005-0000-0000-00001E000000}"/>
    <cellStyle name="20% - Accent3" xfId="45" builtinId="38" hidden="1"/>
    <cellStyle name="20% - Accent3 2" xfId="97" xr:uid="{00000000-0005-0000-0000-000020000000}"/>
    <cellStyle name="20% - Accent3 2 2" xfId="98" xr:uid="{00000000-0005-0000-0000-000021000000}"/>
    <cellStyle name="20% - Accent3 3" xfId="99" xr:uid="{00000000-0005-0000-0000-000022000000}"/>
    <cellStyle name="20% - Accent3 3 2" xfId="100" xr:uid="{00000000-0005-0000-0000-000023000000}"/>
    <cellStyle name="20% - Accent4" xfId="49" builtinId="42" hidden="1"/>
    <cellStyle name="20% - Accent4 2" xfId="101" xr:uid="{00000000-0005-0000-0000-000025000000}"/>
    <cellStyle name="20% - Accent4 2 2" xfId="102" xr:uid="{00000000-0005-0000-0000-000026000000}"/>
    <cellStyle name="20% - Accent4 3" xfId="103" xr:uid="{00000000-0005-0000-0000-000027000000}"/>
    <cellStyle name="20% - Accent4 3 2" xfId="104" xr:uid="{00000000-0005-0000-0000-000028000000}"/>
    <cellStyle name="20% - Accent5" xfId="53" builtinId="46" hidden="1"/>
    <cellStyle name="20% - Accent5 2" xfId="105" xr:uid="{00000000-0005-0000-0000-00002A000000}"/>
    <cellStyle name="20% - Accent5 2 2" xfId="106" xr:uid="{00000000-0005-0000-0000-00002B000000}"/>
    <cellStyle name="20% - Accent5 3" xfId="107" xr:uid="{00000000-0005-0000-0000-00002C000000}"/>
    <cellStyle name="20% - Accent5 3 2" xfId="108" xr:uid="{00000000-0005-0000-0000-00002D000000}"/>
    <cellStyle name="20% - Accent6" xfId="57" builtinId="50" hidden="1"/>
    <cellStyle name="20% - Accent6 2" xfId="109" xr:uid="{00000000-0005-0000-0000-00002F000000}"/>
    <cellStyle name="20% - Accent6 2 2" xfId="110" xr:uid="{00000000-0005-0000-0000-000030000000}"/>
    <cellStyle name="20% - Accent6 3" xfId="111" xr:uid="{00000000-0005-0000-0000-000031000000}"/>
    <cellStyle name="20% - Accent6 3 2" xfId="112" xr:uid="{00000000-0005-0000-0000-000032000000}"/>
    <cellStyle name="40% - Accent1" xfId="38" builtinId="31" hidden="1"/>
    <cellStyle name="40% - Accent1 2" xfId="113" xr:uid="{00000000-0005-0000-0000-000034000000}"/>
    <cellStyle name="40% - Accent1 2 2" xfId="114" xr:uid="{00000000-0005-0000-0000-000035000000}"/>
    <cellStyle name="40% - Accent1 3" xfId="115" xr:uid="{00000000-0005-0000-0000-000036000000}"/>
    <cellStyle name="40% - Accent1 3 2" xfId="116" xr:uid="{00000000-0005-0000-0000-000037000000}"/>
    <cellStyle name="40% - Accent2" xfId="42" builtinId="35" hidden="1"/>
    <cellStyle name="40% - Accent2 2" xfId="117" xr:uid="{00000000-0005-0000-0000-000039000000}"/>
    <cellStyle name="40% - Accent2 2 2" xfId="118" xr:uid="{00000000-0005-0000-0000-00003A000000}"/>
    <cellStyle name="40% - Accent2 3" xfId="119" xr:uid="{00000000-0005-0000-0000-00003B000000}"/>
    <cellStyle name="40% - Accent2 3 2" xfId="120" xr:uid="{00000000-0005-0000-0000-00003C000000}"/>
    <cellStyle name="40% - Accent3" xfId="46" builtinId="39" hidden="1"/>
    <cellStyle name="40% - Accent3 2" xfId="121" xr:uid="{00000000-0005-0000-0000-00003E000000}"/>
    <cellStyle name="40% - Accent3 2 2" xfId="122" xr:uid="{00000000-0005-0000-0000-00003F000000}"/>
    <cellStyle name="40% - Accent3 3" xfId="123" xr:uid="{00000000-0005-0000-0000-000040000000}"/>
    <cellStyle name="40% - Accent3 3 2" xfId="124" xr:uid="{00000000-0005-0000-0000-000041000000}"/>
    <cellStyle name="40% - Accent4" xfId="50" builtinId="43" hidden="1"/>
    <cellStyle name="40% - Accent4 2" xfId="125" xr:uid="{00000000-0005-0000-0000-000043000000}"/>
    <cellStyle name="40% - Accent4 2 2" xfId="126" xr:uid="{00000000-0005-0000-0000-000044000000}"/>
    <cellStyle name="40% - Accent4 3" xfId="127" xr:uid="{00000000-0005-0000-0000-000045000000}"/>
    <cellStyle name="40% - Accent4 3 2" xfId="128" xr:uid="{00000000-0005-0000-0000-000046000000}"/>
    <cellStyle name="40% - Accent5" xfId="54" builtinId="47" hidden="1"/>
    <cellStyle name="40% - Accent5 2" xfId="129" xr:uid="{00000000-0005-0000-0000-000048000000}"/>
    <cellStyle name="40% - Accent5 2 2" xfId="130" xr:uid="{00000000-0005-0000-0000-000049000000}"/>
    <cellStyle name="40% - Accent5 3" xfId="131" xr:uid="{00000000-0005-0000-0000-00004A000000}"/>
    <cellStyle name="40% - Accent5 3 2" xfId="132" xr:uid="{00000000-0005-0000-0000-00004B000000}"/>
    <cellStyle name="40% - Accent6" xfId="58" builtinId="51" hidden="1"/>
    <cellStyle name="40% - Accent6 2" xfId="133" xr:uid="{00000000-0005-0000-0000-00004D000000}"/>
    <cellStyle name="40% - Accent6 2 2" xfId="134" xr:uid="{00000000-0005-0000-0000-00004E000000}"/>
    <cellStyle name="40% - Accent6 3" xfId="135" xr:uid="{00000000-0005-0000-0000-00004F000000}"/>
    <cellStyle name="40% - Accent6 3 2" xfId="136" xr:uid="{00000000-0005-0000-0000-000050000000}"/>
    <cellStyle name="60% - Accent1" xfId="39" builtinId="32" hidden="1"/>
    <cellStyle name="60% - Accent1 2" xfId="137" xr:uid="{00000000-0005-0000-0000-000052000000}"/>
    <cellStyle name="60% - Accent1 2 2" xfId="138" xr:uid="{00000000-0005-0000-0000-000053000000}"/>
    <cellStyle name="60% - Accent1 3" xfId="139" xr:uid="{00000000-0005-0000-0000-000054000000}"/>
    <cellStyle name="60% - Accent2" xfId="43" builtinId="36" hidden="1"/>
    <cellStyle name="60% - Accent2 2" xfId="140" xr:uid="{00000000-0005-0000-0000-000056000000}"/>
    <cellStyle name="60% - Accent2 2 2" xfId="141" xr:uid="{00000000-0005-0000-0000-000057000000}"/>
    <cellStyle name="60% - Accent2 3" xfId="142" xr:uid="{00000000-0005-0000-0000-000058000000}"/>
    <cellStyle name="60% - Accent3" xfId="47" builtinId="40" hidden="1"/>
    <cellStyle name="60% - Accent3 2" xfId="143" xr:uid="{00000000-0005-0000-0000-00005A000000}"/>
    <cellStyle name="60% - Accent3 2 2" xfId="144" xr:uid="{00000000-0005-0000-0000-00005B000000}"/>
    <cellStyle name="60% - Accent3 3" xfId="145" xr:uid="{00000000-0005-0000-0000-00005C000000}"/>
    <cellStyle name="60% - Accent4" xfId="51" builtinId="44" hidden="1"/>
    <cellStyle name="60% - Accent4 2" xfId="146" xr:uid="{00000000-0005-0000-0000-00005E000000}"/>
    <cellStyle name="60% - Accent4 2 2" xfId="147" xr:uid="{00000000-0005-0000-0000-00005F000000}"/>
    <cellStyle name="60% - Accent4 3" xfId="148" xr:uid="{00000000-0005-0000-0000-000060000000}"/>
    <cellStyle name="60% - Accent5" xfId="55" builtinId="48" hidden="1"/>
    <cellStyle name="60% - Accent5 2" xfId="149" xr:uid="{00000000-0005-0000-0000-000062000000}"/>
    <cellStyle name="60% - Accent5 2 2" xfId="150" xr:uid="{00000000-0005-0000-0000-000063000000}"/>
    <cellStyle name="60% - Accent5 3" xfId="151" xr:uid="{00000000-0005-0000-0000-000064000000}"/>
    <cellStyle name="60% - Accent6" xfId="59" builtinId="52" hidden="1"/>
    <cellStyle name="60% - Accent6 2" xfId="152" xr:uid="{00000000-0005-0000-0000-000066000000}"/>
    <cellStyle name="60% - Accent6 2 2" xfId="153" xr:uid="{00000000-0005-0000-0000-000067000000}"/>
    <cellStyle name="60% - Accent6 3" xfId="154" xr:uid="{00000000-0005-0000-0000-000068000000}"/>
    <cellStyle name="Accent1" xfId="36" builtinId="29" hidden="1"/>
    <cellStyle name="Accent1 2" xfId="155" xr:uid="{00000000-0005-0000-0000-00006A000000}"/>
    <cellStyle name="Accent1 2 2" xfId="156" xr:uid="{00000000-0005-0000-0000-00006B000000}"/>
    <cellStyle name="Accent1 3" xfId="157" xr:uid="{00000000-0005-0000-0000-00006C000000}"/>
    <cellStyle name="Accent2" xfId="40" builtinId="33" hidden="1"/>
    <cellStyle name="Accent2 2" xfId="158" xr:uid="{00000000-0005-0000-0000-00006E000000}"/>
    <cellStyle name="Accent2 2 2" xfId="159" xr:uid="{00000000-0005-0000-0000-00006F000000}"/>
    <cellStyle name="Accent2 3" xfId="160" xr:uid="{00000000-0005-0000-0000-000070000000}"/>
    <cellStyle name="Accent3" xfId="44" builtinId="37" hidden="1"/>
    <cellStyle name="Accent3 2" xfId="161" xr:uid="{00000000-0005-0000-0000-000072000000}"/>
    <cellStyle name="Accent3 2 2" xfId="162" xr:uid="{00000000-0005-0000-0000-000073000000}"/>
    <cellStyle name="Accent3 3" xfId="163" xr:uid="{00000000-0005-0000-0000-000074000000}"/>
    <cellStyle name="Accent4" xfId="48" builtinId="41" hidden="1"/>
    <cellStyle name="Accent4 2" xfId="164" xr:uid="{00000000-0005-0000-0000-000076000000}"/>
    <cellStyle name="Accent4 2 2" xfId="165" xr:uid="{00000000-0005-0000-0000-000077000000}"/>
    <cellStyle name="Accent4 3" xfId="166" xr:uid="{00000000-0005-0000-0000-000078000000}"/>
    <cellStyle name="Accent5" xfId="52" builtinId="45" hidden="1"/>
    <cellStyle name="Accent5 2" xfId="167" xr:uid="{00000000-0005-0000-0000-00007A000000}"/>
    <cellStyle name="Accent5 2 2" xfId="168" xr:uid="{00000000-0005-0000-0000-00007B000000}"/>
    <cellStyle name="Accent5 3" xfId="169" xr:uid="{00000000-0005-0000-0000-00007C000000}"/>
    <cellStyle name="Accent6" xfId="56" builtinId="49" hidden="1"/>
    <cellStyle name="Accent6 2" xfId="170" xr:uid="{00000000-0005-0000-0000-00007E000000}"/>
    <cellStyle name="Accent6 2 2" xfId="171" xr:uid="{00000000-0005-0000-0000-00007F000000}"/>
    <cellStyle name="Accent6 3" xfId="172" xr:uid="{00000000-0005-0000-0000-000080000000}"/>
    <cellStyle name="Bad" xfId="2" hidden="1" xr:uid="{00000000-0005-0000-0000-000081000000}"/>
    <cellStyle name="Bad" xfId="269" xr:uid="{00000000-0005-0000-0000-000082000000}"/>
    <cellStyle name="Bad 2" xfId="173" xr:uid="{00000000-0005-0000-0000-000083000000}"/>
    <cellStyle name="Berekening 2" xfId="174" xr:uid="{00000000-0005-0000-0000-000084000000}"/>
    <cellStyle name="Berekening 2 2" xfId="175" xr:uid="{00000000-0005-0000-0000-000085000000}"/>
    <cellStyle name="Calculation" xfId="18" builtinId="22" hidden="1"/>
    <cellStyle name="Calculation" xfId="176" xr:uid="{00000000-0005-0000-0000-000087000000}"/>
    <cellStyle name="Calculation 2" xfId="270" xr:uid="{00000000-0005-0000-0000-000088000000}"/>
    <cellStyle name="Cel (tussen)resultaat" xfId="8" xr:uid="{00000000-0005-0000-0000-000089000000}"/>
    <cellStyle name="Cel Berekening" xfId="9" xr:uid="{00000000-0005-0000-0000-00008A000000}"/>
    <cellStyle name="Cel Bijzonderheid" xfId="10" xr:uid="{00000000-0005-0000-0000-00008B000000}"/>
    <cellStyle name="Cel Dataverzoek" xfId="65" xr:uid="{00000000-0005-0000-0000-00008C000000}"/>
    <cellStyle name="Cel Input" xfId="11" xr:uid="{00000000-0005-0000-0000-00008D000000}"/>
    <cellStyle name="Cel Input 2" xfId="72" xr:uid="{00000000-0005-0000-0000-00008E000000}"/>
    <cellStyle name="Cel Input 3" xfId="73" xr:uid="{00000000-0005-0000-0000-00008F000000}"/>
    <cellStyle name="Cel Input Data" xfId="74" xr:uid="{00000000-0005-0000-0000-000090000000}"/>
    <cellStyle name="Cel n.v.t. (leeg)" xfId="62" xr:uid="{00000000-0005-0000-0000-000091000000}"/>
    <cellStyle name="Cel PM extern" xfId="12" xr:uid="{00000000-0005-0000-0000-000092000000}"/>
    <cellStyle name="Cel Verwijzing" xfId="13" xr:uid="{00000000-0005-0000-0000-000093000000}"/>
    <cellStyle name="Check Cell" xfId="20" hidden="1" xr:uid="{00000000-0005-0000-0000-000094000000}"/>
    <cellStyle name="Check Cell" xfId="271" xr:uid="{00000000-0005-0000-0000-000095000000}"/>
    <cellStyle name="Check Cell 2" xfId="177" xr:uid="{00000000-0005-0000-0000-000096000000}"/>
    <cellStyle name="Comma" xfId="23" builtinId="3" hidden="1"/>
    <cellStyle name="Comma" xfId="63" builtinId="3"/>
    <cellStyle name="Comma [0]" xfId="24" builtinId="6" hidden="1"/>
    <cellStyle name="Comma 2" xfId="272" xr:uid="{00000000-0005-0000-0000-00009A000000}"/>
    <cellStyle name="Comma 3" xfId="178" xr:uid="{00000000-0005-0000-0000-00009B000000}"/>
    <cellStyle name="Controlecel 2" xfId="179" xr:uid="{00000000-0005-0000-0000-00009C000000}"/>
    <cellStyle name="Currency" xfId="25" builtinId="4" hidden="1"/>
    <cellStyle name="Currency [0]" xfId="26" builtinId="7" hidden="1"/>
    <cellStyle name="D_Lanvin BP Roth croissance 03 en 04 " xfId="75" xr:uid="{00000000-0005-0000-0000-00009F000000}"/>
    <cellStyle name="Euro" xfId="180" xr:uid="{00000000-0005-0000-0000-0000A0000000}"/>
    <cellStyle name="Euro 2" xfId="181" xr:uid="{00000000-0005-0000-0000-0000A1000000}"/>
    <cellStyle name="Euro 3" xfId="182" xr:uid="{00000000-0005-0000-0000-0000A2000000}"/>
    <cellStyle name="Explanatory Text" xfId="34" hidden="1" xr:uid="{00000000-0005-0000-0000-0000A3000000}"/>
    <cellStyle name="Explanatory Text" xfId="273" xr:uid="{00000000-0005-0000-0000-0000A4000000}"/>
    <cellStyle name="Explanatory Text 2" xfId="183" xr:uid="{00000000-0005-0000-0000-0000A5000000}"/>
    <cellStyle name="Followed Hyperlink" xfId="60" builtinId="9" hidden="1"/>
    <cellStyle name="Gekoppelde cel 2" xfId="184" xr:uid="{00000000-0005-0000-0000-0000A7000000}"/>
    <cellStyle name="Goed 2" xfId="185" xr:uid="{00000000-0005-0000-0000-0000A8000000}"/>
    <cellStyle name="Good" xfId="1" builtinId="26" hidden="1"/>
    <cellStyle name="Good" xfId="186" xr:uid="{00000000-0005-0000-0000-0000AA000000}"/>
    <cellStyle name="Good 2" xfId="187" xr:uid="{00000000-0005-0000-0000-0000AB000000}"/>
    <cellStyle name="Grijze cel" xfId="76" xr:uid="{00000000-0005-0000-0000-0000AC000000}"/>
    <cellStyle name="Header" xfId="188" xr:uid="{00000000-0005-0000-0000-0000AD000000}"/>
    <cellStyle name="Heading 1" xfId="29" hidden="1" xr:uid="{00000000-0005-0000-0000-0000AE000000}"/>
    <cellStyle name="Heading 1" xfId="274" xr:uid="{00000000-0005-0000-0000-0000AF000000}"/>
    <cellStyle name="Heading 1 2" xfId="189" xr:uid="{00000000-0005-0000-0000-0000B0000000}"/>
    <cellStyle name="Heading 2" xfId="30" hidden="1" xr:uid="{00000000-0005-0000-0000-0000B1000000}"/>
    <cellStyle name="Heading 2" xfId="275" xr:uid="{00000000-0005-0000-0000-0000B2000000}"/>
    <cellStyle name="Heading 2 2" xfId="190" xr:uid="{00000000-0005-0000-0000-0000B3000000}"/>
    <cellStyle name="Heading 3" xfId="31" hidden="1" xr:uid="{00000000-0005-0000-0000-0000B4000000}"/>
    <cellStyle name="Heading 3" xfId="276" xr:uid="{00000000-0005-0000-0000-0000B5000000}"/>
    <cellStyle name="Heading 3 2" xfId="191" xr:uid="{00000000-0005-0000-0000-0000B6000000}"/>
    <cellStyle name="Heading 4" xfId="32" hidden="1" xr:uid="{00000000-0005-0000-0000-0000B7000000}"/>
    <cellStyle name="Heading 4" xfId="277" xr:uid="{00000000-0005-0000-0000-0000B8000000}"/>
    <cellStyle name="Heading 4 2" xfId="192" xr:uid="{00000000-0005-0000-0000-0000B9000000}"/>
    <cellStyle name="Hyperlink" xfId="22" builtinId="8" hidden="1"/>
    <cellStyle name="Hyperlink" xfId="61" builtinId="8" customBuiltin="1"/>
    <cellStyle name="Hyperlink 2" xfId="295" xr:uid="{EA0DEE9D-CA7F-40D4-83A4-10A6E5BA2E38}"/>
    <cellStyle name="Input" xfId="16" hidden="1" xr:uid="{00000000-0005-0000-0000-0000BC000000}"/>
    <cellStyle name="Input" xfId="278" xr:uid="{00000000-0005-0000-0000-0000BD000000}"/>
    <cellStyle name="Input 2" xfId="193" xr:uid="{00000000-0005-0000-0000-0000BE000000}"/>
    <cellStyle name="Invoer 2" xfId="194" xr:uid="{00000000-0005-0000-0000-0000BF000000}"/>
    <cellStyle name="Invoer 2 2" xfId="195" xr:uid="{00000000-0005-0000-0000-0000C0000000}"/>
    <cellStyle name="Komma 10 2" xfId="196" xr:uid="{00000000-0005-0000-0000-0000C1000000}"/>
    <cellStyle name="Komma 10 2 2" xfId="197" xr:uid="{00000000-0005-0000-0000-0000C2000000}"/>
    <cellStyle name="Komma 11" xfId="198" xr:uid="{00000000-0005-0000-0000-0000C3000000}"/>
    <cellStyle name="Komma 14 2" xfId="199" xr:uid="{00000000-0005-0000-0000-0000C4000000}"/>
    <cellStyle name="Komma 2" xfId="279" xr:uid="{00000000-0005-0000-0000-0000C5000000}"/>
    <cellStyle name="Komma 2 2" xfId="200" xr:uid="{00000000-0005-0000-0000-0000C6000000}"/>
    <cellStyle name="Komma 2 2 2" xfId="201" xr:uid="{00000000-0005-0000-0000-0000C7000000}"/>
    <cellStyle name="Komma 2 3" xfId="202" xr:uid="{00000000-0005-0000-0000-0000C8000000}"/>
    <cellStyle name="Komma 2 4" xfId="203" xr:uid="{00000000-0005-0000-0000-0000C9000000}"/>
    <cellStyle name="Komma 3" xfId="204" xr:uid="{00000000-0005-0000-0000-0000CA000000}"/>
    <cellStyle name="Komma 3 2" xfId="205" xr:uid="{00000000-0005-0000-0000-0000CB000000}"/>
    <cellStyle name="Komma 3 3" xfId="206" xr:uid="{00000000-0005-0000-0000-0000CC000000}"/>
    <cellStyle name="Komma 4" xfId="207" xr:uid="{00000000-0005-0000-0000-0000CD000000}"/>
    <cellStyle name="Komma 4 2" xfId="208" xr:uid="{00000000-0005-0000-0000-0000CE000000}"/>
    <cellStyle name="Komma 4 3" xfId="298" xr:uid="{B5386215-D800-413D-BE89-11E745E1EBCF}"/>
    <cellStyle name="Komma 5" xfId="209" xr:uid="{00000000-0005-0000-0000-0000CF000000}"/>
    <cellStyle name="Komma 5 2" xfId="210" xr:uid="{00000000-0005-0000-0000-0000D0000000}"/>
    <cellStyle name="Komma 6" xfId="211" xr:uid="{00000000-0005-0000-0000-0000D1000000}"/>
    <cellStyle name="Kop 1 2" xfId="212" xr:uid="{00000000-0005-0000-0000-0000D2000000}"/>
    <cellStyle name="Kop 2 2" xfId="213" xr:uid="{00000000-0005-0000-0000-0000D3000000}"/>
    <cellStyle name="Kop 3 2" xfId="214" xr:uid="{00000000-0005-0000-0000-0000D4000000}"/>
    <cellStyle name="Kop 4 2" xfId="215" xr:uid="{00000000-0005-0000-0000-0000D5000000}"/>
    <cellStyle name="Linked Cell" xfId="19" builtinId="24" hidden="1"/>
    <cellStyle name="Linked Cell" xfId="216" xr:uid="{00000000-0005-0000-0000-0000D7000000}"/>
    <cellStyle name="Linked Cell 2" xfId="217" xr:uid="{00000000-0005-0000-0000-0000D8000000}"/>
    <cellStyle name="Neutraal 2" xfId="218" xr:uid="{00000000-0005-0000-0000-0000D9000000}"/>
    <cellStyle name="Neutral" xfId="3" builtinId="28" hidden="1"/>
    <cellStyle name="Neutral" xfId="219" xr:uid="{00000000-0005-0000-0000-0000DB000000}"/>
    <cellStyle name="Neutral 2" xfId="220" xr:uid="{00000000-0005-0000-0000-0000DC000000}"/>
    <cellStyle name="Normal" xfId="0" builtinId="0" customBuiltin="1"/>
    <cellStyle name="Normal 2" xfId="221" xr:uid="{00000000-0005-0000-0000-0000DE000000}"/>
    <cellStyle name="Normal 2 2" xfId="301" xr:uid="{BB65D8A7-A576-4F0E-B9ED-1F1912AE1E9D}"/>
    <cellStyle name="Normal 3" xfId="222" xr:uid="{00000000-0005-0000-0000-0000DF000000}"/>
    <cellStyle name="Normal 4" xfId="268" xr:uid="{00000000-0005-0000-0000-0000E0000000}"/>
    <cellStyle name="Normal 4 2" xfId="291" xr:uid="{00000000-0005-0000-0000-0000E1000000}"/>
    <cellStyle name="Note" xfId="21" hidden="1" xr:uid="{00000000-0005-0000-0000-0000E2000000}"/>
    <cellStyle name="Note" xfId="280" xr:uid="{00000000-0005-0000-0000-0000E3000000}"/>
    <cellStyle name="Note 2" xfId="223" xr:uid="{00000000-0005-0000-0000-0000E4000000}"/>
    <cellStyle name="Notitie 2" xfId="224" xr:uid="{00000000-0005-0000-0000-0000E5000000}"/>
    <cellStyle name="Notitie 2 2" xfId="225" xr:uid="{00000000-0005-0000-0000-0000E6000000}"/>
    <cellStyle name="Notitie 2 3" xfId="226" xr:uid="{00000000-0005-0000-0000-0000E7000000}"/>
    <cellStyle name="Notitie 2 4" xfId="227" xr:uid="{00000000-0005-0000-0000-0000E8000000}"/>
    <cellStyle name="Notitie 3" xfId="228" xr:uid="{00000000-0005-0000-0000-0000E9000000}"/>
    <cellStyle name="Notitie 3 2" xfId="229" xr:uid="{00000000-0005-0000-0000-0000EA000000}"/>
    <cellStyle name="Notitie 4" xfId="230" xr:uid="{00000000-0005-0000-0000-0000EB000000}"/>
    <cellStyle name="Ongeldig 2" xfId="231" xr:uid="{00000000-0005-0000-0000-0000EC000000}"/>
    <cellStyle name="Opm. INTERN" xfId="14" xr:uid="{00000000-0005-0000-0000-0000ED000000}"/>
    <cellStyle name="Output" xfId="17" hidden="1" xr:uid="{00000000-0005-0000-0000-0000EE000000}"/>
    <cellStyle name="Output" xfId="281" xr:uid="{00000000-0005-0000-0000-0000EF000000}"/>
    <cellStyle name="Output 2" xfId="232" xr:uid="{00000000-0005-0000-0000-0000F0000000}"/>
    <cellStyle name="Percent" xfId="27" builtinId="5" hidden="1"/>
    <cellStyle name="Percent" xfId="64" builtinId="5"/>
    <cellStyle name="Procent 2" xfId="78" xr:uid="{00000000-0005-0000-0000-0000F3000000}"/>
    <cellStyle name="Procent 2 2" xfId="233" xr:uid="{00000000-0005-0000-0000-0000F4000000}"/>
    <cellStyle name="Procent 2 3" xfId="292" xr:uid="{00000000-0005-0000-0000-0000F5000000}"/>
    <cellStyle name="Procent 3" xfId="234" xr:uid="{00000000-0005-0000-0000-0000F6000000}"/>
    <cellStyle name="Procent 3 2" xfId="235" xr:uid="{00000000-0005-0000-0000-0000F7000000}"/>
    <cellStyle name="Procent 4" xfId="236" xr:uid="{00000000-0005-0000-0000-0000F8000000}"/>
    <cellStyle name="Procent 4 2" xfId="237" xr:uid="{00000000-0005-0000-0000-0000F9000000}"/>
    <cellStyle name="Procent 5" xfId="238" xr:uid="{00000000-0005-0000-0000-0000FA000000}"/>
    <cellStyle name="Standaard 2" xfId="282" xr:uid="{00000000-0005-0000-0000-0000FB000000}"/>
    <cellStyle name="Standaard 2 2" xfId="239" xr:uid="{00000000-0005-0000-0000-0000FC000000}"/>
    <cellStyle name="Standaard 2 2 2" xfId="240" xr:uid="{00000000-0005-0000-0000-0000FD000000}"/>
    <cellStyle name="Standaard 2 3" xfId="241" xr:uid="{00000000-0005-0000-0000-0000FE000000}"/>
    <cellStyle name="Standaard 2 3 2" xfId="242" xr:uid="{00000000-0005-0000-0000-0000FF000000}"/>
    <cellStyle name="Standaard 2 4" xfId="243" xr:uid="{00000000-0005-0000-0000-000000010000}"/>
    <cellStyle name="Standaard 2 4 2" xfId="244" xr:uid="{00000000-0005-0000-0000-000001010000}"/>
    <cellStyle name="Standaard 3" xfId="245" xr:uid="{00000000-0005-0000-0000-000002010000}"/>
    <cellStyle name="Standaard 3 2" xfId="246" xr:uid="{00000000-0005-0000-0000-000003010000}"/>
    <cellStyle name="Standaard 3 2 2" xfId="303" xr:uid="{01CDD7D5-9D73-4855-9E5D-71B3F14C02BB}"/>
    <cellStyle name="Standaard 3 2 2 2" xfId="308" xr:uid="{D19648C9-82AC-4726-BE2F-0769EA915A94}"/>
    <cellStyle name="Standaard 3 2 2 2 2" xfId="314" xr:uid="{6C9FADFE-6E62-400A-8EC6-9EEC5A31B2AD}"/>
    <cellStyle name="Standaard 3 2 2 2 3" xfId="325" xr:uid="{6136974B-D25C-4D06-9FDE-6CD429AC48C2}"/>
    <cellStyle name="Standaard 3 2 2 3" xfId="309" xr:uid="{E0EB029A-5CCE-471D-9BAC-851C292BB36F}"/>
    <cellStyle name="Standaard 3 2 2 4" xfId="320" xr:uid="{657F63CA-F645-4983-A991-8A2B59DB896B}"/>
    <cellStyle name="Standaard 3 2 3" xfId="306" xr:uid="{2F4E651B-77D3-4187-B80F-31FE669FFC96}"/>
    <cellStyle name="Standaard 3 2 3 2" xfId="312" xr:uid="{CFEE4B3B-C6AC-4479-9AFB-DD423C21587C}"/>
    <cellStyle name="Standaard 3 2 3 3" xfId="323" xr:uid="{04B9164E-521A-4055-96C1-AB9F4DB16EE2}"/>
    <cellStyle name="Standaard 3 2 4" xfId="300" xr:uid="{DD946728-20DA-44EC-A5F0-F754A5933D88}"/>
    <cellStyle name="Standaard 3 2 5" xfId="318" xr:uid="{296D17B2-4D62-4E71-AB07-5828B819D2C0}"/>
    <cellStyle name="Standaard 3 3" xfId="247" xr:uid="{00000000-0005-0000-0000-000004010000}"/>
    <cellStyle name="Standaard 3 3 2" xfId="305" xr:uid="{D9E7C21D-FE7F-4ADE-BDF4-C1B8A8EA3412}"/>
    <cellStyle name="Standaard 3 3 2 2" xfId="311" xr:uid="{796B15E1-FCC6-4DC9-AEB9-776709D0A722}"/>
    <cellStyle name="Standaard 3 3 2 3" xfId="322" xr:uid="{15BFBB9A-79C3-4528-9DCD-65EABC538F2A}"/>
    <cellStyle name="Standaard 3 3 3" xfId="299" xr:uid="{86E4F64E-266A-4137-86B0-7E8B92545641}"/>
    <cellStyle name="Standaard 3 3 4" xfId="317" xr:uid="{224F6523-1B95-48E7-B613-CADBAF35548D}"/>
    <cellStyle name="Standaard 3 4" xfId="248" xr:uid="{00000000-0005-0000-0000-000005010000}"/>
    <cellStyle name="Standaard 3 4 2" xfId="307" xr:uid="{4B73764E-5A78-4235-A223-7C0153DFD841}"/>
    <cellStyle name="Standaard 3 4 2 2" xfId="313" xr:uid="{1C7F08CE-62AF-456D-9B40-DF3816080D9A}"/>
    <cellStyle name="Standaard 3 4 2 3" xfId="324" xr:uid="{2B2005A6-CD68-44FF-BD0A-C27D60A466E8}"/>
    <cellStyle name="Standaard 3 4 3" xfId="302" xr:uid="{8B82BF47-2924-416C-AD77-22E278F0B030}"/>
    <cellStyle name="Standaard 3 4 4" xfId="319" xr:uid="{4119CDEF-C817-46AD-8B88-9EA8A4FABF11}"/>
    <cellStyle name="Standaard 3 5" xfId="304" xr:uid="{744F2F05-6ABA-4154-8196-F3A178317F3E}"/>
    <cellStyle name="Standaard 3 5 2" xfId="310" xr:uid="{F42125B6-DFE6-4216-A622-8A5801D3593B}"/>
    <cellStyle name="Standaard 3 5 3" xfId="321" xr:uid="{2C657EBD-8B34-420F-85D9-224554DA47F2}"/>
    <cellStyle name="Standaard 3 6" xfId="296" xr:uid="{8BC9B8FD-EFE6-405D-BA82-5CEB6D68D250}"/>
    <cellStyle name="Standaard 3 7" xfId="315" xr:uid="{E889E8AA-38F3-4272-98F9-A52859381908}"/>
    <cellStyle name="Standaard 4" xfId="249" xr:uid="{00000000-0005-0000-0000-000006010000}"/>
    <cellStyle name="Standaard 4 2" xfId="250" xr:uid="{00000000-0005-0000-0000-000007010000}"/>
    <cellStyle name="Standaard 4 3" xfId="251" xr:uid="{00000000-0005-0000-0000-000008010000}"/>
    <cellStyle name="Standaard 5" xfId="252" xr:uid="{00000000-0005-0000-0000-000009010000}"/>
    <cellStyle name="Standaard 5 2" xfId="253" xr:uid="{00000000-0005-0000-0000-00000A010000}"/>
    <cellStyle name="Standaard 6" xfId="254" xr:uid="{00000000-0005-0000-0000-00000B010000}"/>
    <cellStyle name="Standaard 6 2" xfId="255" xr:uid="{00000000-0005-0000-0000-00000C010000}"/>
    <cellStyle name="Standaard 6 2 2" xfId="256" xr:uid="{00000000-0005-0000-0000-00000D010000}"/>
    <cellStyle name="Standaard 6 3" xfId="257" xr:uid="{00000000-0005-0000-0000-00000E010000}"/>
    <cellStyle name="Standaard 7" xfId="258" xr:uid="{00000000-0005-0000-0000-00000F010000}"/>
    <cellStyle name="Standaard ACM-DE" xfId="4" xr:uid="{00000000-0005-0000-0000-000010010000}"/>
    <cellStyle name="Standaard_Tabellen - CIV2" xfId="79" xr:uid="{00000000-0005-0000-0000-000012010000}"/>
    <cellStyle name="Titel 2" xfId="259" xr:uid="{00000000-0005-0000-0000-000014010000}"/>
    <cellStyle name="Title" xfId="28" builtinId="15" hidden="1"/>
    <cellStyle name="Title" xfId="260" xr:uid="{00000000-0005-0000-0000-000016010000}"/>
    <cellStyle name="Title 2" xfId="261" xr:uid="{00000000-0005-0000-0000-000017010000}"/>
    <cellStyle name="Toelichting" xfId="15" xr:uid="{00000000-0005-0000-0000-000018010000}"/>
    <cellStyle name="Totaal 2" xfId="262" xr:uid="{00000000-0005-0000-0000-000019010000}"/>
    <cellStyle name="Totaal 2 2" xfId="263" xr:uid="{00000000-0005-0000-0000-00001A010000}"/>
    <cellStyle name="Totaal 2 3" xfId="264" xr:uid="{00000000-0005-0000-0000-00001B010000}"/>
    <cellStyle name="Total" xfId="35" builtinId="25" hidden="1"/>
    <cellStyle name="Total" xfId="265" xr:uid="{00000000-0005-0000-0000-00001D010000}"/>
    <cellStyle name="Total 2" xfId="283" xr:uid="{00000000-0005-0000-0000-00001E010000}"/>
    <cellStyle name="Uitvoer 2" xfId="284" xr:uid="{00000000-0005-0000-0000-00001F010000}"/>
    <cellStyle name="Uitvoer 2 2" xfId="285" xr:uid="{00000000-0005-0000-0000-000020010000}"/>
    <cellStyle name="Uitvoer 2 3" xfId="286" xr:uid="{00000000-0005-0000-0000-000021010000}"/>
    <cellStyle name="Valuta 2" xfId="287" xr:uid="{00000000-0005-0000-0000-000022010000}"/>
    <cellStyle name="Valuta 2 2" xfId="297" xr:uid="{E1EE8180-845A-4596-BB2E-F0B67352CA02}"/>
    <cellStyle name="Valuta 2 3" xfId="316" xr:uid="{77079DCE-BDD3-4BD4-8261-D68E2DCE6E98}"/>
    <cellStyle name="Verklarende tekst 2" xfId="266" xr:uid="{00000000-0005-0000-0000-000023010000}"/>
    <cellStyle name="Waarschuwingstekst 2" xfId="267" xr:uid="{00000000-0005-0000-0000-000024010000}"/>
    <cellStyle name="Warning Text" xfId="33" builtinId="11" hidden="1"/>
    <cellStyle name="Warning Text" xfId="288" xr:uid="{00000000-0005-0000-0000-000026010000}"/>
    <cellStyle name="Warning Text 2" xfId="289" xr:uid="{00000000-0005-0000-0000-000027010000}"/>
    <cellStyle name="WIt" xfId="290" xr:uid="{00000000-0005-0000-0000-000028010000}"/>
  </cellStyles>
  <dxfs count="0"/>
  <tableStyles count="1" defaultTableStyle="TableStyleMedium2" defaultPivotStyle="PivotStyleLight16">
    <tableStyle name="Invisible" pivot="0" table="0" count="0" xr9:uid="{7D953284-BA89-4136-B7CD-029B95EE35B9}"/>
  </tableStyles>
  <colors>
    <mruColors>
      <color rgb="FFFFFFCC"/>
      <color rgb="FFE1FFE1"/>
      <color rgb="FFFF00FF"/>
      <color rgb="FFFFCC99"/>
      <color rgb="FFFFCCFF"/>
      <color rgb="FFCCC8D9"/>
      <color rgb="FFCCFFFF"/>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rekening-x-factor-bij-gewijzigde-x-factorbesluiten-elektriciteit-2022-2026" TargetMode="External"/><Relationship Id="rId2" Type="http://schemas.openxmlformats.org/officeDocument/2006/relationships/hyperlink" Target="https://www.acm.nl/nl/zoeken-publicaties?text=tarievenbesluit+elektriciteit+2023" TargetMode="External"/><Relationship Id="rId1" Type="http://schemas.openxmlformats.org/officeDocument/2006/relationships/hyperlink" Target="https://www.acm.nl/nl/publicaties/berekening-totale-inkomsten-2023-regionaal-netbeheer-elektriciteit" TargetMode="External"/><Relationship Id="rId5" Type="http://schemas.openxmlformats.org/officeDocument/2006/relationships/printerSettings" Target="../printerSettings/printerSettings3.bin"/><Relationship Id="rId4"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D34"/>
  <sheetViews>
    <sheetView showGridLines="0" tabSelected="1" zoomScale="85" zoomScaleNormal="85" workbookViewId="0">
      <pane ySplit="3" topLeftCell="A4" activePane="bottomLeft" state="frozen"/>
      <selection activeCell="C66" sqref="C66"/>
      <selection pane="bottomLeft" activeCell="A4" sqref="A4"/>
    </sheetView>
  </sheetViews>
  <sheetFormatPr defaultColWidth="9.140625" defaultRowHeight="12.75"/>
  <cols>
    <col min="1" max="1" width="4.7109375" style="5" customWidth="1"/>
    <col min="2" max="2" width="39.85546875" style="5" customWidth="1"/>
    <col min="3" max="3" width="91.85546875" style="5" customWidth="1"/>
    <col min="4" max="16384" width="9.140625" style="5"/>
  </cols>
  <sheetData>
    <row r="2" spans="2:3" s="10" customFormat="1" ht="18">
      <c r="B2" s="10" t="s">
        <v>315</v>
      </c>
    </row>
    <row r="6" spans="2:3">
      <c r="B6" s="6"/>
    </row>
    <row r="13" spans="2:3" s="11" customFormat="1">
      <c r="B13" s="11" t="s">
        <v>0</v>
      </c>
    </row>
    <row r="15" spans="2:3">
      <c r="B15" s="12" t="s">
        <v>1</v>
      </c>
      <c r="C15" s="89" t="s">
        <v>325</v>
      </c>
    </row>
    <row r="16" spans="2:3">
      <c r="B16" s="12" t="s">
        <v>2</v>
      </c>
      <c r="C16" s="13" t="s">
        <v>315</v>
      </c>
    </row>
    <row r="17" spans="2:4">
      <c r="B17" s="12" t="s">
        <v>3</v>
      </c>
      <c r="C17" s="13"/>
    </row>
    <row r="18" spans="2:4">
      <c r="B18" s="12" t="s">
        <v>4</v>
      </c>
      <c r="C18" s="13" t="s">
        <v>326</v>
      </c>
    </row>
    <row r="19" spans="2:4">
      <c r="B19" s="12" t="s">
        <v>5</v>
      </c>
      <c r="C19" s="13"/>
    </row>
    <row r="20" spans="2:4">
      <c r="B20" s="12" t="s">
        <v>6</v>
      </c>
      <c r="C20" s="89"/>
    </row>
    <row r="21" spans="2:4">
      <c r="B21" s="12" t="s">
        <v>7</v>
      </c>
      <c r="C21" s="13" t="s">
        <v>327</v>
      </c>
    </row>
    <row r="22" spans="2:4">
      <c r="B22" s="12" t="s">
        <v>8</v>
      </c>
      <c r="C22" s="13"/>
    </row>
    <row r="25" spans="2:4" s="11" customFormat="1">
      <c r="B25" s="11" t="s">
        <v>9</v>
      </c>
    </row>
    <row r="27" spans="2:4">
      <c r="B27" s="12" t="s">
        <v>10</v>
      </c>
      <c r="C27" s="13" t="s">
        <v>328</v>
      </c>
    </row>
    <row r="28" spans="2:4">
      <c r="B28" s="13" t="s">
        <v>61</v>
      </c>
      <c r="C28" s="13" t="s">
        <v>328</v>
      </c>
    </row>
    <row r="29" spans="2:4" ht="25.5">
      <c r="B29" s="12" t="s">
        <v>11</v>
      </c>
      <c r="C29" s="13" t="s">
        <v>328</v>
      </c>
    </row>
    <row r="30" spans="2:4">
      <c r="B30" s="12" t="s">
        <v>12</v>
      </c>
      <c r="C30" s="13"/>
    </row>
    <row r="31" spans="2:4">
      <c r="B31" s="12" t="s">
        <v>8</v>
      </c>
      <c r="C31" s="13"/>
    </row>
    <row r="32" spans="2:4">
      <c r="B32" s="26"/>
      <c r="C32" s="26"/>
      <c r="D32" s="8"/>
    </row>
    <row r="34" spans="2:2" s="11" customFormat="1">
      <c r="B34" s="11" t="s">
        <v>13</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3"/>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B1:T199"/>
  <sheetViews>
    <sheetView showGridLines="0" zoomScale="85" zoomScaleNormal="85" workbookViewId="0">
      <pane xSplit="4" ySplit="8" topLeftCell="E9" activePane="bottomRight" state="frozen"/>
      <selection activeCell="D49" sqref="D49"/>
      <selection pane="topRight" activeCell="D49" sqref="D49"/>
      <selection pane="bottomLeft" activeCell="D49" sqref="D49"/>
      <selection pane="bottomRight" activeCell="E9" sqref="E9"/>
    </sheetView>
  </sheetViews>
  <sheetFormatPr defaultColWidth="9.140625" defaultRowHeight="12.75"/>
  <cols>
    <col min="1" max="1" width="4.85546875" style="52" customWidth="1"/>
    <col min="2" max="2" width="76.140625" style="52" customWidth="1"/>
    <col min="3" max="3" width="3.140625" style="52" customWidth="1"/>
    <col min="4" max="4" width="14.42578125" style="52" customWidth="1"/>
    <col min="5" max="5" width="2.7109375" style="52" customWidth="1"/>
    <col min="6" max="6" width="15.28515625" style="52" customWidth="1"/>
    <col min="7" max="7" width="4.7109375" style="52" customWidth="1"/>
    <col min="8" max="8" width="15.7109375" style="52" customWidth="1"/>
    <col min="9" max="9" width="3.28515625" style="52" customWidth="1"/>
    <col min="10" max="14" width="15.28515625" style="52" customWidth="1"/>
    <col min="15" max="15" width="16.140625" style="52" customWidth="1"/>
    <col min="16" max="16" width="4.42578125" style="52" customWidth="1"/>
    <col min="17" max="17" width="25.42578125" style="52" customWidth="1"/>
    <col min="18" max="18" width="11.85546875" style="52" bestFit="1" customWidth="1"/>
    <col min="19" max="19" width="12.28515625" style="52" bestFit="1" customWidth="1"/>
    <col min="20" max="16384" width="9.140625" style="52"/>
  </cols>
  <sheetData>
    <row r="1" spans="2:17">
      <c r="B1"/>
      <c r="C1"/>
      <c r="D1"/>
    </row>
    <row r="2" spans="2:17" s="20" customFormat="1" ht="18">
      <c r="B2" s="20" t="s">
        <v>308</v>
      </c>
    </row>
    <row r="4" spans="2:17">
      <c r="B4" s="53" t="s">
        <v>28</v>
      </c>
    </row>
    <row r="5" spans="2:17">
      <c r="B5" t="s">
        <v>309</v>
      </c>
    </row>
    <row r="7" spans="2:17" s="98" customFormat="1">
      <c r="B7" s="98" t="s">
        <v>43</v>
      </c>
      <c r="D7" s="98" t="s">
        <v>26</v>
      </c>
      <c r="F7" s="98" t="s">
        <v>27</v>
      </c>
      <c r="H7" s="98" t="s">
        <v>46</v>
      </c>
      <c r="J7" s="98" t="s">
        <v>91</v>
      </c>
      <c r="K7" s="98" t="s">
        <v>69</v>
      </c>
      <c r="L7" s="98" t="s">
        <v>70</v>
      </c>
      <c r="M7" s="98" t="s">
        <v>71</v>
      </c>
      <c r="N7" s="98" t="s">
        <v>72</v>
      </c>
      <c r="O7" s="98" t="s">
        <v>73</v>
      </c>
      <c r="Q7" s="98" t="s">
        <v>45</v>
      </c>
    </row>
    <row r="8" spans="2:17" s="97" customFormat="1"/>
    <row r="9" spans="2:17" s="97" customFormat="1"/>
    <row r="10" spans="2:17" s="98" customFormat="1">
      <c r="B10" s="98" t="s">
        <v>281</v>
      </c>
    </row>
    <row r="12" spans="2:17">
      <c r="B12" s="27" t="s">
        <v>92</v>
      </c>
    </row>
    <row r="13" spans="2:17">
      <c r="B13" s="5"/>
    </row>
    <row r="14" spans="2:17">
      <c r="B14" s="27" t="s">
        <v>93</v>
      </c>
      <c r="Q14" s="57"/>
    </row>
    <row r="15" spans="2:17">
      <c r="B15" s="5" t="s">
        <v>94</v>
      </c>
      <c r="F15" s="92">
        <f>'Input wegingsfactoren'!H16</f>
        <v>2760</v>
      </c>
      <c r="J15" s="68"/>
    </row>
    <row r="16" spans="2:17">
      <c r="B16" s="5" t="s">
        <v>95</v>
      </c>
      <c r="F16" s="92">
        <f>'Input wegingsfactoren'!H17</f>
        <v>11.071652096681776</v>
      </c>
      <c r="J16" s="68"/>
    </row>
    <row r="17" spans="2:10">
      <c r="B17" s="5" t="s">
        <v>96</v>
      </c>
      <c r="F17" s="92">
        <f>'Input wegingsfactoren'!H18</f>
        <v>1.169942618463796</v>
      </c>
      <c r="J17" s="68"/>
    </row>
    <row r="18" spans="2:10">
      <c r="B18" s="5"/>
      <c r="J18" s="68"/>
    </row>
    <row r="19" spans="2:10">
      <c r="B19" s="27" t="s">
        <v>97</v>
      </c>
      <c r="J19" s="68"/>
    </row>
    <row r="20" spans="2:10">
      <c r="B20" s="5" t="s">
        <v>94</v>
      </c>
      <c r="F20" s="92">
        <f>'Input wegingsfactoren'!H21</f>
        <v>2760</v>
      </c>
      <c r="J20" s="68"/>
    </row>
    <row r="21" spans="2:10">
      <c r="B21" s="5" t="s">
        <v>95</v>
      </c>
      <c r="F21" s="92">
        <f>'Input wegingsfactoren'!H22</f>
        <v>5.5358260483408888</v>
      </c>
      <c r="J21" s="68"/>
    </row>
    <row r="22" spans="2:10">
      <c r="B22" s="5" t="s">
        <v>98</v>
      </c>
      <c r="F22" s="92">
        <f>'Input wegingsfactoren'!H23</f>
        <v>0.39949260142666204</v>
      </c>
      <c r="J22" s="68"/>
    </row>
    <row r="23" spans="2:10">
      <c r="B23" s="5"/>
      <c r="J23" s="68"/>
    </row>
    <row r="24" spans="2:10">
      <c r="B24" s="27" t="s">
        <v>99</v>
      </c>
      <c r="J24" s="68"/>
    </row>
    <row r="25" spans="2:10">
      <c r="B25" s="5" t="s">
        <v>94</v>
      </c>
      <c r="F25" s="92">
        <f>'Input wegingsfactoren'!H26</f>
        <v>2760</v>
      </c>
      <c r="J25" s="68"/>
    </row>
    <row r="26" spans="2:10">
      <c r="B26" s="5" t="s">
        <v>95</v>
      </c>
      <c r="F26" s="92">
        <f>'Input wegingsfactoren'!H27</f>
        <v>20.06244922391053</v>
      </c>
      <c r="J26" s="68"/>
    </row>
    <row r="27" spans="2:10">
      <c r="B27" s="5" t="s">
        <v>96</v>
      </c>
      <c r="F27" s="92">
        <f>'Input wegingsfactoren'!H28</f>
        <v>2.3226833108150666</v>
      </c>
      <c r="J27" s="68"/>
    </row>
    <row r="28" spans="2:10">
      <c r="B28" s="5"/>
      <c r="J28" s="68"/>
    </row>
    <row r="29" spans="2:10">
      <c r="B29" s="27" t="s">
        <v>100</v>
      </c>
      <c r="J29" s="68"/>
    </row>
    <row r="30" spans="2:10">
      <c r="B30" s="5" t="s">
        <v>94</v>
      </c>
      <c r="F30" s="92">
        <f>'Input wegingsfactoren'!H31</f>
        <v>2760.0000000000005</v>
      </c>
      <c r="J30" s="68"/>
    </row>
    <row r="31" spans="2:10">
      <c r="B31" s="5" t="s">
        <v>95</v>
      </c>
      <c r="F31" s="92">
        <f>'Input wegingsfactoren'!H32</f>
        <v>10.194029318127987</v>
      </c>
      <c r="J31" s="68"/>
    </row>
    <row r="32" spans="2:10">
      <c r="B32" s="5" t="s">
        <v>98</v>
      </c>
      <c r="F32" s="92">
        <f>'Input wegingsfactoren'!H33</f>
        <v>0.78516075281726261</v>
      </c>
      <c r="J32" s="68"/>
    </row>
    <row r="33" spans="2:10">
      <c r="B33" s="5"/>
      <c r="J33" s="68"/>
    </row>
    <row r="34" spans="2:10">
      <c r="B34" s="27" t="s">
        <v>134</v>
      </c>
      <c r="J34" s="68"/>
    </row>
    <row r="35" spans="2:10">
      <c r="B35" s="5" t="s">
        <v>94</v>
      </c>
      <c r="F35" s="92">
        <f>'Input wegingsfactoren'!H36</f>
        <v>2759.9999999999995</v>
      </c>
      <c r="J35" s="68"/>
    </row>
    <row r="36" spans="2:10">
      <c r="B36" s="5" t="s">
        <v>95</v>
      </c>
      <c r="F36" s="92">
        <f>'Input wegingsfactoren'!H37</f>
        <v>21.141715515054369</v>
      </c>
      <c r="J36" s="68"/>
    </row>
    <row r="37" spans="2:10">
      <c r="B37" s="5" t="s">
        <v>96</v>
      </c>
      <c r="F37" s="92">
        <f>'Input wegingsfactoren'!H38</f>
        <v>2.1788226801818826</v>
      </c>
      <c r="J37" s="68"/>
    </row>
    <row r="38" spans="2:10">
      <c r="B38" s="5"/>
      <c r="J38" s="68"/>
    </row>
    <row r="39" spans="2:10">
      <c r="B39" s="27" t="s">
        <v>135</v>
      </c>
      <c r="J39" s="68"/>
    </row>
    <row r="40" spans="2:10">
      <c r="B40" s="5" t="s">
        <v>94</v>
      </c>
      <c r="F40" s="92">
        <f>'Input wegingsfactoren'!H41</f>
        <v>2760</v>
      </c>
      <c r="J40" s="68"/>
    </row>
    <row r="41" spans="2:10">
      <c r="B41" s="5" t="s">
        <v>95</v>
      </c>
      <c r="F41" s="92">
        <f>'Input wegingsfactoren'!H42</f>
        <v>9.8358190831169523</v>
      </c>
      <c r="J41" s="68"/>
    </row>
    <row r="42" spans="2:10">
      <c r="B42" s="5" t="s">
        <v>98</v>
      </c>
      <c r="F42" s="92">
        <f>'Input wegingsfactoren'!H43</f>
        <v>0.71644263739080061</v>
      </c>
      <c r="J42" s="68"/>
    </row>
    <row r="43" spans="2:10">
      <c r="B43" s="5"/>
      <c r="J43" s="68"/>
    </row>
    <row r="44" spans="2:10">
      <c r="B44" s="5"/>
      <c r="J44" s="68"/>
    </row>
    <row r="45" spans="2:10">
      <c r="B45" s="27" t="s">
        <v>101</v>
      </c>
      <c r="J45" s="68"/>
    </row>
    <row r="46" spans="2:10">
      <c r="B46" s="5"/>
      <c r="J46" s="68"/>
    </row>
    <row r="47" spans="2:10">
      <c r="B47" s="27" t="s">
        <v>102</v>
      </c>
      <c r="J47" s="68"/>
    </row>
    <row r="48" spans="2:10">
      <c r="B48" s="5" t="s">
        <v>94</v>
      </c>
      <c r="F48" s="92">
        <f>'Input wegingsfactoren'!H49</f>
        <v>441.00000000000006</v>
      </c>
      <c r="J48" s="68"/>
    </row>
    <row r="49" spans="2:10">
      <c r="B49" s="5" t="s">
        <v>103</v>
      </c>
      <c r="F49" s="92">
        <f>'Input wegingsfactoren'!H50</f>
        <v>11.994881538318637</v>
      </c>
      <c r="J49" s="68"/>
    </row>
    <row r="50" spans="2:10">
      <c r="B50" s="5" t="s">
        <v>96</v>
      </c>
      <c r="F50" s="92">
        <f>'Input wegingsfactoren'!H51</f>
        <v>1.251329759265104</v>
      </c>
      <c r="J50" s="68"/>
    </row>
    <row r="51" spans="2:10">
      <c r="B51" s="5" t="s">
        <v>104</v>
      </c>
      <c r="F51" s="92">
        <f>'Input wegingsfactoren'!H52</f>
        <v>6.1123490240729455E-3</v>
      </c>
      <c r="J51" s="68"/>
    </row>
    <row r="52" spans="2:10">
      <c r="B52" s="5"/>
      <c r="J52" s="68"/>
    </row>
    <row r="53" spans="2:10">
      <c r="B53" s="27" t="s">
        <v>78</v>
      </c>
      <c r="J53" s="68"/>
    </row>
    <row r="54" spans="2:10">
      <c r="B54" s="5" t="s">
        <v>94</v>
      </c>
      <c r="F54" s="92">
        <f>'Input wegingsfactoren'!H55</f>
        <v>441.00000000000006</v>
      </c>
      <c r="J54" s="68"/>
    </row>
    <row r="55" spans="2:10">
      <c r="B55" s="5" t="s">
        <v>103</v>
      </c>
      <c r="F55" s="92">
        <f>'Input wegingsfactoren'!H56</f>
        <v>13.294339335258117</v>
      </c>
      <c r="J55" s="68"/>
    </row>
    <row r="56" spans="2:10">
      <c r="B56" s="5" t="s">
        <v>96</v>
      </c>
      <c r="F56" s="92">
        <f>'Input wegingsfactoren'!H57</f>
        <v>1.5786497539112609</v>
      </c>
      <c r="J56" s="68"/>
    </row>
    <row r="57" spans="2:10">
      <c r="B57" s="5" t="s">
        <v>104</v>
      </c>
      <c r="F57" s="92">
        <f>'Input wegingsfactoren'!H58</f>
        <v>9.7923279610610398E-3</v>
      </c>
      <c r="J57" s="68"/>
    </row>
    <row r="58" spans="2:10">
      <c r="B58" s="5"/>
      <c r="J58" s="68"/>
    </row>
    <row r="59" spans="2:10">
      <c r="B59" s="27" t="s">
        <v>105</v>
      </c>
      <c r="J59" s="68"/>
    </row>
    <row r="60" spans="2:10">
      <c r="B60" s="5" t="s">
        <v>94</v>
      </c>
      <c r="F60" s="92">
        <f>'Input wegingsfactoren'!H61</f>
        <v>440.99999999999994</v>
      </c>
      <c r="J60" s="68"/>
    </row>
    <row r="61" spans="2:10">
      <c r="B61" s="5" t="s">
        <v>103</v>
      </c>
      <c r="F61" s="92">
        <f>'Input wegingsfactoren'!H62</f>
        <v>22.251005229464095</v>
      </c>
      <c r="J61" s="68"/>
    </row>
    <row r="62" spans="2:10">
      <c r="B62" s="5" t="s">
        <v>96</v>
      </c>
      <c r="F62" s="92">
        <f>'Input wegingsfactoren'!H63</f>
        <v>1.5736774254409989</v>
      </c>
      <c r="J62" s="68"/>
    </row>
    <row r="63" spans="2:10">
      <c r="B63" s="5" t="s">
        <v>104</v>
      </c>
      <c r="F63" s="92">
        <f>'Input wegingsfactoren'!H64</f>
        <v>9.7212362447056631E-3</v>
      </c>
      <c r="J63" s="68"/>
    </row>
    <row r="64" spans="2:10">
      <c r="B64" s="5"/>
      <c r="J64" s="68"/>
    </row>
    <row r="65" spans="2:10">
      <c r="B65" s="5"/>
      <c r="J65" s="68"/>
    </row>
    <row r="66" spans="2:10">
      <c r="B66" s="27" t="s">
        <v>106</v>
      </c>
      <c r="J66" s="68"/>
    </row>
    <row r="67" spans="2:10">
      <c r="B67" s="5"/>
      <c r="J67" s="68"/>
    </row>
    <row r="68" spans="2:10">
      <c r="B68" s="27" t="s">
        <v>132</v>
      </c>
      <c r="J68" s="68"/>
    </row>
    <row r="69" spans="2:10">
      <c r="B69" s="5" t="s">
        <v>94</v>
      </c>
      <c r="F69" s="92">
        <f>'Input wegingsfactoren'!H70</f>
        <v>17.999999999999996</v>
      </c>
      <c r="J69" s="68"/>
    </row>
    <row r="70" spans="2:10">
      <c r="B70" s="5" t="s">
        <v>103</v>
      </c>
      <c r="F70" s="92">
        <f>'Input wegingsfactoren'!H71</f>
        <v>8.3681663819357102</v>
      </c>
      <c r="J70" s="68"/>
    </row>
    <row r="71" spans="2:10">
      <c r="B71" s="5" t="s">
        <v>108</v>
      </c>
      <c r="F71" s="92">
        <f>'Input wegingsfactoren'!H72</f>
        <v>1.8955763232717315E-2</v>
      </c>
      <c r="J71" s="68"/>
    </row>
    <row r="72" spans="2:10">
      <c r="B72" s="5" t="s">
        <v>104</v>
      </c>
      <c r="F72" s="92">
        <f>'Input wegingsfactoren'!H73</f>
        <v>3.3806223594282425E-2</v>
      </c>
      <c r="J72" s="68"/>
    </row>
    <row r="73" spans="2:10">
      <c r="B73" s="5"/>
      <c r="J73" s="68"/>
    </row>
    <row r="74" spans="2:10">
      <c r="B74" s="27" t="s">
        <v>109</v>
      </c>
      <c r="J74" s="68"/>
    </row>
    <row r="75" spans="2:10">
      <c r="B75" s="5" t="s">
        <v>110</v>
      </c>
      <c r="F75" s="92">
        <f>'Input wegingsfactoren'!H76</f>
        <v>0.53176495625269216</v>
      </c>
      <c r="J75" s="68"/>
    </row>
    <row r="76" spans="2:10">
      <c r="B76" s="5" t="s">
        <v>133</v>
      </c>
      <c r="F76" s="92">
        <f>'Input wegingsfactoren'!H77</f>
        <v>17.997906043303448</v>
      </c>
      <c r="J76" s="68"/>
    </row>
    <row r="77" spans="2:10">
      <c r="B77" s="5"/>
      <c r="J77" s="68"/>
    </row>
    <row r="78" spans="2:10">
      <c r="B78" s="27" t="s">
        <v>112</v>
      </c>
      <c r="J78" s="68"/>
    </row>
    <row r="79" spans="2:10">
      <c r="B79" s="5" t="s">
        <v>113</v>
      </c>
      <c r="F79" s="92">
        <f>'Input wegingsfactoren'!H80</f>
        <v>1772.7946694225589</v>
      </c>
      <c r="J79" s="68"/>
    </row>
    <row r="80" spans="2:10">
      <c r="B80" s="5" t="s">
        <v>114</v>
      </c>
      <c r="F80" s="92">
        <f>'Input wegingsfactoren'!H81</f>
        <v>1410.7358827556859</v>
      </c>
      <c r="J80" s="68"/>
    </row>
    <row r="81" spans="2:10">
      <c r="B81" s="5" t="s">
        <v>115</v>
      </c>
      <c r="F81" s="92">
        <f>'Input wegingsfactoren'!H82</f>
        <v>1062.334912720557</v>
      </c>
      <c r="J81" s="68"/>
    </row>
    <row r="82" spans="2:10">
      <c r="B82" s="5" t="s">
        <v>116</v>
      </c>
      <c r="F82" s="92">
        <f>'Input wegingsfactoren'!H83</f>
        <v>706.09473523988322</v>
      </c>
      <c r="J82" s="68"/>
    </row>
    <row r="83" spans="2:10">
      <c r="B83" s="5" t="s">
        <v>123</v>
      </c>
      <c r="F83" s="92">
        <f>'Input wegingsfactoren'!H84</f>
        <v>141.30359498838564</v>
      </c>
      <c r="J83" s="68"/>
    </row>
    <row r="84" spans="2:10">
      <c r="B84" s="5" t="s">
        <v>124</v>
      </c>
      <c r="F84" s="92">
        <f>'Input wegingsfactoren'!H85</f>
        <v>17.917412761998321</v>
      </c>
      <c r="J84" s="68"/>
    </row>
    <row r="85" spans="2:10">
      <c r="B85" s="5" t="s">
        <v>117</v>
      </c>
      <c r="F85" s="92">
        <f>'Input wegingsfactoren'!H86</f>
        <v>1.7532958693327907</v>
      </c>
      <c r="J85" s="68"/>
    </row>
    <row r="86" spans="2:10">
      <c r="B86" s="5" t="s">
        <v>311</v>
      </c>
      <c r="J86" s="68"/>
    </row>
    <row r="87" spans="2:10">
      <c r="B87" s="5"/>
      <c r="J87" s="68"/>
    </row>
    <row r="88" spans="2:10">
      <c r="B88" s="27" t="s">
        <v>119</v>
      </c>
      <c r="J88" s="68"/>
    </row>
    <row r="89" spans="2:10">
      <c r="B89" s="5"/>
      <c r="J89" s="68"/>
    </row>
    <row r="90" spans="2:10">
      <c r="B90" s="5" t="s">
        <v>120</v>
      </c>
      <c r="F90" s="92">
        <f>'Input wegingsfactoren'!H91</f>
        <v>4.2444061978624287E-3</v>
      </c>
      <c r="J90" s="68"/>
    </row>
    <row r="91" spans="2:10">
      <c r="B91" s="5" t="s">
        <v>121</v>
      </c>
      <c r="F91" s="92">
        <f>'Input wegingsfactoren'!H92</f>
        <v>6.3343830246543418E-3</v>
      </c>
      <c r="J91" s="68"/>
    </row>
    <row r="92" spans="2:10">
      <c r="D92"/>
      <c r="J92" s="68"/>
    </row>
    <row r="93" spans="2:10" s="11" customFormat="1">
      <c r="B93" s="11" t="s">
        <v>282</v>
      </c>
    </row>
    <row r="94" spans="2:10">
      <c r="D94"/>
      <c r="J94" s="68"/>
    </row>
    <row r="95" spans="2:10">
      <c r="B95" s="59" t="s">
        <v>80</v>
      </c>
      <c r="D95"/>
      <c r="J95" s="68"/>
    </row>
    <row r="96" spans="2:10">
      <c r="B96" s="61" t="s">
        <v>75</v>
      </c>
      <c r="D96"/>
      <c r="F96" s="92">
        <f>'Input wegingsfactoren'!H97</f>
        <v>16.029242657578852</v>
      </c>
      <c r="J96" s="68"/>
    </row>
    <row r="97" spans="2:20">
      <c r="B97" s="61" t="s">
        <v>76</v>
      </c>
      <c r="D97"/>
      <c r="F97" s="92">
        <f>'Input wegingsfactoren'!H98</f>
        <v>16.393308129917099</v>
      </c>
      <c r="J97" s="68"/>
    </row>
    <row r="98" spans="2:20">
      <c r="B98" s="60" t="s">
        <v>102</v>
      </c>
      <c r="D98"/>
      <c r="F98" s="92">
        <f>'Input wegingsfactoren'!H99</f>
        <v>7.2133940798556182</v>
      </c>
      <c r="J98" s="68"/>
    </row>
    <row r="99" spans="2:20">
      <c r="B99" s="60" t="s">
        <v>78</v>
      </c>
      <c r="D99"/>
      <c r="F99" s="92">
        <f>'Input wegingsfactoren'!H100</f>
        <v>10.720937309933831</v>
      </c>
      <c r="J99" s="68"/>
    </row>
    <row r="100" spans="2:20">
      <c r="B100" s="61" t="s">
        <v>79</v>
      </c>
      <c r="D100"/>
      <c r="F100" s="92">
        <f>'Input wegingsfactoren'!H101</f>
        <v>12.812142808682658</v>
      </c>
      <c r="J100" s="68"/>
    </row>
    <row r="101" spans="2:20">
      <c r="D101"/>
      <c r="F101"/>
      <c r="J101" s="68"/>
    </row>
    <row r="102" spans="2:20" s="11" customFormat="1">
      <c r="B102" s="11" t="s">
        <v>310</v>
      </c>
    </row>
    <row r="103" spans="2:20" s="5" customFormat="1"/>
    <row r="104" spans="2:20" s="42" customFormat="1">
      <c r="B104" s="42" t="s">
        <v>303</v>
      </c>
      <c r="D104" s="42" t="s">
        <v>131</v>
      </c>
      <c r="F104" s="93">
        <f>'Input wegingsfactoren'!H105</f>
        <v>-3.17</v>
      </c>
      <c r="J104" s="5"/>
      <c r="K104" s="5"/>
      <c r="L104" s="5"/>
      <c r="M104" s="5"/>
      <c r="N104" s="5"/>
      <c r="O104" s="5"/>
      <c r="T104" s="5"/>
    </row>
    <row r="105" spans="2:20" s="5" customFormat="1"/>
    <row r="106" spans="2:20" s="5" customFormat="1">
      <c r="B106" s="5" t="s">
        <v>279</v>
      </c>
      <c r="D106" s="52" t="s">
        <v>81</v>
      </c>
      <c r="F106" s="94">
        <f>'Input wegingsfactoren'!H107</f>
        <v>2.4E-2</v>
      </c>
    </row>
    <row r="107" spans="2:20" s="5" customFormat="1">
      <c r="B107" s="5" t="s">
        <v>280</v>
      </c>
      <c r="D107" s="52" t="s">
        <v>81</v>
      </c>
      <c r="F107" s="94">
        <f>'Input wegingsfactoren'!H108</f>
        <v>0.12</v>
      </c>
    </row>
    <row r="108" spans="2:20">
      <c r="D108"/>
      <c r="F108"/>
      <c r="J108" s="68"/>
    </row>
    <row r="109" spans="2:20" s="11" customFormat="1">
      <c r="B109" s="11" t="s">
        <v>219</v>
      </c>
    </row>
    <row r="111" spans="2:20">
      <c r="B111" s="27" t="s">
        <v>92</v>
      </c>
    </row>
    <row r="112" spans="2:20">
      <c r="B112" s="5"/>
    </row>
    <row r="113" spans="2:17">
      <c r="B113" s="27" t="s">
        <v>93</v>
      </c>
      <c r="Q113" s="57"/>
    </row>
    <row r="114" spans="2:17">
      <c r="B114" s="5" t="s">
        <v>94</v>
      </c>
      <c r="F114" s="3">
        <f>F15*(1-$F$104/100+$F$106)*(1-$F$104/100+$F$107)</f>
        <v>3355.7451444000003</v>
      </c>
      <c r="J114" s="68"/>
    </row>
    <row r="115" spans="2:17">
      <c r="B115" s="5" t="s">
        <v>95</v>
      </c>
      <c r="F115" s="3">
        <f>F16*(1-$F$104/100+$F$106)*(1-$F$104/100+$F$107)</f>
        <v>13.461464769538388</v>
      </c>
      <c r="J115" s="68"/>
    </row>
    <row r="116" spans="2:17">
      <c r="B116" s="5" t="s">
        <v>96</v>
      </c>
      <c r="F116" s="3">
        <f>F17*(1-$F$104/100+$F$106)*(1-$F$104/100+$F$107)</f>
        <v>1.4224743699769946</v>
      </c>
      <c r="J116" s="68"/>
    </row>
    <row r="117" spans="2:17">
      <c r="B117" s="5"/>
      <c r="F117" s="63"/>
      <c r="J117" s="68"/>
    </row>
    <row r="118" spans="2:17">
      <c r="B118" s="27" t="s">
        <v>97</v>
      </c>
      <c r="F118" s="63"/>
      <c r="J118" s="68"/>
    </row>
    <row r="119" spans="2:17">
      <c r="B119" s="5" t="s">
        <v>94</v>
      </c>
      <c r="F119" s="3">
        <f>F20*(1-$F$104/100+$F$106)*(1-$F$104/100+$F$107)</f>
        <v>3355.7451444000003</v>
      </c>
      <c r="J119" s="68"/>
    </row>
    <row r="120" spans="2:17">
      <c r="B120" s="5" t="s">
        <v>95</v>
      </c>
      <c r="F120" s="3">
        <f>F21*(1-$F$104/100+$F$106)*(1-$F$104/100+$F$107)</f>
        <v>6.7307323847691949</v>
      </c>
      <c r="J120" s="68"/>
    </row>
    <row r="121" spans="2:17">
      <c r="B121" s="5" t="s">
        <v>98</v>
      </c>
      <c r="F121" s="3">
        <f>F22*(1-$F$104/100+$F$106)*(1-$F$104/100+$F$107)</f>
        <v>0.4857229556019006</v>
      </c>
      <c r="J121" s="68"/>
    </row>
    <row r="122" spans="2:17">
      <c r="B122" s="5"/>
      <c r="F122" s="63"/>
      <c r="J122" s="68"/>
    </row>
    <row r="123" spans="2:17">
      <c r="B123" s="27" t="s">
        <v>99</v>
      </c>
      <c r="F123" s="63"/>
      <c r="J123" s="68"/>
    </row>
    <row r="124" spans="2:17">
      <c r="B124" s="5" t="s">
        <v>94</v>
      </c>
      <c r="F124" s="3">
        <f>F25*(1-$F$104/100+$F$106)*(1-$F$104/100+$F$107)</f>
        <v>3355.7451444000003</v>
      </c>
      <c r="J124" s="68"/>
    </row>
    <row r="125" spans="2:17">
      <c r="B125" s="5" t="s">
        <v>95</v>
      </c>
      <c r="F125" s="3">
        <f>F26*(1-$F$104/100+$F$106)*(1-$F$104/100+$F$107)</f>
        <v>24.392922669532357</v>
      </c>
      <c r="J125" s="68"/>
    </row>
    <row r="126" spans="2:17">
      <c r="B126" s="5" t="s">
        <v>96</v>
      </c>
      <c r="F126" s="3">
        <f>F27*(1-$F$104/100+$F$106)*(1-$F$104/100+$F$107)</f>
        <v>2.8240337834226725</v>
      </c>
      <c r="J126" s="68"/>
    </row>
    <row r="127" spans="2:17">
      <c r="B127" s="5"/>
      <c r="F127" s="63"/>
      <c r="J127" s="68"/>
    </row>
    <row r="128" spans="2:17">
      <c r="B128" s="27" t="s">
        <v>100</v>
      </c>
      <c r="F128" s="63"/>
      <c r="J128" s="68"/>
    </row>
    <row r="129" spans="2:10">
      <c r="B129" s="5" t="s">
        <v>94</v>
      </c>
      <c r="F129" s="3">
        <f>F30*(1-$F$104/100+$F$106)*(1-$F$104/100+$F$107)</f>
        <v>3355.7451444000008</v>
      </c>
      <c r="J129" s="68"/>
    </row>
    <row r="130" spans="2:10">
      <c r="B130" s="5" t="s">
        <v>95</v>
      </c>
      <c r="F130" s="3">
        <f>F31*(1-$F$104/100+$F$106)*(1-$F$104/100+$F$107)</f>
        <v>12.394407386296825</v>
      </c>
      <c r="J130" s="68"/>
    </row>
    <row r="131" spans="2:10">
      <c r="B131" s="5" t="s">
        <v>98</v>
      </c>
      <c r="F131" s="3">
        <f>F32*(1-$F$104/100+$F$106)*(1-$F$104/100+$F$107)</f>
        <v>0.95463745791303545</v>
      </c>
      <c r="J131" s="68"/>
    </row>
    <row r="132" spans="2:10">
      <c r="B132" s="5"/>
      <c r="F132" s="63"/>
      <c r="J132" s="68"/>
    </row>
    <row r="133" spans="2:10">
      <c r="B133" s="27" t="s">
        <v>134</v>
      </c>
      <c r="F133" s="63"/>
      <c r="J133" s="68"/>
    </row>
    <row r="134" spans="2:10">
      <c r="B134" s="5" t="s">
        <v>94</v>
      </c>
      <c r="F134" s="3">
        <f>F35*(1-$F$104/100+$F$106)*(1-$F$104/100+$F$107)</f>
        <v>3355.7451443999998</v>
      </c>
      <c r="J134" s="68"/>
    </row>
    <row r="135" spans="2:10">
      <c r="B135" s="5" t="s">
        <v>95</v>
      </c>
      <c r="F135" s="3">
        <f>F36*(1-$F$104/100+$F$106)*(1-$F$104/100+$F$107)</f>
        <v>25.705148255047046</v>
      </c>
      <c r="J135" s="68"/>
    </row>
    <row r="136" spans="2:10">
      <c r="B136" s="5" t="s">
        <v>96</v>
      </c>
      <c r="F136" s="3">
        <f>F37*(1-$F$104/100+$F$106)*(1-$F$104/100+$F$107)</f>
        <v>2.6491208802641113</v>
      </c>
      <c r="J136" s="68"/>
    </row>
    <row r="137" spans="2:10">
      <c r="B137" s="5"/>
      <c r="F137" s="63"/>
      <c r="J137" s="68"/>
    </row>
    <row r="138" spans="2:10">
      <c r="B138" s="27" t="s">
        <v>135</v>
      </c>
      <c r="F138" s="63"/>
      <c r="J138" s="68"/>
    </row>
    <row r="139" spans="2:10">
      <c r="B139" s="5" t="s">
        <v>94</v>
      </c>
      <c r="F139" s="3">
        <f>F40*(1-$F$104/100+$F$106)*(1-$F$104/100+$F$107)</f>
        <v>3355.7451444000003</v>
      </c>
      <c r="J139" s="68"/>
    </row>
    <row r="140" spans="2:10">
      <c r="B140" s="5" t="s">
        <v>95</v>
      </c>
      <c r="F140" s="3">
        <f>F41*(1-$F$104/100+$F$106)*(1-$F$104/100+$F$107)</f>
        <v>11.958877583103831</v>
      </c>
      <c r="J140" s="68"/>
    </row>
    <row r="141" spans="2:10">
      <c r="B141" s="5" t="s">
        <v>98</v>
      </c>
      <c r="F141" s="3">
        <f>F42*(1-$F$104/100+$F$106)*(1-$F$104/100+$F$107)</f>
        <v>0.87108655857438733</v>
      </c>
      <c r="J141" s="68"/>
    </row>
    <row r="142" spans="2:10">
      <c r="B142" s="5"/>
      <c r="F142" s="63"/>
      <c r="J142" s="68"/>
    </row>
    <row r="143" spans="2:10">
      <c r="B143" s="5"/>
      <c r="F143" s="63"/>
      <c r="J143" s="68"/>
    </row>
    <row r="144" spans="2:10">
      <c r="B144" s="27" t="s">
        <v>101</v>
      </c>
      <c r="F144" s="63"/>
      <c r="J144" s="68"/>
    </row>
    <row r="145" spans="2:10">
      <c r="B145" s="5"/>
      <c r="F145" s="63"/>
      <c r="J145" s="68"/>
    </row>
    <row r="146" spans="2:10">
      <c r="B146" s="27" t="s">
        <v>102</v>
      </c>
      <c r="F146" s="63"/>
      <c r="J146" s="68"/>
    </row>
    <row r="147" spans="2:10">
      <c r="B147" s="5" t="s">
        <v>94</v>
      </c>
      <c r="F147" s="3">
        <f>F48*(1-$F$104/100+$F$106)*(1-$F$104/100+$F$107)</f>
        <v>536.1897132900001</v>
      </c>
      <c r="J147" s="68"/>
    </row>
    <row r="148" spans="2:10">
      <c r="B148" s="5" t="s">
        <v>103</v>
      </c>
      <c r="F148" s="3">
        <f>F49*(1-$F$104/100+$F$106)*(1-$F$104/100+$F$107)</f>
        <v>14.583972999951438</v>
      </c>
      <c r="J148" s="68"/>
    </row>
    <row r="149" spans="2:10">
      <c r="B149" s="5" t="s">
        <v>96</v>
      </c>
      <c r="F149" s="3">
        <f>F50*(1-$F$104/100+$F$106)*(1-$F$104/100+$F$107)</f>
        <v>1.5214288998902514</v>
      </c>
      <c r="J149" s="68"/>
    </row>
    <row r="150" spans="2:10">
      <c r="B150" s="5" t="s">
        <v>104</v>
      </c>
      <c r="F150" s="3">
        <f>F51*(1-$F$104/100+$F$106)*(1-$F$104/100+$F$107)</f>
        <v>7.4316976660908935E-3</v>
      </c>
      <c r="J150" s="68"/>
    </row>
    <row r="151" spans="2:10">
      <c r="B151" s="5"/>
      <c r="F151" s="63"/>
      <c r="J151" s="68"/>
    </row>
    <row r="152" spans="2:10">
      <c r="B152" s="27" t="s">
        <v>78</v>
      </c>
      <c r="F152" s="63"/>
      <c r="J152" s="68"/>
    </row>
    <row r="153" spans="2:10">
      <c r="B153" s="5" t="s">
        <v>94</v>
      </c>
      <c r="F153" s="3">
        <f>F54*(1-$F$104/100+$F$106)*(1-$F$104/100+$F$107)</f>
        <v>536.1897132900001</v>
      </c>
      <c r="J153" s="68"/>
    </row>
    <row r="154" spans="2:10">
      <c r="B154" s="5" t="s">
        <v>103</v>
      </c>
      <c r="F154" s="3">
        <f>F55*(1-$F$104/100+$F$106)*(1-$F$104/100+$F$107)</f>
        <v>16.163918359528388</v>
      </c>
      <c r="J154" s="68"/>
    </row>
    <row r="155" spans="2:10">
      <c r="B155" s="5" t="s">
        <v>96</v>
      </c>
      <c r="F155" s="3">
        <f>F56*(1-$F$104/100+$F$106)*(1-$F$104/100+$F$107)</f>
        <v>1.9194008139115828</v>
      </c>
      <c r="J155" s="68"/>
    </row>
    <row r="156" spans="2:10">
      <c r="B156" s="5" t="s">
        <v>104</v>
      </c>
      <c r="F156" s="3">
        <f>F57*(1-$F$104/100+$F$106)*(1-$F$104/100+$F$107)</f>
        <v>1.1905998915834397E-2</v>
      </c>
      <c r="J156" s="68"/>
    </row>
    <row r="157" spans="2:10">
      <c r="B157" s="5"/>
      <c r="F157" s="63"/>
      <c r="J157" s="68"/>
    </row>
    <row r="158" spans="2:10">
      <c r="B158" s="27" t="s">
        <v>105</v>
      </c>
      <c r="F158" s="63"/>
      <c r="J158" s="68"/>
    </row>
    <row r="159" spans="2:10">
      <c r="B159" s="5" t="s">
        <v>94</v>
      </c>
      <c r="F159" s="3">
        <f>F60*(1-$F$104/100+$F$106)*(1-$F$104/100+$F$107)</f>
        <v>536.18971328999999</v>
      </c>
      <c r="J159" s="68"/>
    </row>
    <row r="160" spans="2:10">
      <c r="B160" s="5" t="s">
        <v>103</v>
      </c>
      <c r="F160" s="3">
        <f>F61*(1-$F$104/100+$F$106)*(1-$F$104/100+$F$107)</f>
        <v>27.053877810432301</v>
      </c>
      <c r="J160" s="68"/>
    </row>
    <row r="161" spans="2:10">
      <c r="B161" s="5" t="s">
        <v>96</v>
      </c>
      <c r="F161" s="3">
        <f>F62*(1-$F$104/100+$F$106)*(1-$F$104/100+$F$107)</f>
        <v>1.9133552098824367</v>
      </c>
      <c r="J161" s="68"/>
    </row>
    <row r="162" spans="2:10">
      <c r="B162" s="5" t="s">
        <v>104</v>
      </c>
      <c r="F162" s="3">
        <f>F63*(1-$F$104/100+$F$106)*(1-$F$104/100+$F$107)</f>
        <v>1.1819562074542144E-2</v>
      </c>
      <c r="J162" s="68"/>
    </row>
    <row r="163" spans="2:10">
      <c r="B163" s="5"/>
      <c r="F163" s="63"/>
      <c r="J163" s="68"/>
    </row>
    <row r="164" spans="2:10">
      <c r="B164" s="5"/>
      <c r="F164" s="63"/>
      <c r="J164" s="68"/>
    </row>
    <row r="165" spans="2:10">
      <c r="B165" s="27" t="s">
        <v>106</v>
      </c>
      <c r="F165" s="63"/>
      <c r="J165" s="68"/>
    </row>
    <row r="166" spans="2:10">
      <c r="B166" s="5"/>
      <c r="F166" s="63"/>
      <c r="J166" s="68"/>
    </row>
    <row r="167" spans="2:10">
      <c r="B167" s="27" t="s">
        <v>132</v>
      </c>
      <c r="F167" s="63"/>
      <c r="J167" s="68"/>
    </row>
    <row r="168" spans="2:10">
      <c r="B168" s="5" t="s">
        <v>94</v>
      </c>
      <c r="F168" s="3">
        <f>F69*(1-$F$104/100+$F$106)*(1-$F$104/100+$F$107)</f>
        <v>21.885294419999997</v>
      </c>
      <c r="J168" s="68"/>
    </row>
    <row r="169" spans="2:10">
      <c r="B169" s="5" t="s">
        <v>103</v>
      </c>
      <c r="F169" s="3">
        <f>F70*(1-$F$104/100+$F$106)*(1-$F$104/100+$F$107)</f>
        <v>10.174432501344954</v>
      </c>
      <c r="J169" s="68"/>
    </row>
    <row r="170" spans="2:10">
      <c r="B170" s="5" t="s">
        <v>108</v>
      </c>
      <c r="F170" s="3">
        <f>F71*(1-$F$104/100+$F$106)*(1-$F$104/100+$F$107)</f>
        <v>2.3047358850212744E-2</v>
      </c>
      <c r="J170" s="68"/>
    </row>
    <row r="171" spans="2:10">
      <c r="B171" s="5" t="s">
        <v>104</v>
      </c>
      <c r="F171" s="3">
        <f>F72*(1-$F$104/100+$F$106)*(1-$F$104/100+$F$107)</f>
        <v>4.1103286477178973E-2</v>
      </c>
      <c r="J171" s="68"/>
    </row>
    <row r="172" spans="2:10">
      <c r="B172" s="5"/>
      <c r="F172" s="63"/>
      <c r="J172" s="68"/>
    </row>
    <row r="173" spans="2:10">
      <c r="B173" s="27" t="s">
        <v>109</v>
      </c>
      <c r="F173" s="63"/>
      <c r="J173" s="68"/>
    </row>
    <row r="174" spans="2:10">
      <c r="B174" s="5" t="s">
        <v>110</v>
      </c>
      <c r="F174" s="3">
        <f>F75*(1-$F$104/100+$F$106)*(1-$F$104/100+$F$107)</f>
        <v>0.64654625721269932</v>
      </c>
      <c r="J174" s="68"/>
    </row>
    <row r="175" spans="2:10">
      <c r="B175" s="5" t="s">
        <v>133</v>
      </c>
      <c r="F175" s="3">
        <f>F76*(1-$F$104/100+$F$106)*(1-$F$104/100+$F$107)</f>
        <v>21.882748483399627</v>
      </c>
      <c r="J175" s="68"/>
    </row>
    <row r="176" spans="2:10">
      <c r="B176" s="5"/>
      <c r="F176" s="63"/>
      <c r="J176" s="68"/>
    </row>
    <row r="177" spans="2:10">
      <c r="B177" s="27" t="s">
        <v>112</v>
      </c>
      <c r="F177" s="63"/>
      <c r="J177" s="68"/>
    </row>
    <row r="178" spans="2:10">
      <c r="B178" s="5" t="s">
        <v>113</v>
      </c>
      <c r="F178" s="3">
        <f t="shared" ref="F178:F184" si="0">F79*(1-$F$104/100+$F$106)*(1-$F$104/100+$F$107)</f>
        <v>2155.4518492510706</v>
      </c>
      <c r="J178" s="68"/>
    </row>
    <row r="179" spans="2:10">
      <c r="B179" s="5" t="s">
        <v>114</v>
      </c>
      <c r="F179" s="3">
        <f t="shared" si="0"/>
        <v>1715.242785720377</v>
      </c>
      <c r="J179" s="68"/>
    </row>
    <row r="180" spans="2:10">
      <c r="B180" s="5" t="s">
        <v>115</v>
      </c>
      <c r="F180" s="3">
        <f t="shared" si="0"/>
        <v>1291.6395743074663</v>
      </c>
      <c r="J180" s="68"/>
    </row>
    <row r="181" spans="2:10">
      <c r="B181" s="5" t="s">
        <v>116</v>
      </c>
      <c r="F181" s="3">
        <f t="shared" si="0"/>
        <v>858.50506495204411</v>
      </c>
      <c r="J181" s="68"/>
    </row>
    <row r="182" spans="2:10">
      <c r="B182" s="5" t="s">
        <v>123</v>
      </c>
      <c r="F182" s="3">
        <f t="shared" si="0"/>
        <v>171.80393216251426</v>
      </c>
      <c r="J182" s="68"/>
    </row>
    <row r="183" spans="2:10">
      <c r="B183" s="5" t="s">
        <v>124</v>
      </c>
      <c r="F183" s="3">
        <f t="shared" si="0"/>
        <v>21.784880752277701</v>
      </c>
      <c r="J183" s="68"/>
    </row>
    <row r="184" spans="2:10">
      <c r="B184" s="5" t="s">
        <v>117</v>
      </c>
      <c r="F184" s="3">
        <f t="shared" si="0"/>
        <v>2.131744239206554</v>
      </c>
      <c r="J184" s="68"/>
    </row>
    <row r="185" spans="2:10">
      <c r="B185" s="5" t="s">
        <v>311</v>
      </c>
      <c r="F185" s="63"/>
      <c r="J185" s="68"/>
    </row>
    <row r="186" spans="2:10">
      <c r="B186" s="5"/>
      <c r="F186" s="63"/>
      <c r="J186" s="68"/>
    </row>
    <row r="187" spans="2:10">
      <c r="B187" s="27" t="s">
        <v>119</v>
      </c>
      <c r="F187" s="63"/>
      <c r="J187" s="68"/>
    </row>
    <row r="188" spans="2:10">
      <c r="B188" s="5"/>
      <c r="F188" s="63"/>
      <c r="J188" s="68"/>
    </row>
    <row r="189" spans="2:10">
      <c r="B189" s="5" t="s">
        <v>120</v>
      </c>
      <c r="F189" s="3">
        <f>F90*(1-$F$104/100+$F$106)*(1-$F$104/100+$F$107)</f>
        <v>5.1605599599051132E-3</v>
      </c>
      <c r="J189" s="68"/>
    </row>
    <row r="190" spans="2:10">
      <c r="B190" s="5" t="s">
        <v>121</v>
      </c>
      <c r="F190" s="3">
        <f>F91*(1-$F$104/100+$F$106)*(1-$F$104/100+$F$107)</f>
        <v>7.7016576368672436E-3</v>
      </c>
      <c r="J190" s="68"/>
    </row>
    <row r="192" spans="2:10" s="11" customFormat="1">
      <c r="B192" s="11" t="s">
        <v>129</v>
      </c>
    </row>
    <row r="193" spans="2:6">
      <c r="B193" s="58"/>
    </row>
    <row r="194" spans="2:6">
      <c r="B194" s="59" t="s">
        <v>80</v>
      </c>
    </row>
    <row r="195" spans="2:6">
      <c r="B195" s="61" t="s">
        <v>75</v>
      </c>
      <c r="F195" s="103">
        <f>F96*(1-$F$104/100+$F$106)*(1-$F$104/100+$F$107)</f>
        <v>19.489149716152024</v>
      </c>
    </row>
    <row r="196" spans="2:6">
      <c r="B196" s="61" t="s">
        <v>76</v>
      </c>
      <c r="F196" s="103">
        <f>F97*(1-$F$104/100+$F$106)*(1-$F$104/100+$F$107)</f>
        <v>19.931798607834185</v>
      </c>
    </row>
    <row r="197" spans="2:6">
      <c r="B197" s="60" t="s">
        <v>102</v>
      </c>
      <c r="F197" s="103">
        <f>F98*(1-$F$104/100+$F$106)*(1-$F$104/100+$F$107)</f>
        <v>8.7704029558402894</v>
      </c>
    </row>
    <row r="198" spans="2:6">
      <c r="B198" s="60" t="s">
        <v>78</v>
      </c>
      <c r="F198" s="103">
        <f>F99*(1-$F$104/100+$F$106)*(1-$F$104/100+$F$107)</f>
        <v>13.035048304792483</v>
      </c>
    </row>
    <row r="199" spans="2:6">
      <c r="B199" s="61" t="s">
        <v>79</v>
      </c>
      <c r="F199" s="103">
        <f>F100*(1-$F$104/100+$F$106)*(1-$F$104/100+$F$107)</f>
        <v>15.577639862172541</v>
      </c>
    </row>
  </sheetData>
  <pageMargins left="0.7" right="0.7" top="0.75" bottom="0.75" header="0.3" footer="0.3"/>
  <pageSetup paperSize="9" scale="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Y361"/>
  <sheetViews>
    <sheetView showGridLines="0" zoomScale="85" zoomScaleNormal="85" workbookViewId="0">
      <pane xSplit="6" ySplit="10" topLeftCell="G11" activePane="bottomRight" state="frozen"/>
      <selection activeCell="D49" sqref="D49"/>
      <selection pane="topRight" activeCell="D49" sqref="D49"/>
      <selection pane="bottomLeft" activeCell="D49" sqref="D49"/>
      <selection pane="bottomRight" activeCell="G11" sqref="G11"/>
    </sheetView>
  </sheetViews>
  <sheetFormatPr defaultColWidth="9.140625" defaultRowHeight="12.75"/>
  <cols>
    <col min="1" max="1" width="4.7109375" style="5" customWidth="1"/>
    <col min="2" max="2" width="47.85546875" style="5" customWidth="1"/>
    <col min="3" max="3" width="4.7109375" style="5" customWidth="1"/>
    <col min="4" max="5" width="4.5703125" style="5" customWidth="1"/>
    <col min="6" max="6" width="14.28515625" style="5" customWidth="1"/>
    <col min="7" max="7" width="2.7109375" style="5" customWidth="1"/>
    <col min="8" max="8" width="13.7109375" style="5" customWidth="1"/>
    <col min="9" max="9" width="2.7109375" style="5" customWidth="1"/>
    <col min="10" max="10" width="16.5703125" style="5" bestFit="1" customWidth="1"/>
    <col min="11" max="11" width="2.7109375" style="5" customWidth="1"/>
    <col min="12" max="12" width="15.7109375" style="5" bestFit="1" customWidth="1"/>
    <col min="13" max="13" width="14" style="5" bestFit="1" customWidth="1"/>
    <col min="14" max="15" width="14.140625" style="5" bestFit="1" customWidth="1"/>
    <col min="16" max="16" width="14" style="5" bestFit="1" customWidth="1"/>
    <col min="17" max="17" width="14.140625" style="5" bestFit="1" customWidth="1"/>
    <col min="18" max="18" width="12.28515625" style="5" bestFit="1" customWidth="1"/>
    <col min="19" max="21" width="2.7109375" style="5" customWidth="1"/>
    <col min="22" max="36" width="13.7109375" style="5" customWidth="1"/>
    <col min="37" max="16384" width="9.140625" style="5"/>
  </cols>
  <sheetData>
    <row r="2" spans="2:22" s="20" customFormat="1" ht="18">
      <c r="B2" s="20" t="s">
        <v>144</v>
      </c>
    </row>
    <row r="4" spans="2:22">
      <c r="B4" s="27" t="s">
        <v>54</v>
      </c>
      <c r="C4" s="4"/>
      <c r="D4" s="4"/>
    </row>
    <row r="5" spans="2:22" ht="51.95" customHeight="1">
      <c r="B5" s="104" t="s">
        <v>285</v>
      </c>
      <c r="C5" s="104"/>
      <c r="D5" s="104"/>
      <c r="E5" s="104"/>
      <c r="F5" s="104"/>
      <c r="G5" s="104"/>
      <c r="H5" s="104"/>
      <c r="I5" s="104"/>
      <c r="J5" s="104"/>
      <c r="K5" s="104"/>
      <c r="L5" s="104"/>
      <c r="M5" s="104"/>
    </row>
    <row r="6" spans="2:22" ht="12.95" customHeight="1">
      <c r="B6" s="104" t="s">
        <v>312</v>
      </c>
      <c r="C6" s="104"/>
      <c r="D6" s="104"/>
      <c r="E6" s="104"/>
      <c r="F6" s="104"/>
      <c r="G6" s="104"/>
      <c r="H6" s="104"/>
      <c r="I6" s="104"/>
      <c r="J6" s="104"/>
      <c r="K6" s="104"/>
      <c r="L6" s="104"/>
      <c r="M6" s="104"/>
    </row>
    <row r="7" spans="2:22" ht="12.95" customHeight="1">
      <c r="B7" s="104" t="s">
        <v>150</v>
      </c>
      <c r="C7" s="104"/>
      <c r="D7" s="104"/>
      <c r="E7" s="104"/>
      <c r="F7" s="104"/>
      <c r="G7" s="104"/>
      <c r="H7" s="104"/>
      <c r="I7" s="104"/>
      <c r="J7" s="104"/>
      <c r="K7" s="104"/>
      <c r="L7" s="104"/>
      <c r="M7" s="104"/>
    </row>
    <row r="9" spans="2:22" s="11" customFormat="1">
      <c r="B9" s="11" t="s">
        <v>43</v>
      </c>
      <c r="F9" s="11" t="s">
        <v>26</v>
      </c>
      <c r="H9" s="11" t="s">
        <v>27</v>
      </c>
      <c r="J9" s="11" t="s">
        <v>46</v>
      </c>
      <c r="L9" s="11" t="s">
        <v>91</v>
      </c>
      <c r="M9" s="11" t="s">
        <v>69</v>
      </c>
      <c r="N9" s="11" t="s">
        <v>70</v>
      </c>
      <c r="O9" s="11" t="s">
        <v>71</v>
      </c>
      <c r="P9" s="11" t="s">
        <v>72</v>
      </c>
      <c r="Q9" s="11" t="s">
        <v>73</v>
      </c>
      <c r="V9" s="11" t="s">
        <v>45</v>
      </c>
    </row>
    <row r="12" spans="2:22" s="11" customFormat="1">
      <c r="B12" s="74" t="s">
        <v>152</v>
      </c>
    </row>
    <row r="14" spans="2:22">
      <c r="B14" s="27" t="s">
        <v>92</v>
      </c>
    </row>
    <row r="16" spans="2:22">
      <c r="B16" s="27" t="s">
        <v>93</v>
      </c>
    </row>
    <row r="17" spans="2:17">
      <c r="B17" s="5" t="s">
        <v>94</v>
      </c>
      <c r="F17" s="5" t="s">
        <v>131</v>
      </c>
      <c r="J17" s="56">
        <f>SUM(L17:Q17)</f>
        <v>0</v>
      </c>
      <c r="L17" s="65"/>
      <c r="M17" s="65"/>
      <c r="N17" s="65"/>
      <c r="O17" s="65"/>
      <c r="P17" s="65"/>
      <c r="Q17" s="65"/>
    </row>
    <row r="18" spans="2:17">
      <c r="B18" s="5" t="s">
        <v>95</v>
      </c>
      <c r="F18" s="5" t="s">
        <v>131</v>
      </c>
      <c r="J18" s="56">
        <f>SUM(L18:Q18)</f>
        <v>916238.97250859102</v>
      </c>
      <c r="L18" s="37">
        <f>'Rekenvolumes TD'!L17</f>
        <v>0</v>
      </c>
      <c r="M18" s="37">
        <f>'Rekenvolumes TD'!M17</f>
        <v>0</v>
      </c>
      <c r="N18" s="37">
        <f>'Rekenvolumes TD'!N17</f>
        <v>916238.97250859102</v>
      </c>
      <c r="O18" s="37">
        <f>'Rekenvolumes TD'!O17</f>
        <v>0</v>
      </c>
      <c r="P18" s="37">
        <f>'Rekenvolumes TD'!P17</f>
        <v>0</v>
      </c>
      <c r="Q18" s="37">
        <f>'Rekenvolumes TD'!Q17</f>
        <v>0</v>
      </c>
    </row>
    <row r="19" spans="2:17">
      <c r="B19" s="5" t="s">
        <v>96</v>
      </c>
      <c r="F19" s="5" t="s">
        <v>131</v>
      </c>
      <c r="J19" s="56">
        <f>SUM(L19:Q19)</f>
        <v>8878696.6016260162</v>
      </c>
      <c r="L19" s="37">
        <f>'Rekenvolumes TD'!L18</f>
        <v>0</v>
      </c>
      <c r="M19" s="37">
        <f>'Rekenvolumes TD'!M18</f>
        <v>0</v>
      </c>
      <c r="N19" s="37">
        <f>'Rekenvolumes TD'!N18</f>
        <v>8878696.6016260162</v>
      </c>
      <c r="O19" s="37">
        <f>'Rekenvolumes TD'!O18</f>
        <v>0</v>
      </c>
      <c r="P19" s="37">
        <f>'Rekenvolumes TD'!P18</f>
        <v>0</v>
      </c>
      <c r="Q19" s="37">
        <f>'Rekenvolumes TD'!Q18</f>
        <v>0</v>
      </c>
    </row>
    <row r="20" spans="2:17">
      <c r="J20" s="54"/>
      <c r="L20" s="52"/>
      <c r="M20" s="52"/>
      <c r="N20" s="52"/>
      <c r="O20" s="52"/>
      <c r="P20" s="52"/>
      <c r="Q20" s="52"/>
    </row>
    <row r="21" spans="2:17">
      <c r="B21" s="27" t="s">
        <v>97</v>
      </c>
      <c r="J21" s="54"/>
      <c r="L21" s="52"/>
      <c r="M21" s="52"/>
      <c r="N21" s="52"/>
      <c r="O21" s="52"/>
      <c r="P21" s="52"/>
      <c r="Q21" s="52"/>
    </row>
    <row r="22" spans="2:17">
      <c r="B22" s="5" t="s">
        <v>94</v>
      </c>
      <c r="F22" s="5" t="s">
        <v>131</v>
      </c>
      <c r="J22" s="56">
        <f>SUM(L22:Q22)</f>
        <v>0</v>
      </c>
      <c r="L22" s="65"/>
      <c r="M22" s="65"/>
      <c r="N22" s="65"/>
      <c r="O22" s="65"/>
      <c r="P22" s="65"/>
      <c r="Q22" s="65"/>
    </row>
    <row r="23" spans="2:17">
      <c r="B23" s="5" t="s">
        <v>95</v>
      </c>
      <c r="F23" s="5" t="s">
        <v>131</v>
      </c>
      <c r="J23" s="56">
        <f>SUM(L23:Q23)</f>
        <v>20811.323024054986</v>
      </c>
      <c r="L23" s="37">
        <f>'Rekenvolumes TD'!L22</f>
        <v>0</v>
      </c>
      <c r="M23" s="37">
        <f>'Rekenvolumes TD'!M22</f>
        <v>0</v>
      </c>
      <c r="N23" s="37">
        <f>'Rekenvolumes TD'!N22</f>
        <v>20811.323024054986</v>
      </c>
      <c r="O23" s="37">
        <f>'Rekenvolumes TD'!O22</f>
        <v>0</v>
      </c>
      <c r="P23" s="37">
        <f>'Rekenvolumes TD'!P22</f>
        <v>0</v>
      </c>
      <c r="Q23" s="37">
        <f>'Rekenvolumes TD'!Q22</f>
        <v>0</v>
      </c>
    </row>
    <row r="24" spans="2:17">
      <c r="B24" s="5" t="s">
        <v>98</v>
      </c>
      <c r="F24" s="5" t="s">
        <v>131</v>
      </c>
      <c r="J24" s="56">
        <f>SUM(L24:Q24)</f>
        <v>369575.61904761911</v>
      </c>
      <c r="L24" s="37">
        <f>'Rekenvolumes TD'!L23</f>
        <v>0</v>
      </c>
      <c r="M24" s="37">
        <f>'Rekenvolumes TD'!M23</f>
        <v>0</v>
      </c>
      <c r="N24" s="37">
        <f>'Rekenvolumes TD'!N23</f>
        <v>369575.61904761911</v>
      </c>
      <c r="O24" s="37">
        <f>'Rekenvolumes TD'!O23</f>
        <v>0</v>
      </c>
      <c r="P24" s="37">
        <f>'Rekenvolumes TD'!P23</f>
        <v>0</v>
      </c>
      <c r="Q24" s="37">
        <f>'Rekenvolumes TD'!Q23</f>
        <v>0</v>
      </c>
    </row>
    <row r="25" spans="2:17">
      <c r="J25" s="54"/>
      <c r="L25" s="52"/>
      <c r="M25" s="52"/>
      <c r="N25" s="52"/>
      <c r="O25" s="52"/>
      <c r="P25" s="52"/>
      <c r="Q25" s="52"/>
    </row>
    <row r="26" spans="2:17">
      <c r="B26" s="27" t="s">
        <v>99</v>
      </c>
      <c r="J26" s="54"/>
      <c r="L26" s="52"/>
      <c r="M26" s="52"/>
      <c r="N26" s="52"/>
      <c r="O26" s="52"/>
      <c r="P26" s="52"/>
      <c r="Q26" s="52"/>
    </row>
    <row r="27" spans="2:17">
      <c r="B27" s="5" t="s">
        <v>94</v>
      </c>
      <c r="F27" s="5" t="s">
        <v>131</v>
      </c>
      <c r="J27" s="56">
        <f>SUM(L27:Q27)</f>
        <v>0</v>
      </c>
      <c r="L27" s="65"/>
      <c r="M27" s="65"/>
      <c r="N27" s="65"/>
      <c r="O27" s="65"/>
      <c r="P27" s="65"/>
      <c r="Q27" s="65"/>
    </row>
    <row r="28" spans="2:17">
      <c r="B28" s="5" t="s">
        <v>95</v>
      </c>
      <c r="F28" s="5" t="s">
        <v>131</v>
      </c>
      <c r="J28" s="56">
        <f>SUM(L28:Q28)</f>
        <v>879512.2195602007</v>
      </c>
      <c r="L28" s="37">
        <f>'Rekenvolumes TD'!L27</f>
        <v>0</v>
      </c>
      <c r="M28" s="37">
        <f>'Rekenvolumes TD'!M27</f>
        <v>80558.076023391797</v>
      </c>
      <c r="N28" s="37">
        <f>'Rekenvolumes TD'!N27</f>
        <v>81301.93789999999</v>
      </c>
      <c r="O28" s="37">
        <f>'Rekenvolumes TD'!O27</f>
        <v>0</v>
      </c>
      <c r="P28" s="37">
        <f>'Rekenvolumes TD'!P27</f>
        <v>717652.20563680888</v>
      </c>
      <c r="Q28" s="37">
        <f>'Rekenvolumes TD'!Q27</f>
        <v>0</v>
      </c>
    </row>
    <row r="29" spans="2:17">
      <c r="B29" s="5" t="s">
        <v>96</v>
      </c>
      <c r="F29" s="5" t="s">
        <v>131</v>
      </c>
      <c r="J29" s="56">
        <f>SUM(L29:Q29)</f>
        <v>8165758.122064447</v>
      </c>
      <c r="L29" s="37">
        <f>'Rekenvolumes TD'!L28</f>
        <v>0</v>
      </c>
      <c r="M29" s="37">
        <f>'Rekenvolumes TD'!M28</f>
        <v>685047.77070063679</v>
      </c>
      <c r="N29" s="37">
        <f>'Rekenvolumes TD'!N28</f>
        <v>697222.72750000004</v>
      </c>
      <c r="O29" s="37">
        <f>'Rekenvolumes TD'!O28</f>
        <v>0</v>
      </c>
      <c r="P29" s="37">
        <f>'Rekenvolumes TD'!P28</f>
        <v>6783487.6238638097</v>
      </c>
      <c r="Q29" s="37">
        <f>'Rekenvolumes TD'!Q28</f>
        <v>0</v>
      </c>
    </row>
    <row r="30" spans="2:17">
      <c r="J30" s="54"/>
      <c r="L30" s="52"/>
      <c r="M30" s="52"/>
      <c r="N30" s="52"/>
      <c r="O30" s="52"/>
      <c r="P30" s="52"/>
      <c r="Q30" s="52"/>
    </row>
    <row r="31" spans="2:17">
      <c r="B31" s="27" t="s">
        <v>100</v>
      </c>
      <c r="J31" s="54"/>
      <c r="L31" s="52"/>
      <c r="M31" s="52"/>
      <c r="N31" s="52"/>
      <c r="O31" s="52"/>
      <c r="P31" s="52"/>
      <c r="Q31" s="52"/>
    </row>
    <row r="32" spans="2:17">
      <c r="B32" s="5" t="s">
        <v>94</v>
      </c>
      <c r="F32" s="5" t="s">
        <v>131</v>
      </c>
      <c r="J32" s="56">
        <f>SUM(L32:Q32)</f>
        <v>0</v>
      </c>
      <c r="L32" s="65"/>
      <c r="M32" s="65"/>
      <c r="N32" s="65"/>
      <c r="O32" s="65"/>
      <c r="P32" s="65"/>
      <c r="Q32" s="65"/>
    </row>
    <row r="33" spans="2:17">
      <c r="B33" s="5" t="s">
        <v>95</v>
      </c>
      <c r="F33" s="5" t="s">
        <v>131</v>
      </c>
      <c r="J33" s="56">
        <f>SUM(L33:Q33)</f>
        <v>157513.57782874617</v>
      </c>
      <c r="L33" s="37">
        <f>'Rekenvolumes TD'!L32</f>
        <v>0</v>
      </c>
      <c r="M33" s="37">
        <f>'Rekenvolumes TD'!M32</f>
        <v>19039.999999999996</v>
      </c>
      <c r="N33" s="37">
        <f>'Rekenvolumes TD'!N32</f>
        <v>76590.583333333328</v>
      </c>
      <c r="O33" s="37">
        <f>'Rekenvolumes TD'!O32</f>
        <v>0</v>
      </c>
      <c r="P33" s="37">
        <f>'Rekenvolumes TD'!P32</f>
        <v>61882.99449541283</v>
      </c>
      <c r="Q33" s="37">
        <f>'Rekenvolumes TD'!Q32</f>
        <v>0</v>
      </c>
    </row>
    <row r="34" spans="2:17">
      <c r="B34" s="5" t="s">
        <v>98</v>
      </c>
      <c r="F34" s="5" t="s">
        <v>131</v>
      </c>
      <c r="J34" s="56">
        <f>SUM(L34:Q34)</f>
        <v>1609440.6543224484</v>
      </c>
      <c r="L34" s="37">
        <f>'Rekenvolumes TD'!L33</f>
        <v>0</v>
      </c>
      <c r="M34" s="37">
        <f>'Rekenvolumes TD'!M33</f>
        <v>121115.20370370366</v>
      </c>
      <c r="N34" s="37">
        <f>'Rekenvolumes TD'!N33</f>
        <v>1179048.27</v>
      </c>
      <c r="O34" s="37">
        <f>'Rekenvolumes TD'!O33</f>
        <v>0</v>
      </c>
      <c r="P34" s="37">
        <f>'Rekenvolumes TD'!P33</f>
        <v>309277.18061874481</v>
      </c>
      <c r="Q34" s="37">
        <f>'Rekenvolumes TD'!Q33</f>
        <v>0</v>
      </c>
    </row>
    <row r="35" spans="2:17">
      <c r="J35" s="54"/>
      <c r="L35" s="52"/>
      <c r="M35" s="52"/>
      <c r="N35" s="52"/>
      <c r="O35" s="52"/>
      <c r="P35" s="52"/>
      <c r="Q35" s="52"/>
    </row>
    <row r="36" spans="2:17">
      <c r="B36" s="27" t="s">
        <v>134</v>
      </c>
      <c r="J36" s="54"/>
      <c r="L36" s="52"/>
      <c r="M36" s="52"/>
      <c r="N36" s="52"/>
      <c r="O36" s="52"/>
      <c r="P36" s="52"/>
      <c r="Q36" s="52"/>
    </row>
    <row r="37" spans="2:17">
      <c r="B37" s="5" t="s">
        <v>94</v>
      </c>
      <c r="F37" s="5" t="s">
        <v>131</v>
      </c>
      <c r="J37" s="56">
        <f>SUM(L37:Q37)</f>
        <v>0</v>
      </c>
      <c r="L37" s="65"/>
      <c r="M37" s="65"/>
      <c r="N37" s="65"/>
      <c r="O37" s="65"/>
      <c r="P37" s="65"/>
      <c r="Q37" s="65"/>
    </row>
    <row r="38" spans="2:17">
      <c r="B38" s="5" t="s">
        <v>95</v>
      </c>
      <c r="F38" s="5" t="s">
        <v>131</v>
      </c>
      <c r="J38" s="56">
        <f>SUM(L38:Q38)</f>
        <v>3780244.5660456871</v>
      </c>
      <c r="L38" s="37">
        <f>'Rekenvolumes TD'!L37</f>
        <v>0</v>
      </c>
      <c r="M38" s="37">
        <f>'Rekenvolumes TD'!M37</f>
        <v>1229541.2912880818</v>
      </c>
      <c r="N38" s="37">
        <f>'Rekenvolumes TD'!N37</f>
        <v>1715882.5941848895</v>
      </c>
      <c r="O38" s="37">
        <f>'Rekenvolumes TD'!O37</f>
        <v>0</v>
      </c>
      <c r="P38" s="37">
        <f>'Rekenvolumes TD'!P37</f>
        <v>732128.66406967712</v>
      </c>
      <c r="Q38" s="37">
        <f>'Rekenvolumes TD'!Q37</f>
        <v>102692.01650303882</v>
      </c>
    </row>
    <row r="39" spans="2:17">
      <c r="B39" s="5" t="s">
        <v>96</v>
      </c>
      <c r="F39" s="5" t="s">
        <v>131</v>
      </c>
      <c r="J39" s="56">
        <f>SUM(L39:Q39)</f>
        <v>31794530.152382132</v>
      </c>
      <c r="L39" s="37">
        <f>'Rekenvolumes TD'!L38</f>
        <v>0</v>
      </c>
      <c r="M39" s="37">
        <f>'Rekenvolumes TD'!M38</f>
        <v>11531043.518518519</v>
      </c>
      <c r="N39" s="37">
        <f>'Rekenvolumes TD'!N38</f>
        <v>13191997.764873562</v>
      </c>
      <c r="O39" s="37">
        <f>'Rekenvolumes TD'!O38</f>
        <v>0</v>
      </c>
      <c r="P39" s="37">
        <f>'Rekenvolumes TD'!P38</f>
        <v>6163758.9538168153</v>
      </c>
      <c r="Q39" s="37">
        <f>'Rekenvolumes TD'!Q38</f>
        <v>907729.91517323791</v>
      </c>
    </row>
    <row r="40" spans="2:17">
      <c r="J40" s="54"/>
      <c r="L40" s="52"/>
      <c r="M40" s="52"/>
      <c r="N40" s="52"/>
      <c r="O40" s="52"/>
      <c r="P40" s="52"/>
      <c r="Q40" s="52"/>
    </row>
    <row r="41" spans="2:17">
      <c r="B41" s="27" t="s">
        <v>135</v>
      </c>
      <c r="J41" s="52"/>
      <c r="L41" s="52"/>
      <c r="M41" s="52"/>
      <c r="N41" s="52"/>
      <c r="O41" s="52"/>
      <c r="P41" s="52"/>
      <c r="Q41" s="52"/>
    </row>
    <row r="42" spans="2:17">
      <c r="B42" s="5" t="s">
        <v>94</v>
      </c>
      <c r="F42" s="5" t="s">
        <v>131</v>
      </c>
      <c r="J42" s="56">
        <f>SUM(L42:Q42)</f>
        <v>0</v>
      </c>
      <c r="L42" s="65"/>
      <c r="M42" s="65"/>
      <c r="N42" s="65"/>
      <c r="O42" s="65"/>
      <c r="P42" s="65"/>
      <c r="Q42" s="65"/>
    </row>
    <row r="43" spans="2:17">
      <c r="B43" s="5" t="s">
        <v>95</v>
      </c>
      <c r="F43" s="5" t="s">
        <v>131</v>
      </c>
      <c r="J43" s="56">
        <f>SUM(L43:Q43)</f>
        <v>144124.29024041892</v>
      </c>
      <c r="L43" s="37">
        <f>'Rekenvolumes TD'!L42</f>
        <v>0</v>
      </c>
      <c r="M43" s="37">
        <f>'Rekenvolumes TD'!M42</f>
        <v>93146.999999999985</v>
      </c>
      <c r="N43" s="37">
        <f>'Rekenvolumes TD'!N42</f>
        <v>30426.25</v>
      </c>
      <c r="O43" s="37">
        <f>'Rekenvolumes TD'!O42</f>
        <v>0</v>
      </c>
      <c r="P43" s="37">
        <f>'Rekenvolumes TD'!P42</f>
        <v>20551.04024041893</v>
      </c>
      <c r="Q43" s="37">
        <f>'Rekenvolumes TD'!Q42</f>
        <v>0</v>
      </c>
    </row>
    <row r="44" spans="2:17">
      <c r="B44" s="5" t="s">
        <v>98</v>
      </c>
      <c r="F44" s="5" t="s">
        <v>131</v>
      </c>
      <c r="J44" s="56">
        <f>SUM(L44:Q44)</f>
        <v>1097457.2151727907</v>
      </c>
      <c r="L44" s="37">
        <f>'Rekenvolumes TD'!L43</f>
        <v>0</v>
      </c>
      <c r="M44" s="37">
        <f>'Rekenvolumes TD'!M43</f>
        <v>653879.46153846139</v>
      </c>
      <c r="N44" s="37">
        <f>'Rekenvolumes TD'!N43</f>
        <v>242971.74</v>
      </c>
      <c r="O44" s="37">
        <f>'Rekenvolumes TD'!O43</f>
        <v>0</v>
      </c>
      <c r="P44" s="37">
        <f>'Rekenvolumes TD'!P43</f>
        <v>200606.01363432937</v>
      </c>
      <c r="Q44" s="37">
        <f>'Rekenvolumes TD'!Q43</f>
        <v>0</v>
      </c>
    </row>
    <row r="45" spans="2:17">
      <c r="J45" s="54"/>
      <c r="L45" s="52"/>
      <c r="M45" s="52"/>
      <c r="N45" s="52"/>
      <c r="O45" s="52"/>
      <c r="P45" s="52"/>
      <c r="Q45" s="52"/>
    </row>
    <row r="46" spans="2:17">
      <c r="J46" s="54"/>
      <c r="L46" s="52"/>
      <c r="M46" s="52"/>
      <c r="N46" s="52"/>
      <c r="O46" s="52"/>
      <c r="P46" s="52"/>
      <c r="Q46" s="52"/>
    </row>
    <row r="47" spans="2:17">
      <c r="B47" s="27" t="s">
        <v>101</v>
      </c>
    </row>
    <row r="49" spans="2:17">
      <c r="B49" s="27" t="s">
        <v>102</v>
      </c>
    </row>
    <row r="50" spans="2:17">
      <c r="B50" s="5" t="s">
        <v>94</v>
      </c>
      <c r="F50" s="5" t="s">
        <v>131</v>
      </c>
      <c r="J50" s="56">
        <f>SUM(L50:Q50)</f>
        <v>0</v>
      </c>
      <c r="L50" s="69"/>
      <c r="M50" s="65"/>
      <c r="N50" s="69"/>
      <c r="O50" s="65"/>
      <c r="P50" s="69"/>
      <c r="Q50" s="69"/>
    </row>
    <row r="51" spans="2:17">
      <c r="B51" s="5" t="s">
        <v>103</v>
      </c>
      <c r="F51" s="5" t="s">
        <v>131</v>
      </c>
      <c r="J51" s="56">
        <f>SUM(L51:Q51)</f>
        <v>915300.14029363776</v>
      </c>
      <c r="L51" s="69"/>
      <c r="M51" s="37">
        <f>'Rekenvolumes TD'!M50</f>
        <v>897928.14029363776</v>
      </c>
      <c r="N51" s="69"/>
      <c r="O51" s="37">
        <f>'Rekenvolumes TD'!O50</f>
        <v>17372</v>
      </c>
      <c r="P51" s="69"/>
      <c r="Q51" s="69"/>
    </row>
    <row r="52" spans="2:17">
      <c r="B52" s="5" t="s">
        <v>96</v>
      </c>
      <c r="F52" s="5" t="s">
        <v>131</v>
      </c>
      <c r="J52" s="56">
        <f>SUM(L52:Q52)</f>
        <v>8200214.1171874991</v>
      </c>
      <c r="L52" s="69"/>
      <c r="M52" s="37">
        <f>'Rekenvolumes TD'!M51</f>
        <v>8031127.1171874991</v>
      </c>
      <c r="N52" s="69"/>
      <c r="O52" s="37">
        <f>'Rekenvolumes TD'!O51</f>
        <v>169087</v>
      </c>
      <c r="P52" s="69"/>
      <c r="Q52" s="69"/>
    </row>
    <row r="53" spans="2:17">
      <c r="B53" s="5" t="s">
        <v>104</v>
      </c>
      <c r="F53" s="5" t="s">
        <v>131</v>
      </c>
      <c r="J53" s="56">
        <f>SUM(L53:Q53)</f>
        <v>3327710494.2258067</v>
      </c>
      <c r="L53" s="69"/>
      <c r="M53" s="37">
        <f>'Rekenvolumes TD'!M52</f>
        <v>3279202903.2258067</v>
      </c>
      <c r="N53" s="69"/>
      <c r="O53" s="37">
        <f>'Rekenvolumes TD'!O52</f>
        <v>48507591</v>
      </c>
      <c r="P53" s="69"/>
      <c r="Q53" s="69"/>
    </row>
    <row r="55" spans="2:17">
      <c r="B55" s="27" t="s">
        <v>122</v>
      </c>
      <c r="M55" s="39"/>
    </row>
    <row r="56" spans="2:17">
      <c r="B56" s="5" t="s">
        <v>94</v>
      </c>
      <c r="F56" s="5" t="s">
        <v>131</v>
      </c>
      <c r="J56" s="56">
        <f>SUM(L56:Q56)</f>
        <v>0</v>
      </c>
      <c r="L56" s="69"/>
      <c r="M56" s="65"/>
      <c r="N56" s="69"/>
      <c r="O56" s="65"/>
      <c r="P56" s="69"/>
      <c r="Q56" s="69"/>
    </row>
    <row r="57" spans="2:17">
      <c r="B57" s="5" t="s">
        <v>103</v>
      </c>
      <c r="F57" s="5" t="s">
        <v>131</v>
      </c>
      <c r="J57" s="56">
        <f>SUM(L57:Q57)</f>
        <v>3435672.2325595692</v>
      </c>
      <c r="L57" s="69"/>
      <c r="M57" s="37">
        <f>'Rekenvolumes TD'!M56</f>
        <v>3418627.6492262357</v>
      </c>
      <c r="N57" s="69"/>
      <c r="O57" s="37">
        <f>'Rekenvolumes TD'!O56</f>
        <v>17044.583333333332</v>
      </c>
      <c r="P57" s="69"/>
      <c r="Q57" s="69"/>
    </row>
    <row r="58" spans="2:17">
      <c r="B58" s="5" t="s">
        <v>96</v>
      </c>
      <c r="F58" s="5" t="s">
        <v>131</v>
      </c>
      <c r="J58" s="56">
        <f>SUM(L58:Q58)</f>
        <v>27115351.891719755</v>
      </c>
      <c r="L58" s="69"/>
      <c r="M58" s="37">
        <f>'Rekenvolumes TD'!M57</f>
        <v>26966109.891719755</v>
      </c>
      <c r="N58" s="69"/>
      <c r="O58" s="37">
        <f>'Rekenvolumes TD'!O57</f>
        <v>149242</v>
      </c>
      <c r="P58" s="69"/>
      <c r="Q58" s="69"/>
    </row>
    <row r="59" spans="2:17">
      <c r="B59" s="5" t="s">
        <v>104</v>
      </c>
      <c r="F59" s="5" t="s">
        <v>131</v>
      </c>
      <c r="J59" s="56">
        <f>SUM(L59:Q59)</f>
        <v>8080239179.3069296</v>
      </c>
      <c r="L59" s="69"/>
      <c r="M59" s="37">
        <f>'Rekenvolumes TD'!M58</f>
        <v>8017947469.3069296</v>
      </c>
      <c r="N59" s="69"/>
      <c r="O59" s="37">
        <f>'Rekenvolumes TD'!O58</f>
        <v>62291710</v>
      </c>
      <c r="P59" s="69"/>
      <c r="Q59" s="69"/>
    </row>
    <row r="61" spans="2:17">
      <c r="B61" s="4" t="s">
        <v>130</v>
      </c>
    </row>
    <row r="62" spans="2:17">
      <c r="B62" s="5" t="s">
        <v>94</v>
      </c>
      <c r="F62" s="5" t="s">
        <v>131</v>
      </c>
      <c r="J62" s="56">
        <f>SUM(L62:Q62)</f>
        <v>0</v>
      </c>
      <c r="L62" s="65"/>
      <c r="M62" s="69"/>
      <c r="N62" s="65"/>
      <c r="O62" s="69"/>
      <c r="P62" s="65"/>
      <c r="Q62" s="65"/>
    </row>
    <row r="63" spans="2:17">
      <c r="B63" s="5" t="s">
        <v>103</v>
      </c>
      <c r="F63" s="5" t="s">
        <v>131</v>
      </c>
      <c r="J63" s="56">
        <f>SUM(L63:Q63)</f>
        <v>5716811.0366591951</v>
      </c>
      <c r="L63" s="37">
        <f>'Rekenvolumes TD'!L62</f>
        <v>44882.333333333336</v>
      </c>
      <c r="M63" s="69"/>
      <c r="N63" s="37">
        <f>'Rekenvolumes TD'!N62</f>
        <v>3449822.6768495939</v>
      </c>
      <c r="O63" s="69"/>
      <c r="P63" s="37">
        <f>'Rekenvolumes TD'!P62</f>
        <v>1907545.7427725641</v>
      </c>
      <c r="Q63" s="37">
        <f>'Rekenvolumes TD'!Q62</f>
        <v>314560.28370370378</v>
      </c>
    </row>
    <row r="64" spans="2:17">
      <c r="B64" s="5" t="s">
        <v>96</v>
      </c>
      <c r="F64" s="5" t="s">
        <v>131</v>
      </c>
      <c r="J64" s="56">
        <f>SUM(L64:Q64)</f>
        <v>44171207.702186413</v>
      </c>
      <c r="L64" s="37">
        <f>'Rekenvolumes TD'!L63</f>
        <v>360974</v>
      </c>
      <c r="M64" s="69"/>
      <c r="N64" s="37">
        <f>'Rekenvolumes TD'!N63</f>
        <v>26552416.374026433</v>
      </c>
      <c r="O64" s="69"/>
      <c r="P64" s="37">
        <f>'Rekenvolumes TD'!P63</f>
        <v>14742153.08719613</v>
      </c>
      <c r="Q64" s="37">
        <f>'Rekenvolumes TD'!Q63</f>
        <v>2515664.2409638558</v>
      </c>
    </row>
    <row r="65" spans="2:17">
      <c r="B65" s="5" t="s">
        <v>104</v>
      </c>
      <c r="F65" s="5" t="s">
        <v>131</v>
      </c>
      <c r="J65" s="56">
        <f>SUM(L65:Q65)</f>
        <v>13745682386.65193</v>
      </c>
      <c r="L65" s="37">
        <f>'Rekenvolumes TD'!L64</f>
        <v>126198352</v>
      </c>
      <c r="M65" s="69"/>
      <c r="N65" s="37">
        <f>'Rekenvolumes TD'!N64</f>
        <v>8341918997.5338097</v>
      </c>
      <c r="O65" s="69"/>
      <c r="P65" s="37">
        <f>'Rekenvolumes TD'!P64</f>
        <v>4644401775.5319147</v>
      </c>
      <c r="Q65" s="37">
        <f>'Rekenvolumes TD'!Q64</f>
        <v>633163261.58620691</v>
      </c>
    </row>
    <row r="67" spans="2:17">
      <c r="B67" s="27" t="s">
        <v>105</v>
      </c>
    </row>
    <row r="68" spans="2:17">
      <c r="B68" s="5" t="s">
        <v>94</v>
      </c>
      <c r="F68" s="5" t="s">
        <v>131</v>
      </c>
      <c r="J68" s="56">
        <f>SUM(L68:Q68)</f>
        <v>0</v>
      </c>
      <c r="L68" s="65"/>
      <c r="M68" s="65"/>
      <c r="N68" s="65"/>
      <c r="O68" s="65"/>
      <c r="P68" s="65"/>
      <c r="Q68" s="65"/>
    </row>
    <row r="69" spans="2:17">
      <c r="B69" s="5" t="s">
        <v>103</v>
      </c>
      <c r="F69" s="5" t="s">
        <v>131</v>
      </c>
      <c r="J69" s="56">
        <f>SUM(L69:Q69)</f>
        <v>3799025.7304142714</v>
      </c>
      <c r="L69" s="37">
        <f>'Rekenvolumes TD'!L68</f>
        <v>52135.916666666664</v>
      </c>
      <c r="M69" s="37">
        <f>'Rekenvolumes TD'!M68</f>
        <v>1074660.7018469658</v>
      </c>
      <c r="N69" s="37">
        <f>'Rekenvolumes TD'!N68</f>
        <v>1321400.3141666667</v>
      </c>
      <c r="O69" s="37">
        <f>'Rekenvolumes TD'!O68</f>
        <v>25082.666666666668</v>
      </c>
      <c r="P69" s="37">
        <f>'Rekenvolumes TD'!P68</f>
        <v>1165516.096507662</v>
      </c>
      <c r="Q69" s="37">
        <f>'Rekenvolumes TD'!Q68</f>
        <v>160230.03455964327</v>
      </c>
    </row>
    <row r="70" spans="2:17">
      <c r="B70" s="5" t="s">
        <v>96</v>
      </c>
      <c r="F70" s="5" t="s">
        <v>131</v>
      </c>
      <c r="J70" s="56">
        <f>SUM(L70:Q70)</f>
        <v>27370572.551427368</v>
      </c>
      <c r="L70" s="37">
        <f>'Rekenvolumes TD'!L69</f>
        <v>405960</v>
      </c>
      <c r="M70" s="37">
        <f>'Rekenvolumes TD'!M69</f>
        <v>7589035.4522292996</v>
      </c>
      <c r="N70" s="37">
        <f>'Rekenvolumes TD'!N69</f>
        <v>9599146.8720800001</v>
      </c>
      <c r="O70" s="37">
        <f>'Rekenvolumes TD'!O69</f>
        <v>198427</v>
      </c>
      <c r="P70" s="37">
        <f>'Rekenvolumes TD'!P69</f>
        <v>8328167.9259132491</v>
      </c>
      <c r="Q70" s="37">
        <f>'Rekenvolumes TD'!Q69</f>
        <v>1249835.3012048195</v>
      </c>
    </row>
    <row r="71" spans="2:17">
      <c r="B71" s="5" t="s">
        <v>104</v>
      </c>
      <c r="F71" s="5" t="s">
        <v>131</v>
      </c>
      <c r="J71" s="56">
        <f>SUM(L71:Q71)</f>
        <v>6817161126.2829561</v>
      </c>
      <c r="L71" s="37">
        <f>'Rekenvolumes TD'!L70</f>
        <v>115301567</v>
      </c>
      <c r="M71" s="37">
        <f>'Rekenvolumes TD'!M70</f>
        <v>1790414179.207921</v>
      </c>
      <c r="N71" s="37">
        <f>'Rekenvolumes TD'!N70</f>
        <v>2399534594.5079999</v>
      </c>
      <c r="O71" s="37">
        <f>'Rekenvolumes TD'!O70</f>
        <v>54149489</v>
      </c>
      <c r="P71" s="37">
        <f>'Rekenvolumes TD'!P70</f>
        <v>2128615487.9463456</v>
      </c>
      <c r="Q71" s="37">
        <f>'Rekenvolumes TD'!Q70</f>
        <v>329145808.62068963</v>
      </c>
    </row>
    <row r="74" spans="2:17">
      <c r="B74" s="27" t="s">
        <v>106</v>
      </c>
    </row>
    <row r="76" spans="2:17">
      <c r="B76" s="27" t="s">
        <v>132</v>
      </c>
    </row>
    <row r="77" spans="2:17">
      <c r="B77" s="5" t="s">
        <v>94</v>
      </c>
      <c r="F77" s="5" t="s">
        <v>131</v>
      </c>
      <c r="J77" s="56">
        <f>SUM(L77:Q77)</f>
        <v>0</v>
      </c>
      <c r="L77" s="65"/>
      <c r="M77" s="65"/>
      <c r="N77" s="65"/>
      <c r="O77" s="65"/>
      <c r="P77" s="65"/>
      <c r="Q77" s="65"/>
    </row>
    <row r="78" spans="2:17">
      <c r="B78" s="5" t="s">
        <v>103</v>
      </c>
      <c r="F78" s="5" t="s">
        <v>131</v>
      </c>
      <c r="J78" s="56">
        <f>SUM(L78:Q78)</f>
        <v>895698.5805848192</v>
      </c>
      <c r="L78" s="37">
        <f>'Rekenvolumes TD'!L77</f>
        <v>25425.5</v>
      </c>
      <c r="M78" s="37">
        <f>'Rekenvolumes TD'!M77</f>
        <v>200844.11980440098</v>
      </c>
      <c r="N78" s="37">
        <f>'Rekenvolumes TD'!N77</f>
        <v>255760.24250000002</v>
      </c>
      <c r="O78" s="37">
        <f>'Rekenvolumes TD'!O77</f>
        <v>10371.666666666666</v>
      </c>
      <c r="P78" s="37">
        <f>'Rekenvolumes TD'!P77</f>
        <v>396298.46779872262</v>
      </c>
      <c r="Q78" s="37">
        <f>'Rekenvolumes TD'!Q77</f>
        <v>6998.5838150289019</v>
      </c>
    </row>
    <row r="79" spans="2:17">
      <c r="B79" s="5" t="s">
        <v>108</v>
      </c>
      <c r="F79" s="5" t="s">
        <v>131</v>
      </c>
      <c r="J79" s="56">
        <f>SUM(L79:Q79)</f>
        <v>545548690.90729761</v>
      </c>
      <c r="L79" s="37">
        <f>'Rekenvolumes TD'!L78</f>
        <v>12460827</v>
      </c>
      <c r="M79" s="37">
        <f>'Rekenvolumes TD'!M78</f>
        <v>114888657.38636364</v>
      </c>
      <c r="N79" s="37">
        <f>'Rekenvolumes TD'!N78</f>
        <v>156950044.56799999</v>
      </c>
      <c r="O79" s="37">
        <f>'Rekenvolumes TD'!O78</f>
        <v>7381366</v>
      </c>
      <c r="P79" s="37">
        <f>'Rekenvolumes TD'!P78</f>
        <v>249200956.34897357</v>
      </c>
      <c r="Q79" s="37">
        <f>'Rekenvolumes TD'!Q78</f>
        <v>4666839.6039603967</v>
      </c>
    </row>
    <row r="80" spans="2:17">
      <c r="B80" s="5" t="s">
        <v>104</v>
      </c>
      <c r="F80" s="5" t="s">
        <v>131</v>
      </c>
      <c r="J80" s="56">
        <f>SUM(L80:Q80)</f>
        <v>759788670.39571655</v>
      </c>
      <c r="L80" s="37">
        <f>'Rekenvolumes TD'!L79</f>
        <v>21804253</v>
      </c>
      <c r="M80" s="37">
        <f>'Rekenvolumes TD'!M79</f>
        <v>151702468.84272999</v>
      </c>
      <c r="N80" s="37">
        <f>'Rekenvolumes TD'!N79</f>
        <v>214389242.62400001</v>
      </c>
      <c r="O80" s="37">
        <f>'Rekenvolumes TD'!O79</f>
        <v>11516166</v>
      </c>
      <c r="P80" s="37">
        <f>'Rekenvolumes TD'!P79</f>
        <v>354272598.02667296</v>
      </c>
      <c r="Q80" s="37">
        <f>'Rekenvolumes TD'!Q79</f>
        <v>6103941.9023136254</v>
      </c>
    </row>
    <row r="82" spans="2:17">
      <c r="B82" s="27" t="s">
        <v>109</v>
      </c>
    </row>
    <row r="83" spans="2:17">
      <c r="B83" s="5" t="s">
        <v>110</v>
      </c>
      <c r="F83" s="5" t="s">
        <v>131</v>
      </c>
      <c r="J83" s="56">
        <f>SUM(L83:Q83)</f>
        <v>0</v>
      </c>
      <c r="L83" s="65"/>
      <c r="M83" s="65"/>
      <c r="N83" s="65"/>
      <c r="O83" s="65"/>
      <c r="P83" s="65"/>
      <c r="Q83" s="65"/>
    </row>
    <row r="84" spans="2:17">
      <c r="B84" s="5" t="s">
        <v>133</v>
      </c>
      <c r="F84" s="5" t="s">
        <v>131</v>
      </c>
      <c r="J84" s="56">
        <f>SUM(L84:Q84)</f>
        <v>0</v>
      </c>
      <c r="L84" s="65"/>
      <c r="M84" s="65"/>
      <c r="N84" s="65"/>
      <c r="O84" s="65"/>
      <c r="P84" s="65"/>
      <c r="Q84" s="65"/>
    </row>
    <row r="86" spans="2:17">
      <c r="B86" s="27" t="s">
        <v>112</v>
      </c>
    </row>
    <row r="87" spans="2:17">
      <c r="B87" s="5" t="s">
        <v>113</v>
      </c>
      <c r="F87" s="5" t="s">
        <v>131</v>
      </c>
      <c r="J87" s="56">
        <f t="shared" ref="J87:J93" si="0">SUM(L87:Q87)</f>
        <v>60543.828292436716</v>
      </c>
      <c r="L87" s="37">
        <f>'Rekenvolumes TD'!L86</f>
        <v>289.96164383561643</v>
      </c>
      <c r="M87" s="37">
        <f>'Rekenvolumes TD'!M86</f>
        <v>23419.68732045011</v>
      </c>
      <c r="N87" s="37">
        <f>'Rekenvolumes TD'!N86</f>
        <v>23645.553744292232</v>
      </c>
      <c r="O87" s="37">
        <f>'Rekenvolumes TD'!O86</f>
        <v>189</v>
      </c>
      <c r="P87" s="37">
        <f>'Rekenvolumes TD'!P86</f>
        <v>12377.362368663596</v>
      </c>
      <c r="Q87" s="37">
        <f>'Rekenvolumes TD'!Q86</f>
        <v>622.26321519516523</v>
      </c>
    </row>
    <row r="88" spans="2:17">
      <c r="B88" s="5" t="s">
        <v>114</v>
      </c>
      <c r="F88" s="5" t="s">
        <v>131</v>
      </c>
      <c r="J88" s="56">
        <f t="shared" si="0"/>
        <v>63175.167579507623</v>
      </c>
      <c r="L88" s="37">
        <f>'Rekenvolumes TD'!L87</f>
        <v>332.18356164383562</v>
      </c>
      <c r="M88" s="37">
        <f>'Rekenvolumes TD'!M87</f>
        <v>22954.840041822921</v>
      </c>
      <c r="N88" s="37">
        <f>'Rekenvolumes TD'!N87</f>
        <v>22862.926621004561</v>
      </c>
      <c r="O88" s="37">
        <f>'Rekenvolumes TD'!O87</f>
        <v>222.8</v>
      </c>
      <c r="P88" s="37">
        <f>'Rekenvolumes TD'!P87</f>
        <v>16281.160210189453</v>
      </c>
      <c r="Q88" s="37">
        <f>'Rekenvolumes TD'!Q87</f>
        <v>521.25714484684158</v>
      </c>
    </row>
    <row r="89" spans="2:17">
      <c r="B89" s="5" t="s">
        <v>115</v>
      </c>
      <c r="F89" s="5" t="s">
        <v>131</v>
      </c>
      <c r="J89" s="56">
        <f t="shared" si="0"/>
        <v>71300.642369314024</v>
      </c>
      <c r="L89" s="37">
        <f>'Rekenvolumes TD'!L88</f>
        <v>411.97260273972603</v>
      </c>
      <c r="M89" s="37">
        <f>'Rekenvolumes TD'!M88</f>
        <v>25717.763916930995</v>
      </c>
      <c r="N89" s="37">
        <f>'Rekenvolumes TD'!N88</f>
        <v>27313.474315068492</v>
      </c>
      <c r="O89" s="37">
        <f>'Rekenvolumes TD'!O88</f>
        <v>286.2</v>
      </c>
      <c r="P89" s="37">
        <f>'Rekenvolumes TD'!P88</f>
        <v>16809.746737224781</v>
      </c>
      <c r="Q89" s="37">
        <f>'Rekenvolumes TD'!Q88</f>
        <v>761.48479735002547</v>
      </c>
    </row>
    <row r="90" spans="2:17">
      <c r="B90" s="5" t="s">
        <v>116</v>
      </c>
      <c r="F90" s="5" t="s">
        <v>131</v>
      </c>
      <c r="J90" s="56">
        <f t="shared" si="0"/>
        <v>180647.65610315494</v>
      </c>
      <c r="L90" s="37">
        <f>'Rekenvolumes TD'!L89</f>
        <v>1091.7506849315068</v>
      </c>
      <c r="M90" s="37">
        <f>'Rekenvolumes TD'!M89</f>
        <v>65749.77575713869</v>
      </c>
      <c r="N90" s="37">
        <f>'Rekenvolumes TD'!N89</f>
        <v>65984.819417808219</v>
      </c>
      <c r="O90" s="37">
        <f>'Rekenvolumes TD'!O89</f>
        <v>586.24</v>
      </c>
      <c r="P90" s="37">
        <f>'Rekenvolumes TD'!P89</f>
        <v>45644.355287506405</v>
      </c>
      <c r="Q90" s="37">
        <f>'Rekenvolumes TD'!Q89</f>
        <v>1590.7149557701089</v>
      </c>
    </row>
    <row r="91" spans="2:17">
      <c r="B91" s="5" t="s">
        <v>123</v>
      </c>
      <c r="F91" s="5" t="s">
        <v>131</v>
      </c>
      <c r="J91" s="56">
        <f t="shared" si="0"/>
        <v>8092669.8118448891</v>
      </c>
      <c r="L91" s="37">
        <f>'Rekenvolumes TD'!L90</f>
        <v>51930.657534246573</v>
      </c>
      <c r="M91" s="37">
        <f>'Rekenvolumes TD'!M90</f>
        <v>2646834.7430775813</v>
      </c>
      <c r="N91" s="37">
        <f>'Rekenvolumes TD'!N90</f>
        <v>3081690.6259259256</v>
      </c>
      <c r="O91" s="37">
        <f>'Rekenvolumes TD'!O90</f>
        <v>31713.33</v>
      </c>
      <c r="P91" s="37">
        <f>'Rekenvolumes TD'!P90</f>
        <v>2222443.6643497185</v>
      </c>
      <c r="Q91" s="37">
        <f>'Rekenvolumes TD'!Q90</f>
        <v>58056.790957417208</v>
      </c>
    </row>
    <row r="92" spans="2:17">
      <c r="B92" s="5" t="s">
        <v>124</v>
      </c>
      <c r="F92" s="5" t="s">
        <v>131</v>
      </c>
      <c r="J92" s="56">
        <f t="shared" si="0"/>
        <v>16721.28692157305</v>
      </c>
      <c r="L92" s="37">
        <f>'Rekenvolumes TD'!L91</f>
        <v>0.48493150684931507</v>
      </c>
      <c r="M92" s="37">
        <f>'Rekenvolumes TD'!M91</f>
        <v>5983.8852033458361</v>
      </c>
      <c r="N92" s="37">
        <f>'Rekenvolumes TD'!N91</f>
        <v>8850.8948198883809</v>
      </c>
      <c r="O92" s="37">
        <f>'Rekenvolumes TD'!O91</f>
        <v>10.4</v>
      </c>
      <c r="P92" s="37">
        <f>'Rekenvolumes TD'!P91</f>
        <v>1874.6224027137739</v>
      </c>
      <c r="Q92" s="37">
        <f>'Rekenvolumes TD'!Q91</f>
        <v>0.99956411821114133</v>
      </c>
    </row>
    <row r="93" spans="2:17">
      <c r="B93" s="5" t="s">
        <v>117</v>
      </c>
      <c r="F93" s="5" t="s">
        <v>131</v>
      </c>
      <c r="J93" s="56">
        <f t="shared" si="0"/>
        <v>2769505.1723103845</v>
      </c>
      <c r="L93" s="37">
        <f>'Rekenvolumes TD'!L92</f>
        <v>25871</v>
      </c>
      <c r="M93" s="37">
        <f>'Rekenvolumes TD'!M92</f>
        <v>1235073.1814248627</v>
      </c>
      <c r="N93" s="37">
        <f>'Rekenvolumes TD'!N92</f>
        <v>786448.09577371902</v>
      </c>
      <c r="O93" s="37">
        <f>'Rekenvolumes TD'!O92</f>
        <v>18957</v>
      </c>
      <c r="P93" s="37">
        <f>'Rekenvolumes TD'!P92</f>
        <v>675019.2535122222</v>
      </c>
      <c r="Q93" s="37">
        <f>'Rekenvolumes TD'!Q92</f>
        <v>28136.641599580427</v>
      </c>
    </row>
    <row r="94" spans="2:17">
      <c r="B94" s="5" t="s">
        <v>311</v>
      </c>
    </row>
    <row r="96" spans="2:17">
      <c r="B96" s="27" t="s">
        <v>119</v>
      </c>
    </row>
    <row r="98" spans="2:23">
      <c r="B98" s="5" t="s">
        <v>120</v>
      </c>
      <c r="F98" s="5" t="s">
        <v>131</v>
      </c>
      <c r="J98" s="56">
        <f>SUM(L98:Q98)</f>
        <v>826067593.98133087</v>
      </c>
      <c r="L98" s="37">
        <f>'Rekenvolumes TD'!L96</f>
        <v>2812114</v>
      </c>
      <c r="M98" s="37">
        <f>'Rekenvolumes TD'!M96</f>
        <v>226971202.46913582</v>
      </c>
      <c r="N98" s="37">
        <f>'Rekenvolumes TD'!N96</f>
        <v>382217968</v>
      </c>
      <c r="O98" s="37">
        <f>'Rekenvolumes TD'!O96</f>
        <v>4832740</v>
      </c>
      <c r="P98" s="37">
        <f>'Rekenvolumes TD'!P96</f>
        <v>209233569.51219508</v>
      </c>
      <c r="Q98" s="37">
        <f>'Rekenvolumes TD'!Q96</f>
        <v>0</v>
      </c>
    </row>
    <row r="99" spans="2:23">
      <c r="B99" s="5" t="s">
        <v>121</v>
      </c>
      <c r="F99" s="5" t="s">
        <v>131</v>
      </c>
      <c r="J99" s="56">
        <f>SUM(L99:Q99)</f>
        <v>95243479.569406807</v>
      </c>
      <c r="L99" s="37">
        <f>'Rekenvolumes TD'!L97</f>
        <v>80867</v>
      </c>
      <c r="M99" s="37">
        <f>'Rekenvolumes TD'!M97</f>
        <v>51403324.69135803</v>
      </c>
      <c r="N99" s="37">
        <f>'Rekenvolumes TD'!N97</f>
        <v>18955157</v>
      </c>
      <c r="O99" s="37">
        <f>'Rekenvolumes TD'!O97</f>
        <v>161776</v>
      </c>
      <c r="P99" s="37">
        <f>'Rekenvolumes TD'!P97</f>
        <v>24642354.878048778</v>
      </c>
      <c r="Q99" s="37">
        <f>'Rekenvolumes TD'!Q97</f>
        <v>0</v>
      </c>
    </row>
    <row r="101" spans="2:23" s="11" customFormat="1">
      <c r="B101" s="11" t="s">
        <v>314</v>
      </c>
    </row>
    <row r="103" spans="2:23" s="52" customFormat="1">
      <c r="B103" s="27" t="s">
        <v>92</v>
      </c>
      <c r="F103" s="54"/>
    </row>
    <row r="104" spans="2:23" s="52" customFormat="1">
      <c r="B104" s="5"/>
      <c r="J104" s="54"/>
      <c r="K104" s="54"/>
    </row>
    <row r="105" spans="2:23" s="52" customFormat="1">
      <c r="B105" s="27" t="s">
        <v>93</v>
      </c>
      <c r="J105" s="54"/>
      <c r="K105" s="54"/>
    </row>
    <row r="106" spans="2:23" s="52" customFormat="1">
      <c r="B106" s="5" t="s">
        <v>94</v>
      </c>
      <c r="F106" s="52" t="s">
        <v>131</v>
      </c>
      <c r="J106" s="56">
        <f>SUM(L106:Q106)</f>
        <v>0</v>
      </c>
      <c r="K106" s="54"/>
      <c r="L106" s="65"/>
      <c r="M106" s="65"/>
      <c r="N106" s="65"/>
      <c r="O106" s="65"/>
      <c r="P106" s="65"/>
      <c r="Q106" s="65"/>
      <c r="R106" s="39"/>
      <c r="T106" s="62"/>
      <c r="W106"/>
    </row>
    <row r="107" spans="2:23" s="52" customFormat="1">
      <c r="B107" s="5" t="s">
        <v>95</v>
      </c>
      <c r="F107" s="52" t="s">
        <v>131</v>
      </c>
      <c r="J107" s="56">
        <f>SUM(L107:Q107)</f>
        <v>1159744.6666666667</v>
      </c>
      <c r="K107" s="54"/>
      <c r="L107" s="37">
        <f>'Volumes TD 2023'!L16</f>
        <v>0</v>
      </c>
      <c r="M107" s="37">
        <f>'Volumes TD 2023'!M16</f>
        <v>0</v>
      </c>
      <c r="N107" s="37">
        <f>'Volumes TD 2023'!N16</f>
        <v>1159744.6666666667</v>
      </c>
      <c r="O107" s="37">
        <f>'Volumes TD 2023'!O16</f>
        <v>0</v>
      </c>
      <c r="P107" s="37">
        <f>'Volumes TD 2023'!P16</f>
        <v>0</v>
      </c>
      <c r="Q107" s="37">
        <f>'Volumes TD 2023'!Q16</f>
        <v>0</v>
      </c>
      <c r="R107" s="39"/>
      <c r="W107"/>
    </row>
    <row r="108" spans="2:23" s="52" customFormat="1">
      <c r="B108" s="5" t="s">
        <v>96</v>
      </c>
      <c r="F108" s="52" t="s">
        <v>131</v>
      </c>
      <c r="J108" s="56">
        <f>SUM(L108:Q108)</f>
        <v>10785049.727272727</v>
      </c>
      <c r="K108" s="54"/>
      <c r="L108" s="37">
        <f>'Volumes TD 2023'!L17</f>
        <v>0</v>
      </c>
      <c r="M108" s="37">
        <f>'Volumes TD 2023'!M17</f>
        <v>0</v>
      </c>
      <c r="N108" s="37">
        <f>'Volumes TD 2023'!N17</f>
        <v>10785049.727272727</v>
      </c>
      <c r="O108" s="37">
        <f>'Volumes TD 2023'!O17</f>
        <v>0</v>
      </c>
      <c r="P108" s="37">
        <f>'Volumes TD 2023'!P17</f>
        <v>0</v>
      </c>
      <c r="Q108" s="37">
        <f>'Volumes TD 2023'!Q17</f>
        <v>0</v>
      </c>
      <c r="R108" s="39"/>
      <c r="W108"/>
    </row>
    <row r="109" spans="2:23" s="52" customFormat="1">
      <c r="B109" s="5"/>
      <c r="J109" s="54"/>
      <c r="K109" s="54"/>
      <c r="W109"/>
    </row>
    <row r="110" spans="2:23" s="52" customFormat="1">
      <c r="B110" s="27" t="s">
        <v>97</v>
      </c>
      <c r="J110" s="54"/>
      <c r="K110" s="54"/>
      <c r="W110"/>
    </row>
    <row r="111" spans="2:23" s="52" customFormat="1">
      <c r="B111" s="5" t="s">
        <v>94</v>
      </c>
      <c r="F111" s="52" t="s">
        <v>131</v>
      </c>
      <c r="J111" s="56">
        <f>SUM(L111:Q111)</f>
        <v>0</v>
      </c>
      <c r="K111" s="54"/>
      <c r="L111" s="65"/>
      <c r="M111" s="65"/>
      <c r="N111" s="65"/>
      <c r="O111" s="65"/>
      <c r="P111" s="65"/>
      <c r="Q111" s="65"/>
      <c r="R111" s="39"/>
      <c r="W111"/>
    </row>
    <row r="112" spans="2:23" s="52" customFormat="1">
      <c r="B112" s="5" t="s">
        <v>95</v>
      </c>
      <c r="F112" s="52" t="s">
        <v>131</v>
      </c>
      <c r="J112" s="56">
        <f>SUM(L112:Q112)</f>
        <v>161560</v>
      </c>
      <c r="K112" s="54"/>
      <c r="L112" s="37">
        <f>'Volumes TD 2023'!L21</f>
        <v>0</v>
      </c>
      <c r="M112" s="37">
        <f>'Volumes TD 2023'!M21</f>
        <v>0</v>
      </c>
      <c r="N112" s="37">
        <f>'Volumes TD 2023'!N21</f>
        <v>161560</v>
      </c>
      <c r="O112" s="37">
        <f>'Volumes TD 2023'!O21</f>
        <v>0</v>
      </c>
      <c r="P112" s="37">
        <f>'Volumes TD 2023'!P21</f>
        <v>0</v>
      </c>
      <c r="Q112" s="37">
        <f>'Volumes TD 2023'!Q21</f>
        <v>0</v>
      </c>
      <c r="R112" s="39"/>
      <c r="W112"/>
    </row>
    <row r="113" spans="2:25" s="52" customFormat="1">
      <c r="B113" s="5" t="s">
        <v>98</v>
      </c>
      <c r="F113" s="52" t="s">
        <v>131</v>
      </c>
      <c r="J113" s="56">
        <f>SUM(L113:Q113)</f>
        <v>811024.17920593242</v>
      </c>
      <c r="K113" s="54"/>
      <c r="L113" s="37">
        <f>'Volumes TD 2023'!L22</f>
        <v>0</v>
      </c>
      <c r="M113" s="37">
        <f>'Volumes TD 2023'!M22</f>
        <v>0</v>
      </c>
      <c r="N113" s="37">
        <f>'Volumes TD 2023'!N22</f>
        <v>811024.17920593242</v>
      </c>
      <c r="O113" s="37">
        <f>'Volumes TD 2023'!O22</f>
        <v>0</v>
      </c>
      <c r="P113" s="37">
        <f>'Volumes TD 2023'!P22</f>
        <v>0</v>
      </c>
      <c r="Q113" s="37">
        <f>'Volumes TD 2023'!Q22</f>
        <v>0</v>
      </c>
      <c r="R113" s="39"/>
      <c r="W113"/>
    </row>
    <row r="114" spans="2:25" s="52" customFormat="1">
      <c r="B114" s="5"/>
      <c r="J114" s="54"/>
      <c r="K114" s="54"/>
      <c r="W114"/>
    </row>
    <row r="115" spans="2:25" s="52" customFormat="1">
      <c r="B115" s="27" t="s">
        <v>99</v>
      </c>
      <c r="J115" s="54"/>
      <c r="K115" s="54"/>
      <c r="W115"/>
    </row>
    <row r="116" spans="2:25" s="52" customFormat="1">
      <c r="B116" s="5" t="s">
        <v>94</v>
      </c>
      <c r="F116" s="52" t="s">
        <v>131</v>
      </c>
      <c r="J116" s="56">
        <f>SUM(L116:Q116)</f>
        <v>0</v>
      </c>
      <c r="K116" s="54"/>
      <c r="L116" s="65"/>
      <c r="M116" s="65"/>
      <c r="N116" s="65"/>
      <c r="O116" s="65"/>
      <c r="P116" s="65"/>
      <c r="Q116" s="65"/>
      <c r="R116" s="39"/>
      <c r="W116"/>
    </row>
    <row r="117" spans="2:25" s="52" customFormat="1">
      <c r="B117" s="5" t="s">
        <v>95</v>
      </c>
      <c r="F117" s="52" t="s">
        <v>131</v>
      </c>
      <c r="J117" s="56">
        <f>SUM(L117:Q117)</f>
        <v>963893.85021096119</v>
      </c>
      <c r="K117" s="54"/>
      <c r="L117" s="37">
        <f>'Volumes TD 2023'!L26</f>
        <v>0</v>
      </c>
      <c r="M117" s="37">
        <f>'Volumes TD 2023'!M26</f>
        <v>168044.7563829787</v>
      </c>
      <c r="N117" s="37">
        <f>'Volumes TD 2023'!N26</f>
        <v>90119.938884850009</v>
      </c>
      <c r="O117" s="37">
        <f>'Volumes TD 2023'!O26</f>
        <v>0</v>
      </c>
      <c r="P117" s="37">
        <f>'Volumes TD 2023'!P26</f>
        <v>705729.15494313254</v>
      </c>
      <c r="Q117" s="37">
        <f>'Volumes TD 2023'!Q26</f>
        <v>0</v>
      </c>
      <c r="R117" s="39"/>
      <c r="T117" s="67"/>
      <c r="U117" s="67"/>
      <c r="W117"/>
    </row>
    <row r="118" spans="2:25" s="52" customFormat="1">
      <c r="B118" s="5" t="s">
        <v>96</v>
      </c>
      <c r="F118" s="52" t="s">
        <v>131</v>
      </c>
      <c r="J118" s="56">
        <f>SUM(L118:Q118)</f>
        <v>8016021.3513893709</v>
      </c>
      <c r="K118" s="54"/>
      <c r="L118" s="37">
        <f>'Volumes TD 2023'!L27</f>
        <v>0</v>
      </c>
      <c r="M118" s="37">
        <f>'Volumes TD 2023'!M27</f>
        <v>1512520.3464912279</v>
      </c>
      <c r="N118" s="37">
        <f>'Volumes TD 2023'!N27</f>
        <v>657071.13499967521</v>
      </c>
      <c r="O118" s="37">
        <f>'Volumes TD 2023'!O27</f>
        <v>0</v>
      </c>
      <c r="P118" s="37">
        <f>'Volumes TD 2023'!P27</f>
        <v>5846429.8698984673</v>
      </c>
      <c r="Q118" s="37">
        <f>'Volumes TD 2023'!Q27</f>
        <v>0</v>
      </c>
      <c r="R118" s="39"/>
      <c r="T118" s="67"/>
      <c r="U118" s="67"/>
      <c r="W118"/>
    </row>
    <row r="119" spans="2:25" s="52" customFormat="1">
      <c r="B119" s="5"/>
      <c r="J119" s="54"/>
      <c r="K119" s="54"/>
      <c r="W119"/>
    </row>
    <row r="120" spans="2:25" s="52" customFormat="1">
      <c r="B120" s="27" t="s">
        <v>100</v>
      </c>
      <c r="J120" s="54"/>
      <c r="K120" s="54"/>
      <c r="W120"/>
    </row>
    <row r="121" spans="2:25" s="52" customFormat="1">
      <c r="B121" s="5" t="s">
        <v>94</v>
      </c>
      <c r="F121" s="52" t="s">
        <v>131</v>
      </c>
      <c r="J121" s="56">
        <f>SUM(L121:Q121)</f>
        <v>0</v>
      </c>
      <c r="K121" s="54"/>
      <c r="L121" s="65"/>
      <c r="M121" s="65"/>
      <c r="N121" s="65"/>
      <c r="O121" s="65"/>
      <c r="P121" s="65"/>
      <c r="Q121" s="65"/>
      <c r="R121" s="39"/>
      <c r="W121"/>
    </row>
    <row r="122" spans="2:25" s="52" customFormat="1">
      <c r="B122" s="5" t="s">
        <v>95</v>
      </c>
      <c r="F122" s="52" t="s">
        <v>131</v>
      </c>
      <c r="J122" s="56">
        <f>SUM(L122:Q122)</f>
        <v>160832.92341155017</v>
      </c>
      <c r="K122" s="54"/>
      <c r="L122" s="37">
        <f>'Volumes TD 2023'!L31</f>
        <v>0</v>
      </c>
      <c r="M122" s="37">
        <f>'Volumes TD 2023'!M31</f>
        <v>5840.0042553191206</v>
      </c>
      <c r="N122" s="37">
        <f>'Volumes TD 2023'!N31</f>
        <v>81837.162500000006</v>
      </c>
      <c r="O122" s="37">
        <f>'Volumes TD 2023'!O31</f>
        <v>0</v>
      </c>
      <c r="P122" s="37">
        <f>'Volumes TD 2023'!P31</f>
        <v>73155.756656231068</v>
      </c>
      <c r="Q122" s="37">
        <f>'Volumes TD 2023'!Q31</f>
        <v>0</v>
      </c>
      <c r="R122" s="39"/>
      <c r="W122"/>
    </row>
    <row r="123" spans="2:25" s="52" customFormat="1">
      <c r="B123" s="5" t="s">
        <v>98</v>
      </c>
      <c r="F123" s="52" t="s">
        <v>131</v>
      </c>
      <c r="J123" s="56">
        <f>SUM(L123:Q123)</f>
        <v>1897524.0464426489</v>
      </c>
      <c r="K123" s="54"/>
      <c r="L123" s="37">
        <f>'Volumes TD 2023'!L32</f>
        <v>0</v>
      </c>
      <c r="M123" s="37">
        <f>'Volumes TD 2023'!M32</f>
        <v>57225.89873417723</v>
      </c>
      <c r="N123" s="37">
        <f>'Volumes TD 2023'!N32</f>
        <v>1073932.1167954595</v>
      </c>
      <c r="O123" s="37">
        <f>'Volumes TD 2023'!O32</f>
        <v>0</v>
      </c>
      <c r="P123" s="37">
        <f>'Volumes TD 2023'!P32</f>
        <v>766366.0309130121</v>
      </c>
      <c r="Q123" s="37">
        <f>'Volumes TD 2023'!Q32</f>
        <v>0</v>
      </c>
      <c r="R123" s="39"/>
      <c r="W123"/>
    </row>
    <row r="124" spans="2:25" s="52" customFormat="1">
      <c r="B124" s="5"/>
      <c r="J124" s="54"/>
      <c r="K124" s="54"/>
      <c r="W124"/>
    </row>
    <row r="125" spans="2:25" s="52" customFormat="1">
      <c r="B125" s="27" t="s">
        <v>134</v>
      </c>
      <c r="J125" s="54"/>
      <c r="K125" s="54"/>
      <c r="U125" s="67"/>
      <c r="V125" s="67"/>
      <c r="W125"/>
      <c r="X125" s="67"/>
      <c r="Y125" s="67"/>
    </row>
    <row r="126" spans="2:25" s="52" customFormat="1">
      <c r="B126" s="5" t="s">
        <v>94</v>
      </c>
      <c r="F126" s="52" t="s">
        <v>131</v>
      </c>
      <c r="J126" s="56">
        <f>SUM(L126:Q126)</f>
        <v>0</v>
      </c>
      <c r="K126" s="54"/>
      <c r="L126" s="65"/>
      <c r="M126" s="65"/>
      <c r="N126" s="65"/>
      <c r="O126" s="65"/>
      <c r="P126" s="65"/>
      <c r="Q126" s="65"/>
      <c r="R126" s="39"/>
      <c r="U126" s="67"/>
      <c r="V126" s="67"/>
      <c r="W126"/>
      <c r="X126" s="67"/>
      <c r="Y126" s="67"/>
    </row>
    <row r="127" spans="2:25" s="52" customFormat="1">
      <c r="B127" s="5" t="s">
        <v>95</v>
      </c>
      <c r="F127" s="52" t="s">
        <v>131</v>
      </c>
      <c r="J127" s="56">
        <f>SUM(L127:Q127)</f>
        <v>4411011.9732047059</v>
      </c>
      <c r="K127" s="54"/>
      <c r="L127" s="37">
        <f>'Volumes TD 2023'!L36</f>
        <v>0</v>
      </c>
      <c r="M127" s="37">
        <f>'Volumes TD 2023'!M36</f>
        <v>1378266.712103856</v>
      </c>
      <c r="N127" s="37">
        <f>'Volumes TD 2023'!N36</f>
        <v>2032152.0815013477</v>
      </c>
      <c r="O127" s="37">
        <f>'Volumes TD 2023'!O36</f>
        <v>0</v>
      </c>
      <c r="P127" s="37">
        <f>'Volumes TD 2023'!P36</f>
        <v>865624.65603943681</v>
      </c>
      <c r="Q127" s="37">
        <f>'Volumes TD 2023'!Q36</f>
        <v>134968.52356006546</v>
      </c>
      <c r="R127" s="39"/>
      <c r="W127"/>
    </row>
    <row r="128" spans="2:25" s="52" customFormat="1">
      <c r="B128" s="5" t="s">
        <v>96</v>
      </c>
      <c r="F128" s="52" t="s">
        <v>131</v>
      </c>
      <c r="J128" s="56">
        <f>SUM(L128:Q128)</f>
        <v>32707430.913921919</v>
      </c>
      <c r="K128" s="54"/>
      <c r="L128" s="37">
        <f>'Volumes TD 2023'!L37</f>
        <v>0</v>
      </c>
      <c r="M128" s="37">
        <f>'Volumes TD 2023'!M37</f>
        <v>10926556.074626865</v>
      </c>
      <c r="N128" s="37">
        <f>'Volumes TD 2023'!N37</f>
        <v>14205284.415891545</v>
      </c>
      <c r="O128" s="37">
        <f>'Volumes TD 2023'!O37</f>
        <v>0</v>
      </c>
      <c r="P128" s="37">
        <f>'Volumes TD 2023'!P37</f>
        <v>6559610.9871406434</v>
      </c>
      <c r="Q128" s="37">
        <f>'Volumes TD 2023'!Q37</f>
        <v>1015979.4362628662</v>
      </c>
      <c r="R128" s="39"/>
      <c r="W128"/>
    </row>
    <row r="129" spans="2:23" s="52" customFormat="1">
      <c r="B129" s="5"/>
      <c r="J129" s="54"/>
      <c r="K129" s="54"/>
      <c r="W129"/>
    </row>
    <row r="130" spans="2:23" s="52" customFormat="1">
      <c r="B130" s="27" t="s">
        <v>135</v>
      </c>
      <c r="K130" s="54"/>
      <c r="W130"/>
    </row>
    <row r="131" spans="2:23" s="52" customFormat="1">
      <c r="B131" s="5" t="s">
        <v>94</v>
      </c>
      <c r="F131" s="52" t="s">
        <v>131</v>
      </c>
      <c r="J131" s="56">
        <f>SUM(L131:Q131)</f>
        <v>0</v>
      </c>
      <c r="K131" s="54"/>
      <c r="L131" s="65"/>
      <c r="M131" s="65"/>
      <c r="N131" s="65"/>
      <c r="O131" s="65"/>
      <c r="P131" s="65"/>
      <c r="Q131" s="65"/>
      <c r="R131" s="39"/>
      <c r="W131"/>
    </row>
    <row r="132" spans="2:23" s="52" customFormat="1">
      <c r="B132" s="5" t="s">
        <v>95</v>
      </c>
      <c r="F132" s="52" t="s">
        <v>131</v>
      </c>
      <c r="J132" s="56">
        <f>SUM(L132:Q132)</f>
        <v>165207.38504128455</v>
      </c>
      <c r="K132" s="54"/>
      <c r="L132" s="37">
        <f>'Volumes TD 2023'!L41</f>
        <v>0</v>
      </c>
      <c r="M132" s="37">
        <f>'Volumes TD 2023'!M41</f>
        <v>126264.00000000003</v>
      </c>
      <c r="N132" s="37">
        <f>'Volumes TD 2023'!N41</f>
        <v>36143.246666666666</v>
      </c>
      <c r="O132" s="37">
        <f>'Volumes TD 2023'!O41</f>
        <v>0</v>
      </c>
      <c r="P132" s="37">
        <f>'Volumes TD 2023'!P41</f>
        <v>2800.1383746178326</v>
      </c>
      <c r="Q132" s="37">
        <f>'Volumes TD 2023'!Q41</f>
        <v>0</v>
      </c>
      <c r="R132" s="39"/>
      <c r="W132"/>
    </row>
    <row r="133" spans="2:23" s="52" customFormat="1">
      <c r="B133" s="5" t="s">
        <v>98</v>
      </c>
      <c r="F133" s="52" t="s">
        <v>131</v>
      </c>
      <c r="J133" s="56">
        <f>SUM(L133:Q133)</f>
        <v>1279733.405606315</v>
      </c>
      <c r="K133" s="54"/>
      <c r="L133" s="37">
        <f>'Volumes TD 2023'!L42</f>
        <v>0</v>
      </c>
      <c r="M133" s="37">
        <f>'Volumes TD 2023'!M42</f>
        <v>870269.69892473205</v>
      </c>
      <c r="N133" s="37">
        <f>'Volumes TD 2023'!N42</f>
        <v>347253.68429511454</v>
      </c>
      <c r="O133" s="37">
        <f>'Volumes TD 2023'!O42</f>
        <v>0</v>
      </c>
      <c r="P133" s="37">
        <f>'Volumes TD 2023'!P42</f>
        <v>62210.022386468569</v>
      </c>
      <c r="Q133" s="37">
        <f>'Volumes TD 2023'!Q42</f>
        <v>0</v>
      </c>
      <c r="R133" s="39"/>
      <c r="W133"/>
    </row>
    <row r="134" spans="2:23" s="52" customFormat="1">
      <c r="B134" s="5"/>
      <c r="J134" s="54"/>
      <c r="K134" s="54"/>
      <c r="W134"/>
    </row>
    <row r="135" spans="2:23" s="52" customFormat="1">
      <c r="B135" s="5"/>
      <c r="J135" s="54"/>
      <c r="K135" s="54"/>
      <c r="W135"/>
    </row>
    <row r="136" spans="2:23">
      <c r="B136" s="27" t="s">
        <v>101</v>
      </c>
      <c r="W136"/>
    </row>
    <row r="137" spans="2:23">
      <c r="W137"/>
    </row>
    <row r="138" spans="2:23">
      <c r="B138" s="27" t="s">
        <v>102</v>
      </c>
      <c r="W138"/>
    </row>
    <row r="139" spans="2:23">
      <c r="B139" s="5" t="s">
        <v>94</v>
      </c>
      <c r="F139" s="5" t="s">
        <v>131</v>
      </c>
      <c r="J139" s="56">
        <f>SUM(L139:Q139)</f>
        <v>0</v>
      </c>
      <c r="L139" s="69"/>
      <c r="M139" s="65"/>
      <c r="N139" s="69"/>
      <c r="O139" s="65"/>
      <c r="P139" s="69"/>
      <c r="Q139" s="69"/>
      <c r="S139" s="66"/>
      <c r="W139"/>
    </row>
    <row r="140" spans="2:23">
      <c r="B140" s="5" t="s">
        <v>103</v>
      </c>
      <c r="F140" s="5" t="s">
        <v>131</v>
      </c>
      <c r="J140" s="56">
        <f>SUM(L140:Q140)</f>
        <v>1046885.6397881106</v>
      </c>
      <c r="L140" s="69"/>
      <c r="M140" s="37">
        <f>'Volumes TD 2023'!M49</f>
        <v>1029047.6397881106</v>
      </c>
      <c r="N140" s="69"/>
      <c r="O140" s="37">
        <f>'Volumes TD 2023'!O49</f>
        <v>17838</v>
      </c>
      <c r="P140" s="69"/>
      <c r="Q140" s="69"/>
      <c r="S140" s="66"/>
      <c r="W140"/>
    </row>
    <row r="141" spans="2:23">
      <c r="B141" s="5" t="s">
        <v>96</v>
      </c>
      <c r="F141" s="5" t="s">
        <v>131</v>
      </c>
      <c r="J141" s="56">
        <f>SUM(L141:Q141)</f>
        <v>8406186.3278688528</v>
      </c>
      <c r="L141" s="69"/>
      <c r="M141" s="37">
        <f>'Volumes TD 2023'!M50</f>
        <v>8241997.3278688537</v>
      </c>
      <c r="N141" s="69"/>
      <c r="O141" s="37">
        <f>'Volumes TD 2023'!O50</f>
        <v>164189</v>
      </c>
      <c r="P141" s="69"/>
      <c r="Q141" s="69"/>
      <c r="S141" s="66"/>
      <c r="W141"/>
    </row>
    <row r="142" spans="2:23">
      <c r="B142" s="5" t="s">
        <v>104</v>
      </c>
      <c r="F142" s="5" t="s">
        <v>131</v>
      </c>
      <c r="J142" s="56">
        <f>SUM(L142:Q142)</f>
        <v>3153027369.1111116</v>
      </c>
      <c r="L142" s="69"/>
      <c r="M142" s="37">
        <f>'Volumes TD 2023'!M51</f>
        <v>3104698661.1111116</v>
      </c>
      <c r="N142" s="69"/>
      <c r="O142" s="37">
        <f>'Volumes TD 2023'!O51</f>
        <v>48328708</v>
      </c>
      <c r="P142" s="69"/>
      <c r="Q142" s="69"/>
      <c r="S142" s="66"/>
      <c r="W142"/>
    </row>
    <row r="143" spans="2:23">
      <c r="W143"/>
    </row>
    <row r="144" spans="2:23">
      <c r="B144" s="27" t="s">
        <v>122</v>
      </c>
      <c r="M144" s="39"/>
      <c r="W144"/>
    </row>
    <row r="145" spans="2:23">
      <c r="B145" s="5" t="s">
        <v>94</v>
      </c>
      <c r="F145" s="5" t="s">
        <v>131</v>
      </c>
      <c r="J145" s="56">
        <f>SUM(L145:Q145)</f>
        <v>0</v>
      </c>
      <c r="L145" s="69"/>
      <c r="M145" s="65"/>
      <c r="N145" s="69"/>
      <c r="O145" s="65"/>
      <c r="P145" s="69"/>
      <c r="Q145" s="69"/>
      <c r="S145" s="66"/>
      <c r="W145"/>
    </row>
    <row r="146" spans="2:23">
      <c r="B146" s="5" t="s">
        <v>103</v>
      </c>
      <c r="F146" s="5" t="s">
        <v>131</v>
      </c>
      <c r="J146" s="56">
        <f>SUM(L146:Q146)</f>
        <v>4064455.0254564988</v>
      </c>
      <c r="L146" s="69"/>
      <c r="M146" s="37">
        <f>'Volumes TD 2023'!M55</f>
        <v>4044054.8254564987</v>
      </c>
      <c r="N146" s="69"/>
      <c r="O146" s="37">
        <f>'Volumes TD 2023'!O55</f>
        <v>20400.2</v>
      </c>
      <c r="P146" s="69"/>
      <c r="Q146" s="69"/>
      <c r="S146" s="66"/>
      <c r="W146"/>
    </row>
    <row r="147" spans="2:23">
      <c r="B147" s="5" t="s">
        <v>96</v>
      </c>
      <c r="F147" s="5" t="s">
        <v>131</v>
      </c>
      <c r="J147" s="56">
        <f>SUM(L147:Q147)</f>
        <v>28887483.764705881</v>
      </c>
      <c r="L147" s="69"/>
      <c r="M147" s="37">
        <f>'Volumes TD 2023'!M56</f>
        <v>28726754.764705881</v>
      </c>
      <c r="N147" s="69"/>
      <c r="O147" s="37">
        <f>'Volumes TD 2023'!O56</f>
        <v>160729</v>
      </c>
      <c r="P147" s="69"/>
      <c r="Q147" s="69"/>
      <c r="S147" s="66"/>
      <c r="W147"/>
    </row>
    <row r="148" spans="2:23">
      <c r="B148" s="5" t="s">
        <v>104</v>
      </c>
      <c r="F148" s="5" t="s">
        <v>131</v>
      </c>
      <c r="J148" s="56">
        <f>SUM(L148:Q148)</f>
        <v>7983565047.5517225</v>
      </c>
      <c r="L148" s="69"/>
      <c r="M148" s="37">
        <f>'Volumes TD 2023'!M57</f>
        <v>7921779136.5517225</v>
      </c>
      <c r="N148" s="69"/>
      <c r="O148" s="37">
        <f>'Volumes TD 2023'!O57</f>
        <v>61785911</v>
      </c>
      <c r="P148" s="69"/>
      <c r="Q148" s="69"/>
      <c r="S148" s="66"/>
      <c r="W148"/>
    </row>
    <row r="149" spans="2:23">
      <c r="W149"/>
    </row>
    <row r="150" spans="2:23">
      <c r="B150" s="4" t="s">
        <v>130</v>
      </c>
      <c r="W150"/>
    </row>
    <row r="151" spans="2:23">
      <c r="B151" s="5" t="s">
        <v>94</v>
      </c>
      <c r="F151" s="5" t="s">
        <v>131</v>
      </c>
      <c r="J151" s="56">
        <f>SUM(L151:Q151)</f>
        <v>0</v>
      </c>
      <c r="L151" s="65"/>
      <c r="M151" s="69"/>
      <c r="N151" s="65"/>
      <c r="O151" s="69"/>
      <c r="P151" s="65"/>
      <c r="Q151" s="65"/>
      <c r="S151" s="64"/>
      <c r="W151"/>
    </row>
    <row r="152" spans="2:23">
      <c r="B152" s="5" t="s">
        <v>103</v>
      </c>
      <c r="F152" s="5" t="s">
        <v>131</v>
      </c>
      <c r="J152" s="56">
        <f>SUM(L152:Q152)</f>
        <v>6734971.2747461786</v>
      </c>
      <c r="L152" s="37">
        <f>'Volumes TD 2023'!L61</f>
        <v>50944</v>
      </c>
      <c r="M152" s="69"/>
      <c r="N152" s="37">
        <f>'Volumes TD 2023'!N61</f>
        <v>3925695.9946520152</v>
      </c>
      <c r="O152" s="69"/>
      <c r="P152" s="37">
        <f>'Volumes TD 2023'!P61</f>
        <v>2252460.2006758191</v>
      </c>
      <c r="Q152" s="37">
        <f>'Volumes TD 2023'!Q61</f>
        <v>505871.07941834466</v>
      </c>
      <c r="S152" s="64"/>
      <c r="W152"/>
    </row>
    <row r="153" spans="2:23">
      <c r="B153" s="5" t="s">
        <v>96</v>
      </c>
      <c r="F153" s="5" t="s">
        <v>131</v>
      </c>
      <c r="J153" s="56">
        <f>SUM(L153:Q153)</f>
        <v>47521701.292446882</v>
      </c>
      <c r="L153" s="37">
        <f>'Volumes TD 2023'!L62</f>
        <v>372658</v>
      </c>
      <c r="M153" s="69"/>
      <c r="N153" s="37">
        <f>'Volumes TD 2023'!N62</f>
        <v>27592423.980378769</v>
      </c>
      <c r="O153" s="69"/>
      <c r="P153" s="37">
        <f>'Volumes TD 2023'!P62</f>
        <v>16272386.601549618</v>
      </c>
      <c r="Q153" s="37">
        <f>'Volumes TD 2023'!Q62</f>
        <v>3284232.7105184933</v>
      </c>
      <c r="S153" s="64"/>
      <c r="W153"/>
    </row>
    <row r="154" spans="2:23">
      <c r="B154" s="5" t="s">
        <v>104</v>
      </c>
      <c r="F154" s="5" t="s">
        <v>131</v>
      </c>
      <c r="J154" s="56">
        <f>SUM(L154:Q154)</f>
        <v>13205288749.349955</v>
      </c>
      <c r="L154" s="37">
        <f>'Volumes TD 2023'!L63</f>
        <v>127309477</v>
      </c>
      <c r="M154" s="69"/>
      <c r="N154" s="37">
        <f>'Volumes TD 2023'!N63</f>
        <v>7992688520.8337049</v>
      </c>
      <c r="O154" s="69"/>
      <c r="P154" s="37">
        <f>'Volumes TD 2023'!P63</f>
        <v>4577619106.7567568</v>
      </c>
      <c r="Q154" s="37">
        <f>'Volumes TD 2023'!Q63</f>
        <v>507671644.75949365</v>
      </c>
      <c r="S154" s="64"/>
      <c r="W154"/>
    </row>
    <row r="155" spans="2:23">
      <c r="W155"/>
    </row>
    <row r="156" spans="2:23">
      <c r="B156" s="27" t="s">
        <v>105</v>
      </c>
      <c r="W156"/>
    </row>
    <row r="157" spans="2:23">
      <c r="B157" s="5" t="s">
        <v>94</v>
      </c>
      <c r="F157" s="5" t="s">
        <v>131</v>
      </c>
      <c r="J157" s="56">
        <f>SUM(L157:Q157)</f>
        <v>0</v>
      </c>
      <c r="L157" s="65"/>
      <c r="M157" s="65"/>
      <c r="N157" s="65"/>
      <c r="O157" s="65"/>
      <c r="P157" s="65"/>
      <c r="Q157" s="65"/>
      <c r="S157" s="64"/>
      <c r="W157"/>
    </row>
    <row r="158" spans="2:23">
      <c r="B158" s="5" t="s">
        <v>103</v>
      </c>
      <c r="F158" s="5" t="s">
        <v>131</v>
      </c>
      <c r="J158" s="56">
        <f>SUM(L158:Q158)</f>
        <v>3976180.2989978204</v>
      </c>
      <c r="L158" s="37">
        <f>'Volumes TD 2023'!L67</f>
        <v>55660</v>
      </c>
      <c r="M158" s="37">
        <f>'Volumes TD 2023'!M67</f>
        <v>1097761.7369255153</v>
      </c>
      <c r="N158" s="37">
        <f>'Volumes TD 2023'!N67</f>
        <v>1427980.9758333333</v>
      </c>
      <c r="O158" s="37">
        <f>'Volumes TD 2023'!O67</f>
        <v>27274.2</v>
      </c>
      <c r="P158" s="37">
        <f>'Volumes TD 2023'!P67</f>
        <v>1198635.7992153813</v>
      </c>
      <c r="Q158" s="37">
        <f>'Volumes TD 2023'!Q67</f>
        <v>168867.58702359063</v>
      </c>
      <c r="S158" s="64"/>
      <c r="W158"/>
    </row>
    <row r="159" spans="2:23">
      <c r="B159" s="5" t="s">
        <v>96</v>
      </c>
      <c r="F159" s="5" t="s">
        <v>131</v>
      </c>
      <c r="J159" s="56">
        <f>SUM(L159:Q159)</f>
        <v>28296301.347741935</v>
      </c>
      <c r="L159" s="37">
        <f>'Volumes TD 2023'!L68</f>
        <v>421463</v>
      </c>
      <c r="M159" s="37">
        <f>'Volumes TD 2023'!M68</f>
        <v>7868597.9276018105</v>
      </c>
      <c r="N159" s="37">
        <f>'Volumes TD 2023'!N68</f>
        <v>9994804.896817388</v>
      </c>
      <c r="O159" s="37">
        <f>'Volumes TD 2023'!O68</f>
        <v>207538</v>
      </c>
      <c r="P159" s="37">
        <f>'Volumes TD 2023'!P68</f>
        <v>8590854.1584240124</v>
      </c>
      <c r="Q159" s="37">
        <f>'Volumes TD 2023'!Q68</f>
        <v>1213043.3648987215</v>
      </c>
      <c r="S159" s="64"/>
      <c r="W159"/>
    </row>
    <row r="160" spans="2:23">
      <c r="B160" s="5" t="s">
        <v>104</v>
      </c>
      <c r="F160" s="5" t="s">
        <v>131</v>
      </c>
      <c r="J160" s="56">
        <f>SUM(L160:Q160)</f>
        <v>6590953134.8882895</v>
      </c>
      <c r="L160" s="37">
        <f>'Volumes TD 2023'!L69</f>
        <v>110365590</v>
      </c>
      <c r="M160" s="37">
        <f>'Volumes TD 2023'!M69</f>
        <v>1748431657.241379</v>
      </c>
      <c r="N160" s="37">
        <f>'Volumes TD 2023'!N69</f>
        <v>2361962495.0399995</v>
      </c>
      <c r="O160" s="37">
        <f>'Volumes TD 2023'!O69</f>
        <v>54099980</v>
      </c>
      <c r="P160" s="37">
        <f>'Volumes TD 2023'!P69</f>
        <v>2048700939.189189</v>
      </c>
      <c r="Q160" s="37">
        <f>'Volumes TD 2023'!Q69</f>
        <v>267392473.41772154</v>
      </c>
      <c r="S160" s="64"/>
      <c r="W160"/>
    </row>
    <row r="161" spans="2:23">
      <c r="W161"/>
    </row>
    <row r="162" spans="2:23">
      <c r="W162"/>
    </row>
    <row r="163" spans="2:23">
      <c r="B163" s="27" t="s">
        <v>106</v>
      </c>
      <c r="W163"/>
    </row>
    <row r="164" spans="2:23">
      <c r="W164"/>
    </row>
    <row r="165" spans="2:23">
      <c r="B165" s="27" t="s">
        <v>132</v>
      </c>
      <c r="W165"/>
    </row>
    <row r="166" spans="2:23">
      <c r="B166" s="5" t="s">
        <v>94</v>
      </c>
      <c r="F166" s="5" t="s">
        <v>131</v>
      </c>
      <c r="J166" s="56">
        <f>SUM(L166:Q166)</f>
        <v>0</v>
      </c>
      <c r="L166" s="65"/>
      <c r="M166" s="65"/>
      <c r="N166" s="65"/>
      <c r="O166" s="65"/>
      <c r="P166" s="65"/>
      <c r="Q166" s="65"/>
      <c r="S166" s="40"/>
      <c r="W166"/>
    </row>
    <row r="167" spans="2:23">
      <c r="B167" s="5" t="s">
        <v>103</v>
      </c>
      <c r="F167" s="5" t="s">
        <v>131</v>
      </c>
      <c r="J167" s="56">
        <f>SUM(L167:Q167)</f>
        <v>906780.49867639539</v>
      </c>
      <c r="L167" s="37">
        <f>'Volumes TD 2023'!L76</f>
        <v>26223</v>
      </c>
      <c r="M167" s="37">
        <f>'Volumes TD 2023'!M76</f>
        <v>214726.77392120069</v>
      </c>
      <c r="N167" s="37">
        <f>'Volumes TD 2023'!N76</f>
        <v>261644.66250000001</v>
      </c>
      <c r="O167" s="37">
        <f>'Volumes TD 2023'!O76</f>
        <v>11430.1</v>
      </c>
      <c r="P167" s="37">
        <f>'Volumes TD 2023'!P76</f>
        <v>385601.1632898653</v>
      </c>
      <c r="Q167" s="37">
        <f>'Volumes TD 2023'!Q76</f>
        <v>7154.7989653294608</v>
      </c>
      <c r="S167" s="40"/>
      <c r="W167"/>
    </row>
    <row r="168" spans="2:23">
      <c r="B168" s="5" t="s">
        <v>108</v>
      </c>
      <c r="F168" s="5" t="s">
        <v>131</v>
      </c>
      <c r="J168" s="56">
        <f>SUM(L168:Q168)</f>
        <v>524943405.70038408</v>
      </c>
      <c r="L168" s="37">
        <f>'Volumes TD 2023'!L77</f>
        <v>12021616</v>
      </c>
      <c r="M168" s="37">
        <f>'Volumes TD 2023'!M77</f>
        <v>117897003.54330719</v>
      </c>
      <c r="N168" s="37">
        <f>'Volumes TD 2023'!N77</f>
        <v>149646391.67234597</v>
      </c>
      <c r="O168" s="37">
        <f>'Volumes TD 2023'!O77</f>
        <v>7482790</v>
      </c>
      <c r="P168" s="37">
        <f>'Volumes TD 2023'!P77</f>
        <v>233586756.58263302</v>
      </c>
      <c r="Q168" s="37">
        <f>'Volumes TD 2023'!Q77</f>
        <v>4308847.9020979023</v>
      </c>
      <c r="S168" s="40"/>
      <c r="W168"/>
    </row>
    <row r="169" spans="2:23">
      <c r="B169" s="5" t="s">
        <v>104</v>
      </c>
      <c r="F169" s="5" t="s">
        <v>131</v>
      </c>
      <c r="J169" s="56">
        <f>SUM(L169:Q169)</f>
        <v>726329138.57380569</v>
      </c>
      <c r="L169" s="37">
        <f>'Volumes TD 2023'!L78</f>
        <v>20815447</v>
      </c>
      <c r="M169" s="37">
        <f>'Volumes TD 2023'!M78</f>
        <v>154900890.92783508</v>
      </c>
      <c r="N169" s="37">
        <f>'Volumes TD 2023'!N78</f>
        <v>206071960.43984303</v>
      </c>
      <c r="O169" s="37">
        <f>'Volumes TD 2023'!O78</f>
        <v>11593250</v>
      </c>
      <c r="P169" s="37">
        <f>'Volumes TD 2023'!P78</f>
        <v>327910655.78583765</v>
      </c>
      <c r="Q169" s="37">
        <f>'Volumes TD 2023'!Q78</f>
        <v>5036934.4202898555</v>
      </c>
      <c r="W169"/>
    </row>
    <row r="170" spans="2:23">
      <c r="W170"/>
    </row>
    <row r="171" spans="2:23">
      <c r="B171" s="27" t="s">
        <v>109</v>
      </c>
      <c r="W171"/>
    </row>
    <row r="172" spans="2:23">
      <c r="B172" s="5" t="s">
        <v>110</v>
      </c>
      <c r="F172" s="5" t="s">
        <v>131</v>
      </c>
      <c r="J172" s="56">
        <f>SUM(L172:Q172)</f>
        <v>0</v>
      </c>
      <c r="L172" s="65"/>
      <c r="M172" s="65"/>
      <c r="N172" s="65"/>
      <c r="O172" s="65"/>
      <c r="P172" s="65"/>
      <c r="Q172" s="65"/>
      <c r="S172" s="40"/>
      <c r="W172"/>
    </row>
    <row r="173" spans="2:23">
      <c r="B173" s="5" t="s">
        <v>133</v>
      </c>
      <c r="F173" s="5" t="s">
        <v>131</v>
      </c>
      <c r="J173" s="56">
        <f>SUM(L173:Q173)</f>
        <v>0</v>
      </c>
      <c r="L173" s="65"/>
      <c r="M173" s="65"/>
      <c r="N173" s="65"/>
      <c r="O173" s="65"/>
      <c r="P173" s="65"/>
      <c r="Q173" s="65"/>
      <c r="S173" s="40"/>
      <c r="W173"/>
    </row>
    <row r="174" spans="2:23">
      <c r="W174"/>
    </row>
    <row r="175" spans="2:23">
      <c r="B175" s="27" t="s">
        <v>112</v>
      </c>
      <c r="W175"/>
    </row>
    <row r="176" spans="2:23">
      <c r="B176" s="5" t="s">
        <v>113</v>
      </c>
      <c r="F176" s="5" t="s">
        <v>131</v>
      </c>
      <c r="J176" s="56">
        <f t="shared" ref="J176:J182" si="1">SUM(L176:Q176)</f>
        <v>66003.776118187874</v>
      </c>
      <c r="L176" s="37">
        <f>'Volumes TD 2023'!L85</f>
        <v>321</v>
      </c>
      <c r="M176" s="37">
        <f>'Volumes TD 2023'!M85</f>
        <v>25971.381259456204</v>
      </c>
      <c r="N176" s="37">
        <f>'Volumes TD 2023'!N85</f>
        <v>25455.419235159821</v>
      </c>
      <c r="O176" s="37">
        <f>'Volumes TD 2023'!O85</f>
        <v>209.78</v>
      </c>
      <c r="P176" s="37">
        <f>'Volumes TD 2023'!P85</f>
        <v>13401.42914602571</v>
      </c>
      <c r="Q176" s="37">
        <f>'Volumes TD 2023'!Q85</f>
        <v>644.76647754615112</v>
      </c>
      <c r="S176" s="40"/>
      <c r="W176"/>
    </row>
    <row r="177" spans="2:23">
      <c r="B177" s="5" t="s">
        <v>114</v>
      </c>
      <c r="F177" s="5" t="s">
        <v>131</v>
      </c>
      <c r="J177" s="56">
        <f t="shared" si="1"/>
        <v>63131.941780678651</v>
      </c>
      <c r="L177" s="37">
        <f>'Volumes TD 2023'!L86</f>
        <v>347</v>
      </c>
      <c r="M177" s="37">
        <f>'Volumes TD 2023'!M86</f>
        <v>22720.940272950305</v>
      </c>
      <c r="N177" s="37">
        <f>'Volumes TD 2023'!N86</f>
        <v>22894.991438356166</v>
      </c>
      <c r="O177" s="37">
        <f>'Volumes TD 2023'!O86</f>
        <v>228.11</v>
      </c>
      <c r="P177" s="37">
        <f>'Volumes TD 2023'!P86</f>
        <v>16431.073182900749</v>
      </c>
      <c r="Q177" s="37">
        <f>'Volumes TD 2023'!Q86</f>
        <v>509.82688647142328</v>
      </c>
      <c r="S177" s="40"/>
      <c r="W177"/>
    </row>
    <row r="178" spans="2:23">
      <c r="B178" s="5" t="s">
        <v>115</v>
      </c>
      <c r="F178" s="5" t="s">
        <v>131</v>
      </c>
      <c r="J178" s="56">
        <f t="shared" si="1"/>
        <v>72094.73820597645</v>
      </c>
      <c r="L178" s="37">
        <f>'Volumes TD 2023'!L87</f>
        <v>426</v>
      </c>
      <c r="M178" s="37">
        <f>'Volumes TD 2023'!M87</f>
        <v>25388.040884617985</v>
      </c>
      <c r="N178" s="37">
        <f>'Volumes TD 2023'!N87</f>
        <v>27711.623070776262</v>
      </c>
      <c r="O178" s="37">
        <f>'Volumes TD 2023'!O87</f>
        <v>297.48</v>
      </c>
      <c r="P178" s="37">
        <f>'Volumes TD 2023'!P87</f>
        <v>17495.777594079886</v>
      </c>
      <c r="Q178" s="37">
        <f>'Volumes TD 2023'!Q87</f>
        <v>775.8166565023198</v>
      </c>
      <c r="S178" s="40"/>
      <c r="W178"/>
    </row>
    <row r="179" spans="2:23">
      <c r="B179" s="5" t="s">
        <v>116</v>
      </c>
      <c r="F179" s="5" t="s">
        <v>131</v>
      </c>
      <c r="J179" s="56">
        <f t="shared" si="1"/>
        <v>187850.3314113254</v>
      </c>
      <c r="L179" s="37">
        <f>'Volumes TD 2023'!L88</f>
        <v>1120</v>
      </c>
      <c r="M179" s="37">
        <f>'Volumes TD 2023'!M88</f>
        <v>68092.370967081792</v>
      </c>
      <c r="N179" s="37">
        <f>'Volumes TD 2023'!N88</f>
        <v>68493.006392694064</v>
      </c>
      <c r="O179" s="37">
        <f>'Volumes TD 2023'!O88</f>
        <v>633.67999999999995</v>
      </c>
      <c r="P179" s="37">
        <f>'Volumes TD 2023'!P88</f>
        <v>47836.592024875776</v>
      </c>
      <c r="Q179" s="37">
        <f>'Volumes TD 2023'!Q88</f>
        <v>1674.6820266737759</v>
      </c>
      <c r="S179" s="40"/>
      <c r="W179"/>
    </row>
    <row r="180" spans="2:23">
      <c r="B180" s="5" t="s">
        <v>123</v>
      </c>
      <c r="F180" s="5" t="s">
        <v>131</v>
      </c>
      <c r="J180" s="56">
        <f t="shared" si="1"/>
        <v>8233251.6508916914</v>
      </c>
      <c r="L180" s="37">
        <f>'Volumes TD 2023'!L89</f>
        <v>52544</v>
      </c>
      <c r="M180" s="37">
        <f>'Volumes TD 2023'!M89</f>
        <v>2685591.7063483968</v>
      </c>
      <c r="N180" s="37">
        <f>'Volumes TD 2023'!N89</f>
        <v>3144630.660410081</v>
      </c>
      <c r="O180" s="37">
        <f>'Volumes TD 2023'!O89</f>
        <v>32185.98</v>
      </c>
      <c r="P180" s="37">
        <f>'Volumes TD 2023'!P89</f>
        <v>2258854.3188338196</v>
      </c>
      <c r="Q180" s="37">
        <f>'Volumes TD 2023'!Q89</f>
        <v>59444.985299393586</v>
      </c>
      <c r="S180" s="40"/>
      <c r="W180"/>
    </row>
    <row r="181" spans="2:23">
      <c r="B181" s="5" t="s">
        <v>124</v>
      </c>
      <c r="F181" s="5" t="s">
        <v>131</v>
      </c>
      <c r="J181" s="56">
        <f t="shared" si="1"/>
        <v>22574.125237629454</v>
      </c>
      <c r="L181" s="37">
        <f>'Volumes TD 2023'!L90</f>
        <v>3</v>
      </c>
      <c r="M181" s="37">
        <f>'Volumes TD 2023'!M90</f>
        <v>10953.95461050911</v>
      </c>
      <c r="N181" s="37">
        <f>'Volumes TD 2023'!N90</f>
        <v>9503.4847146118736</v>
      </c>
      <c r="O181" s="37">
        <f>'Volumes TD 2023'!O90</f>
        <v>13.01</v>
      </c>
      <c r="P181" s="37">
        <f>'Volumes TD 2023'!P90</f>
        <v>2099.6483536548717</v>
      </c>
      <c r="Q181" s="37">
        <f>'Volumes TD 2023'!Q90</f>
        <v>1.0275588535974918</v>
      </c>
      <c r="S181" s="40"/>
      <c r="W181"/>
    </row>
    <row r="182" spans="2:23">
      <c r="B182" s="5" t="s">
        <v>117</v>
      </c>
      <c r="F182" s="5" t="s">
        <v>131</v>
      </c>
      <c r="J182" s="56">
        <f t="shared" si="1"/>
        <v>2807452.661876678</v>
      </c>
      <c r="L182" s="37">
        <f>'Volumes TD 2023'!L91</f>
        <v>25661</v>
      </c>
      <c r="M182" s="37">
        <f>'Volumes TD 2023'!M91</f>
        <v>1257966.5017378861</v>
      </c>
      <c r="N182" s="37">
        <f>'Volumes TD 2023'!N91</f>
        <v>796287.92648489622</v>
      </c>
      <c r="O182" s="37">
        <f>'Volumes TD 2023'!O91</f>
        <v>19039</v>
      </c>
      <c r="P182" s="37">
        <f>'Volumes TD 2023'!P91</f>
        <v>679687.89724271162</v>
      </c>
      <c r="Q182" s="37">
        <f>'Volumes TD 2023'!Q91</f>
        <v>28810.336411183998</v>
      </c>
      <c r="S182" s="40"/>
      <c r="W182"/>
    </row>
    <row r="183" spans="2:23">
      <c r="B183" s="5" t="s">
        <v>311</v>
      </c>
      <c r="W183"/>
    </row>
    <row r="184" spans="2:23">
      <c r="W184"/>
    </row>
    <row r="185" spans="2:23">
      <c r="B185" s="27" t="s">
        <v>119</v>
      </c>
      <c r="W185"/>
    </row>
    <row r="186" spans="2:23">
      <c r="W186"/>
    </row>
    <row r="187" spans="2:23">
      <c r="B187" s="5" t="s">
        <v>121</v>
      </c>
      <c r="F187" s="5" t="s">
        <v>131</v>
      </c>
      <c r="J187" s="56">
        <f>SUM(L187:Q187)</f>
        <v>739065328.73590982</v>
      </c>
      <c r="L187" s="37">
        <f>'Volumes TD 2023'!L96</f>
        <v>3667489</v>
      </c>
      <c r="M187" s="37">
        <f>'Volumes TD 2023'!M96</f>
        <v>197147585.21739131</v>
      </c>
      <c r="N187" s="37">
        <f>'Volumes TD 2023'!N96</f>
        <v>329245784</v>
      </c>
      <c r="O187" s="37">
        <f>'Volumes TD 2023'!O96</f>
        <v>8343752</v>
      </c>
      <c r="P187" s="37">
        <f>'Volumes TD 2023'!P96</f>
        <v>200660718.51851857</v>
      </c>
      <c r="Q187" s="37">
        <f>'Volumes TD 2023'!Q96</f>
        <v>0</v>
      </c>
      <c r="S187" s="40"/>
      <c r="W187"/>
    </row>
    <row r="188" spans="2:23">
      <c r="B188" s="5" t="s">
        <v>121</v>
      </c>
      <c r="F188" s="5" t="s">
        <v>131</v>
      </c>
      <c r="J188" s="56">
        <f>SUM(L188:Q188)</f>
        <v>60099321.811594211</v>
      </c>
      <c r="L188" s="37">
        <f>'Volumes TD 2023'!L97</f>
        <v>25471</v>
      </c>
      <c r="M188" s="37">
        <f>'Volumes TD 2023'!M97</f>
        <v>14580263.478260877</v>
      </c>
      <c r="N188" s="37">
        <f>'Volumes TD 2023'!N97</f>
        <v>18996977</v>
      </c>
      <c r="O188" s="37">
        <f>'Volumes TD 2023'!O97</f>
        <v>82237</v>
      </c>
      <c r="P188" s="37">
        <f>'Volumes TD 2023'!P97</f>
        <v>26414373.333333336</v>
      </c>
      <c r="Q188" s="37">
        <f>'Volumes TD 2023'!Q97</f>
        <v>0</v>
      </c>
      <c r="S188" s="40"/>
      <c r="W188"/>
    </row>
    <row r="189" spans="2:23">
      <c r="W189"/>
    </row>
    <row r="190" spans="2:23" s="11" customFormat="1">
      <c r="B190" s="11" t="s">
        <v>219</v>
      </c>
    </row>
    <row r="191" spans="2:23" s="52" customFormat="1"/>
    <row r="192" spans="2:23" s="52" customFormat="1">
      <c r="B192" s="27" t="s">
        <v>92</v>
      </c>
    </row>
    <row r="193" spans="2:21" s="52" customFormat="1">
      <c r="B193" s="5"/>
    </row>
    <row r="194" spans="2:21" s="52" customFormat="1">
      <c r="B194" s="27" t="s">
        <v>93</v>
      </c>
      <c r="M194" s="81"/>
      <c r="U194" s="57"/>
    </row>
    <row r="195" spans="2:21" s="52" customFormat="1">
      <c r="B195" s="5" t="s">
        <v>94</v>
      </c>
      <c r="F195" s="5"/>
      <c r="H195"/>
      <c r="J195" s="80"/>
      <c r="L195" s="68"/>
    </row>
    <row r="196" spans="2:21" s="52" customFormat="1">
      <c r="B196" s="5" t="s">
        <v>95</v>
      </c>
      <c r="F196" s="5"/>
      <c r="H196"/>
      <c r="J196" s="41">
        <f>'RF wegingsfactoren'!F115</f>
        <v>13.461464769538388</v>
      </c>
      <c r="L196" s="68"/>
    </row>
    <row r="197" spans="2:21" s="52" customFormat="1">
      <c r="B197" s="5" t="s">
        <v>96</v>
      </c>
      <c r="F197" s="5"/>
      <c r="H197"/>
      <c r="J197" s="41">
        <f>'RF wegingsfactoren'!F116</f>
        <v>1.4224743699769946</v>
      </c>
      <c r="L197" s="68"/>
    </row>
    <row r="198" spans="2:21" s="52" customFormat="1">
      <c r="B198" s="5"/>
      <c r="F198" s="5"/>
      <c r="J198" s="63"/>
      <c r="L198" s="68"/>
    </row>
    <row r="199" spans="2:21" s="52" customFormat="1">
      <c r="B199" s="27" t="s">
        <v>97</v>
      </c>
      <c r="F199" s="5"/>
      <c r="J199" s="63"/>
      <c r="L199" s="68"/>
    </row>
    <row r="200" spans="2:21" s="52" customFormat="1">
      <c r="B200" s="5" t="s">
        <v>94</v>
      </c>
      <c r="F200" s="5"/>
      <c r="H200"/>
      <c r="J200" s="80"/>
      <c r="L200" s="68"/>
    </row>
    <row r="201" spans="2:21" s="52" customFormat="1">
      <c r="B201" s="5" t="s">
        <v>95</v>
      </c>
      <c r="F201" s="5"/>
      <c r="H201"/>
      <c r="J201" s="41">
        <f>'RF wegingsfactoren'!F120</f>
        <v>6.7307323847691949</v>
      </c>
      <c r="L201" s="68"/>
    </row>
    <row r="202" spans="2:21" s="52" customFormat="1">
      <c r="B202" s="5" t="s">
        <v>98</v>
      </c>
      <c r="F202" s="5"/>
      <c r="H202"/>
      <c r="J202" s="41">
        <f>'RF wegingsfactoren'!F121</f>
        <v>0.4857229556019006</v>
      </c>
      <c r="L202" s="68"/>
    </row>
    <row r="203" spans="2:21" s="52" customFormat="1">
      <c r="B203" s="5"/>
      <c r="F203" s="5"/>
      <c r="J203" s="63"/>
      <c r="L203" s="68"/>
    </row>
    <row r="204" spans="2:21" s="52" customFormat="1">
      <c r="B204" s="27" t="s">
        <v>99</v>
      </c>
      <c r="F204" s="5"/>
      <c r="J204" s="63"/>
      <c r="L204" s="68"/>
    </row>
    <row r="205" spans="2:21" s="52" customFormat="1">
      <c r="B205" s="5" t="s">
        <v>94</v>
      </c>
      <c r="F205" s="5"/>
      <c r="H205"/>
      <c r="J205" s="80"/>
      <c r="L205" s="68"/>
    </row>
    <row r="206" spans="2:21" s="52" customFormat="1">
      <c r="B206" s="5" t="s">
        <v>95</v>
      </c>
      <c r="F206" s="5"/>
      <c r="H206"/>
      <c r="J206" s="41">
        <f>'RF wegingsfactoren'!F125</f>
        <v>24.392922669532357</v>
      </c>
      <c r="L206" s="68"/>
    </row>
    <row r="207" spans="2:21" s="52" customFormat="1">
      <c r="B207" s="5" t="s">
        <v>96</v>
      </c>
      <c r="F207" s="5"/>
      <c r="H207"/>
      <c r="J207" s="41">
        <f>'RF wegingsfactoren'!F126</f>
        <v>2.8240337834226725</v>
      </c>
      <c r="L207" s="68"/>
    </row>
    <row r="208" spans="2:21" s="52" customFormat="1">
      <c r="B208" s="5"/>
      <c r="F208" s="5"/>
      <c r="J208" s="63"/>
      <c r="L208" s="68"/>
    </row>
    <row r="209" spans="2:12" s="52" customFormat="1">
      <c r="B209" s="27" t="s">
        <v>100</v>
      </c>
      <c r="F209" s="5"/>
      <c r="J209" s="63"/>
      <c r="L209" s="68"/>
    </row>
    <row r="210" spans="2:12" s="52" customFormat="1">
      <c r="B210" s="5" t="s">
        <v>94</v>
      </c>
      <c r="F210" s="5"/>
      <c r="H210"/>
      <c r="J210" s="80"/>
      <c r="L210" s="68"/>
    </row>
    <row r="211" spans="2:12" s="52" customFormat="1">
      <c r="B211" s="5" t="s">
        <v>95</v>
      </c>
      <c r="F211" s="5"/>
      <c r="H211"/>
      <c r="J211" s="41">
        <f>'RF wegingsfactoren'!F130</f>
        <v>12.394407386296825</v>
      </c>
      <c r="L211" s="68"/>
    </row>
    <row r="212" spans="2:12" s="52" customFormat="1">
      <c r="B212" s="5" t="s">
        <v>98</v>
      </c>
      <c r="F212" s="5"/>
      <c r="H212"/>
      <c r="J212" s="41">
        <f>'RF wegingsfactoren'!F131</f>
        <v>0.95463745791303545</v>
      </c>
      <c r="L212" s="68"/>
    </row>
    <row r="213" spans="2:12" s="52" customFormat="1">
      <c r="B213" s="5"/>
      <c r="F213" s="5"/>
      <c r="J213" s="63"/>
      <c r="L213" s="68"/>
    </row>
    <row r="214" spans="2:12" s="52" customFormat="1">
      <c r="B214" s="27" t="s">
        <v>134</v>
      </c>
      <c r="F214" s="5"/>
      <c r="J214" s="63"/>
      <c r="L214" s="68"/>
    </row>
    <row r="215" spans="2:12" s="52" customFormat="1">
      <c r="B215" s="5" t="s">
        <v>94</v>
      </c>
      <c r="F215" s="5"/>
      <c r="H215"/>
      <c r="J215" s="80"/>
      <c r="L215" s="68"/>
    </row>
    <row r="216" spans="2:12" s="52" customFormat="1">
      <c r="B216" s="5" t="s">
        <v>95</v>
      </c>
      <c r="F216" s="5"/>
      <c r="H216"/>
      <c r="J216" s="41">
        <f>'RF wegingsfactoren'!F135</f>
        <v>25.705148255047046</v>
      </c>
      <c r="L216" s="68"/>
    </row>
    <row r="217" spans="2:12" s="52" customFormat="1">
      <c r="B217" s="5" t="s">
        <v>96</v>
      </c>
      <c r="F217" s="5"/>
      <c r="H217"/>
      <c r="J217" s="41">
        <f>'RF wegingsfactoren'!F136</f>
        <v>2.6491208802641113</v>
      </c>
      <c r="L217" s="68"/>
    </row>
    <row r="218" spans="2:12" s="52" customFormat="1">
      <c r="B218" s="5"/>
      <c r="F218" s="5"/>
      <c r="J218" s="63"/>
      <c r="L218" s="68"/>
    </row>
    <row r="219" spans="2:12" s="52" customFormat="1">
      <c r="B219" s="27" t="s">
        <v>135</v>
      </c>
      <c r="F219" s="5"/>
      <c r="J219" s="63"/>
      <c r="L219" s="68"/>
    </row>
    <row r="220" spans="2:12" s="52" customFormat="1">
      <c r="B220" s="5" t="s">
        <v>94</v>
      </c>
      <c r="F220" s="5"/>
      <c r="H220"/>
      <c r="J220" s="80"/>
      <c r="L220" s="68"/>
    </row>
    <row r="221" spans="2:12" s="52" customFormat="1">
      <c r="B221" s="5" t="s">
        <v>95</v>
      </c>
      <c r="F221" s="5"/>
      <c r="H221"/>
      <c r="J221" s="41">
        <f>'RF wegingsfactoren'!F140</f>
        <v>11.958877583103831</v>
      </c>
      <c r="L221" s="68"/>
    </row>
    <row r="222" spans="2:12" s="52" customFormat="1">
      <c r="B222" s="5" t="s">
        <v>98</v>
      </c>
      <c r="F222" s="5"/>
      <c r="H222"/>
      <c r="J222" s="41">
        <f>'RF wegingsfactoren'!F141</f>
        <v>0.87108655857438733</v>
      </c>
      <c r="L222" s="68"/>
    </row>
    <row r="223" spans="2:12" s="52" customFormat="1">
      <c r="B223" s="5"/>
      <c r="F223" s="5"/>
      <c r="J223" s="63"/>
      <c r="L223" s="68"/>
    </row>
    <row r="224" spans="2:12" s="52" customFormat="1">
      <c r="B224" s="5"/>
      <c r="F224" s="5"/>
      <c r="J224" s="63"/>
      <c r="L224" s="68"/>
    </row>
    <row r="225" spans="2:12" s="52" customFormat="1">
      <c r="B225" s="27" t="s">
        <v>101</v>
      </c>
      <c r="F225" s="5"/>
      <c r="J225" s="63"/>
      <c r="L225" s="68"/>
    </row>
    <row r="226" spans="2:12" s="52" customFormat="1">
      <c r="F226" s="5"/>
      <c r="J226" s="63"/>
      <c r="L226" s="68"/>
    </row>
    <row r="227" spans="2:12" s="52" customFormat="1">
      <c r="B227" s="55" t="s">
        <v>102</v>
      </c>
      <c r="F227" s="5"/>
      <c r="J227" s="63"/>
      <c r="L227" s="68"/>
    </row>
    <row r="228" spans="2:12" s="52" customFormat="1">
      <c r="B228" s="52" t="s">
        <v>94</v>
      </c>
      <c r="F228" s="5"/>
      <c r="H228"/>
      <c r="J228" s="80"/>
      <c r="L228" s="68"/>
    </row>
    <row r="229" spans="2:12" s="52" customFormat="1">
      <c r="B229" s="52" t="s">
        <v>103</v>
      </c>
      <c r="F229" s="5"/>
      <c r="H229"/>
      <c r="J229" s="41">
        <f>'RF wegingsfactoren'!F148</f>
        <v>14.583972999951438</v>
      </c>
      <c r="L229" s="68"/>
    </row>
    <row r="230" spans="2:12" s="52" customFormat="1">
      <c r="B230" s="52" t="s">
        <v>96</v>
      </c>
      <c r="F230" s="5"/>
      <c r="H230"/>
      <c r="J230" s="41">
        <f>'RF wegingsfactoren'!F149</f>
        <v>1.5214288998902514</v>
      </c>
      <c r="L230" s="68"/>
    </row>
    <row r="231" spans="2:12" s="52" customFormat="1">
      <c r="B231" s="52" t="s">
        <v>104</v>
      </c>
      <c r="F231" s="5"/>
      <c r="H231"/>
      <c r="J231" s="41">
        <f>'RF wegingsfactoren'!F150</f>
        <v>7.4316976660908935E-3</v>
      </c>
      <c r="L231" s="68"/>
    </row>
    <row r="232" spans="2:12" s="52" customFormat="1">
      <c r="F232" s="5"/>
      <c r="J232" s="63"/>
      <c r="L232" s="68"/>
    </row>
    <row r="233" spans="2:12" s="52" customFormat="1">
      <c r="B233" s="55" t="s">
        <v>78</v>
      </c>
      <c r="F233" s="5"/>
      <c r="J233" s="63"/>
      <c r="L233" s="68"/>
    </row>
    <row r="234" spans="2:12" s="52" customFormat="1">
      <c r="B234" s="52" t="s">
        <v>94</v>
      </c>
      <c r="F234" s="5"/>
      <c r="H234"/>
      <c r="J234" s="80"/>
      <c r="L234" s="68"/>
    </row>
    <row r="235" spans="2:12" s="52" customFormat="1">
      <c r="B235" s="52" t="s">
        <v>103</v>
      </c>
      <c r="F235" s="5"/>
      <c r="H235"/>
      <c r="J235" s="41">
        <f>'RF wegingsfactoren'!F154</f>
        <v>16.163918359528388</v>
      </c>
      <c r="L235" s="68"/>
    </row>
    <row r="236" spans="2:12" s="52" customFormat="1">
      <c r="B236" s="52" t="s">
        <v>96</v>
      </c>
      <c r="F236" s="5"/>
      <c r="H236"/>
      <c r="J236" s="41">
        <f>'RF wegingsfactoren'!F155</f>
        <v>1.9194008139115828</v>
      </c>
      <c r="L236" s="68"/>
    </row>
    <row r="237" spans="2:12" s="52" customFormat="1">
      <c r="B237" s="52" t="s">
        <v>104</v>
      </c>
      <c r="F237" s="5"/>
      <c r="H237"/>
      <c r="J237" s="41">
        <f>'RF wegingsfactoren'!F156</f>
        <v>1.1905998915834397E-2</v>
      </c>
      <c r="L237" s="68"/>
    </row>
    <row r="238" spans="2:12" s="52" customFormat="1">
      <c r="F238" s="5"/>
      <c r="J238" s="71"/>
      <c r="L238" s="68"/>
    </row>
    <row r="239" spans="2:12" s="52" customFormat="1">
      <c r="B239" s="55" t="s">
        <v>105</v>
      </c>
      <c r="F239" s="5"/>
      <c r="J239" s="71"/>
      <c r="L239" s="68"/>
    </row>
    <row r="240" spans="2:12" s="52" customFormat="1">
      <c r="B240" s="52" t="s">
        <v>94</v>
      </c>
      <c r="F240" s="5"/>
      <c r="H240"/>
      <c r="J240" s="80"/>
      <c r="L240" s="68"/>
    </row>
    <row r="241" spans="2:12" s="52" customFormat="1">
      <c r="B241" s="52" t="s">
        <v>103</v>
      </c>
      <c r="F241" s="5"/>
      <c r="H241"/>
      <c r="J241" s="41">
        <f>'RF wegingsfactoren'!F160</f>
        <v>27.053877810432301</v>
      </c>
      <c r="L241" s="68"/>
    </row>
    <row r="242" spans="2:12" s="52" customFormat="1">
      <c r="B242" s="52" t="s">
        <v>96</v>
      </c>
      <c r="F242" s="5"/>
      <c r="H242"/>
      <c r="J242" s="41">
        <f>'RF wegingsfactoren'!F161</f>
        <v>1.9133552098824367</v>
      </c>
      <c r="L242" s="68"/>
    </row>
    <row r="243" spans="2:12" s="52" customFormat="1">
      <c r="B243" s="52" t="s">
        <v>104</v>
      </c>
      <c r="F243" s="5"/>
      <c r="H243"/>
      <c r="J243" s="41">
        <f>'RF wegingsfactoren'!F162</f>
        <v>1.1819562074542144E-2</v>
      </c>
      <c r="L243" s="68"/>
    </row>
    <row r="244" spans="2:12" s="52" customFormat="1">
      <c r="F244" s="5"/>
      <c r="J244" s="71"/>
      <c r="L244" s="68"/>
    </row>
    <row r="245" spans="2:12" s="52" customFormat="1">
      <c r="F245" s="5"/>
      <c r="J245" s="71"/>
      <c r="L245" s="68"/>
    </row>
    <row r="246" spans="2:12" s="52" customFormat="1">
      <c r="B246" s="27" t="s">
        <v>106</v>
      </c>
      <c r="F246" s="5"/>
      <c r="J246" s="71"/>
      <c r="L246" s="68"/>
    </row>
    <row r="247" spans="2:12" s="52" customFormat="1">
      <c r="F247" s="5"/>
      <c r="J247" s="71"/>
      <c r="L247" s="68"/>
    </row>
    <row r="248" spans="2:12" s="52" customFormat="1">
      <c r="B248" s="55" t="s">
        <v>107</v>
      </c>
      <c r="F248" s="5"/>
      <c r="J248" s="71"/>
      <c r="L248" s="68"/>
    </row>
    <row r="249" spans="2:12" s="52" customFormat="1">
      <c r="B249" s="52" t="s">
        <v>94</v>
      </c>
      <c r="F249" s="5"/>
      <c r="H249"/>
      <c r="J249" s="80"/>
      <c r="L249" s="68"/>
    </row>
    <row r="250" spans="2:12" s="52" customFormat="1">
      <c r="B250" s="52" t="s">
        <v>103</v>
      </c>
      <c r="F250" s="5"/>
      <c r="H250"/>
      <c r="J250" s="41">
        <f>'RF wegingsfactoren'!F169</f>
        <v>10.174432501344954</v>
      </c>
      <c r="L250" s="68"/>
    </row>
    <row r="251" spans="2:12" s="52" customFormat="1">
      <c r="B251" s="52" t="s">
        <v>108</v>
      </c>
      <c r="F251" s="5"/>
      <c r="H251"/>
      <c r="J251" s="41">
        <f>'RF wegingsfactoren'!F170</f>
        <v>2.3047358850212744E-2</v>
      </c>
      <c r="L251" s="68"/>
    </row>
    <row r="252" spans="2:12" s="52" customFormat="1">
      <c r="B252" s="52" t="s">
        <v>104</v>
      </c>
      <c r="F252" s="5"/>
      <c r="H252"/>
      <c r="J252" s="41">
        <f>'RF wegingsfactoren'!F171</f>
        <v>4.1103286477178973E-2</v>
      </c>
      <c r="L252" s="68"/>
    </row>
    <row r="253" spans="2:12" s="52" customFormat="1">
      <c r="F253" s="5"/>
      <c r="J253" s="71"/>
      <c r="L253" s="68"/>
    </row>
    <row r="254" spans="2:12" s="52" customFormat="1">
      <c r="B254" s="55" t="s">
        <v>109</v>
      </c>
      <c r="F254" s="5"/>
      <c r="J254" s="71"/>
      <c r="L254" s="68"/>
    </row>
    <row r="255" spans="2:12" s="52" customFormat="1">
      <c r="B255" s="52" t="s">
        <v>110</v>
      </c>
      <c r="F255" s="5"/>
      <c r="H255"/>
      <c r="J255" s="80"/>
      <c r="L255" s="68"/>
    </row>
    <row r="256" spans="2:12" s="52" customFormat="1">
      <c r="B256" s="52" t="s">
        <v>111</v>
      </c>
      <c r="F256" s="5"/>
      <c r="H256"/>
      <c r="J256" s="80"/>
      <c r="L256" s="68"/>
    </row>
    <row r="257" spans="2:12" s="52" customFormat="1">
      <c r="F257" s="5"/>
      <c r="J257" s="71"/>
      <c r="L257" s="68"/>
    </row>
    <row r="258" spans="2:12" s="52" customFormat="1">
      <c r="B258" s="55" t="s">
        <v>112</v>
      </c>
      <c r="F258" s="5"/>
      <c r="J258" s="71"/>
      <c r="L258" s="68"/>
    </row>
    <row r="259" spans="2:12" s="52" customFormat="1">
      <c r="B259" s="52" t="s">
        <v>113</v>
      </c>
      <c r="F259" s="5"/>
      <c r="H259"/>
      <c r="J259" s="41">
        <f>'RF wegingsfactoren'!F178</f>
        <v>2155.4518492510706</v>
      </c>
      <c r="L259" s="68"/>
    </row>
    <row r="260" spans="2:12" s="52" customFormat="1">
      <c r="B260" s="52" t="s">
        <v>114</v>
      </c>
      <c r="F260" s="5"/>
      <c r="H260"/>
      <c r="J260" s="41">
        <f>'RF wegingsfactoren'!F179</f>
        <v>1715.242785720377</v>
      </c>
      <c r="L260" s="68"/>
    </row>
    <row r="261" spans="2:12" s="52" customFormat="1">
      <c r="B261" s="52" t="s">
        <v>115</v>
      </c>
      <c r="F261" s="5"/>
      <c r="H261"/>
      <c r="J261" s="41">
        <f>'RF wegingsfactoren'!F180</f>
        <v>1291.6395743074663</v>
      </c>
      <c r="L261" s="68"/>
    </row>
    <row r="262" spans="2:12" s="52" customFormat="1">
      <c r="B262" s="52" t="s">
        <v>116</v>
      </c>
      <c r="F262" s="5"/>
      <c r="H262"/>
      <c r="J262" s="41">
        <f>'RF wegingsfactoren'!F181</f>
        <v>858.50506495204411</v>
      </c>
      <c r="L262" s="68"/>
    </row>
    <row r="263" spans="2:12" s="52" customFormat="1">
      <c r="B263" s="52" t="s">
        <v>123</v>
      </c>
      <c r="F263" s="5"/>
      <c r="H263"/>
      <c r="J263" s="41">
        <f>'RF wegingsfactoren'!F182</f>
        <v>171.80393216251426</v>
      </c>
      <c r="L263" s="68"/>
    </row>
    <row r="264" spans="2:12" s="52" customFormat="1">
      <c r="B264" s="52" t="s">
        <v>124</v>
      </c>
      <c r="F264" s="5"/>
      <c r="H264"/>
      <c r="J264" s="41">
        <f>'RF wegingsfactoren'!F183</f>
        <v>21.784880752277701</v>
      </c>
      <c r="L264" s="68"/>
    </row>
    <row r="265" spans="2:12" s="52" customFormat="1">
      <c r="B265" s="52" t="s">
        <v>117</v>
      </c>
      <c r="F265" s="5"/>
      <c r="H265"/>
      <c r="J265" s="41">
        <f>'RF wegingsfactoren'!F184</f>
        <v>2.131744239206554</v>
      </c>
      <c r="L265" s="68"/>
    </row>
    <row r="266" spans="2:12" s="52" customFormat="1">
      <c r="B266" s="52" t="s">
        <v>311</v>
      </c>
      <c r="F266" s="5"/>
      <c r="J266" s="71"/>
      <c r="L266" s="68"/>
    </row>
    <row r="267" spans="2:12" s="52" customFormat="1">
      <c r="F267" s="5"/>
      <c r="J267" s="71"/>
      <c r="L267" s="68"/>
    </row>
    <row r="268" spans="2:12" s="52" customFormat="1">
      <c r="B268" s="27" t="s">
        <v>119</v>
      </c>
      <c r="F268" s="5"/>
      <c r="J268" s="71"/>
      <c r="L268" s="68"/>
    </row>
    <row r="269" spans="2:12" s="52" customFormat="1">
      <c r="F269" s="5"/>
      <c r="J269" s="73"/>
      <c r="L269" s="68"/>
    </row>
    <row r="270" spans="2:12" s="52" customFormat="1">
      <c r="B270" s="52" t="s">
        <v>120</v>
      </c>
      <c r="F270" s="5"/>
      <c r="H270"/>
      <c r="J270" s="72">
        <f>'RF wegingsfactoren'!F189</f>
        <v>5.1605599599051132E-3</v>
      </c>
      <c r="L270" s="68"/>
    </row>
    <row r="271" spans="2:12" s="52" customFormat="1">
      <c r="B271" s="52" t="s">
        <v>121</v>
      </c>
      <c r="F271" s="5"/>
      <c r="H271"/>
      <c r="J271" s="72">
        <f>'RF wegingsfactoren'!F190</f>
        <v>7.7016576368672436E-3</v>
      </c>
      <c r="L271" s="68"/>
    </row>
    <row r="272" spans="2:12" s="52" customFormat="1"/>
    <row r="273" spans="2:25" s="11" customFormat="1">
      <c r="B273" s="11" t="s">
        <v>136</v>
      </c>
    </row>
    <row r="275" spans="2:25" s="52" customFormat="1">
      <c r="B275" s="27" t="s">
        <v>92</v>
      </c>
      <c r="F275" s="54"/>
    </row>
    <row r="276" spans="2:25" s="52" customFormat="1">
      <c r="B276" s="5"/>
      <c r="J276" s="54"/>
      <c r="K276" s="54"/>
    </row>
    <row r="277" spans="2:25" s="52" customFormat="1">
      <c r="B277" s="27" t="s">
        <v>93</v>
      </c>
      <c r="J277" s="54"/>
      <c r="K277" s="54"/>
    </row>
    <row r="278" spans="2:25" s="52" customFormat="1" ht="15">
      <c r="B278" s="5" t="s">
        <v>94</v>
      </c>
      <c r="F278" s="52" t="s">
        <v>131</v>
      </c>
      <c r="J278" s="80"/>
      <c r="K278" s="5"/>
      <c r="L278" s="65"/>
      <c r="M278" s="65"/>
      <c r="N278" s="65"/>
      <c r="O278" s="65"/>
      <c r="P278" s="65"/>
      <c r="Q278" s="65"/>
      <c r="R278" s="39"/>
      <c r="T278" s="62"/>
      <c r="W278"/>
      <c r="Y278" s="70"/>
    </row>
    <row r="279" spans="2:25" s="52" customFormat="1">
      <c r="B279" s="5" t="s">
        <v>95</v>
      </c>
      <c r="F279" s="52" t="s">
        <v>131</v>
      </c>
      <c r="J279" s="56">
        <f>SUM(L279:Q279)</f>
        <v>243505.69415807573</v>
      </c>
      <c r="K279" s="54"/>
      <c r="L279" s="38">
        <f>L107-L18</f>
        <v>0</v>
      </c>
      <c r="M279" s="38">
        <f t="shared" ref="M279:Q280" si="2">M107-M18</f>
        <v>0</v>
      </c>
      <c r="N279" s="38">
        <f t="shared" si="2"/>
        <v>243505.69415807573</v>
      </c>
      <c r="O279" s="38">
        <f t="shared" si="2"/>
        <v>0</v>
      </c>
      <c r="P279" s="38">
        <f t="shared" si="2"/>
        <v>0</v>
      </c>
      <c r="Q279" s="38">
        <f t="shared" si="2"/>
        <v>0</v>
      </c>
      <c r="R279" s="39"/>
    </row>
    <row r="280" spans="2:25" s="52" customFormat="1">
      <c r="B280" s="5" t="s">
        <v>96</v>
      </c>
      <c r="F280" s="52" t="s">
        <v>131</v>
      </c>
      <c r="J280" s="56">
        <f>SUM(L280:Q280)</f>
        <v>1906353.1256467104</v>
      </c>
      <c r="K280" s="54"/>
      <c r="L280" s="38">
        <f>L108-L19</f>
        <v>0</v>
      </c>
      <c r="M280" s="38">
        <f t="shared" si="2"/>
        <v>0</v>
      </c>
      <c r="N280" s="38">
        <f t="shared" si="2"/>
        <v>1906353.1256467104</v>
      </c>
      <c r="O280" s="38">
        <f t="shared" si="2"/>
        <v>0</v>
      </c>
      <c r="P280" s="38">
        <f t="shared" si="2"/>
        <v>0</v>
      </c>
      <c r="Q280" s="38">
        <f t="shared" si="2"/>
        <v>0</v>
      </c>
      <c r="R280" s="39"/>
    </row>
    <row r="281" spans="2:25" s="52" customFormat="1">
      <c r="B281" s="5"/>
      <c r="J281" s="54"/>
      <c r="K281" s="54"/>
    </row>
    <row r="282" spans="2:25" s="52" customFormat="1">
      <c r="B282" s="27" t="s">
        <v>97</v>
      </c>
      <c r="J282" s="54"/>
      <c r="K282" s="54"/>
    </row>
    <row r="283" spans="2:25" s="52" customFormat="1">
      <c r="B283" s="5" t="s">
        <v>94</v>
      </c>
      <c r="F283" s="52" t="s">
        <v>131</v>
      </c>
      <c r="J283" s="80"/>
      <c r="K283" s="5"/>
      <c r="L283" s="65"/>
      <c r="M283" s="65"/>
      <c r="N283" s="65"/>
      <c r="O283" s="65"/>
      <c r="P283" s="65"/>
      <c r="Q283" s="65"/>
      <c r="R283" s="39"/>
    </row>
    <row r="284" spans="2:25" s="52" customFormat="1">
      <c r="B284" s="5" t="s">
        <v>95</v>
      </c>
      <c r="F284" s="52" t="s">
        <v>131</v>
      </c>
      <c r="J284" s="56">
        <f>SUM(L284:Q284)</f>
        <v>140748.67697594501</v>
      </c>
      <c r="K284" s="54"/>
      <c r="L284" s="38">
        <f t="shared" ref="L284:Q284" si="3">L112-L23</f>
        <v>0</v>
      </c>
      <c r="M284" s="38">
        <f t="shared" si="3"/>
        <v>0</v>
      </c>
      <c r="N284" s="38">
        <f t="shared" si="3"/>
        <v>140748.67697594501</v>
      </c>
      <c r="O284" s="38">
        <f t="shared" si="3"/>
        <v>0</v>
      </c>
      <c r="P284" s="38">
        <f t="shared" si="3"/>
        <v>0</v>
      </c>
      <c r="Q284" s="38">
        <f t="shared" si="3"/>
        <v>0</v>
      </c>
      <c r="R284" s="39"/>
    </row>
    <row r="285" spans="2:25" s="52" customFormat="1">
      <c r="B285" s="5" t="s">
        <v>98</v>
      </c>
      <c r="F285" s="52" t="s">
        <v>131</v>
      </c>
      <c r="J285" s="56">
        <f>SUM(L285:Q285)</f>
        <v>441448.56015831331</v>
      </c>
      <c r="K285" s="54"/>
      <c r="L285" s="38">
        <f t="shared" ref="L285:Q285" si="4">L113-L24</f>
        <v>0</v>
      </c>
      <c r="M285" s="38">
        <f t="shared" si="4"/>
        <v>0</v>
      </c>
      <c r="N285" s="38">
        <f t="shared" si="4"/>
        <v>441448.56015831331</v>
      </c>
      <c r="O285" s="38">
        <f t="shared" si="4"/>
        <v>0</v>
      </c>
      <c r="P285" s="38">
        <f t="shared" si="4"/>
        <v>0</v>
      </c>
      <c r="Q285" s="38">
        <f t="shared" si="4"/>
        <v>0</v>
      </c>
      <c r="R285" s="39"/>
    </row>
    <row r="286" spans="2:25" s="52" customFormat="1">
      <c r="B286" s="5"/>
      <c r="J286" s="54"/>
      <c r="K286" s="54"/>
    </row>
    <row r="287" spans="2:25" s="52" customFormat="1">
      <c r="B287" s="27" t="s">
        <v>99</v>
      </c>
      <c r="J287" s="54"/>
      <c r="K287" s="54"/>
    </row>
    <row r="288" spans="2:25" s="52" customFormat="1">
      <c r="B288" s="5" t="s">
        <v>94</v>
      </c>
      <c r="F288" s="52" t="s">
        <v>131</v>
      </c>
      <c r="J288" s="80"/>
      <c r="K288" s="5"/>
      <c r="L288" s="65"/>
      <c r="M288" s="65"/>
      <c r="N288" s="65"/>
      <c r="O288" s="65"/>
      <c r="P288" s="65"/>
      <c r="Q288" s="65"/>
      <c r="R288" s="39"/>
    </row>
    <row r="289" spans="2:25" s="52" customFormat="1">
      <c r="B289" s="5" t="s">
        <v>95</v>
      </c>
      <c r="F289" s="52" t="s">
        <v>131</v>
      </c>
      <c r="J289" s="56">
        <f>SUM(L289:Q289)</f>
        <v>84381.630650760577</v>
      </c>
      <c r="K289" s="54"/>
      <c r="L289" s="38">
        <f t="shared" ref="L289:Q289" si="5">L117-L28</f>
        <v>0</v>
      </c>
      <c r="M289" s="38">
        <f t="shared" si="5"/>
        <v>87486.680359586899</v>
      </c>
      <c r="N289" s="38">
        <f t="shared" si="5"/>
        <v>8818.0009848500194</v>
      </c>
      <c r="O289" s="38">
        <f t="shared" si="5"/>
        <v>0</v>
      </c>
      <c r="P289" s="38">
        <f t="shared" si="5"/>
        <v>-11923.050693676341</v>
      </c>
      <c r="Q289" s="38">
        <f t="shared" si="5"/>
        <v>0</v>
      </c>
      <c r="R289" s="39"/>
      <c r="T289" s="67"/>
      <c r="U289" s="67"/>
      <c r="W289" s="67"/>
    </row>
    <row r="290" spans="2:25" s="52" customFormat="1">
      <c r="B290" s="5" t="s">
        <v>96</v>
      </c>
      <c r="F290" s="52" t="s">
        <v>131</v>
      </c>
      <c r="J290" s="56">
        <f>SUM(L290:Q290)</f>
        <v>-149736.77067507617</v>
      </c>
      <c r="K290" s="54"/>
      <c r="L290" s="38">
        <f t="shared" ref="L290:Q290" si="6">L118-L29</f>
        <v>0</v>
      </c>
      <c r="M290" s="38">
        <f t="shared" si="6"/>
        <v>827472.57579059107</v>
      </c>
      <c r="N290" s="38">
        <f t="shared" si="6"/>
        <v>-40151.592500324827</v>
      </c>
      <c r="O290" s="38">
        <f t="shared" si="6"/>
        <v>0</v>
      </c>
      <c r="P290" s="38">
        <f t="shared" si="6"/>
        <v>-937057.75396534242</v>
      </c>
      <c r="Q290" s="38">
        <f t="shared" si="6"/>
        <v>0</v>
      </c>
      <c r="R290" s="39"/>
      <c r="T290" s="67"/>
      <c r="U290" s="67"/>
      <c r="W290" s="67"/>
    </row>
    <row r="291" spans="2:25" s="52" customFormat="1">
      <c r="B291" s="5"/>
      <c r="J291" s="54"/>
      <c r="K291" s="54"/>
    </row>
    <row r="292" spans="2:25" s="52" customFormat="1">
      <c r="B292" s="27" t="s">
        <v>100</v>
      </c>
      <c r="J292" s="54"/>
      <c r="K292" s="54"/>
    </row>
    <row r="293" spans="2:25" s="52" customFormat="1">
      <c r="B293" s="5" t="s">
        <v>94</v>
      </c>
      <c r="F293" s="52" t="s">
        <v>131</v>
      </c>
      <c r="J293" s="80"/>
      <c r="K293" s="5"/>
      <c r="L293" s="65"/>
      <c r="M293" s="65"/>
      <c r="N293" s="65"/>
      <c r="O293" s="65"/>
      <c r="P293" s="65"/>
      <c r="Q293" s="65"/>
      <c r="R293" s="39"/>
    </row>
    <row r="294" spans="2:25" s="52" customFormat="1">
      <c r="B294" s="5" t="s">
        <v>95</v>
      </c>
      <c r="F294" s="52" t="s">
        <v>131</v>
      </c>
      <c r="J294" s="56">
        <f>SUM(L294:Q294)</f>
        <v>3319.3455828040387</v>
      </c>
      <c r="K294" s="54"/>
      <c r="L294" s="38">
        <f t="shared" ref="L294:Q294" si="7">L122-L33</f>
        <v>0</v>
      </c>
      <c r="M294" s="38">
        <f t="shared" si="7"/>
        <v>-13199.995744680877</v>
      </c>
      <c r="N294" s="38">
        <f t="shared" si="7"/>
        <v>5246.5791666666773</v>
      </c>
      <c r="O294" s="38">
        <f t="shared" si="7"/>
        <v>0</v>
      </c>
      <c r="P294" s="38">
        <f t="shared" si="7"/>
        <v>11272.762160818238</v>
      </c>
      <c r="Q294" s="38">
        <f t="shared" si="7"/>
        <v>0</v>
      </c>
      <c r="R294" s="39"/>
    </row>
    <row r="295" spans="2:25" s="52" customFormat="1">
      <c r="B295" s="5" t="s">
        <v>98</v>
      </c>
      <c r="F295" s="52" t="s">
        <v>131</v>
      </c>
      <c r="J295" s="56">
        <f>SUM(L295:Q295)</f>
        <v>288083.39212020038</v>
      </c>
      <c r="K295" s="54"/>
      <c r="L295" s="38">
        <f t="shared" ref="L295:Q295" si="8">L123-L34</f>
        <v>0</v>
      </c>
      <c r="M295" s="38">
        <f t="shared" si="8"/>
        <v>-63889.304969526434</v>
      </c>
      <c r="N295" s="38">
        <f t="shared" si="8"/>
        <v>-105116.15320454049</v>
      </c>
      <c r="O295" s="38">
        <f t="shared" si="8"/>
        <v>0</v>
      </c>
      <c r="P295" s="38">
        <f t="shared" si="8"/>
        <v>457088.85029426729</v>
      </c>
      <c r="Q295" s="38">
        <f t="shared" si="8"/>
        <v>0</v>
      </c>
      <c r="R295" s="39"/>
    </row>
    <row r="296" spans="2:25" s="52" customFormat="1">
      <c r="B296" s="5"/>
      <c r="J296" s="54"/>
      <c r="K296" s="54"/>
    </row>
    <row r="297" spans="2:25" s="52" customFormat="1">
      <c r="B297" s="27" t="s">
        <v>134</v>
      </c>
      <c r="J297" s="54"/>
      <c r="K297" s="54"/>
      <c r="U297" s="67"/>
      <c r="V297" s="67"/>
      <c r="W297" s="67"/>
      <c r="X297" s="67"/>
      <c r="Y297" s="67"/>
    </row>
    <row r="298" spans="2:25" s="52" customFormat="1">
      <c r="B298" s="5" t="s">
        <v>94</v>
      </c>
      <c r="F298" s="52" t="s">
        <v>131</v>
      </c>
      <c r="J298" s="80"/>
      <c r="K298" s="5"/>
      <c r="L298" s="65"/>
      <c r="M298" s="65"/>
      <c r="N298" s="65"/>
      <c r="O298" s="65"/>
      <c r="P298" s="65"/>
      <c r="Q298" s="65"/>
      <c r="R298" s="39"/>
      <c r="U298" s="67"/>
      <c r="V298" s="67"/>
      <c r="W298" s="67"/>
      <c r="X298" s="67"/>
      <c r="Y298" s="67"/>
    </row>
    <row r="299" spans="2:25" s="52" customFormat="1">
      <c r="B299" s="5" t="s">
        <v>95</v>
      </c>
      <c r="F299" s="52" t="s">
        <v>131</v>
      </c>
      <c r="J299" s="56">
        <f>SUM(L299:Q299)</f>
        <v>630767.4071590188</v>
      </c>
      <c r="K299" s="54"/>
      <c r="L299" s="38">
        <f t="shared" ref="L299:Q299" si="9">L127-L38</f>
        <v>0</v>
      </c>
      <c r="M299" s="38">
        <f t="shared" si="9"/>
        <v>148725.42081577424</v>
      </c>
      <c r="N299" s="38">
        <f t="shared" si="9"/>
        <v>316269.48731645825</v>
      </c>
      <c r="O299" s="38">
        <f t="shared" si="9"/>
        <v>0</v>
      </c>
      <c r="P299" s="38">
        <f t="shared" si="9"/>
        <v>133495.99196975969</v>
      </c>
      <c r="Q299" s="38">
        <f t="shared" si="9"/>
        <v>32276.50705702664</v>
      </c>
      <c r="R299" s="39"/>
    </row>
    <row r="300" spans="2:25" s="52" customFormat="1">
      <c r="B300" s="5" t="s">
        <v>96</v>
      </c>
      <c r="F300" s="52" t="s">
        <v>131</v>
      </c>
      <c r="J300" s="56">
        <f>SUM(L300:Q300)</f>
        <v>912900.76153978519</v>
      </c>
      <c r="K300" s="54"/>
      <c r="L300" s="38">
        <f t="shared" ref="L300:Q300" si="10">L128-L39</f>
        <v>0</v>
      </c>
      <c r="M300" s="38">
        <f t="shared" si="10"/>
        <v>-604487.44389165379</v>
      </c>
      <c r="N300" s="38">
        <f t="shared" si="10"/>
        <v>1013286.6510179825</v>
      </c>
      <c r="O300" s="38">
        <f t="shared" si="10"/>
        <v>0</v>
      </c>
      <c r="P300" s="38">
        <f t="shared" si="10"/>
        <v>395852.03332382813</v>
      </c>
      <c r="Q300" s="38">
        <f t="shared" si="10"/>
        <v>108249.52108962834</v>
      </c>
      <c r="R300" s="39"/>
    </row>
    <row r="301" spans="2:25" s="52" customFormat="1">
      <c r="B301" s="5"/>
      <c r="J301" s="54"/>
      <c r="K301" s="54"/>
    </row>
    <row r="302" spans="2:25" s="52" customFormat="1">
      <c r="B302" s="27" t="s">
        <v>135</v>
      </c>
      <c r="K302" s="54"/>
    </row>
    <row r="303" spans="2:25" s="52" customFormat="1">
      <c r="B303" s="5" t="s">
        <v>94</v>
      </c>
      <c r="F303" s="52" t="s">
        <v>131</v>
      </c>
      <c r="J303" s="80"/>
      <c r="K303" s="5"/>
      <c r="L303" s="65"/>
      <c r="M303" s="65"/>
      <c r="N303" s="65"/>
      <c r="O303" s="65"/>
      <c r="P303" s="65"/>
      <c r="Q303" s="65"/>
      <c r="R303" s="39"/>
    </row>
    <row r="304" spans="2:25" s="52" customFormat="1">
      <c r="B304" s="5" t="s">
        <v>95</v>
      </c>
      <c r="F304" s="52" t="s">
        <v>131</v>
      </c>
      <c r="J304" s="56">
        <f>SUM(L304:Q304)</f>
        <v>21083.094800865612</v>
      </c>
      <c r="K304" s="54"/>
      <c r="L304" s="38">
        <f t="shared" ref="L304:Q304" si="11">L132-L43</f>
        <v>0</v>
      </c>
      <c r="M304" s="38">
        <f t="shared" si="11"/>
        <v>33117.000000000044</v>
      </c>
      <c r="N304" s="38">
        <f t="shared" si="11"/>
        <v>5716.996666666666</v>
      </c>
      <c r="O304" s="38">
        <f t="shared" si="11"/>
        <v>0</v>
      </c>
      <c r="P304" s="38">
        <f t="shared" si="11"/>
        <v>-17750.901865801097</v>
      </c>
      <c r="Q304" s="38">
        <f t="shared" si="11"/>
        <v>0</v>
      </c>
      <c r="R304" s="39"/>
    </row>
    <row r="305" spans="2:19" s="52" customFormat="1">
      <c r="B305" s="5" t="s">
        <v>98</v>
      </c>
      <c r="F305" s="52" t="s">
        <v>131</v>
      </c>
      <c r="J305" s="56">
        <f>SUM(L305:Q305)</f>
        <v>182276.1904335244</v>
      </c>
      <c r="K305" s="54"/>
      <c r="L305" s="38">
        <f t="shared" ref="L305:Q305" si="12">L133-L44</f>
        <v>0</v>
      </c>
      <c r="M305" s="38">
        <f t="shared" si="12"/>
        <v>216390.23738627066</v>
      </c>
      <c r="N305" s="38">
        <f t="shared" si="12"/>
        <v>104281.94429511455</v>
      </c>
      <c r="O305" s="38">
        <f t="shared" si="12"/>
        <v>0</v>
      </c>
      <c r="P305" s="38">
        <f t="shared" si="12"/>
        <v>-138395.9912478608</v>
      </c>
      <c r="Q305" s="38">
        <f t="shared" si="12"/>
        <v>0</v>
      </c>
      <c r="R305" s="39"/>
    </row>
    <row r="306" spans="2:19" s="52" customFormat="1">
      <c r="B306" s="5"/>
      <c r="J306" s="54"/>
      <c r="K306" s="54"/>
    </row>
    <row r="307" spans="2:19" s="52" customFormat="1">
      <c r="B307" s="5"/>
      <c r="J307" s="54"/>
      <c r="K307" s="54"/>
    </row>
    <row r="308" spans="2:19">
      <c r="B308" s="27" t="s">
        <v>101</v>
      </c>
    </row>
    <row r="309" spans="2:19">
      <c r="B309" s="52"/>
    </row>
    <row r="310" spans="2:19">
      <c r="B310" s="55" t="s">
        <v>102</v>
      </c>
    </row>
    <row r="311" spans="2:19">
      <c r="B311" s="52" t="s">
        <v>94</v>
      </c>
      <c r="F311" s="5" t="s">
        <v>131</v>
      </c>
      <c r="J311" s="80"/>
      <c r="L311" s="65"/>
      <c r="M311" s="65"/>
      <c r="N311" s="65"/>
      <c r="O311" s="65"/>
      <c r="P311" s="65"/>
      <c r="Q311" s="65"/>
      <c r="S311" s="66"/>
    </row>
    <row r="312" spans="2:19">
      <c r="B312" s="52" t="s">
        <v>103</v>
      </c>
      <c r="F312" s="5" t="s">
        <v>131</v>
      </c>
      <c r="J312" s="56">
        <f>SUM(L312:Q312)</f>
        <v>131585.49949447287</v>
      </c>
      <c r="L312" s="69"/>
      <c r="M312" s="38">
        <f>M140-M51</f>
        <v>131119.49949447287</v>
      </c>
      <c r="N312" s="69"/>
      <c r="O312" s="38">
        <f>O140-O51</f>
        <v>466</v>
      </c>
      <c r="P312" s="69"/>
      <c r="Q312" s="69"/>
      <c r="S312" s="66"/>
    </row>
    <row r="313" spans="2:19">
      <c r="B313" s="52" t="s">
        <v>96</v>
      </c>
      <c r="F313" s="5" t="s">
        <v>131</v>
      </c>
      <c r="J313" s="56">
        <f>SUM(L313:Q313)</f>
        <v>205972.21068135463</v>
      </c>
      <c r="L313" s="69"/>
      <c r="M313" s="38">
        <f t="shared" ref="M313:O314" si="13">M141-M52</f>
        <v>210870.21068135463</v>
      </c>
      <c r="N313" s="69"/>
      <c r="O313" s="38">
        <f t="shared" si="13"/>
        <v>-4898</v>
      </c>
      <c r="P313" s="69"/>
      <c r="Q313" s="69"/>
      <c r="S313" s="66"/>
    </row>
    <row r="314" spans="2:19">
      <c r="B314" s="52" t="s">
        <v>104</v>
      </c>
      <c r="F314" s="5" t="s">
        <v>131</v>
      </c>
      <c r="J314" s="56">
        <f>SUM(L314:Q314)</f>
        <v>-174683125.11469507</v>
      </c>
      <c r="L314" s="69"/>
      <c r="M314" s="38">
        <f t="shared" si="13"/>
        <v>-174504242.11469507</v>
      </c>
      <c r="N314" s="69"/>
      <c r="O314" s="38">
        <f t="shared" si="13"/>
        <v>-178883</v>
      </c>
      <c r="P314" s="69"/>
      <c r="Q314" s="69"/>
      <c r="S314" s="66"/>
    </row>
    <row r="315" spans="2:19">
      <c r="B315" s="52"/>
    </row>
    <row r="316" spans="2:19">
      <c r="B316" s="55" t="s">
        <v>78</v>
      </c>
      <c r="M316" s="39"/>
    </row>
    <row r="317" spans="2:19">
      <c r="B317" s="52" t="s">
        <v>94</v>
      </c>
      <c r="F317" s="5" t="s">
        <v>131</v>
      </c>
      <c r="J317" s="80"/>
      <c r="L317" s="65"/>
      <c r="M317" s="65"/>
      <c r="N317" s="65"/>
      <c r="O317" s="65"/>
      <c r="P317" s="65"/>
      <c r="Q317" s="65"/>
      <c r="S317" s="66"/>
    </row>
    <row r="318" spans="2:19">
      <c r="B318" s="52" t="s">
        <v>103</v>
      </c>
      <c r="F318" s="5" t="s">
        <v>131</v>
      </c>
      <c r="J318" s="56">
        <f>SUM(L318:Q318)</f>
        <v>1646943.0309839132</v>
      </c>
      <c r="L318" s="38">
        <f>L152-L63</f>
        <v>6061.6666666666642</v>
      </c>
      <c r="M318" s="31">
        <f>M146-M57</f>
        <v>625427.17623026296</v>
      </c>
      <c r="N318" s="38">
        <f>N152-N63</f>
        <v>475873.31780242128</v>
      </c>
      <c r="O318" s="31">
        <f>O146-O57</f>
        <v>3355.6166666666686</v>
      </c>
      <c r="P318" s="38">
        <f>P152-P63</f>
        <v>344914.45790325501</v>
      </c>
      <c r="Q318" s="38">
        <f>Q152-Q63</f>
        <v>191310.79571464087</v>
      </c>
      <c r="S318" s="66"/>
    </row>
    <row r="319" spans="2:19">
      <c r="B319" s="52" t="s">
        <v>96</v>
      </c>
      <c r="F319" s="5" t="s">
        <v>131</v>
      </c>
      <c r="J319" s="56">
        <f>SUM(L319:Q319)</f>
        <v>5122625.4632465886</v>
      </c>
      <c r="L319" s="38">
        <f t="shared" ref="L319:N320" si="14">L153-L64</f>
        <v>11684</v>
      </c>
      <c r="M319" s="31">
        <f t="shared" ref="M319:O320" si="15">M147-M58</f>
        <v>1760644.8729861267</v>
      </c>
      <c r="N319" s="38">
        <f t="shared" si="14"/>
        <v>1040007.6063523367</v>
      </c>
      <c r="O319" s="31">
        <f t="shared" si="15"/>
        <v>11487</v>
      </c>
      <c r="P319" s="38">
        <f t="shared" ref="P319:Q319" si="16">P153-P64</f>
        <v>1530233.5143534876</v>
      </c>
      <c r="Q319" s="38">
        <f t="shared" si="16"/>
        <v>768568.46955463756</v>
      </c>
      <c r="S319" s="66"/>
    </row>
    <row r="320" spans="2:19">
      <c r="B320" s="52" t="s">
        <v>104</v>
      </c>
      <c r="F320" s="5" t="s">
        <v>131</v>
      </c>
      <c r="J320" s="56">
        <f>SUM(L320:Q320)</f>
        <v>-637067769.05718303</v>
      </c>
      <c r="L320" s="38">
        <f t="shared" si="14"/>
        <v>1111125</v>
      </c>
      <c r="M320" s="31">
        <f t="shared" si="15"/>
        <v>-96168332.755207062</v>
      </c>
      <c r="N320" s="38">
        <f t="shared" si="14"/>
        <v>-349230476.70010471</v>
      </c>
      <c r="O320" s="31">
        <f t="shared" si="15"/>
        <v>-505799</v>
      </c>
      <c r="P320" s="38">
        <f t="shared" ref="P320:Q320" si="17">P154-P65</f>
        <v>-66782668.775157928</v>
      </c>
      <c r="Q320" s="38">
        <f t="shared" si="17"/>
        <v>-125491616.82671326</v>
      </c>
      <c r="S320" s="66"/>
    </row>
    <row r="321" spans="2:22">
      <c r="B321" s="52"/>
    </row>
    <row r="322" spans="2:22">
      <c r="B322" s="55" t="s">
        <v>105</v>
      </c>
    </row>
    <row r="323" spans="2:22">
      <c r="B323" s="52" t="s">
        <v>94</v>
      </c>
      <c r="F323" s="5" t="s">
        <v>131</v>
      </c>
      <c r="J323" s="80"/>
      <c r="L323" s="65"/>
      <c r="M323" s="65"/>
      <c r="N323" s="65"/>
      <c r="O323" s="65"/>
      <c r="P323" s="65"/>
      <c r="Q323" s="65"/>
      <c r="S323" s="64"/>
    </row>
    <row r="324" spans="2:22">
      <c r="B324" s="52" t="s">
        <v>103</v>
      </c>
      <c r="F324" s="5" t="s">
        <v>131</v>
      </c>
      <c r="J324" s="56">
        <f>SUM(L324:Q324)</f>
        <v>177154.56858354947</v>
      </c>
      <c r="L324" s="38">
        <f>L158-L69</f>
        <v>3524.0833333333358</v>
      </c>
      <c r="M324" s="38">
        <f t="shared" ref="M324:Q324" si="18">M158-M69</f>
        <v>23101.035078549525</v>
      </c>
      <c r="N324" s="38">
        <f t="shared" si="18"/>
        <v>106580.66166666662</v>
      </c>
      <c r="O324" s="38">
        <f t="shared" si="18"/>
        <v>2191.5333333333328</v>
      </c>
      <c r="P324" s="38">
        <f t="shared" si="18"/>
        <v>33119.702707719291</v>
      </c>
      <c r="Q324" s="38">
        <f t="shared" si="18"/>
        <v>8637.5524639473588</v>
      </c>
      <c r="S324" s="64"/>
    </row>
    <row r="325" spans="2:22">
      <c r="B325" s="52" t="s">
        <v>96</v>
      </c>
      <c r="F325" s="5" t="s">
        <v>131</v>
      </c>
      <c r="J325" s="56">
        <f>SUM(L325:Q325)</f>
        <v>925728.79631456407</v>
      </c>
      <c r="L325" s="38">
        <f t="shared" ref="L325:Q326" si="19">L159-L70</f>
        <v>15503</v>
      </c>
      <c r="M325" s="38">
        <f t="shared" si="19"/>
        <v>279562.47537251096</v>
      </c>
      <c r="N325" s="38">
        <f t="shared" si="19"/>
        <v>395658.0247373879</v>
      </c>
      <c r="O325" s="38">
        <f t="shared" si="19"/>
        <v>9111</v>
      </c>
      <c r="P325" s="38">
        <f t="shared" si="19"/>
        <v>262686.23251076322</v>
      </c>
      <c r="Q325" s="38">
        <f t="shared" si="19"/>
        <v>-36791.93630609801</v>
      </c>
      <c r="S325" s="64"/>
    </row>
    <row r="326" spans="2:22">
      <c r="B326" s="52" t="s">
        <v>104</v>
      </c>
      <c r="F326" s="5" t="s">
        <v>131</v>
      </c>
      <c r="J326" s="56">
        <f>SUM(L326:Q326)</f>
        <v>-226207991.39466712</v>
      </c>
      <c r="L326" s="38">
        <f t="shared" si="19"/>
        <v>-4935977</v>
      </c>
      <c r="M326" s="38">
        <f t="shared" si="19"/>
        <v>-41982521.966542006</v>
      </c>
      <c r="N326" s="38">
        <f t="shared" si="19"/>
        <v>-37572099.468000412</v>
      </c>
      <c r="O326" s="38">
        <f t="shared" si="19"/>
        <v>-49509</v>
      </c>
      <c r="P326" s="38">
        <f t="shared" si="19"/>
        <v>-79914548.75715661</v>
      </c>
      <c r="Q326" s="38">
        <f t="shared" si="19"/>
        <v>-61753335.202968091</v>
      </c>
      <c r="S326" s="64"/>
    </row>
    <row r="327" spans="2:22">
      <c r="B327" s="52"/>
    </row>
    <row r="328" spans="2:22">
      <c r="B328" s="52"/>
    </row>
    <row r="329" spans="2:22">
      <c r="B329" s="27" t="s">
        <v>106</v>
      </c>
      <c r="V329" s="5" t="s">
        <v>138</v>
      </c>
    </row>
    <row r="330" spans="2:22">
      <c r="B330" s="52"/>
    </row>
    <row r="331" spans="2:22">
      <c r="B331" s="55" t="s">
        <v>107</v>
      </c>
    </row>
    <row r="332" spans="2:22">
      <c r="B332" s="52" t="s">
        <v>94</v>
      </c>
      <c r="F332" s="5" t="s">
        <v>131</v>
      </c>
      <c r="J332" s="80"/>
      <c r="L332" s="65"/>
      <c r="M332" s="65"/>
      <c r="N332" s="65"/>
      <c r="O332" s="65"/>
      <c r="P332" s="65"/>
      <c r="Q332" s="65"/>
      <c r="S332" s="40"/>
    </row>
    <row r="333" spans="2:22">
      <c r="B333" s="52" t="s">
        <v>103</v>
      </c>
      <c r="F333" s="5" t="s">
        <v>131</v>
      </c>
      <c r="J333" s="56">
        <f>SUM(L333:Q333)</f>
        <v>11081.91809157627</v>
      </c>
      <c r="L333" s="38">
        <f t="shared" ref="L333:Q334" si="20">L167-L78</f>
        <v>797.5</v>
      </c>
      <c r="M333" s="38">
        <f t="shared" si="20"/>
        <v>13882.654116799706</v>
      </c>
      <c r="N333" s="38">
        <f t="shared" si="20"/>
        <v>5884.4199999999837</v>
      </c>
      <c r="O333" s="38">
        <f t="shared" si="20"/>
        <v>1058.4333333333343</v>
      </c>
      <c r="P333" s="38">
        <f t="shared" si="20"/>
        <v>-10697.304508857313</v>
      </c>
      <c r="Q333" s="38">
        <f t="shared" si="20"/>
        <v>156.21515030055889</v>
      </c>
      <c r="S333" s="40"/>
    </row>
    <row r="334" spans="2:22">
      <c r="B334" s="52" t="s">
        <v>108</v>
      </c>
      <c r="F334" s="5" t="s">
        <v>131</v>
      </c>
      <c r="J334" s="56">
        <f>SUM(L334:Q334)</f>
        <v>-20605285.206913527</v>
      </c>
      <c r="L334" s="38">
        <f t="shared" si="20"/>
        <v>-439211</v>
      </c>
      <c r="M334" s="38">
        <f t="shared" si="20"/>
        <v>3008346.1569435447</v>
      </c>
      <c r="N334" s="38">
        <f t="shared" si="20"/>
        <v>-7303652.8956540227</v>
      </c>
      <c r="O334" s="38">
        <f t="shared" si="20"/>
        <v>101424</v>
      </c>
      <c r="P334" s="38">
        <f t="shared" si="20"/>
        <v>-15614199.766340554</v>
      </c>
      <c r="Q334" s="38">
        <f t="shared" si="20"/>
        <v>-357991.70186249446</v>
      </c>
      <c r="S334" s="40"/>
    </row>
    <row r="335" spans="2:22">
      <c r="B335" s="52" t="s">
        <v>104</v>
      </c>
      <c r="F335" s="5" t="s">
        <v>131</v>
      </c>
    </row>
    <row r="336" spans="2:22">
      <c r="B336" s="52"/>
    </row>
    <row r="337" spans="2:19">
      <c r="B337" s="55" t="s">
        <v>109</v>
      </c>
    </row>
    <row r="338" spans="2:19">
      <c r="B338" s="52" t="s">
        <v>110</v>
      </c>
      <c r="F338" s="5" t="s">
        <v>131</v>
      </c>
      <c r="J338" s="80"/>
      <c r="L338" s="65"/>
      <c r="M338" s="65"/>
      <c r="N338" s="65"/>
      <c r="O338" s="65"/>
      <c r="P338" s="65"/>
      <c r="Q338" s="65"/>
      <c r="S338" s="40"/>
    </row>
    <row r="339" spans="2:19">
      <c r="B339" s="52" t="s">
        <v>111</v>
      </c>
      <c r="F339" s="5" t="s">
        <v>131</v>
      </c>
      <c r="J339" s="80"/>
      <c r="L339" s="65"/>
      <c r="M339" s="65"/>
      <c r="N339" s="65"/>
      <c r="O339" s="65"/>
      <c r="P339" s="65"/>
      <c r="Q339" s="65"/>
      <c r="S339" s="40"/>
    </row>
    <row r="340" spans="2:19">
      <c r="B340" s="52"/>
    </row>
    <row r="341" spans="2:19">
      <c r="B341" s="55" t="s">
        <v>112</v>
      </c>
    </row>
    <row r="342" spans="2:19">
      <c r="B342" s="52" t="s">
        <v>113</v>
      </c>
      <c r="F342" s="5" t="s">
        <v>131</v>
      </c>
      <c r="J342" s="56">
        <f t="shared" ref="J342:J348" si="21">SUM(L342:Q342)</f>
        <v>5459.9478257511655</v>
      </c>
      <c r="L342" s="38">
        <f t="shared" ref="L342:Q348" si="22">L176-L87</f>
        <v>31.038356164383572</v>
      </c>
      <c r="M342" s="38">
        <f t="shared" si="22"/>
        <v>2551.6939390060943</v>
      </c>
      <c r="N342" s="38">
        <f t="shared" si="22"/>
        <v>1809.865490867589</v>
      </c>
      <c r="O342" s="38">
        <f t="shared" si="22"/>
        <v>20.78</v>
      </c>
      <c r="P342" s="38">
        <f t="shared" si="22"/>
        <v>1024.0667773621135</v>
      </c>
      <c r="Q342" s="38">
        <f t="shared" si="22"/>
        <v>22.503262350985892</v>
      </c>
      <c r="S342" s="40"/>
    </row>
    <row r="343" spans="2:19">
      <c r="B343" s="52" t="s">
        <v>114</v>
      </c>
      <c r="F343" s="5" t="s">
        <v>131</v>
      </c>
      <c r="J343" s="56">
        <f t="shared" si="21"/>
        <v>-43.225798828968266</v>
      </c>
      <c r="L343" s="38">
        <f t="shared" si="22"/>
        <v>14.816438356164383</v>
      </c>
      <c r="M343" s="38">
        <f t="shared" si="22"/>
        <v>-233.89976887261582</v>
      </c>
      <c r="N343" s="38">
        <f t="shared" si="22"/>
        <v>32.064817351605598</v>
      </c>
      <c r="O343" s="38">
        <f t="shared" si="22"/>
        <v>5.3100000000000023</v>
      </c>
      <c r="P343" s="38">
        <f t="shared" si="22"/>
        <v>149.91297271129588</v>
      </c>
      <c r="Q343" s="38">
        <f t="shared" si="22"/>
        <v>-11.430258375418305</v>
      </c>
      <c r="S343" s="40"/>
    </row>
    <row r="344" spans="2:19">
      <c r="B344" s="52" t="s">
        <v>115</v>
      </c>
      <c r="F344" s="5" t="s">
        <v>131</v>
      </c>
      <c r="J344" s="56">
        <f t="shared" si="21"/>
        <v>794.09583666243384</v>
      </c>
      <c r="L344" s="38">
        <f t="shared" si="22"/>
        <v>14.027397260273972</v>
      </c>
      <c r="M344" s="38">
        <f t="shared" si="22"/>
        <v>-329.72303231300975</v>
      </c>
      <c r="N344" s="38">
        <f t="shared" si="22"/>
        <v>398.14875570777076</v>
      </c>
      <c r="O344" s="38">
        <f t="shared" si="22"/>
        <v>11.28000000000003</v>
      </c>
      <c r="P344" s="38">
        <f t="shared" si="22"/>
        <v>686.0308568551045</v>
      </c>
      <c r="Q344" s="38">
        <f t="shared" si="22"/>
        <v>14.331859152294328</v>
      </c>
      <c r="S344" s="40"/>
    </row>
    <row r="345" spans="2:19">
      <c r="B345" s="52" t="s">
        <v>116</v>
      </c>
      <c r="F345" s="5" t="s">
        <v>131</v>
      </c>
      <c r="J345" s="56">
        <f t="shared" si="21"/>
        <v>7202.6753081704765</v>
      </c>
      <c r="L345" s="38">
        <f t="shared" si="22"/>
        <v>28.249315068493161</v>
      </c>
      <c r="M345" s="38">
        <f t="shared" si="22"/>
        <v>2342.5952099431015</v>
      </c>
      <c r="N345" s="38">
        <f t="shared" si="22"/>
        <v>2508.1869748858444</v>
      </c>
      <c r="O345" s="38">
        <f t="shared" si="22"/>
        <v>47.439999999999941</v>
      </c>
      <c r="P345" s="38">
        <f t="shared" si="22"/>
        <v>2192.2367373693705</v>
      </c>
      <c r="Q345" s="38">
        <f t="shared" si="22"/>
        <v>83.967070903667036</v>
      </c>
      <c r="S345" s="40"/>
    </row>
    <row r="346" spans="2:19">
      <c r="B346" s="52" t="s">
        <v>123</v>
      </c>
      <c r="F346" s="5" t="s">
        <v>131</v>
      </c>
      <c r="J346" s="56">
        <f t="shared" si="21"/>
        <v>140581.83904680194</v>
      </c>
      <c r="L346" s="38">
        <f t="shared" si="22"/>
        <v>613.34246575342695</v>
      </c>
      <c r="M346" s="38">
        <f t="shared" si="22"/>
        <v>38756.963270815555</v>
      </c>
      <c r="N346" s="38">
        <f t="shared" si="22"/>
        <v>62940.034484155476</v>
      </c>
      <c r="O346" s="38">
        <f t="shared" si="22"/>
        <v>472.64999999999782</v>
      </c>
      <c r="P346" s="38">
        <f t="shared" si="22"/>
        <v>36410.654484101105</v>
      </c>
      <c r="Q346" s="38">
        <f t="shared" si="22"/>
        <v>1388.1943419763775</v>
      </c>
      <c r="S346" s="40"/>
    </row>
    <row r="347" spans="2:19">
      <c r="B347" s="52" t="s">
        <v>124</v>
      </c>
      <c r="F347" s="5" t="s">
        <v>131</v>
      </c>
      <c r="J347" s="56">
        <f t="shared" si="21"/>
        <v>5852.8383160564017</v>
      </c>
      <c r="L347" s="38">
        <f t="shared" si="22"/>
        <v>2.515068493150685</v>
      </c>
      <c r="M347" s="38">
        <f t="shared" si="22"/>
        <v>4970.0694071632743</v>
      </c>
      <c r="N347" s="38">
        <f t="shared" si="22"/>
        <v>652.58989472349276</v>
      </c>
      <c r="O347" s="38">
        <f t="shared" si="22"/>
        <v>2.6099999999999994</v>
      </c>
      <c r="P347" s="38">
        <f t="shared" si="22"/>
        <v>225.02595094109779</v>
      </c>
      <c r="Q347" s="38">
        <f t="shared" si="22"/>
        <v>2.7994735386350444E-2</v>
      </c>
      <c r="S347" s="40"/>
    </row>
    <row r="348" spans="2:19">
      <c r="B348" s="52" t="s">
        <v>117</v>
      </c>
      <c r="F348" s="5" t="s">
        <v>131</v>
      </c>
      <c r="J348" s="56">
        <f t="shared" si="21"/>
        <v>37947.489566293596</v>
      </c>
      <c r="L348" s="38">
        <f t="shared" si="22"/>
        <v>-210</v>
      </c>
      <c r="M348" s="38">
        <f t="shared" si="22"/>
        <v>22893.320313023403</v>
      </c>
      <c r="N348" s="38">
        <f t="shared" si="22"/>
        <v>9839.830711177201</v>
      </c>
      <c r="O348" s="38">
        <f t="shared" si="22"/>
        <v>82</v>
      </c>
      <c r="P348" s="38">
        <f t="shared" si="22"/>
        <v>4668.6437304894207</v>
      </c>
      <c r="Q348" s="38">
        <f t="shared" si="22"/>
        <v>673.694811603571</v>
      </c>
      <c r="S348" s="40"/>
    </row>
    <row r="349" spans="2:19">
      <c r="B349" s="52" t="s">
        <v>311</v>
      </c>
    </row>
    <row r="350" spans="2:19">
      <c r="B350" s="52"/>
    </row>
    <row r="351" spans="2:19">
      <c r="B351" s="27" t="s">
        <v>119</v>
      </c>
    </row>
    <row r="352" spans="2:19">
      <c r="B352" s="52"/>
    </row>
    <row r="353" spans="2:19">
      <c r="B353" s="52" t="s">
        <v>120</v>
      </c>
      <c r="F353" s="5" t="s">
        <v>131</v>
      </c>
      <c r="J353" s="56">
        <f>SUM(L353:Q353)</f>
        <v>-87002265.245421022</v>
      </c>
      <c r="L353" s="38">
        <f t="shared" ref="L353:Q354" si="23">L187-L98</f>
        <v>855375</v>
      </c>
      <c r="M353" s="38">
        <f t="shared" si="23"/>
        <v>-29823617.251744509</v>
      </c>
      <c r="N353" s="38">
        <f t="shared" si="23"/>
        <v>-52972184</v>
      </c>
      <c r="O353" s="38">
        <f t="shared" si="23"/>
        <v>3511012</v>
      </c>
      <c r="P353" s="38">
        <f t="shared" si="23"/>
        <v>-8572850.9936765134</v>
      </c>
      <c r="Q353" s="38">
        <f t="shared" si="23"/>
        <v>0</v>
      </c>
      <c r="S353" s="40"/>
    </row>
    <row r="354" spans="2:19">
      <c r="B354" s="52" t="s">
        <v>121</v>
      </c>
      <c r="F354" s="5" t="s">
        <v>131</v>
      </c>
      <c r="J354" s="56">
        <f>SUM(L354:Q354)</f>
        <v>-35144157.757812597</v>
      </c>
      <c r="L354" s="38">
        <f t="shared" si="23"/>
        <v>-55396</v>
      </c>
      <c r="M354" s="38">
        <f t="shared" si="23"/>
        <v>-36823061.213097155</v>
      </c>
      <c r="N354" s="38">
        <f t="shared" si="23"/>
        <v>41820</v>
      </c>
      <c r="O354" s="38">
        <f t="shared" si="23"/>
        <v>-79539</v>
      </c>
      <c r="P354" s="38">
        <f t="shared" si="23"/>
        <v>1772018.4552845582</v>
      </c>
      <c r="Q354" s="38">
        <f t="shared" si="23"/>
        <v>0</v>
      </c>
      <c r="S354" s="40"/>
    </row>
    <row r="356" spans="2:19" s="11" customFormat="1">
      <c r="B356" s="11" t="s">
        <v>151</v>
      </c>
    </row>
    <row r="357" spans="2:19" s="42" customFormat="1">
      <c r="B357" s="43"/>
    </row>
    <row r="358" spans="2:19">
      <c r="B358" s="42" t="s">
        <v>82</v>
      </c>
      <c r="F358" s="5" t="s">
        <v>218</v>
      </c>
      <c r="L358" s="38">
        <f t="shared" ref="L358:Q358" si="24">SUMPRODUCT($J$195:$J$222,L278:L305)</f>
        <v>0</v>
      </c>
      <c r="M358" s="38">
        <f>SUMPRODUCT($J$195:$J$222,M278:M305)</f>
        <v>7052454.5470794346</v>
      </c>
      <c r="N358" s="38">
        <f t="shared" si="24"/>
        <v>18191113.294989198</v>
      </c>
      <c r="O358" s="38">
        <f t="shared" si="24"/>
        <v>0</v>
      </c>
      <c r="P358" s="38">
        <f t="shared" si="24"/>
        <v>1786310.9387742714</v>
      </c>
      <c r="Q358" s="38">
        <f t="shared" si="24"/>
        <v>1116438.4656530665</v>
      </c>
    </row>
    <row r="359" spans="2:19">
      <c r="B359" s="42" t="s">
        <v>83</v>
      </c>
      <c r="F359" s="5" t="s">
        <v>218</v>
      </c>
      <c r="L359" s="38">
        <f t="shared" ref="L359:Q359" si="25">SUMPRODUCT($J$228:$J$243,L311:L326)</f>
        <v>200297.3964403501</v>
      </c>
      <c r="M359" s="38">
        <f t="shared" si="25"/>
        <v>13943621.331940273</v>
      </c>
      <c r="N359" s="38">
        <f t="shared" si="25"/>
        <v>8726600.0062905792</v>
      </c>
      <c r="O359" s="38">
        <f t="shared" si="25"/>
        <v>144417.6765783364</v>
      </c>
      <c r="P359" s="38">
        <f t="shared" si="25"/>
        <v>8171259.7014776142</v>
      </c>
      <c r="Q359" s="38">
        <f t="shared" si="25"/>
        <v>2506805.8425390711</v>
      </c>
    </row>
    <row r="360" spans="2:19">
      <c r="B360" s="42" t="s">
        <v>84</v>
      </c>
      <c r="F360" s="5" t="s">
        <v>218</v>
      </c>
      <c r="L360" s="38">
        <f t="shared" ref="L360:Q360" si="26">SUMPRODUCT($J$249:$J$265,L332:L348)</f>
        <v>237659.22063387156</v>
      </c>
      <c r="M360" s="38">
        <f t="shared" si="26"/>
        <v>13710361.386524502</v>
      </c>
      <c r="N360" s="38">
        <f t="shared" si="26"/>
        <v>17363711.5121319</v>
      </c>
      <c r="O360" s="38">
        <f t="shared" si="26"/>
        <v>203736.70723331356</v>
      </c>
      <c r="P360" s="38">
        <f t="shared" si="26"/>
        <v>11034257.783484951</v>
      </c>
      <c r="Q360" s="38">
        <f t="shared" si="26"/>
        <v>352769.42108283221</v>
      </c>
    </row>
    <row r="361" spans="2:19">
      <c r="B361" s="42" t="s">
        <v>85</v>
      </c>
      <c r="F361" s="5" t="s">
        <v>218</v>
      </c>
      <c r="L361" s="38">
        <f t="shared" ref="L361:Q361" si="27">SUMPRODUCT($J$270:$J$271,L353:L354)</f>
        <v>3987.5729492519381</v>
      </c>
      <c r="M361" s="38">
        <f t="shared" si="27"/>
        <v>-437505.17565356777</v>
      </c>
      <c r="N361" s="38">
        <f t="shared" si="27"/>
        <v>-273044.04841675248</v>
      </c>
      <c r="O361" s="38">
        <f t="shared" si="27"/>
        <v>17506.20579916759</v>
      </c>
      <c r="P361" s="38">
        <f t="shared" si="27"/>
        <v>-30593.232111387762</v>
      </c>
      <c r="Q361" s="38">
        <f t="shared" si="27"/>
        <v>0</v>
      </c>
    </row>
  </sheetData>
  <mergeCells count="3">
    <mergeCell ref="B5:M5"/>
    <mergeCell ref="B6:M6"/>
    <mergeCell ref="B7:M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2:T72"/>
  <sheetViews>
    <sheetView showGridLines="0" zoomScale="85" zoomScaleNormal="85" workbookViewId="0">
      <pane xSplit="6" ySplit="11" topLeftCell="G12" activePane="bottomRight" state="frozen"/>
      <selection activeCell="D49" sqref="D49"/>
      <selection pane="topRight" activeCell="D49" sqref="D49"/>
      <selection pane="bottomLeft" activeCell="D49" sqref="D49"/>
      <selection pane="bottomRight" activeCell="G12" sqref="G12"/>
    </sheetView>
  </sheetViews>
  <sheetFormatPr defaultColWidth="9.140625" defaultRowHeight="12.75"/>
  <cols>
    <col min="1" max="1" width="4.7109375" style="5" customWidth="1"/>
    <col min="2" max="2" width="59.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2" width="15.5703125" style="5" bestFit="1" customWidth="1"/>
    <col min="13" max="13" width="12.28515625" style="5" bestFit="1" customWidth="1"/>
    <col min="14" max="15" width="14" style="5" bestFit="1" customWidth="1"/>
    <col min="16" max="16" width="12.28515625" style="5" bestFit="1" customWidth="1"/>
    <col min="17" max="17" width="14" style="5" bestFit="1" customWidth="1"/>
    <col min="18" max="18" width="12.28515625" style="5" bestFit="1" customWidth="1"/>
    <col min="19" max="33" width="13.7109375" style="5" customWidth="1"/>
    <col min="34" max="16384" width="9.140625" style="5"/>
  </cols>
  <sheetData>
    <row r="2" spans="2:19" s="20" customFormat="1" ht="18">
      <c r="B2" s="20" t="s">
        <v>90</v>
      </c>
    </row>
    <row r="4" spans="2:19">
      <c r="B4" s="27" t="s">
        <v>54</v>
      </c>
      <c r="C4" s="4"/>
      <c r="D4" s="4"/>
    </row>
    <row r="5" spans="2:19">
      <c r="B5" s="5" t="s">
        <v>146</v>
      </c>
      <c r="C5" s="6"/>
      <c r="D5" s="6"/>
      <c r="H5" s="21"/>
    </row>
    <row r="6" spans="2:19">
      <c r="B6" s="7" t="s">
        <v>156</v>
      </c>
      <c r="C6" s="6"/>
      <c r="D6" s="6"/>
    </row>
    <row r="7" spans="2:19">
      <c r="B7" s="7" t="s">
        <v>157</v>
      </c>
      <c r="C7" s="6"/>
      <c r="D7" s="6"/>
    </row>
    <row r="8" spans="2:19">
      <c r="B8" s="7" t="s">
        <v>147</v>
      </c>
    </row>
    <row r="10" spans="2:19" s="11" customFormat="1">
      <c r="B10" s="11" t="s">
        <v>43</v>
      </c>
      <c r="F10" s="11" t="s">
        <v>26</v>
      </c>
      <c r="H10" s="11" t="s">
        <v>27</v>
      </c>
      <c r="J10" s="11" t="s">
        <v>46</v>
      </c>
      <c r="L10" s="11" t="s">
        <v>91</v>
      </c>
      <c r="M10" s="11" t="s">
        <v>69</v>
      </c>
      <c r="N10" s="11" t="s">
        <v>70</v>
      </c>
      <c r="O10" s="11" t="s">
        <v>71</v>
      </c>
      <c r="P10" s="11" t="s">
        <v>72</v>
      </c>
      <c r="Q10" s="11" t="s">
        <v>73</v>
      </c>
      <c r="S10" s="11" t="s">
        <v>45</v>
      </c>
    </row>
    <row r="13" spans="2:19" s="74" customFormat="1">
      <c r="B13" s="74" t="s">
        <v>145</v>
      </c>
    </row>
    <row r="15" spans="2:19">
      <c r="B15" s="27" t="s">
        <v>92</v>
      </c>
    </row>
    <row r="16" spans="2:19">
      <c r="B16" s="79" t="s">
        <v>93</v>
      </c>
      <c r="F16" s="5" t="s">
        <v>131</v>
      </c>
      <c r="J16" s="75">
        <f t="shared" ref="J16:J21" si="0">SUM(L16:Q16)</f>
        <v>1.9843007246376811</v>
      </c>
      <c r="L16" s="37">
        <f>'Rekenvolumes TD'!L16</f>
        <v>0</v>
      </c>
      <c r="M16" s="37">
        <f>'Rekenvolumes TD'!M16</f>
        <v>0</v>
      </c>
      <c r="N16" s="37">
        <f>'Rekenvolumes TD'!N16</f>
        <v>1.9843007246376811</v>
      </c>
      <c r="O16" s="37">
        <f>'Rekenvolumes TD'!O16</f>
        <v>0</v>
      </c>
      <c r="P16" s="37">
        <f>'Rekenvolumes TD'!P16</f>
        <v>0</v>
      </c>
      <c r="Q16" s="37">
        <f>'Rekenvolumes TD'!Q16</f>
        <v>0</v>
      </c>
    </row>
    <row r="17" spans="2:18">
      <c r="B17" s="79" t="s">
        <v>97</v>
      </c>
      <c r="F17" s="5" t="s">
        <v>131</v>
      </c>
      <c r="J17" s="75">
        <f t="shared" si="0"/>
        <v>2.5153115942028985</v>
      </c>
      <c r="L17" s="37">
        <f>'Rekenvolumes TD'!L21</f>
        <v>0</v>
      </c>
      <c r="M17" s="37">
        <f>'Rekenvolumes TD'!M21</f>
        <v>0</v>
      </c>
      <c r="N17" s="37">
        <f>'Rekenvolumes TD'!N21</f>
        <v>2.5153115942028985</v>
      </c>
      <c r="O17" s="37">
        <f>'Rekenvolumes TD'!O21</f>
        <v>0</v>
      </c>
      <c r="P17" s="37">
        <f>'Rekenvolumes TD'!P21</f>
        <v>0</v>
      </c>
      <c r="Q17" s="37">
        <f>'Rekenvolumes TD'!Q21</f>
        <v>0</v>
      </c>
    </row>
    <row r="18" spans="2:18">
      <c r="B18" s="79" t="s">
        <v>99</v>
      </c>
      <c r="F18" s="5" t="s">
        <v>131</v>
      </c>
      <c r="J18" s="75">
        <f t="shared" si="0"/>
        <v>91.717742753623199</v>
      </c>
      <c r="L18" s="37">
        <f>'Rekenvolumes TD'!L26</f>
        <v>0</v>
      </c>
      <c r="M18" s="37">
        <f>'Rekenvolumes TD'!M26</f>
        <v>4</v>
      </c>
      <c r="N18" s="37">
        <f>'Rekenvolumes TD'!N26</f>
        <v>7</v>
      </c>
      <c r="O18" s="37">
        <f>'Rekenvolumes TD'!O26</f>
        <v>0</v>
      </c>
      <c r="P18" s="37">
        <f>'Rekenvolumes TD'!P26</f>
        <v>80.717742753623199</v>
      </c>
      <c r="Q18" s="37">
        <f>'Rekenvolumes TD'!Q26</f>
        <v>0</v>
      </c>
    </row>
    <row r="19" spans="2:18">
      <c r="B19" s="79" t="s">
        <v>100</v>
      </c>
      <c r="F19" s="5" t="s">
        <v>131</v>
      </c>
      <c r="J19" s="75">
        <f t="shared" si="0"/>
        <v>16.666666666666664</v>
      </c>
      <c r="L19" s="37">
        <f>'Rekenvolumes TD'!L31</f>
        <v>0</v>
      </c>
      <c r="M19" s="37">
        <f>'Rekenvolumes TD'!M31</f>
        <v>2</v>
      </c>
      <c r="N19" s="37">
        <f>'Rekenvolumes TD'!N31</f>
        <v>8</v>
      </c>
      <c r="O19" s="37">
        <f>'Rekenvolumes TD'!O31</f>
        <v>0</v>
      </c>
      <c r="P19" s="37">
        <f>'Rekenvolumes TD'!P31</f>
        <v>6.6666666666666661</v>
      </c>
      <c r="Q19" s="37">
        <f>'Rekenvolumes TD'!Q31</f>
        <v>0</v>
      </c>
    </row>
    <row r="20" spans="2:18">
      <c r="B20" s="79" t="s">
        <v>134</v>
      </c>
      <c r="F20" s="5" t="s">
        <v>131</v>
      </c>
      <c r="J20" s="75">
        <f t="shared" si="0"/>
        <v>782.27292753623192</v>
      </c>
      <c r="L20" s="37">
        <f>'Rekenvolumes TD'!L36</f>
        <v>0</v>
      </c>
      <c r="M20" s="37">
        <f>'Rekenvolumes TD'!M36</f>
        <v>200.81021376811591</v>
      </c>
      <c r="N20" s="37">
        <f>'Rekenvolumes TD'!N36</f>
        <v>341.85083333333336</v>
      </c>
      <c r="O20" s="37">
        <f>'Rekenvolumes TD'!O36</f>
        <v>0</v>
      </c>
      <c r="P20" s="37">
        <f>'Rekenvolumes TD'!P36</f>
        <v>224.09856521739127</v>
      </c>
      <c r="Q20" s="37">
        <f>'Rekenvolumes TD'!Q36</f>
        <v>15.513315217391304</v>
      </c>
    </row>
    <row r="21" spans="2:18">
      <c r="B21" s="79" t="s">
        <v>135</v>
      </c>
      <c r="F21" s="5" t="s">
        <v>131</v>
      </c>
      <c r="J21" s="75">
        <f t="shared" si="0"/>
        <v>14.083333333333332</v>
      </c>
      <c r="L21" s="37">
        <f>'Rekenvolumes TD'!L41</f>
        <v>0</v>
      </c>
      <c r="M21" s="37">
        <f>'Rekenvolumes TD'!M41</f>
        <v>6</v>
      </c>
      <c r="N21" s="37">
        <f>'Rekenvolumes TD'!N41</f>
        <v>5</v>
      </c>
      <c r="O21" s="37">
        <f>'Rekenvolumes TD'!O41</f>
        <v>0</v>
      </c>
      <c r="P21" s="37">
        <f>'Rekenvolumes TD'!P41</f>
        <v>3.083333333333333</v>
      </c>
      <c r="Q21" s="37">
        <f>'Rekenvolumes TD'!Q41</f>
        <v>0</v>
      </c>
    </row>
    <row r="23" spans="2:18">
      <c r="B23" s="27" t="s">
        <v>101</v>
      </c>
    </row>
    <row r="24" spans="2:18">
      <c r="B24" s="79" t="s">
        <v>102</v>
      </c>
      <c r="F24" s="5" t="s">
        <v>131</v>
      </c>
      <c r="J24" s="75">
        <f>SUM(L24:Q24)</f>
        <v>333.44387755102025</v>
      </c>
      <c r="L24" s="69"/>
      <c r="M24" s="37">
        <f>'Rekenvolumes TD'!M49</f>
        <v>328.44387755102025</v>
      </c>
      <c r="N24" s="69"/>
      <c r="O24" s="37">
        <f>'Rekenvolumes TD'!O49</f>
        <v>5</v>
      </c>
      <c r="P24" s="69"/>
      <c r="Q24" s="69"/>
      <c r="R24" s="64"/>
    </row>
    <row r="25" spans="2:18">
      <c r="B25" s="79" t="s">
        <v>122</v>
      </c>
      <c r="F25" s="5" t="s">
        <v>131</v>
      </c>
      <c r="J25" s="75">
        <f>SUM(L25:Q25)</f>
        <v>13339.158299319726</v>
      </c>
      <c r="L25" s="69"/>
      <c r="M25" s="37">
        <f>'Rekenvolumes TD'!M55</f>
        <v>13323.408299319726</v>
      </c>
      <c r="N25" s="69"/>
      <c r="O25" s="37">
        <f>'Rekenvolumes TD'!O55</f>
        <v>15.75</v>
      </c>
      <c r="P25" s="69"/>
      <c r="Q25" s="69"/>
    </row>
    <row r="26" spans="2:18">
      <c r="B26" s="5" t="s">
        <v>130</v>
      </c>
      <c r="F26" s="5" t="s">
        <v>131</v>
      </c>
      <c r="J26" s="75">
        <f>SUM(L26:Q26)</f>
        <v>14123.652397959186</v>
      </c>
      <c r="L26" s="37">
        <f>'Rekenvolumes TD'!L61</f>
        <v>29</v>
      </c>
      <c r="M26" s="69"/>
      <c r="N26" s="37">
        <f>'Rekenvolumes TD'!N61</f>
        <v>9290.2931235827673</v>
      </c>
      <c r="O26" s="69"/>
      <c r="P26" s="37">
        <f>'Rekenvolumes TD'!P61</f>
        <v>4501.2856235827667</v>
      </c>
      <c r="Q26" s="37">
        <f>'Rekenvolumes TD'!Q61</f>
        <v>303.07365079365081</v>
      </c>
    </row>
    <row r="27" spans="2:18">
      <c r="B27" s="79" t="s">
        <v>105</v>
      </c>
      <c r="F27" s="5" t="s">
        <v>131</v>
      </c>
      <c r="J27" s="75">
        <f>SUM(L27:Q27)</f>
        <v>43850.930374149662</v>
      </c>
      <c r="L27" s="37">
        <f>'Rekenvolumes TD'!L67</f>
        <v>250</v>
      </c>
      <c r="M27" s="37">
        <f>'Rekenvolumes TD'!M67</f>
        <v>13491.779365079363</v>
      </c>
      <c r="N27" s="37">
        <f>'Rekenvolumes TD'!N67</f>
        <v>16182.951666666668</v>
      </c>
      <c r="O27" s="37">
        <f>'Rekenvolumes TD'!O67</f>
        <v>138.13</v>
      </c>
      <c r="P27" s="37">
        <f>'Rekenvolumes TD'!P67</f>
        <v>12979.238412698414</v>
      </c>
      <c r="Q27" s="37">
        <f>'Rekenvolumes TD'!Q67</f>
        <v>808.83092970521534</v>
      </c>
    </row>
    <row r="29" spans="2:18">
      <c r="B29" s="27" t="s">
        <v>106</v>
      </c>
    </row>
    <row r="30" spans="2:18">
      <c r="B30" s="79" t="s">
        <v>132</v>
      </c>
      <c r="F30" s="5" t="s">
        <v>131</v>
      </c>
      <c r="J30" s="75">
        <f>SUM(L30:Q30)</f>
        <v>23097.513333333332</v>
      </c>
      <c r="L30" s="37">
        <f>'Rekenvolumes TD'!L76</f>
        <v>362</v>
      </c>
      <c r="M30" s="37">
        <f>'Rekenvolumes TD'!M76</f>
        <v>6918.3411111111109</v>
      </c>
      <c r="N30" s="37">
        <f>'Rekenvolumes TD'!N76</f>
        <v>8280.8150000000005</v>
      </c>
      <c r="O30" s="37">
        <f>'Rekenvolumes TD'!O76</f>
        <v>162.54</v>
      </c>
      <c r="P30" s="37">
        <f>'Rekenvolumes TD'!P76</f>
        <v>7160.5027777777777</v>
      </c>
      <c r="Q30" s="37">
        <f>'Rekenvolumes TD'!Q76</f>
        <v>213.31444444444443</v>
      </c>
    </row>
    <row r="31" spans="2:18">
      <c r="B31" s="5" t="s">
        <v>110</v>
      </c>
      <c r="F31" s="5" t="s">
        <v>131</v>
      </c>
      <c r="J31" s="75">
        <f>SUM(L31:Q31)</f>
        <v>2769505.2433403186</v>
      </c>
      <c r="L31" s="37">
        <f>'Rekenvolumes TD'!L82</f>
        <v>25871</v>
      </c>
      <c r="M31" s="37">
        <f>'Rekenvolumes TD'!M82</f>
        <v>1235073.1814248627</v>
      </c>
      <c r="N31" s="37">
        <f>'Rekenvolumes TD'!N82</f>
        <v>786448.166803653</v>
      </c>
      <c r="O31" s="37">
        <f>'Rekenvolumes TD'!O82</f>
        <v>18957</v>
      </c>
      <c r="P31" s="37">
        <f>'Rekenvolumes TD'!P82</f>
        <v>675019.2535122222</v>
      </c>
      <c r="Q31" s="37">
        <f>'Rekenvolumes TD'!Q82</f>
        <v>28136.641599580427</v>
      </c>
    </row>
    <row r="32" spans="2:18">
      <c r="B32" s="5" t="s">
        <v>133</v>
      </c>
      <c r="F32" s="5" t="s">
        <v>131</v>
      </c>
      <c r="J32" s="75">
        <f>SUM(L32:Q32)</f>
        <v>8485560.34590091</v>
      </c>
      <c r="L32" s="37">
        <f>'Rekenvolumes TD'!L83</f>
        <v>54056.52602739726</v>
      </c>
      <c r="M32" s="37">
        <f>'Rekenvolumes TD'!M83</f>
        <v>2790858.8458728255</v>
      </c>
      <c r="N32" s="37">
        <f>'Rekenvolumes TD'!N83</f>
        <v>3230617.4382335572</v>
      </c>
      <c r="O32" s="37">
        <f>'Rekenvolumes TD'!O83</f>
        <v>33007.97</v>
      </c>
      <c r="P32" s="37">
        <f>'Rekenvolumes TD'!P83</f>
        <v>2315466.0113560166</v>
      </c>
      <c r="Q32" s="37">
        <f>'Rekenvolumes TD'!Q83</f>
        <v>61553.554411115023</v>
      </c>
    </row>
    <row r="34" spans="2:20">
      <c r="B34" s="4" t="s">
        <v>140</v>
      </c>
    </row>
    <row r="35" spans="2:20">
      <c r="B35" s="42" t="s">
        <v>82</v>
      </c>
      <c r="F35" s="5" t="s">
        <v>131</v>
      </c>
      <c r="H35" s="37">
        <f>'SO REG2022'!H23</f>
        <v>2760</v>
      </c>
    </row>
    <row r="36" spans="2:20">
      <c r="B36" s="42" t="s">
        <v>83</v>
      </c>
      <c r="F36" s="5" t="s">
        <v>131</v>
      </c>
      <c r="H36" s="37">
        <f>'SO REG2022'!H24</f>
        <v>441</v>
      </c>
    </row>
    <row r="37" spans="2:20">
      <c r="B37" s="42" t="s">
        <v>155</v>
      </c>
      <c r="F37" s="5" t="s">
        <v>131</v>
      </c>
      <c r="H37" s="37">
        <f>'SO REG2022'!H25</f>
        <v>17.999999999999996</v>
      </c>
    </row>
    <row r="38" spans="2:20">
      <c r="B38" s="45" t="s">
        <v>154</v>
      </c>
      <c r="F38" s="5" t="s">
        <v>131</v>
      </c>
      <c r="H38" s="37">
        <f>'SO REG2022'!H26</f>
        <v>0.53176495625269216</v>
      </c>
    </row>
    <row r="39" spans="2:20">
      <c r="B39" s="45" t="s">
        <v>153</v>
      </c>
      <c r="F39" s="5" t="s">
        <v>131</v>
      </c>
      <c r="H39" s="37">
        <f>'SO REG2022'!H27</f>
        <v>17.997906043303448</v>
      </c>
    </row>
    <row r="40" spans="2:20">
      <c r="B40" s="45"/>
      <c r="H40" s="40"/>
    </row>
    <row r="41" spans="2:20" s="11" customFormat="1">
      <c r="B41" s="11" t="s">
        <v>313</v>
      </c>
    </row>
    <row r="43" spans="2:20" s="42" customFormat="1">
      <c r="B43" s="43" t="s">
        <v>86</v>
      </c>
    </row>
    <row r="44" spans="2:20" s="42" customFormat="1">
      <c r="B44" s="42" t="s">
        <v>82</v>
      </c>
      <c r="F44" s="5" t="s">
        <v>131</v>
      </c>
      <c r="J44" s="44"/>
      <c r="K44" s="44"/>
      <c r="L44" s="37">
        <f>'SO REG2022'!J14</f>
        <v>0</v>
      </c>
      <c r="M44" s="37">
        <f>'SO REG2022'!K14</f>
        <v>57416603.515116461</v>
      </c>
      <c r="N44" s="37">
        <f>'SO REG2022'!L14</f>
        <v>94915521.304004267</v>
      </c>
      <c r="O44" s="37">
        <f>'SO REG2022'!M14</f>
        <v>0</v>
      </c>
      <c r="P44" s="37">
        <f>'SO REG2022'!N14</f>
        <v>69020912.622160107</v>
      </c>
      <c r="Q44" s="37">
        <f>'SO REG2022'!O14</f>
        <v>4191684.675233542</v>
      </c>
      <c r="R44" s="40"/>
      <c r="T44" s="45"/>
    </row>
    <row r="45" spans="2:20" s="42" customFormat="1">
      <c r="B45" s="42" t="s">
        <v>83</v>
      </c>
      <c r="F45" s="5" t="s">
        <v>131</v>
      </c>
      <c r="J45" s="44"/>
      <c r="K45" s="44"/>
      <c r="L45" s="37">
        <f>'SO REG2022'!J15</f>
        <v>5445147.5509059774</v>
      </c>
      <c r="M45" s="37">
        <f>'SO REG2022'!K15</f>
        <v>272652532.74936777</v>
      </c>
      <c r="N45" s="37">
        <f>'SO REG2022'!L15</f>
        <v>248535475.19544894</v>
      </c>
      <c r="O45" s="37">
        <f>'SO REG2022'!M15</f>
        <v>3255472.871173434</v>
      </c>
      <c r="P45" s="37">
        <f>'SO REG2022'!N15</f>
        <v>161553201.86528635</v>
      </c>
      <c r="Q45" s="37">
        <f>'SO REG2022'!O15</f>
        <v>23575537.218705785</v>
      </c>
      <c r="R45" s="40"/>
      <c r="T45" s="45"/>
    </row>
    <row r="46" spans="2:20" s="42" customFormat="1">
      <c r="B46" s="42" t="s">
        <v>84</v>
      </c>
      <c r="F46" s="5" t="s">
        <v>131</v>
      </c>
      <c r="J46" s="44"/>
      <c r="K46" s="44"/>
      <c r="L46" s="37">
        <f>'SO REG2022'!J16</f>
        <v>11753821.142769737</v>
      </c>
      <c r="M46" s="37">
        <f>'SO REG2022'!K16</f>
        <v>583925792.19280994</v>
      </c>
      <c r="N46" s="37">
        <f>'SO REG2022'!L16</f>
        <v>657845931.15053296</v>
      </c>
      <c r="O46" s="37">
        <f>'SO REG2022'!M16</f>
        <v>7105092.5580625758</v>
      </c>
      <c r="P46" s="37">
        <f>'SO REG2022'!N16</f>
        <v>472432219.88524222</v>
      </c>
      <c r="Q46" s="37">
        <f>'SO REG2022'!O16</f>
        <v>13503648.327437881</v>
      </c>
      <c r="R46" s="40"/>
      <c r="T46" s="45"/>
    </row>
    <row r="47" spans="2:20" s="42" customFormat="1">
      <c r="B47" s="42" t="s">
        <v>85</v>
      </c>
      <c r="F47" s="5" t="s">
        <v>131</v>
      </c>
      <c r="J47" s="44"/>
      <c r="K47" s="44"/>
      <c r="L47" s="37">
        <f>'SO REG2022'!J17</f>
        <v>12447.996642750428</v>
      </c>
      <c r="M47" s="37">
        <f>'SO REG2022'!K17</f>
        <v>1288966.3258320219</v>
      </c>
      <c r="N47" s="37">
        <f>'SO REG2022'!L17</f>
        <v>1742357.5370440413</v>
      </c>
      <c r="O47" s="37">
        <f>'SO REG2022'!M17</f>
        <v>21536.862756854152</v>
      </c>
      <c r="P47" s="37">
        <f>'SO REG2022'!N17</f>
        <v>1044166.3736654604</v>
      </c>
      <c r="Q47" s="37">
        <f>'SO REG2022'!O17</f>
        <v>0</v>
      </c>
      <c r="R47" s="40"/>
      <c r="T47" s="45"/>
    </row>
    <row r="48" spans="2:20" s="42" customFormat="1">
      <c r="J48" s="44"/>
      <c r="K48" s="44"/>
      <c r="L48" s="40"/>
      <c r="M48" s="40"/>
      <c r="N48" s="40"/>
      <c r="O48" s="40"/>
      <c r="P48" s="40"/>
      <c r="Q48" s="40"/>
      <c r="R48" s="40"/>
      <c r="T48" s="45"/>
    </row>
    <row r="49" spans="1:20" s="42" customFormat="1">
      <c r="B49" s="45" t="s">
        <v>142</v>
      </c>
      <c r="F49" s="5" t="s">
        <v>131</v>
      </c>
      <c r="J49" s="44"/>
      <c r="K49" s="44"/>
      <c r="L49" s="38">
        <f t="shared" ref="L49:Q49" si="1">$H$35*SUM(L16:L21)+$H$36*SUM(L24:L27)+$H$37*L30+$H$38*L31+$H$39*L32</f>
        <v>1116216.5676516967</v>
      </c>
      <c r="M49" s="38">
        <f>$H$35*SUM(M16:M21)+$H$36*SUM(M24:M27)+$H$37*M30+$H$38*M31+$H$39*M32</f>
        <v>63568611.764430679</v>
      </c>
      <c r="N49" s="38">
        <f t="shared" si="1"/>
        <v>70956437.542700604</v>
      </c>
      <c r="O49" s="38">
        <f t="shared" si="1"/>
        <v>677146.81101586123</v>
      </c>
      <c r="P49" s="38">
        <f t="shared" si="1"/>
        <v>50738494.46266184</v>
      </c>
      <c r="Q49" s="38">
        <f t="shared" si="1"/>
        <v>1659803.4989119133</v>
      </c>
      <c r="R49" s="40"/>
      <c r="T49" s="45"/>
    </row>
    <row r="50" spans="1:20">
      <c r="A50" s="42"/>
    </row>
    <row r="51" spans="1:20">
      <c r="A51" s="42"/>
      <c r="B51" s="4" t="s">
        <v>88</v>
      </c>
    </row>
    <row r="52" spans="1:20">
      <c r="B52" s="5" t="s">
        <v>87</v>
      </c>
      <c r="F52" s="5" t="s">
        <v>131</v>
      </c>
      <c r="L52" s="37">
        <f>'SO REG2022'!J20</f>
        <v>128432.46385201628</v>
      </c>
      <c r="M52" s="37">
        <f>'SO REG2022'!K20</f>
        <v>50228641.843107238</v>
      </c>
      <c r="N52" s="37">
        <f>'SO REG2022'!L20</f>
        <v>54103208.876988657</v>
      </c>
      <c r="O52" s="37">
        <f>'SO REG2022'!M20</f>
        <v>251222.66569830434</v>
      </c>
      <c r="P52" s="37">
        <f>'SO REG2022'!N20</f>
        <v>29239754.129577111</v>
      </c>
      <c r="Q52" s="37">
        <f>'SO REG2022'!O20</f>
        <v>5467022.2096555252</v>
      </c>
      <c r="R52" s="40"/>
    </row>
    <row r="54" spans="1:20" s="11" customFormat="1">
      <c r="B54" s="11" t="s">
        <v>137</v>
      </c>
    </row>
    <row r="56" spans="1:20" s="42" customFormat="1">
      <c r="B56" s="43" t="s">
        <v>137</v>
      </c>
    </row>
    <row r="57" spans="1:20" s="42" customFormat="1">
      <c r="B57" s="42" t="s">
        <v>82</v>
      </c>
      <c r="F57" s="5" t="s">
        <v>218</v>
      </c>
      <c r="J57" s="44"/>
      <c r="K57" s="44"/>
      <c r="L57" s="37">
        <f>'Ontwikkeling inkomsten TD'!L358</f>
        <v>0</v>
      </c>
      <c r="M57" s="37">
        <f>'Ontwikkeling inkomsten TD'!M358</f>
        <v>7052454.5470794346</v>
      </c>
      <c r="N57" s="37">
        <f>'Ontwikkeling inkomsten TD'!N358</f>
        <v>18191113.294989198</v>
      </c>
      <c r="O57" s="37">
        <f>'Ontwikkeling inkomsten TD'!O358</f>
        <v>0</v>
      </c>
      <c r="P57" s="37">
        <f>'Ontwikkeling inkomsten TD'!P358</f>
        <v>1786310.9387742714</v>
      </c>
      <c r="Q57" s="37">
        <f>'Ontwikkeling inkomsten TD'!Q358</f>
        <v>1116438.4656530665</v>
      </c>
      <c r="R57" s="40"/>
      <c r="T57" s="45"/>
    </row>
    <row r="58" spans="1:20" s="42" customFormat="1">
      <c r="B58" s="42" t="s">
        <v>83</v>
      </c>
      <c r="F58" s="5" t="s">
        <v>218</v>
      </c>
      <c r="J58" s="44"/>
      <c r="K58" s="44"/>
      <c r="L58" s="37">
        <f>'Ontwikkeling inkomsten TD'!L359</f>
        <v>200297.3964403501</v>
      </c>
      <c r="M58" s="37">
        <f>'Ontwikkeling inkomsten TD'!M359</f>
        <v>13943621.331940273</v>
      </c>
      <c r="N58" s="37">
        <f>'Ontwikkeling inkomsten TD'!N359</f>
        <v>8726600.0062905792</v>
      </c>
      <c r="O58" s="37">
        <f>'Ontwikkeling inkomsten TD'!O359</f>
        <v>144417.6765783364</v>
      </c>
      <c r="P58" s="37">
        <f>'Ontwikkeling inkomsten TD'!P359</f>
        <v>8171259.7014776142</v>
      </c>
      <c r="Q58" s="37">
        <f>'Ontwikkeling inkomsten TD'!Q359</f>
        <v>2506805.8425390711</v>
      </c>
      <c r="R58" s="40"/>
      <c r="T58" s="45"/>
    </row>
    <row r="59" spans="1:20" s="42" customFormat="1">
      <c r="B59" s="42" t="s">
        <v>84</v>
      </c>
      <c r="F59" s="5" t="s">
        <v>218</v>
      </c>
      <c r="J59" s="44"/>
      <c r="K59" s="44"/>
      <c r="L59" s="37">
        <f>'Ontwikkeling inkomsten TD'!L360</f>
        <v>237659.22063387156</v>
      </c>
      <c r="M59" s="37">
        <f>'Ontwikkeling inkomsten TD'!M360</f>
        <v>13710361.386524502</v>
      </c>
      <c r="N59" s="37">
        <f>'Ontwikkeling inkomsten TD'!N360</f>
        <v>17363711.5121319</v>
      </c>
      <c r="O59" s="37">
        <f>'Ontwikkeling inkomsten TD'!O360</f>
        <v>203736.70723331356</v>
      </c>
      <c r="P59" s="37">
        <f>'Ontwikkeling inkomsten TD'!P360</f>
        <v>11034257.783484951</v>
      </c>
      <c r="Q59" s="37">
        <f>'Ontwikkeling inkomsten TD'!Q360</f>
        <v>352769.42108283221</v>
      </c>
      <c r="R59" s="40"/>
      <c r="T59" s="45"/>
    </row>
    <row r="60" spans="1:20" s="42" customFormat="1">
      <c r="B60" s="42" t="s">
        <v>85</v>
      </c>
      <c r="F60" s="5" t="s">
        <v>218</v>
      </c>
      <c r="J60" s="44"/>
      <c r="K60" s="44"/>
      <c r="L60" s="37">
        <f>'Ontwikkeling inkomsten TD'!L361</f>
        <v>3987.5729492519381</v>
      </c>
      <c r="M60" s="37">
        <f>'Ontwikkeling inkomsten TD'!M361</f>
        <v>-437505.17565356777</v>
      </c>
      <c r="N60" s="37">
        <f>'Ontwikkeling inkomsten TD'!N361</f>
        <v>-273044.04841675248</v>
      </c>
      <c r="O60" s="37">
        <f>'Ontwikkeling inkomsten TD'!O361</f>
        <v>17506.20579916759</v>
      </c>
      <c r="P60" s="37">
        <f>'Ontwikkeling inkomsten TD'!P361</f>
        <v>-30593.232111387762</v>
      </c>
      <c r="Q60" s="37">
        <f>'Ontwikkeling inkomsten TD'!Q361</f>
        <v>0</v>
      </c>
      <c r="R60" s="40"/>
      <c r="T60" s="45"/>
    </row>
    <row r="61" spans="1:20" s="42" customFormat="1">
      <c r="J61" s="44"/>
      <c r="K61" s="44"/>
      <c r="L61" s="44"/>
      <c r="M61" s="44"/>
      <c r="N61" s="44"/>
      <c r="O61" s="44"/>
      <c r="P61" s="44"/>
      <c r="Q61" s="44"/>
      <c r="R61" s="44"/>
    </row>
    <row r="62" spans="1:20" s="11" customFormat="1">
      <c r="B62" s="11" t="s">
        <v>89</v>
      </c>
    </row>
    <row r="64" spans="1:20">
      <c r="B64" s="5" t="s">
        <v>125</v>
      </c>
      <c r="F64" s="5" t="s">
        <v>81</v>
      </c>
      <c r="L64" s="46">
        <f>L52/(SUM(L44:L47)-L49)</f>
        <v>7.9795506034836851E-3</v>
      </c>
      <c r="M64" s="46">
        <f>M52/(SUM(M44:M47)-M49)</f>
        <v>5.8973512445478445E-2</v>
      </c>
      <c r="N64" s="46">
        <f t="shared" ref="N64:Q64" si="2">N52/(SUM(N44:N47)-N49)</f>
        <v>5.8045493502776831E-2</v>
      </c>
      <c r="O64" s="46">
        <f t="shared" si="2"/>
        <v>2.5886019383678165E-2</v>
      </c>
      <c r="P64" s="46">
        <f t="shared" si="2"/>
        <v>4.4756186704580675E-2</v>
      </c>
      <c r="Q64" s="46">
        <f t="shared" si="2"/>
        <v>0.1380175456510723</v>
      </c>
      <c r="R64" s="51"/>
    </row>
    <row r="65" spans="2:19" s="102" customFormat="1">
      <c r="L65" s="51"/>
      <c r="M65" s="51"/>
      <c r="N65" s="51"/>
      <c r="O65" s="51"/>
      <c r="P65" s="51"/>
      <c r="Q65" s="51"/>
      <c r="R65" s="51"/>
    </row>
    <row r="66" spans="2:19">
      <c r="B66" s="99" t="s">
        <v>139</v>
      </c>
      <c r="F66" s="5" t="s">
        <v>218</v>
      </c>
      <c r="L66" s="29">
        <f>SUM(L57:L60)*L64</f>
        <v>3526.5160282079169</v>
      </c>
      <c r="M66" s="29">
        <f>SUM(M57:M60)*M64</f>
        <v>2020959.2930964211</v>
      </c>
      <c r="N66" s="29">
        <f t="shared" ref="N66:Q66" si="3">SUM(N57:N60)*N64</f>
        <v>2554488.1797622414</v>
      </c>
      <c r="O66" s="29">
        <f t="shared" si="3"/>
        <v>9465.4971105128097</v>
      </c>
      <c r="P66" s="29">
        <f t="shared" si="3"/>
        <v>938144.95579501556</v>
      </c>
      <c r="Q66" s="29">
        <f t="shared" si="3"/>
        <v>548759.65638949838</v>
      </c>
      <c r="R66" s="35"/>
      <c r="S66" s="88"/>
    </row>
    <row r="67" spans="2:19">
      <c r="L67" s="35"/>
    </row>
    <row r="68" spans="2:19">
      <c r="L68" s="2"/>
      <c r="M68" s="2"/>
      <c r="N68" s="2"/>
      <c r="O68" s="2"/>
      <c r="P68" s="2"/>
      <c r="Q68" s="2"/>
      <c r="R68" s="2"/>
    </row>
    <row r="69" spans="2:19">
      <c r="L69" s="35"/>
      <c r="M69" s="35"/>
      <c r="N69" s="35"/>
      <c r="O69" s="35"/>
      <c r="P69" s="35"/>
      <c r="Q69" s="35"/>
      <c r="R69" s="35"/>
    </row>
    <row r="72" spans="2:19">
      <c r="L72"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G38"/>
  <sheetViews>
    <sheetView showGridLines="0" zoomScale="85" zoomScaleNormal="85" workbookViewId="0">
      <pane ySplit="3" topLeftCell="A4" activePane="bottomLeft" state="frozen"/>
      <selection activeCell="D49" sqref="D49"/>
      <selection pane="bottomLeft" activeCell="A4" sqref="A4"/>
    </sheetView>
  </sheetViews>
  <sheetFormatPr defaultColWidth="9.140625" defaultRowHeight="12.75"/>
  <cols>
    <col min="1" max="1" width="4.7109375" style="5" customWidth="1"/>
    <col min="2" max="2" width="19.140625" style="5" customWidth="1"/>
    <col min="3" max="3" width="20.7109375" style="5" customWidth="1"/>
    <col min="4" max="4" width="56.85546875" style="5" customWidth="1"/>
    <col min="5" max="5" width="29.85546875" style="5" customWidth="1"/>
    <col min="6" max="6" width="24.7109375" style="5" customWidth="1"/>
    <col min="7" max="7" width="37.28515625" style="5" customWidth="1"/>
    <col min="8" max="16384" width="9.140625" style="5"/>
  </cols>
  <sheetData>
    <row r="2" spans="2:6" s="10" customFormat="1" ht="18">
      <c r="B2" s="10" t="s">
        <v>50</v>
      </c>
    </row>
    <row r="4" spans="2:6" s="11" customFormat="1">
      <c r="B4" s="11" t="s">
        <v>14</v>
      </c>
    </row>
    <row r="6" spans="2:6">
      <c r="B6" s="5" t="s">
        <v>284</v>
      </c>
    </row>
    <row r="8" spans="2:6" s="11" customFormat="1">
      <c r="B8" s="11" t="s">
        <v>15</v>
      </c>
    </row>
    <row r="10" spans="2:6">
      <c r="B10" s="27" t="s">
        <v>37</v>
      </c>
      <c r="D10" s="27" t="s">
        <v>16</v>
      </c>
      <c r="F10" s="8"/>
    </row>
    <row r="12" spans="2:6">
      <c r="B12" s="32">
        <v>123</v>
      </c>
      <c r="D12" s="5" t="s">
        <v>62</v>
      </c>
    </row>
    <row r="13" spans="2:6">
      <c r="B13" s="37">
        <f>B12</f>
        <v>123</v>
      </c>
      <c r="D13" s="5" t="s">
        <v>17</v>
      </c>
    </row>
    <row r="14" spans="2:6">
      <c r="B14" s="38">
        <f>B13+B12</f>
        <v>246</v>
      </c>
      <c r="D14" s="5" t="s">
        <v>18</v>
      </c>
    </row>
    <row r="15" spans="2:6">
      <c r="B15" s="29">
        <f>B13+B14</f>
        <v>369</v>
      </c>
      <c r="D15" s="5" t="s">
        <v>63</v>
      </c>
      <c r="E15" s="8"/>
      <c r="F15" s="8"/>
    </row>
    <row r="16" spans="2:6">
      <c r="B16" s="14"/>
      <c r="D16" s="5" t="s">
        <v>19</v>
      </c>
      <c r="E16" s="8"/>
    </row>
    <row r="18" spans="2:7">
      <c r="B18" s="28" t="s">
        <v>20</v>
      </c>
    </row>
    <row r="19" spans="2:7">
      <c r="B19" s="31">
        <f>B15+16</f>
        <v>385</v>
      </c>
      <c r="D19" s="5" t="s">
        <v>64</v>
      </c>
    </row>
    <row r="20" spans="2:7">
      <c r="B20" s="82">
        <f>B13*PI()</f>
        <v>386.41589639154455</v>
      </c>
      <c r="C20" s="16"/>
      <c r="D20" s="5" t="s">
        <v>21</v>
      </c>
    </row>
    <row r="21" spans="2:7">
      <c r="B21" s="16"/>
      <c r="C21" s="16"/>
    </row>
    <row r="22" spans="2:7">
      <c r="B22" s="28" t="s">
        <v>22</v>
      </c>
      <c r="C22" s="17"/>
    </row>
    <row r="23" spans="2:7">
      <c r="B23" s="36">
        <v>123</v>
      </c>
      <c r="C23" s="17"/>
      <c r="D23" s="5" t="s">
        <v>65</v>
      </c>
      <c r="G23" s="8"/>
    </row>
    <row r="24" spans="2:7">
      <c r="B24" s="33">
        <v>124</v>
      </c>
      <c r="C24" s="17"/>
      <c r="D24" s="5" t="s">
        <v>67</v>
      </c>
    </row>
    <row r="25" spans="2:7">
      <c r="B25" s="34">
        <f>B23-B24</f>
        <v>-1</v>
      </c>
      <c r="C25" s="18"/>
      <c r="D25" s="5" t="s">
        <v>55</v>
      </c>
    </row>
    <row r="28" spans="2:7">
      <c r="B28" s="27" t="s">
        <v>32</v>
      </c>
    </row>
    <row r="29" spans="2:7">
      <c r="B29" s="4"/>
    </row>
    <row r="30" spans="2:7">
      <c r="B30" s="28" t="s">
        <v>38</v>
      </c>
    </row>
    <row r="31" spans="2:7">
      <c r="B31" s="22" t="s">
        <v>31</v>
      </c>
      <c r="D31" s="6" t="s">
        <v>41</v>
      </c>
    </row>
    <row r="32" spans="2:7">
      <c r="B32" s="32" t="s">
        <v>29</v>
      </c>
      <c r="D32" s="6" t="s">
        <v>33</v>
      </c>
    </row>
    <row r="33" spans="2:4">
      <c r="B33" s="30" t="s">
        <v>30</v>
      </c>
      <c r="D33" s="6" t="s">
        <v>34</v>
      </c>
    </row>
    <row r="34" spans="2:4">
      <c r="B34" s="15" t="s">
        <v>30</v>
      </c>
      <c r="D34" s="6" t="s">
        <v>36</v>
      </c>
    </row>
    <row r="35" spans="2:4">
      <c r="D35" s="6"/>
    </row>
    <row r="36" spans="2:4">
      <c r="B36" s="28" t="s">
        <v>40</v>
      </c>
      <c r="D36" s="6"/>
    </row>
    <row r="37" spans="2:4">
      <c r="B37" s="23" t="s">
        <v>35</v>
      </c>
      <c r="D37" s="6" t="s">
        <v>42</v>
      </c>
    </row>
    <row r="38" spans="2:4">
      <c r="B38" s="24" t="s">
        <v>39</v>
      </c>
      <c r="D38" s="5" t="s">
        <v>66</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20"/>
  <sheetViews>
    <sheetView showGridLines="0" zoomScale="85" zoomScaleNormal="85" workbookViewId="0">
      <pane ySplit="3" topLeftCell="A4" activePane="bottomLeft" state="frozen"/>
      <selection activeCell="D49" sqref="D49"/>
      <selection pane="bottomLeft" activeCell="A4" sqref="A4"/>
    </sheetView>
  </sheetViews>
  <sheetFormatPr defaultColWidth="9.140625" defaultRowHeight="12.75"/>
  <cols>
    <col min="1" max="1" width="4.7109375" style="5" customWidth="1"/>
    <col min="2" max="2" width="7.5703125" style="5" customWidth="1"/>
    <col min="3" max="3" width="38.7109375" style="5" bestFit="1" customWidth="1"/>
    <col min="4" max="4" width="51.28515625" style="5" bestFit="1" customWidth="1"/>
    <col min="5" max="5" width="86.5703125" style="5" bestFit="1" customWidth="1"/>
    <col min="6" max="6" width="4.5703125" style="5" customWidth="1"/>
    <col min="7" max="7" width="43.42578125" style="5" customWidth="1"/>
    <col min="8" max="8" width="28.7109375" style="5" customWidth="1"/>
    <col min="9" max="9" width="18.42578125" style="5" customWidth="1"/>
    <col min="10" max="11" width="58.42578125" style="5" customWidth="1"/>
    <col min="12" max="16384" width="9.140625" style="5"/>
  </cols>
  <sheetData>
    <row r="2" spans="2:5" s="10" customFormat="1" ht="18">
      <c r="B2" s="10" t="s">
        <v>23</v>
      </c>
    </row>
    <row r="4" spans="2:5" s="11" customFormat="1">
      <c r="B4" s="11" t="s">
        <v>24</v>
      </c>
    </row>
    <row r="6" spans="2:5">
      <c r="B6" s="28" t="s">
        <v>59</v>
      </c>
    </row>
    <row r="7" spans="2:5">
      <c r="B7" s="28" t="s">
        <v>60</v>
      </c>
    </row>
    <row r="9" spans="2:5">
      <c r="B9" s="48" t="s">
        <v>51</v>
      </c>
      <c r="C9" s="48" t="s">
        <v>52</v>
      </c>
      <c r="D9" s="48" t="s">
        <v>53</v>
      </c>
      <c r="E9" s="48" t="s">
        <v>56</v>
      </c>
    </row>
    <row r="10" spans="2:5">
      <c r="B10" s="19"/>
      <c r="C10" s="25" t="s">
        <v>58</v>
      </c>
      <c r="D10" s="25" t="s">
        <v>25</v>
      </c>
      <c r="E10" s="25" t="s">
        <v>57</v>
      </c>
    </row>
    <row r="11" spans="2:5">
      <c r="B11" s="9">
        <v>1</v>
      </c>
      <c r="C11" s="9" t="s">
        <v>316</v>
      </c>
      <c r="D11" s="9" t="s">
        <v>316</v>
      </c>
      <c r="E11" s="9"/>
    </row>
    <row r="12" spans="2:5">
      <c r="B12" s="9">
        <v>2</v>
      </c>
      <c r="C12" s="9" t="s">
        <v>317</v>
      </c>
      <c r="D12" s="9" t="s">
        <v>317</v>
      </c>
      <c r="E12" s="49" t="s">
        <v>318</v>
      </c>
    </row>
    <row r="13" spans="2:5" ht="12.75" customHeight="1">
      <c r="B13" s="9">
        <v>3</v>
      </c>
      <c r="C13" s="9" t="s">
        <v>321</v>
      </c>
      <c r="D13" s="9" t="s">
        <v>321</v>
      </c>
      <c r="E13" s="49" t="s">
        <v>322</v>
      </c>
    </row>
    <row r="14" spans="2:5" ht="12.75" customHeight="1">
      <c r="B14" s="9">
        <v>4</v>
      </c>
      <c r="C14" s="9" t="s">
        <v>319</v>
      </c>
      <c r="D14" s="47"/>
      <c r="E14" s="100" t="s">
        <v>320</v>
      </c>
    </row>
    <row r="15" spans="2:5" ht="12.75" customHeight="1">
      <c r="B15" s="9">
        <v>14</v>
      </c>
      <c r="C15" s="9" t="s">
        <v>323</v>
      </c>
      <c r="D15" s="101"/>
      <c r="E15" s="49" t="s">
        <v>324</v>
      </c>
    </row>
    <row r="17" spans="2:2" s="11" customFormat="1">
      <c r="B17" s="11" t="s">
        <v>49</v>
      </c>
    </row>
    <row r="19" spans="2:2">
      <c r="B19" s="28" t="s">
        <v>47</v>
      </c>
    </row>
    <row r="20" spans="2:2">
      <c r="B20" s="28" t="s">
        <v>48</v>
      </c>
    </row>
  </sheetData>
  <hyperlinks>
    <hyperlink ref="E12" r:id="rId1" xr:uid="{12A34D79-323C-400D-A71C-D29EAC6778AE}"/>
    <hyperlink ref="E14" r:id="rId2" display="https://www.acm.nl/nl/zoeken-publicaties?text=tarievenbesluit+elektriciteit+2023" xr:uid="{FC818C1C-7A87-4AE0-A0D7-061C5765FEB2}"/>
    <hyperlink ref="E13" r:id="rId3" xr:uid="{6E991921-9B7B-4033-9448-C4795D2E713C}"/>
    <hyperlink ref="E15" r:id="rId4" location="/CBS/nl/dataset/70936ned/table?ts=1631782812900" xr:uid="{036F556C-A6A6-4080-97D9-802BCCD5C1F3}"/>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3"/>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B2:U99"/>
  <sheetViews>
    <sheetView showGridLines="0" zoomScale="85" zoomScaleNormal="85" workbookViewId="0">
      <pane xSplit="6" ySplit="8" topLeftCell="G9" activePane="bottomRight" state="frozen"/>
      <selection activeCell="D49" sqref="D49"/>
      <selection pane="topRight" activeCell="D49" sqref="D49"/>
      <selection pane="bottomLeft" activeCell="D49" sqref="D49"/>
      <selection pane="bottomRight" activeCell="G9" sqref="G9"/>
    </sheetView>
  </sheetViews>
  <sheetFormatPr defaultColWidth="9.140625" defaultRowHeight="12.75"/>
  <cols>
    <col min="1" max="1" width="4.7109375" style="5" customWidth="1"/>
    <col min="2" max="2" width="41.42578125" style="5" customWidth="1"/>
    <col min="3" max="3" width="4.7109375" style="5" customWidth="1"/>
    <col min="4" max="4" width="4.5703125" style="5" customWidth="1"/>
    <col min="5" max="5" width="6.140625" style="5" customWidth="1"/>
    <col min="6" max="6" width="13.7109375" style="5" customWidth="1"/>
    <col min="7" max="7" width="2.7109375" style="5" customWidth="1"/>
    <col min="8" max="8" width="13.7109375" style="5" customWidth="1"/>
    <col min="9" max="9" width="2.7109375" style="5" customWidth="1"/>
    <col min="10" max="10" width="16.5703125" style="5" bestFit="1" customWidth="1"/>
    <col min="11" max="11" width="2.7109375" style="5" customWidth="1"/>
    <col min="12" max="12" width="12.5703125" style="5" customWidth="1"/>
    <col min="13" max="17" width="14" style="5" bestFit="1" customWidth="1"/>
    <col min="18" max="18" width="4.42578125" style="5" customWidth="1"/>
    <col min="19" max="19" width="72" style="5" bestFit="1" customWidth="1"/>
    <col min="20" max="20" width="2.7109375" style="5" customWidth="1"/>
    <col min="21" max="21" width="13.7109375" style="5" customWidth="1"/>
    <col min="22" max="22" width="2.7109375" style="5" customWidth="1"/>
    <col min="23" max="37" width="13.7109375" style="5" customWidth="1"/>
    <col min="38" max="16384" width="9.140625" style="5"/>
  </cols>
  <sheetData>
    <row r="2" spans="2:21" s="76" customFormat="1" ht="18">
      <c r="B2" s="76" t="s">
        <v>283</v>
      </c>
    </row>
    <row r="4" spans="2:21">
      <c r="B4" s="27" t="s">
        <v>28</v>
      </c>
      <c r="C4" s="4"/>
      <c r="D4" s="4"/>
      <c r="L4"/>
    </row>
    <row r="5" spans="2:21">
      <c r="B5" s="5" t="s">
        <v>286</v>
      </c>
      <c r="H5" s="21"/>
    </row>
    <row r="7" spans="2:21" s="77" customFormat="1">
      <c r="F7" s="77" t="s">
        <v>26</v>
      </c>
      <c r="H7" s="77" t="s">
        <v>27</v>
      </c>
      <c r="J7" s="77" t="s">
        <v>46</v>
      </c>
      <c r="L7" s="77" t="s">
        <v>91</v>
      </c>
      <c r="M7" s="77" t="s">
        <v>69</v>
      </c>
      <c r="N7" s="77" t="s">
        <v>70</v>
      </c>
      <c r="O7" s="77" t="s">
        <v>71</v>
      </c>
      <c r="P7" s="11" t="s">
        <v>72</v>
      </c>
      <c r="Q7" s="77" t="s">
        <v>73</v>
      </c>
      <c r="S7" s="77" t="s">
        <v>44</v>
      </c>
      <c r="U7" s="77" t="s">
        <v>45</v>
      </c>
    </row>
    <row r="10" spans="2:21" s="78" customFormat="1">
      <c r="B10" s="78" t="s">
        <v>314</v>
      </c>
    </row>
    <row r="12" spans="2:21">
      <c r="B12" s="27" t="s">
        <v>92</v>
      </c>
    </row>
    <row r="14" spans="2:21">
      <c r="B14" s="27" t="s">
        <v>93</v>
      </c>
    </row>
    <row r="15" spans="2:21">
      <c r="B15" s="5" t="s">
        <v>94</v>
      </c>
      <c r="F15" s="5" t="s">
        <v>131</v>
      </c>
      <c r="J15" s="75">
        <f>SUM(L15:Q15)</f>
        <v>2.3583333333333334</v>
      </c>
      <c r="L15" s="69"/>
      <c r="M15" s="69"/>
      <c r="N15" s="32">
        <v>2.3583333333333334</v>
      </c>
      <c r="O15" s="69"/>
      <c r="P15" s="69"/>
      <c r="Q15" s="69"/>
      <c r="S15" s="5" t="s">
        <v>295</v>
      </c>
    </row>
    <row r="16" spans="2:21">
      <c r="B16" s="5" t="s">
        <v>95</v>
      </c>
      <c r="F16" s="5" t="s">
        <v>131</v>
      </c>
      <c r="J16" s="75">
        <f>SUM(L16:Q16)</f>
        <v>1159744.6666666667</v>
      </c>
      <c r="L16" s="69"/>
      <c r="M16" s="69"/>
      <c r="N16" s="32">
        <v>1159744.6666666667</v>
      </c>
      <c r="O16" s="69"/>
      <c r="P16" s="69"/>
      <c r="Q16" s="69"/>
      <c r="S16" s="5" t="s">
        <v>295</v>
      </c>
    </row>
    <row r="17" spans="2:19">
      <c r="B17" s="5" t="s">
        <v>96</v>
      </c>
      <c r="F17" s="5" t="s">
        <v>131</v>
      </c>
      <c r="J17" s="75">
        <f>SUM(L17:Q17)</f>
        <v>10785049.727272727</v>
      </c>
      <c r="L17" s="69"/>
      <c r="M17" s="69"/>
      <c r="N17" s="32">
        <v>10785049.727272727</v>
      </c>
      <c r="O17" s="69"/>
      <c r="P17" s="69"/>
      <c r="Q17" s="69"/>
      <c r="S17" s="5" t="s">
        <v>295</v>
      </c>
    </row>
    <row r="18" spans="2:19">
      <c r="N18" s="85"/>
    </row>
    <row r="19" spans="2:19">
      <c r="B19" s="27" t="s">
        <v>97</v>
      </c>
      <c r="N19" s="85"/>
    </row>
    <row r="20" spans="2:19">
      <c r="B20" s="5" t="s">
        <v>94</v>
      </c>
      <c r="F20" s="5" t="s">
        <v>131</v>
      </c>
      <c r="J20" s="75">
        <f>SUM(L20:Q20)</f>
        <v>4.8709673913043483</v>
      </c>
      <c r="L20" s="69"/>
      <c r="M20" s="69"/>
      <c r="N20" s="32">
        <v>4.8709673913043483</v>
      </c>
      <c r="O20" s="69"/>
      <c r="P20" s="69"/>
      <c r="Q20" s="69"/>
      <c r="S20" s="5" t="s">
        <v>295</v>
      </c>
    </row>
    <row r="21" spans="2:19">
      <c r="B21" s="5" t="s">
        <v>95</v>
      </c>
      <c r="F21" s="5" t="s">
        <v>131</v>
      </c>
      <c r="J21" s="75">
        <f>SUM(L21:Q21)</f>
        <v>161560</v>
      </c>
      <c r="L21" s="69"/>
      <c r="M21" s="69"/>
      <c r="N21" s="32">
        <v>161560</v>
      </c>
      <c r="O21" s="69"/>
      <c r="P21" s="69"/>
      <c r="Q21" s="69"/>
      <c r="S21" s="5" t="s">
        <v>295</v>
      </c>
    </row>
    <row r="22" spans="2:19">
      <c r="B22" s="5" t="s">
        <v>98</v>
      </c>
      <c r="F22" s="5" t="s">
        <v>131</v>
      </c>
      <c r="J22" s="75">
        <f>SUM(L22:Q22)</f>
        <v>811024.17920593242</v>
      </c>
      <c r="L22" s="69"/>
      <c r="M22" s="69"/>
      <c r="N22" s="32">
        <v>811024.17920593242</v>
      </c>
      <c r="O22" s="69"/>
      <c r="P22" s="69"/>
      <c r="Q22" s="69"/>
      <c r="S22" s="5" t="s">
        <v>295</v>
      </c>
    </row>
    <row r="23" spans="2:19">
      <c r="N23" s="85"/>
    </row>
    <row r="24" spans="2:19">
      <c r="B24" s="27" t="s">
        <v>99</v>
      </c>
      <c r="N24" s="85"/>
    </row>
    <row r="25" spans="2:19">
      <c r="B25" s="5" t="s">
        <v>94</v>
      </c>
      <c r="F25" s="5" t="s">
        <v>131</v>
      </c>
      <c r="J25" s="75">
        <f>SUM(L25:Q25)</f>
        <v>93.28911231884058</v>
      </c>
      <c r="L25" s="69"/>
      <c r="M25" s="32">
        <v>5.9375</v>
      </c>
      <c r="N25" s="32">
        <v>7</v>
      </c>
      <c r="O25" s="69"/>
      <c r="P25" s="32">
        <v>80.35161231884058</v>
      </c>
      <c r="Q25" s="69"/>
      <c r="S25" s="5" t="s">
        <v>295</v>
      </c>
    </row>
    <row r="26" spans="2:19">
      <c r="B26" s="5" t="s">
        <v>95</v>
      </c>
      <c r="F26" s="5" t="s">
        <v>131</v>
      </c>
      <c r="J26" s="75">
        <f>SUM(L26:Q26)</f>
        <v>963893.85021096119</v>
      </c>
      <c r="L26" s="69"/>
      <c r="M26" s="32">
        <v>168044.7563829787</v>
      </c>
      <c r="N26" s="32">
        <v>90119.938884850009</v>
      </c>
      <c r="O26" s="69"/>
      <c r="P26" s="32">
        <v>705729.15494313254</v>
      </c>
      <c r="Q26" s="69"/>
      <c r="S26" s="5" t="s">
        <v>295</v>
      </c>
    </row>
    <row r="27" spans="2:19">
      <c r="B27" s="5" t="s">
        <v>96</v>
      </c>
      <c r="F27" s="5" t="s">
        <v>131</v>
      </c>
      <c r="J27" s="75">
        <f>SUM(L27:Q27)</f>
        <v>8016021.3513893709</v>
      </c>
      <c r="L27" s="69"/>
      <c r="M27" s="32">
        <v>1512520.3464912279</v>
      </c>
      <c r="N27" s="32">
        <v>657071.13499967521</v>
      </c>
      <c r="O27" s="69"/>
      <c r="P27" s="32">
        <v>5846429.8698984673</v>
      </c>
      <c r="Q27" s="69"/>
      <c r="S27" s="5" t="s">
        <v>295</v>
      </c>
    </row>
    <row r="28" spans="2:19">
      <c r="L28" s="64"/>
      <c r="M28" s="85"/>
      <c r="N28" s="85"/>
      <c r="O28" s="64"/>
      <c r="P28" s="85"/>
      <c r="Q28" s="64"/>
    </row>
    <row r="29" spans="2:19">
      <c r="B29" s="27" t="s">
        <v>100</v>
      </c>
      <c r="M29" s="85"/>
      <c r="N29" s="85"/>
      <c r="P29" s="85"/>
    </row>
    <row r="30" spans="2:19">
      <c r="B30" s="5" t="s">
        <v>94</v>
      </c>
      <c r="F30" s="5" t="s">
        <v>131</v>
      </c>
      <c r="J30" s="75">
        <f>SUM(L30:Q30)</f>
        <v>17</v>
      </c>
      <c r="L30" s="69"/>
      <c r="M30" s="32">
        <v>2</v>
      </c>
      <c r="N30" s="32">
        <v>8</v>
      </c>
      <c r="O30" s="69"/>
      <c r="P30" s="32">
        <v>7</v>
      </c>
      <c r="Q30" s="69"/>
      <c r="S30" s="5" t="s">
        <v>295</v>
      </c>
    </row>
    <row r="31" spans="2:19">
      <c r="B31" s="5" t="s">
        <v>95</v>
      </c>
      <c r="F31" s="5" t="s">
        <v>131</v>
      </c>
      <c r="J31" s="75">
        <f>SUM(L31:Q31)</f>
        <v>160832.92341155017</v>
      </c>
      <c r="L31" s="69"/>
      <c r="M31" s="32">
        <v>5840.0042553191206</v>
      </c>
      <c r="N31" s="32">
        <v>81837.162500000006</v>
      </c>
      <c r="O31" s="69"/>
      <c r="P31" s="32">
        <v>73155.756656231068</v>
      </c>
      <c r="Q31" s="69"/>
      <c r="S31" s="5" t="s">
        <v>295</v>
      </c>
    </row>
    <row r="32" spans="2:19">
      <c r="B32" s="5" t="s">
        <v>98</v>
      </c>
      <c r="F32" s="5" t="s">
        <v>131</v>
      </c>
      <c r="J32" s="75">
        <f>SUM(L32:Q32)</f>
        <v>1897524.0464426489</v>
      </c>
      <c r="L32" s="69"/>
      <c r="M32" s="32">
        <v>57225.89873417723</v>
      </c>
      <c r="N32" s="32">
        <v>1073932.1167954595</v>
      </c>
      <c r="O32" s="69"/>
      <c r="P32" s="32">
        <v>766366.0309130121</v>
      </c>
      <c r="Q32" s="69"/>
      <c r="S32" s="5" t="s">
        <v>295</v>
      </c>
    </row>
    <row r="33" spans="2:19">
      <c r="M33" s="85"/>
      <c r="N33" s="85"/>
      <c r="P33" s="85"/>
    </row>
    <row r="34" spans="2:19">
      <c r="B34" s="27" t="s">
        <v>134</v>
      </c>
      <c r="M34" s="85"/>
      <c r="N34" s="85"/>
      <c r="P34" s="85"/>
    </row>
    <row r="35" spans="2:19">
      <c r="B35" s="5" t="s">
        <v>94</v>
      </c>
      <c r="F35" s="5" t="s">
        <v>131</v>
      </c>
      <c r="J35" s="75">
        <f>SUM(L35:Q35)</f>
        <v>842.28867753623183</v>
      </c>
      <c r="L35" s="69"/>
      <c r="M35" s="32">
        <v>210.19794202898549</v>
      </c>
      <c r="N35" s="32">
        <v>381.34750000000003</v>
      </c>
      <c r="O35" s="69"/>
      <c r="P35" s="32">
        <v>233.8741884057971</v>
      </c>
      <c r="Q35" s="32">
        <v>16.869047101449276</v>
      </c>
      <c r="S35" s="5" t="s">
        <v>295</v>
      </c>
    </row>
    <row r="36" spans="2:19">
      <c r="B36" s="5" t="s">
        <v>95</v>
      </c>
      <c r="F36" s="5" t="s">
        <v>131</v>
      </c>
      <c r="J36" s="75">
        <f>SUM(L36:Q36)</f>
        <v>4411011.9732047059</v>
      </c>
      <c r="L36" s="69"/>
      <c r="M36" s="32">
        <v>1378266.712103856</v>
      </c>
      <c r="N36" s="32">
        <v>2032152.0815013477</v>
      </c>
      <c r="O36" s="69"/>
      <c r="P36" s="32">
        <v>865624.65603943681</v>
      </c>
      <c r="Q36" s="32">
        <v>134968.52356006546</v>
      </c>
      <c r="S36" s="5" t="s">
        <v>295</v>
      </c>
    </row>
    <row r="37" spans="2:19">
      <c r="B37" s="5" t="s">
        <v>96</v>
      </c>
      <c r="F37" s="5" t="s">
        <v>131</v>
      </c>
      <c r="J37" s="75">
        <f>SUM(L37:Q37)</f>
        <v>32707430.913921919</v>
      </c>
      <c r="L37" s="69"/>
      <c r="M37" s="32">
        <v>10926556.074626865</v>
      </c>
      <c r="N37" s="32">
        <v>14205284.415891545</v>
      </c>
      <c r="O37" s="69"/>
      <c r="P37" s="32">
        <v>6559610.9871406434</v>
      </c>
      <c r="Q37" s="32">
        <v>1015979.4362628662</v>
      </c>
      <c r="S37" s="5" t="s">
        <v>295</v>
      </c>
    </row>
    <row r="38" spans="2:19">
      <c r="M38" s="85"/>
      <c r="N38" s="85"/>
      <c r="P38" s="85"/>
    </row>
    <row r="39" spans="2:19">
      <c r="B39" s="27" t="s">
        <v>135</v>
      </c>
      <c r="M39" s="85"/>
      <c r="N39" s="85"/>
      <c r="P39" s="85"/>
    </row>
    <row r="40" spans="2:19">
      <c r="B40" s="5" t="s">
        <v>94</v>
      </c>
      <c r="F40" s="5" t="s">
        <v>131</v>
      </c>
      <c r="J40" s="75">
        <f>SUM(L40:Q40)</f>
        <v>13.607499999999998</v>
      </c>
      <c r="L40" s="69"/>
      <c r="M40" s="32">
        <v>7</v>
      </c>
      <c r="N40" s="32">
        <v>5.607499999999999</v>
      </c>
      <c r="O40" s="69"/>
      <c r="P40" s="32">
        <v>1</v>
      </c>
      <c r="Q40" s="69"/>
      <c r="S40" s="5" t="s">
        <v>295</v>
      </c>
    </row>
    <row r="41" spans="2:19">
      <c r="B41" s="5" t="s">
        <v>95</v>
      </c>
      <c r="F41" s="5" t="s">
        <v>131</v>
      </c>
      <c r="J41" s="75">
        <f>SUM(L41:Q41)</f>
        <v>165207.38504128455</v>
      </c>
      <c r="L41" s="69"/>
      <c r="M41" s="32">
        <v>126264.00000000003</v>
      </c>
      <c r="N41" s="32">
        <v>36143.246666666666</v>
      </c>
      <c r="O41" s="69"/>
      <c r="P41" s="32">
        <v>2800.1383746178326</v>
      </c>
      <c r="Q41" s="69"/>
      <c r="S41" s="5" t="s">
        <v>295</v>
      </c>
    </row>
    <row r="42" spans="2:19">
      <c r="B42" s="5" t="s">
        <v>98</v>
      </c>
      <c r="F42" s="5" t="s">
        <v>131</v>
      </c>
      <c r="J42" s="75">
        <f>SUM(L42:Q42)</f>
        <v>1279733.405606315</v>
      </c>
      <c r="L42" s="69"/>
      <c r="M42" s="32">
        <v>870269.69892473205</v>
      </c>
      <c r="N42" s="32">
        <v>347253.68429511454</v>
      </c>
      <c r="O42" s="69"/>
      <c r="P42" s="32">
        <v>62210.022386468569</v>
      </c>
      <c r="Q42" s="69"/>
      <c r="S42" s="5" t="s">
        <v>295</v>
      </c>
    </row>
    <row r="45" spans="2:19">
      <c r="B45" s="27" t="s">
        <v>101</v>
      </c>
    </row>
    <row r="47" spans="2:19">
      <c r="B47" s="27" t="s">
        <v>102</v>
      </c>
    </row>
    <row r="48" spans="2:19">
      <c r="B48" s="5" t="s">
        <v>94</v>
      </c>
      <c r="F48" s="5" t="s">
        <v>131</v>
      </c>
      <c r="J48" s="75">
        <f>SUM(L48:Q48)</f>
        <v>362.18628117913784</v>
      </c>
      <c r="L48" s="69"/>
      <c r="M48" s="32">
        <v>357.18628117913784</v>
      </c>
      <c r="N48" s="69"/>
      <c r="O48" s="32">
        <v>5</v>
      </c>
      <c r="P48" s="69"/>
      <c r="Q48" s="69"/>
      <c r="R48" s="64"/>
      <c r="S48" s="5" t="s">
        <v>295</v>
      </c>
    </row>
    <row r="49" spans="2:19">
      <c r="B49" s="5" t="s">
        <v>103</v>
      </c>
      <c r="F49" s="5" t="s">
        <v>131</v>
      </c>
      <c r="J49" s="75">
        <f>SUM(L49:Q49)</f>
        <v>1046885.6397881106</v>
      </c>
      <c r="L49" s="69"/>
      <c r="M49" s="32">
        <v>1029047.6397881106</v>
      </c>
      <c r="N49" s="69"/>
      <c r="O49" s="32">
        <v>17838</v>
      </c>
      <c r="P49" s="69"/>
      <c r="Q49" s="69"/>
      <c r="R49" s="64"/>
      <c r="S49" s="5" t="s">
        <v>295</v>
      </c>
    </row>
    <row r="50" spans="2:19">
      <c r="B50" s="5" t="s">
        <v>96</v>
      </c>
      <c r="F50" s="5" t="s">
        <v>131</v>
      </c>
      <c r="J50" s="75">
        <f>SUM(L50:Q50)</f>
        <v>8406186.3278688528</v>
      </c>
      <c r="L50" s="69"/>
      <c r="M50" s="32">
        <v>8241997.3278688537</v>
      </c>
      <c r="N50" s="69"/>
      <c r="O50" s="32">
        <v>164189</v>
      </c>
      <c r="P50" s="69"/>
      <c r="Q50" s="69"/>
      <c r="R50" s="64"/>
      <c r="S50" s="5" t="s">
        <v>295</v>
      </c>
    </row>
    <row r="51" spans="2:19">
      <c r="B51" s="5" t="s">
        <v>104</v>
      </c>
      <c r="F51" s="5" t="s">
        <v>131</v>
      </c>
      <c r="J51" s="75">
        <f>SUM(L51:Q51)</f>
        <v>3153027369.1111116</v>
      </c>
      <c r="L51" s="69"/>
      <c r="M51" s="32">
        <v>3104698661.1111116</v>
      </c>
      <c r="N51" s="69"/>
      <c r="O51" s="32">
        <v>48328708</v>
      </c>
      <c r="P51" s="69"/>
      <c r="Q51" s="69"/>
      <c r="R51" s="64"/>
      <c r="S51" s="5" t="s">
        <v>295</v>
      </c>
    </row>
    <row r="52" spans="2:19">
      <c r="M52" s="86"/>
      <c r="O52" s="86"/>
    </row>
    <row r="53" spans="2:19">
      <c r="B53" s="27" t="s">
        <v>122</v>
      </c>
      <c r="M53" s="86"/>
      <c r="O53" s="86"/>
    </row>
    <row r="54" spans="2:19">
      <c r="B54" s="5" t="s">
        <v>94</v>
      </c>
      <c r="F54" s="5" t="s">
        <v>131</v>
      </c>
      <c r="J54" s="75">
        <f>SUM(L54:Q54)</f>
        <v>14559.555034013607</v>
      </c>
      <c r="L54" s="69"/>
      <c r="M54" s="32">
        <v>14541.255034013608</v>
      </c>
      <c r="N54" s="69"/>
      <c r="O54" s="32">
        <v>18.3</v>
      </c>
      <c r="P54" s="69"/>
      <c r="Q54" s="69"/>
      <c r="S54" s="5" t="s">
        <v>295</v>
      </c>
    </row>
    <row r="55" spans="2:19">
      <c r="B55" s="5" t="s">
        <v>103</v>
      </c>
      <c r="F55" s="5" t="s">
        <v>131</v>
      </c>
      <c r="J55" s="75">
        <f>SUM(L55:Q55)</f>
        <v>4064455.0254564988</v>
      </c>
      <c r="L55" s="69"/>
      <c r="M55" s="32">
        <v>4044054.8254564987</v>
      </c>
      <c r="N55" s="69"/>
      <c r="O55" s="32">
        <v>20400.2</v>
      </c>
      <c r="P55" s="69"/>
      <c r="Q55" s="69"/>
      <c r="S55" s="5" t="s">
        <v>295</v>
      </c>
    </row>
    <row r="56" spans="2:19">
      <c r="B56" s="5" t="s">
        <v>96</v>
      </c>
      <c r="F56" s="5" t="s">
        <v>131</v>
      </c>
      <c r="J56" s="75">
        <f>SUM(L56:Q56)</f>
        <v>28887483.764705881</v>
      </c>
      <c r="L56" s="69"/>
      <c r="M56" s="32">
        <v>28726754.764705881</v>
      </c>
      <c r="N56" s="69"/>
      <c r="O56" s="32">
        <v>160729</v>
      </c>
      <c r="P56" s="69"/>
      <c r="Q56" s="69"/>
      <c r="S56" s="5" t="s">
        <v>295</v>
      </c>
    </row>
    <row r="57" spans="2:19">
      <c r="B57" s="5" t="s">
        <v>104</v>
      </c>
      <c r="F57" s="5" t="s">
        <v>131</v>
      </c>
      <c r="J57" s="75">
        <f>SUM(L57:Q57)</f>
        <v>7983565047.5517225</v>
      </c>
      <c r="L57" s="69"/>
      <c r="M57" s="32">
        <v>7921779136.5517225</v>
      </c>
      <c r="N57" s="69"/>
      <c r="O57" s="32">
        <v>61785911</v>
      </c>
      <c r="P57" s="69"/>
      <c r="Q57" s="69"/>
      <c r="S57" s="5" t="s">
        <v>295</v>
      </c>
    </row>
    <row r="59" spans="2:19">
      <c r="B59" s="4" t="s">
        <v>130</v>
      </c>
    </row>
    <row r="60" spans="2:19">
      <c r="B60" s="5" t="s">
        <v>94</v>
      </c>
      <c r="F60" s="5" t="s">
        <v>131</v>
      </c>
      <c r="J60" s="75">
        <f>SUM(L60:Q60)</f>
        <v>15155.088582766439</v>
      </c>
      <c r="L60" s="32">
        <v>31</v>
      </c>
      <c r="M60" s="69"/>
      <c r="N60" s="32">
        <v>9768.0983560090699</v>
      </c>
      <c r="O60" s="69"/>
      <c r="P60" s="32">
        <v>5050.5178231292512</v>
      </c>
      <c r="Q60" s="32">
        <v>305.47240362811789</v>
      </c>
      <c r="S60" s="5" t="s">
        <v>295</v>
      </c>
    </row>
    <row r="61" spans="2:19">
      <c r="B61" s="5" t="s">
        <v>103</v>
      </c>
      <c r="F61" s="5" t="s">
        <v>131</v>
      </c>
      <c r="J61" s="75">
        <f>SUM(L61:Q61)</f>
        <v>6734971.2747461786</v>
      </c>
      <c r="L61" s="32">
        <v>50944</v>
      </c>
      <c r="M61" s="69"/>
      <c r="N61" s="32">
        <v>3925695.9946520152</v>
      </c>
      <c r="O61" s="69"/>
      <c r="P61" s="32">
        <v>2252460.2006758191</v>
      </c>
      <c r="Q61" s="32">
        <v>505871.07941834466</v>
      </c>
      <c r="S61" s="5" t="s">
        <v>295</v>
      </c>
    </row>
    <row r="62" spans="2:19">
      <c r="B62" s="5" t="s">
        <v>96</v>
      </c>
      <c r="F62" s="5" t="s">
        <v>131</v>
      </c>
      <c r="J62" s="75">
        <f>SUM(L62:Q62)</f>
        <v>47521701.292446882</v>
      </c>
      <c r="L62" s="32">
        <v>372658</v>
      </c>
      <c r="M62" s="69"/>
      <c r="N62" s="32">
        <v>27592423.980378769</v>
      </c>
      <c r="O62" s="69"/>
      <c r="P62" s="32">
        <v>16272386.601549618</v>
      </c>
      <c r="Q62" s="32">
        <v>3284232.7105184933</v>
      </c>
      <c r="S62" s="5" t="s">
        <v>295</v>
      </c>
    </row>
    <row r="63" spans="2:19">
      <c r="B63" s="5" t="s">
        <v>104</v>
      </c>
      <c r="F63" s="5" t="s">
        <v>131</v>
      </c>
      <c r="J63" s="75">
        <f>SUM(L63:Q63)</f>
        <v>13205288749.349955</v>
      </c>
      <c r="L63" s="32">
        <v>127309477</v>
      </c>
      <c r="M63" s="69"/>
      <c r="N63" s="32">
        <v>7992688520.8337049</v>
      </c>
      <c r="O63" s="69"/>
      <c r="P63" s="32">
        <v>4577619106.7567568</v>
      </c>
      <c r="Q63" s="32">
        <v>507671644.75949365</v>
      </c>
      <c r="S63" s="5" t="s">
        <v>295</v>
      </c>
    </row>
    <row r="65" spans="2:19">
      <c r="B65" s="27" t="s">
        <v>105</v>
      </c>
    </row>
    <row r="66" spans="2:19">
      <c r="B66" s="5" t="s">
        <v>94</v>
      </c>
      <c r="F66" s="5" t="s">
        <v>131</v>
      </c>
      <c r="J66" s="75">
        <f>SUM(L66:Q66)</f>
        <v>45019.975651927438</v>
      </c>
      <c r="L66" s="32">
        <v>259</v>
      </c>
      <c r="M66" s="32">
        <v>13437.323174603174</v>
      </c>
      <c r="N66" s="32">
        <v>16865.2925</v>
      </c>
      <c r="O66" s="32">
        <v>139.88999999999999</v>
      </c>
      <c r="P66" s="32">
        <v>13515.98462585034</v>
      </c>
      <c r="Q66" s="32">
        <v>802.48535147392295</v>
      </c>
      <c r="S66" s="5" t="s">
        <v>295</v>
      </c>
    </row>
    <row r="67" spans="2:19">
      <c r="B67" s="5" t="s">
        <v>103</v>
      </c>
      <c r="F67" s="5" t="s">
        <v>131</v>
      </c>
      <c r="J67" s="75">
        <f>SUM(L67:Q67)</f>
        <v>3976180.2989978204</v>
      </c>
      <c r="L67" s="32">
        <v>55660</v>
      </c>
      <c r="M67" s="32">
        <v>1097761.7369255153</v>
      </c>
      <c r="N67" s="32">
        <v>1427980.9758333333</v>
      </c>
      <c r="O67" s="32">
        <v>27274.2</v>
      </c>
      <c r="P67" s="32">
        <v>1198635.7992153813</v>
      </c>
      <c r="Q67" s="32">
        <v>168867.58702359063</v>
      </c>
      <c r="S67" s="5" t="s">
        <v>295</v>
      </c>
    </row>
    <row r="68" spans="2:19">
      <c r="B68" s="5" t="s">
        <v>96</v>
      </c>
      <c r="F68" s="5" t="s">
        <v>131</v>
      </c>
      <c r="J68" s="75">
        <f>SUM(L68:Q68)</f>
        <v>28296301.347741935</v>
      </c>
      <c r="L68" s="32">
        <v>421463</v>
      </c>
      <c r="M68" s="32">
        <v>7868597.9276018105</v>
      </c>
      <c r="N68" s="32">
        <v>9994804.896817388</v>
      </c>
      <c r="O68" s="32">
        <v>207538</v>
      </c>
      <c r="P68" s="32">
        <v>8590854.1584240124</v>
      </c>
      <c r="Q68" s="32">
        <v>1213043.3648987215</v>
      </c>
      <c r="S68" s="5" t="s">
        <v>295</v>
      </c>
    </row>
    <row r="69" spans="2:19">
      <c r="B69" s="5" t="s">
        <v>104</v>
      </c>
      <c r="F69" s="5" t="s">
        <v>131</v>
      </c>
      <c r="J69" s="75">
        <f>SUM(L69:Q69)</f>
        <v>6590953134.8882895</v>
      </c>
      <c r="L69" s="32">
        <v>110365590</v>
      </c>
      <c r="M69" s="32">
        <v>1748431657.241379</v>
      </c>
      <c r="N69" s="32">
        <v>2361962495.0399995</v>
      </c>
      <c r="O69" s="32">
        <v>54099980</v>
      </c>
      <c r="P69" s="32">
        <v>2048700939.189189</v>
      </c>
      <c r="Q69" s="32">
        <v>267392473.41772154</v>
      </c>
      <c r="S69" s="5" t="s">
        <v>295</v>
      </c>
    </row>
    <row r="72" spans="2:19">
      <c r="B72" s="27" t="s">
        <v>106</v>
      </c>
    </row>
    <row r="74" spans="2:19">
      <c r="B74" s="27" t="s">
        <v>132</v>
      </c>
    </row>
    <row r="75" spans="2:19">
      <c r="B75" s="5" t="s">
        <v>94</v>
      </c>
      <c r="F75" s="5" t="s">
        <v>131</v>
      </c>
      <c r="J75" s="75">
        <f>SUM(L75:Q75)</f>
        <v>23482.718611111115</v>
      </c>
      <c r="L75" s="32">
        <v>370</v>
      </c>
      <c r="M75" s="32">
        <v>7440.0938888888904</v>
      </c>
      <c r="N75" s="32">
        <v>8240.8308333333334</v>
      </c>
      <c r="O75" s="32">
        <v>172.91</v>
      </c>
      <c r="P75" s="32">
        <v>7033.8516666666665</v>
      </c>
      <c r="Q75" s="32">
        <v>225.03222222222223</v>
      </c>
      <c r="S75" s="5" t="s">
        <v>295</v>
      </c>
    </row>
    <row r="76" spans="2:19">
      <c r="B76" s="5" t="s">
        <v>103</v>
      </c>
      <c r="F76" s="5" t="s">
        <v>131</v>
      </c>
      <c r="J76" s="75">
        <f>SUM(L76:Q76)</f>
        <v>906780.49867639539</v>
      </c>
      <c r="L76" s="32">
        <v>26223</v>
      </c>
      <c r="M76" s="32">
        <v>214726.77392120069</v>
      </c>
      <c r="N76" s="32">
        <v>261644.66250000001</v>
      </c>
      <c r="O76" s="32">
        <v>11430.1</v>
      </c>
      <c r="P76" s="32">
        <v>385601.1632898653</v>
      </c>
      <c r="Q76" s="32">
        <v>7154.7989653294608</v>
      </c>
      <c r="S76" s="5" t="s">
        <v>295</v>
      </c>
    </row>
    <row r="77" spans="2:19">
      <c r="B77" s="5" t="s">
        <v>108</v>
      </c>
      <c r="F77" s="5" t="s">
        <v>131</v>
      </c>
      <c r="J77" s="75">
        <f>SUM(L77:Q77)</f>
        <v>524943405.70038408</v>
      </c>
      <c r="L77" s="32">
        <v>12021616</v>
      </c>
      <c r="M77" s="32">
        <v>117897003.54330719</v>
      </c>
      <c r="N77" s="32">
        <v>149646391.67234597</v>
      </c>
      <c r="O77" s="32">
        <v>7482790</v>
      </c>
      <c r="P77" s="32">
        <v>233586756.58263302</v>
      </c>
      <c r="Q77" s="32">
        <v>4308847.9020979023</v>
      </c>
      <c r="S77" s="5" t="s">
        <v>295</v>
      </c>
    </row>
    <row r="78" spans="2:19">
      <c r="B78" s="5" t="s">
        <v>104</v>
      </c>
      <c r="F78" s="5" t="s">
        <v>131</v>
      </c>
      <c r="J78" s="75">
        <f>SUM(L78:Q78)</f>
        <v>726329138.57380569</v>
      </c>
      <c r="L78" s="32">
        <v>20815447</v>
      </c>
      <c r="M78" s="32">
        <v>154900890.92783508</v>
      </c>
      <c r="N78" s="32">
        <v>206071960.43984303</v>
      </c>
      <c r="O78" s="32">
        <v>11593250</v>
      </c>
      <c r="P78" s="32">
        <v>327910655.78583765</v>
      </c>
      <c r="Q78" s="32">
        <v>5036934.4202898555</v>
      </c>
      <c r="S78" s="5" t="s">
        <v>295</v>
      </c>
    </row>
    <row r="79" spans="2:19">
      <c r="L79" s="86"/>
      <c r="M79" s="86"/>
      <c r="N79" s="86"/>
      <c r="O79" s="86"/>
      <c r="P79" s="86"/>
      <c r="Q79" s="86"/>
    </row>
    <row r="80" spans="2:19">
      <c r="B80" s="27" t="s">
        <v>109</v>
      </c>
      <c r="L80" s="86"/>
      <c r="M80" s="86"/>
      <c r="N80" s="86"/>
      <c r="O80" s="86"/>
      <c r="P80" s="86"/>
      <c r="Q80" s="86"/>
    </row>
    <row r="81" spans="2:21">
      <c r="B81" s="5" t="s">
        <v>110</v>
      </c>
      <c r="F81" s="5" t="s">
        <v>131</v>
      </c>
      <c r="J81" s="75">
        <f>SUM(L81:Q81)</f>
        <v>2807452.723094</v>
      </c>
      <c r="L81" s="32">
        <v>25661</v>
      </c>
      <c r="M81" s="32">
        <v>1257966.5017378861</v>
      </c>
      <c r="N81" s="32">
        <v>796287.98770221788</v>
      </c>
      <c r="O81" s="32">
        <v>19039</v>
      </c>
      <c r="P81" s="32">
        <v>679687.89724271162</v>
      </c>
      <c r="Q81" s="32">
        <v>28810.336411183998</v>
      </c>
      <c r="S81" s="5" t="s">
        <v>295</v>
      </c>
    </row>
    <row r="82" spans="2:21">
      <c r="B82" s="5" t="s">
        <v>133</v>
      </c>
      <c r="F82" s="5" t="s">
        <v>131</v>
      </c>
      <c r="J82" s="75">
        <f>SUM(L82:Q82)</f>
        <v>8645619.0365643539</v>
      </c>
      <c r="L82" s="32">
        <v>54761</v>
      </c>
      <c r="M82" s="32">
        <v>2839052.0860096789</v>
      </c>
      <c r="N82" s="32">
        <v>3299066.9566047033</v>
      </c>
      <c r="O82" s="32">
        <v>33568.050000000003</v>
      </c>
      <c r="P82" s="32">
        <v>2356118.8391353567</v>
      </c>
      <c r="Q82" s="32">
        <v>63052.104814614344</v>
      </c>
      <c r="S82" s="5" t="s">
        <v>295</v>
      </c>
    </row>
    <row r="83" spans="2:21">
      <c r="L83" s="87"/>
      <c r="M83" s="87"/>
      <c r="N83" s="87"/>
      <c r="O83" s="87"/>
      <c r="P83" s="87"/>
      <c r="Q83" s="87"/>
    </row>
    <row r="84" spans="2:21">
      <c r="B84" s="27" t="s">
        <v>112</v>
      </c>
      <c r="L84" s="87"/>
      <c r="M84" s="87"/>
      <c r="N84" s="87"/>
      <c r="O84" s="87"/>
      <c r="P84" s="87"/>
      <c r="Q84" s="87"/>
    </row>
    <row r="85" spans="2:21">
      <c r="B85" s="5" t="s">
        <v>113</v>
      </c>
      <c r="F85" s="5" t="s">
        <v>131</v>
      </c>
      <c r="J85" s="75">
        <f t="shared" ref="J85:J91" si="0">SUM(L85:Q85)</f>
        <v>66003.776118187874</v>
      </c>
      <c r="L85" s="32">
        <v>321</v>
      </c>
      <c r="M85" s="32">
        <v>25971.381259456204</v>
      </c>
      <c r="N85" s="32">
        <v>25455.419235159821</v>
      </c>
      <c r="O85" s="32">
        <v>209.78</v>
      </c>
      <c r="P85" s="32">
        <v>13401.42914602571</v>
      </c>
      <c r="Q85" s="32">
        <v>644.76647754615112</v>
      </c>
      <c r="S85" s="5" t="s">
        <v>295</v>
      </c>
    </row>
    <row r="86" spans="2:21">
      <c r="B86" s="5" t="s">
        <v>114</v>
      </c>
      <c r="F86" s="5" t="s">
        <v>131</v>
      </c>
      <c r="J86" s="75">
        <f t="shared" si="0"/>
        <v>63131.941780678651</v>
      </c>
      <c r="L86" s="32">
        <v>347</v>
      </c>
      <c r="M86" s="32">
        <v>22720.940272950305</v>
      </c>
      <c r="N86" s="32">
        <v>22894.991438356166</v>
      </c>
      <c r="O86" s="32">
        <v>228.11</v>
      </c>
      <c r="P86" s="32">
        <v>16431.073182900749</v>
      </c>
      <c r="Q86" s="32">
        <v>509.82688647142328</v>
      </c>
      <c r="S86" s="5" t="s">
        <v>295</v>
      </c>
    </row>
    <row r="87" spans="2:21">
      <c r="B87" s="5" t="s">
        <v>115</v>
      </c>
      <c r="F87" s="5" t="s">
        <v>131</v>
      </c>
      <c r="J87" s="75">
        <f t="shared" si="0"/>
        <v>72094.73820597645</v>
      </c>
      <c r="L87" s="32">
        <v>426</v>
      </c>
      <c r="M87" s="32">
        <v>25388.040884617985</v>
      </c>
      <c r="N87" s="32">
        <v>27711.623070776262</v>
      </c>
      <c r="O87" s="32">
        <v>297.48</v>
      </c>
      <c r="P87" s="32">
        <v>17495.777594079886</v>
      </c>
      <c r="Q87" s="32">
        <v>775.8166565023198</v>
      </c>
      <c r="S87" s="5" t="s">
        <v>295</v>
      </c>
    </row>
    <row r="88" spans="2:21">
      <c r="B88" s="5" t="s">
        <v>116</v>
      </c>
      <c r="F88" s="5" t="s">
        <v>131</v>
      </c>
      <c r="J88" s="75">
        <f t="shared" si="0"/>
        <v>187850.3314113254</v>
      </c>
      <c r="L88" s="32">
        <v>1120</v>
      </c>
      <c r="M88" s="32">
        <v>68092.370967081792</v>
      </c>
      <c r="N88" s="32">
        <v>68493.006392694064</v>
      </c>
      <c r="O88" s="32">
        <v>633.67999999999995</v>
      </c>
      <c r="P88" s="32">
        <v>47836.592024875776</v>
      </c>
      <c r="Q88" s="32">
        <v>1674.6820266737759</v>
      </c>
      <c r="S88" s="5" t="s">
        <v>295</v>
      </c>
    </row>
    <row r="89" spans="2:21">
      <c r="B89" s="5" t="s">
        <v>123</v>
      </c>
      <c r="F89" s="5" t="s">
        <v>131</v>
      </c>
      <c r="J89" s="75">
        <f t="shared" si="0"/>
        <v>8233251.6508916914</v>
      </c>
      <c r="L89" s="32">
        <v>52544</v>
      </c>
      <c r="M89" s="32">
        <v>2685591.7063483968</v>
      </c>
      <c r="N89" s="32">
        <v>3144630.660410081</v>
      </c>
      <c r="O89" s="32">
        <v>32185.98</v>
      </c>
      <c r="P89" s="32">
        <v>2258854.3188338196</v>
      </c>
      <c r="Q89" s="32">
        <v>59444.985299393586</v>
      </c>
      <c r="S89" s="5" t="s">
        <v>295</v>
      </c>
    </row>
    <row r="90" spans="2:21">
      <c r="B90" s="5" t="s">
        <v>124</v>
      </c>
      <c r="F90" s="5" t="s">
        <v>131</v>
      </c>
      <c r="J90" s="75">
        <f t="shared" si="0"/>
        <v>22574.125237629454</v>
      </c>
      <c r="L90" s="32">
        <v>3</v>
      </c>
      <c r="M90" s="32">
        <v>10953.95461050911</v>
      </c>
      <c r="N90" s="32">
        <v>9503.4847146118736</v>
      </c>
      <c r="O90" s="32">
        <v>13.01</v>
      </c>
      <c r="P90" s="32">
        <v>2099.6483536548717</v>
      </c>
      <c r="Q90" s="32">
        <v>1.0275588535974918</v>
      </c>
      <c r="S90" s="5" t="s">
        <v>295</v>
      </c>
      <c r="U90" s="5" t="s">
        <v>118</v>
      </c>
    </row>
    <row r="91" spans="2:21">
      <c r="B91" s="5" t="s">
        <v>117</v>
      </c>
      <c r="F91" s="5" t="s">
        <v>131</v>
      </c>
      <c r="J91" s="75">
        <f t="shared" si="0"/>
        <v>2807452.661876678</v>
      </c>
      <c r="L91" s="32">
        <v>25661</v>
      </c>
      <c r="M91" s="32">
        <v>1257966.5017378861</v>
      </c>
      <c r="N91" s="32">
        <v>796287.92648489622</v>
      </c>
      <c r="O91" s="32">
        <v>19039</v>
      </c>
      <c r="P91" s="32">
        <v>679687.89724271162</v>
      </c>
      <c r="Q91" s="32">
        <v>28810.336411183998</v>
      </c>
      <c r="S91" s="5" t="s">
        <v>295</v>
      </c>
    </row>
    <row r="92" spans="2:21">
      <c r="J92" s="64"/>
      <c r="K92" s="64"/>
      <c r="L92" s="64"/>
      <c r="M92" s="64"/>
      <c r="N92" s="64"/>
      <c r="O92" s="64"/>
      <c r="P92" s="64"/>
      <c r="Q92" s="64"/>
    </row>
    <row r="94" spans="2:21">
      <c r="B94" s="27" t="s">
        <v>119</v>
      </c>
    </row>
    <row r="96" spans="2:21">
      <c r="B96" s="5" t="s">
        <v>120</v>
      </c>
      <c r="F96" s="5" t="s">
        <v>131</v>
      </c>
      <c r="J96" s="75">
        <f>SUM(L96:Q96)</f>
        <v>739065328.73590982</v>
      </c>
      <c r="L96" s="32">
        <v>3667489</v>
      </c>
      <c r="M96" s="32">
        <v>197147585.21739131</v>
      </c>
      <c r="N96" s="32">
        <v>329245784</v>
      </c>
      <c r="O96" s="32">
        <v>8343752</v>
      </c>
      <c r="P96" s="32">
        <v>200660718.51851857</v>
      </c>
      <c r="Q96" s="69"/>
      <c r="S96" s="5" t="s">
        <v>295</v>
      </c>
    </row>
    <row r="97" spans="2:19">
      <c r="B97" s="5" t="s">
        <v>121</v>
      </c>
      <c r="F97" s="5" t="s">
        <v>131</v>
      </c>
      <c r="J97" s="75">
        <f>SUM(L97:Q97)</f>
        <v>60099321.811594211</v>
      </c>
      <c r="L97" s="32">
        <v>25471</v>
      </c>
      <c r="M97" s="32">
        <v>14580263.478260877</v>
      </c>
      <c r="N97" s="32">
        <v>18996977</v>
      </c>
      <c r="O97" s="32">
        <v>82237</v>
      </c>
      <c r="P97" s="32">
        <v>26414373.333333336</v>
      </c>
      <c r="Q97" s="69"/>
      <c r="S97" s="5" t="s">
        <v>295</v>
      </c>
    </row>
    <row r="99" spans="2:19">
      <c r="S99" s="7"/>
    </row>
  </sheetData>
  <phoneticPr fontId="7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A2:S27"/>
  <sheetViews>
    <sheetView showGridLines="0" zoomScale="85" zoomScaleNormal="85" workbookViewId="0">
      <pane xSplit="4" ySplit="9" topLeftCell="E10" activePane="bottomRight" state="frozen"/>
      <selection activeCell="D49" sqref="D49"/>
      <selection pane="topRight" activeCell="D49" sqref="D49"/>
      <selection pane="bottomLeft" activeCell="D49" sqref="D49"/>
      <selection pane="bottomRight" activeCell="E10" sqref="E10"/>
    </sheetView>
  </sheetViews>
  <sheetFormatPr defaultColWidth="9.140625" defaultRowHeight="12.75"/>
  <cols>
    <col min="1" max="1" width="4.7109375" style="5" customWidth="1"/>
    <col min="2" max="2" width="41.42578125" style="5" customWidth="1"/>
    <col min="3" max="3" width="4.5703125" style="5" customWidth="1"/>
    <col min="4" max="4" width="13.7109375" style="5" customWidth="1"/>
    <col min="5" max="5" width="2.7109375" style="5" customWidth="1"/>
    <col min="6" max="6" width="10.28515625" style="5" customWidth="1"/>
    <col min="7" max="7" width="2.7109375" style="5" customWidth="1"/>
    <col min="8" max="8" width="13.7109375" style="5" customWidth="1"/>
    <col min="9" max="9" width="2.7109375" style="5" customWidth="1"/>
    <col min="10" max="11" width="12.5703125" style="5" customWidth="1"/>
    <col min="12" max="13" width="14" style="5" bestFit="1" customWidth="1"/>
    <col min="14" max="14" width="12.5703125" style="5" customWidth="1"/>
    <col min="15" max="15" width="14" style="5" bestFit="1" customWidth="1"/>
    <col min="16" max="16" width="4.42578125" style="5" customWidth="1"/>
    <col min="17" max="17" width="81.42578125" style="5" bestFit="1" customWidth="1"/>
    <col min="18" max="18" width="2.7109375" style="5" customWidth="1"/>
    <col min="19" max="19" width="13.7109375" style="5" customWidth="1"/>
    <col min="20" max="20" width="2.7109375" style="5" customWidth="1"/>
    <col min="21" max="35" width="13.7109375" style="5" customWidth="1"/>
    <col min="36" max="16384" width="9.140625" style="5"/>
  </cols>
  <sheetData>
    <row r="2" spans="1:19" s="20" customFormat="1" ht="18">
      <c r="B2" s="20" t="s">
        <v>143</v>
      </c>
    </row>
    <row r="4" spans="1:19">
      <c r="B4" s="27" t="s">
        <v>28</v>
      </c>
      <c r="J4"/>
    </row>
    <row r="5" spans="1:19">
      <c r="B5" s="5" t="s">
        <v>296</v>
      </c>
      <c r="F5" s="21"/>
    </row>
    <row r="6" spans="1:19">
      <c r="B6" s="5" t="s">
        <v>148</v>
      </c>
      <c r="F6" s="21"/>
    </row>
    <row r="8" spans="1:19" s="11" customFormat="1">
      <c r="B8" s="11" t="s">
        <v>126</v>
      </c>
      <c r="D8" s="11" t="s">
        <v>26</v>
      </c>
      <c r="F8" s="11" t="s">
        <v>27</v>
      </c>
      <c r="H8" s="11" t="s">
        <v>46</v>
      </c>
      <c r="J8" s="11" t="s">
        <v>91</v>
      </c>
      <c r="K8" s="11" t="s">
        <v>69</v>
      </c>
      <c r="L8" s="11" t="s">
        <v>70</v>
      </c>
      <c r="M8" s="11" t="s">
        <v>71</v>
      </c>
      <c r="N8" s="11" t="s">
        <v>72</v>
      </c>
      <c r="O8" s="11" t="s">
        <v>73</v>
      </c>
      <c r="Q8" s="11" t="s">
        <v>44</v>
      </c>
      <c r="S8" s="11" t="s">
        <v>45</v>
      </c>
    </row>
    <row r="11" spans="1:19" s="11" customFormat="1">
      <c r="B11" s="11" t="s">
        <v>297</v>
      </c>
    </row>
    <row r="13" spans="1:19" s="42" customFormat="1">
      <c r="B13" s="43" t="s">
        <v>127</v>
      </c>
      <c r="J13" s="43"/>
    </row>
    <row r="14" spans="1:19" s="42" customFormat="1">
      <c r="A14" s="5"/>
      <c r="B14" s="42" t="s">
        <v>82</v>
      </c>
      <c r="D14" s="42" t="s">
        <v>131</v>
      </c>
      <c r="H14" s="38">
        <f>SUM(J14:O14)</f>
        <v>225544722.11651438</v>
      </c>
      <c r="I14" s="44"/>
      <c r="J14" s="32">
        <v>0</v>
      </c>
      <c r="K14" s="32">
        <v>57416603.515116461</v>
      </c>
      <c r="L14" s="32">
        <v>94915521.304004267</v>
      </c>
      <c r="M14" s="32">
        <v>0</v>
      </c>
      <c r="N14" s="32">
        <v>69020912.622160107</v>
      </c>
      <c r="O14" s="32">
        <v>4191684.675233542</v>
      </c>
      <c r="P14" s="66"/>
      <c r="Q14" s="45" t="s">
        <v>158</v>
      </c>
    </row>
    <row r="15" spans="1:19" s="42" customFormat="1">
      <c r="A15" s="5"/>
      <c r="B15" s="42" t="s">
        <v>83</v>
      </c>
      <c r="D15" s="42" t="s">
        <v>131</v>
      </c>
      <c r="H15" s="38">
        <f>SUM(J15:O15)</f>
        <v>715017367.45088828</v>
      </c>
      <c r="I15" s="44"/>
      <c r="J15" s="32">
        <v>5445147.5509059774</v>
      </c>
      <c r="K15" s="32">
        <v>272652532.74936777</v>
      </c>
      <c r="L15" s="32">
        <v>248535475.19544894</v>
      </c>
      <c r="M15" s="32">
        <v>3255472.871173434</v>
      </c>
      <c r="N15" s="32">
        <v>161553201.86528635</v>
      </c>
      <c r="O15" s="32">
        <v>23575537.218705785</v>
      </c>
      <c r="P15" s="66"/>
      <c r="Q15" s="45" t="s">
        <v>159</v>
      </c>
    </row>
    <row r="16" spans="1:19" s="42" customFormat="1">
      <c r="A16" s="5"/>
      <c r="B16" s="42" t="s">
        <v>84</v>
      </c>
      <c r="D16" s="42" t="s">
        <v>131</v>
      </c>
      <c r="H16" s="38">
        <f>SUM(J16:O16)</f>
        <v>1746566505.2568552</v>
      </c>
      <c r="I16" s="44"/>
      <c r="J16" s="32">
        <v>11753821.142769737</v>
      </c>
      <c r="K16" s="32">
        <v>583925792.19280994</v>
      </c>
      <c r="L16" s="32">
        <v>657845931.15053296</v>
      </c>
      <c r="M16" s="32">
        <v>7105092.5580625758</v>
      </c>
      <c r="N16" s="32">
        <v>472432219.88524222</v>
      </c>
      <c r="O16" s="32">
        <v>13503648.327437881</v>
      </c>
      <c r="P16" s="66"/>
      <c r="Q16" s="45" t="s">
        <v>160</v>
      </c>
    </row>
    <row r="17" spans="1:17" s="42" customFormat="1">
      <c r="A17" s="5"/>
      <c r="B17" s="42" t="s">
        <v>85</v>
      </c>
      <c r="D17" s="42" t="s">
        <v>131</v>
      </c>
      <c r="H17" s="38">
        <f>SUM(J17:O17)</f>
        <v>4109475.0959411282</v>
      </c>
      <c r="I17" s="44"/>
      <c r="J17" s="32">
        <v>12447.996642750428</v>
      </c>
      <c r="K17" s="32">
        <v>1288966.3258320219</v>
      </c>
      <c r="L17" s="32">
        <v>1742357.5370440413</v>
      </c>
      <c r="M17" s="32">
        <v>21536.862756854152</v>
      </c>
      <c r="N17" s="32">
        <v>1044166.3736654604</v>
      </c>
      <c r="O17" s="32">
        <v>0</v>
      </c>
      <c r="P17" s="66"/>
      <c r="Q17" s="45" t="s">
        <v>161</v>
      </c>
    </row>
    <row r="18" spans="1:17">
      <c r="Q18" s="45"/>
    </row>
    <row r="19" spans="1:17">
      <c r="B19" s="4" t="s">
        <v>128</v>
      </c>
      <c r="J19" s="4"/>
      <c r="Q19" s="45"/>
    </row>
    <row r="20" spans="1:17">
      <c r="B20" s="5" t="s">
        <v>87</v>
      </c>
      <c r="D20" s="42" t="s">
        <v>131</v>
      </c>
      <c r="H20" s="38">
        <f>SUM(J20:O20)</f>
        <v>139418282.18887886</v>
      </c>
      <c r="J20" s="32">
        <v>128432.46385201628</v>
      </c>
      <c r="K20" s="32">
        <v>50228641.843107238</v>
      </c>
      <c r="L20" s="32">
        <v>54103208.876988657</v>
      </c>
      <c r="M20" s="32">
        <v>251222.66569830434</v>
      </c>
      <c r="N20" s="32">
        <v>29239754.129577111</v>
      </c>
      <c r="O20" s="32">
        <v>5467022.2096555252</v>
      </c>
      <c r="P20" s="66"/>
      <c r="Q20" s="45" t="s">
        <v>162</v>
      </c>
    </row>
    <row r="22" spans="1:17">
      <c r="B22" s="4" t="s">
        <v>140</v>
      </c>
    </row>
    <row r="23" spans="1:17">
      <c r="B23" s="42" t="s">
        <v>82</v>
      </c>
      <c r="H23" s="32">
        <v>2760</v>
      </c>
      <c r="Q23" s="45" t="s">
        <v>163</v>
      </c>
    </row>
    <row r="24" spans="1:17">
      <c r="B24" s="42" t="s">
        <v>83</v>
      </c>
      <c r="H24" s="32">
        <v>441</v>
      </c>
      <c r="Q24" s="45" t="s">
        <v>164</v>
      </c>
    </row>
    <row r="25" spans="1:17">
      <c r="B25" s="42" t="s">
        <v>155</v>
      </c>
      <c r="H25" s="32">
        <v>17.999999999999996</v>
      </c>
      <c r="Q25" s="45" t="s">
        <v>165</v>
      </c>
    </row>
    <row r="26" spans="1:17">
      <c r="B26" s="45" t="s">
        <v>154</v>
      </c>
      <c r="H26" s="32">
        <v>0.53176495625269216</v>
      </c>
      <c r="Q26" s="45" t="s">
        <v>166</v>
      </c>
    </row>
    <row r="27" spans="1:17">
      <c r="B27" s="45" t="s">
        <v>153</v>
      </c>
      <c r="H27" s="32">
        <v>17.997906043303448</v>
      </c>
      <c r="Q27" s="45" t="s">
        <v>167</v>
      </c>
    </row>
  </sheetData>
  <phoneticPr fontId="78"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V98"/>
  <sheetViews>
    <sheetView showGridLines="0" zoomScale="85" zoomScaleNormal="85" workbookViewId="0">
      <pane xSplit="6" ySplit="9" topLeftCell="G10" activePane="bottomRight" state="frozen"/>
      <selection activeCell="D49" sqref="D49"/>
      <selection pane="topRight" activeCell="D49" sqref="D49"/>
      <selection pane="bottomLeft" activeCell="D49" sqref="D49"/>
      <selection pane="bottomRight" activeCell="G10" sqref="G10"/>
    </sheetView>
  </sheetViews>
  <sheetFormatPr defaultColWidth="9.140625" defaultRowHeight="12.75"/>
  <cols>
    <col min="1" max="1" width="4.7109375" style="5" customWidth="1"/>
    <col min="2" max="2" width="41.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5" style="5" bestFit="1" customWidth="1"/>
    <col min="11" max="11" width="2.7109375" style="5" customWidth="1"/>
    <col min="12" max="12" width="12.5703125" style="5" customWidth="1"/>
    <col min="13" max="17" width="14" style="5" bestFit="1" customWidth="1"/>
    <col min="18" max="18" width="4.42578125" style="5" customWidth="1"/>
    <col min="19" max="19" width="2.7109375" style="5" customWidth="1"/>
    <col min="20" max="20" width="81.7109375" style="5" bestFit="1" customWidth="1"/>
    <col min="21" max="21" width="2.85546875" style="5" customWidth="1"/>
    <col min="22" max="22" width="13.7109375" style="5" customWidth="1"/>
    <col min="23" max="23" width="2.7109375" style="5" customWidth="1"/>
    <col min="24" max="38" width="13.7109375" style="5" customWidth="1"/>
    <col min="39" max="16384" width="9.140625" style="5"/>
  </cols>
  <sheetData>
    <row r="2" spans="2:22" s="20" customFormat="1" ht="18">
      <c r="B2" s="20" t="s">
        <v>126</v>
      </c>
    </row>
    <row r="4" spans="2:22">
      <c r="B4" s="27" t="s">
        <v>28</v>
      </c>
      <c r="C4" s="4"/>
      <c r="D4" s="4"/>
      <c r="L4"/>
    </row>
    <row r="5" spans="2:22">
      <c r="B5" s="5" t="s">
        <v>300</v>
      </c>
      <c r="C5" s="6"/>
      <c r="D5" s="6"/>
      <c r="H5" s="21"/>
    </row>
    <row r="6" spans="2:22">
      <c r="B6" s="5" t="s">
        <v>298</v>
      </c>
      <c r="C6" s="6"/>
      <c r="D6" s="6"/>
      <c r="H6" s="21"/>
    </row>
    <row r="8" spans="2:22" s="11" customFormat="1">
      <c r="F8" s="11" t="s">
        <v>26</v>
      </c>
      <c r="H8" s="11" t="s">
        <v>27</v>
      </c>
      <c r="J8" s="11" t="s">
        <v>46</v>
      </c>
      <c r="L8" s="11" t="s">
        <v>91</v>
      </c>
      <c r="M8" s="11" t="s">
        <v>69</v>
      </c>
      <c r="N8" s="11" t="s">
        <v>70</v>
      </c>
      <c r="O8" s="11" t="s">
        <v>71</v>
      </c>
      <c r="P8" s="11" t="s">
        <v>72</v>
      </c>
      <c r="Q8" s="11" t="s">
        <v>73</v>
      </c>
      <c r="T8" s="11" t="s">
        <v>44</v>
      </c>
      <c r="V8" s="11" t="s">
        <v>45</v>
      </c>
    </row>
    <row r="11" spans="2:22" s="74" customFormat="1">
      <c r="B11" s="74" t="s">
        <v>152</v>
      </c>
    </row>
    <row r="13" spans="2:22">
      <c r="B13" s="27" t="s">
        <v>92</v>
      </c>
    </row>
    <row r="15" spans="2:22">
      <c r="B15" s="27" t="s">
        <v>93</v>
      </c>
    </row>
    <row r="16" spans="2:22">
      <c r="B16" s="5" t="s">
        <v>94</v>
      </c>
      <c r="F16" s="5" t="s">
        <v>131</v>
      </c>
      <c r="J16" s="75">
        <f>SUM(L16:Q16)</f>
        <v>1.9843007246376811</v>
      </c>
      <c r="L16" s="83">
        <v>0</v>
      </c>
      <c r="M16" s="83">
        <v>0</v>
      </c>
      <c r="N16" s="83">
        <v>1.9843007246376811</v>
      </c>
      <c r="O16" s="83">
        <v>0</v>
      </c>
      <c r="P16" s="83">
        <v>0</v>
      </c>
      <c r="Q16" s="83">
        <v>0</v>
      </c>
      <c r="T16" s="45" t="s">
        <v>168</v>
      </c>
    </row>
    <row r="17" spans="2:20">
      <c r="B17" s="5" t="s">
        <v>95</v>
      </c>
      <c r="F17" s="5" t="s">
        <v>131</v>
      </c>
      <c r="J17" s="75">
        <f>SUM(L17:Q17)</f>
        <v>916238.97250859102</v>
      </c>
      <c r="L17" s="83">
        <v>0</v>
      </c>
      <c r="M17" s="83">
        <v>0</v>
      </c>
      <c r="N17" s="83">
        <v>916238.97250859102</v>
      </c>
      <c r="O17" s="83">
        <v>0</v>
      </c>
      <c r="P17" s="83">
        <v>0</v>
      </c>
      <c r="Q17" s="83">
        <v>0</v>
      </c>
      <c r="T17" s="45" t="s">
        <v>169</v>
      </c>
    </row>
    <row r="18" spans="2:20">
      <c r="B18" s="5" t="s">
        <v>96</v>
      </c>
      <c r="F18" s="5" t="s">
        <v>131</v>
      </c>
      <c r="J18" s="75">
        <f>SUM(L18:Q18)</f>
        <v>8878696.6016260162</v>
      </c>
      <c r="L18" s="83">
        <v>0</v>
      </c>
      <c r="M18" s="83">
        <v>0</v>
      </c>
      <c r="N18" s="83">
        <v>8878696.6016260162</v>
      </c>
      <c r="O18" s="83">
        <v>0</v>
      </c>
      <c r="P18" s="83">
        <v>0</v>
      </c>
      <c r="Q18" s="83">
        <v>0</v>
      </c>
      <c r="T18" s="45" t="s">
        <v>170</v>
      </c>
    </row>
    <row r="19" spans="2:20">
      <c r="T19" s="45"/>
    </row>
    <row r="20" spans="2:20">
      <c r="B20" s="27" t="s">
        <v>97</v>
      </c>
      <c r="T20" s="45"/>
    </row>
    <row r="21" spans="2:20">
      <c r="B21" s="5" t="s">
        <v>94</v>
      </c>
      <c r="F21" s="5" t="s">
        <v>131</v>
      </c>
      <c r="J21" s="75">
        <f>SUM(L21:Q21)</f>
        <v>2.5153115942028985</v>
      </c>
      <c r="L21" s="83">
        <v>0</v>
      </c>
      <c r="M21" s="83">
        <v>0</v>
      </c>
      <c r="N21" s="83">
        <v>2.5153115942028985</v>
      </c>
      <c r="O21" s="83">
        <v>0</v>
      </c>
      <c r="P21" s="83">
        <v>0</v>
      </c>
      <c r="Q21" s="83">
        <v>0</v>
      </c>
      <c r="T21" s="45" t="s">
        <v>171</v>
      </c>
    </row>
    <row r="22" spans="2:20">
      <c r="B22" s="5" t="s">
        <v>95</v>
      </c>
      <c r="F22" s="5" t="s">
        <v>131</v>
      </c>
      <c r="J22" s="75">
        <f>SUM(L22:Q22)</f>
        <v>20811.323024054986</v>
      </c>
      <c r="L22" s="83">
        <v>0</v>
      </c>
      <c r="M22" s="83">
        <v>0</v>
      </c>
      <c r="N22" s="83">
        <v>20811.323024054986</v>
      </c>
      <c r="O22" s="83">
        <v>0</v>
      </c>
      <c r="P22" s="83">
        <v>0</v>
      </c>
      <c r="Q22" s="83">
        <v>0</v>
      </c>
      <c r="T22" s="45" t="s">
        <v>172</v>
      </c>
    </row>
    <row r="23" spans="2:20">
      <c r="B23" s="5" t="s">
        <v>98</v>
      </c>
      <c r="F23" s="5" t="s">
        <v>131</v>
      </c>
      <c r="J23" s="75">
        <f>SUM(L23:Q23)</f>
        <v>369575.61904761911</v>
      </c>
      <c r="L23" s="83">
        <v>0</v>
      </c>
      <c r="M23" s="83">
        <v>0</v>
      </c>
      <c r="N23" s="83">
        <v>369575.61904761911</v>
      </c>
      <c r="O23" s="83">
        <v>0</v>
      </c>
      <c r="P23" s="83">
        <v>0</v>
      </c>
      <c r="Q23" s="83">
        <v>0</v>
      </c>
      <c r="T23" s="45" t="s">
        <v>173</v>
      </c>
    </row>
    <row r="24" spans="2:20">
      <c r="T24" s="45"/>
    </row>
    <row r="25" spans="2:20">
      <c r="B25" s="27" t="s">
        <v>99</v>
      </c>
      <c r="T25" s="45"/>
    </row>
    <row r="26" spans="2:20">
      <c r="B26" s="5" t="s">
        <v>94</v>
      </c>
      <c r="F26" s="5" t="s">
        <v>131</v>
      </c>
      <c r="J26" s="75">
        <f>SUM(L26:Q26)</f>
        <v>91.717742753623199</v>
      </c>
      <c r="L26" s="83">
        <v>0</v>
      </c>
      <c r="M26" s="83">
        <v>4</v>
      </c>
      <c r="N26" s="83">
        <v>7</v>
      </c>
      <c r="O26" s="83">
        <v>0</v>
      </c>
      <c r="P26" s="83">
        <v>80.717742753623199</v>
      </c>
      <c r="Q26" s="83">
        <v>0</v>
      </c>
      <c r="T26" s="45" t="s">
        <v>174</v>
      </c>
    </row>
    <row r="27" spans="2:20">
      <c r="B27" s="5" t="s">
        <v>95</v>
      </c>
      <c r="F27" s="5" t="s">
        <v>131</v>
      </c>
      <c r="J27" s="75">
        <f>SUM(L27:Q27)</f>
        <v>879512.2195602007</v>
      </c>
      <c r="L27" s="83">
        <v>0</v>
      </c>
      <c r="M27" s="83">
        <v>80558.076023391797</v>
      </c>
      <c r="N27" s="83">
        <v>81301.93789999999</v>
      </c>
      <c r="O27" s="83">
        <v>0</v>
      </c>
      <c r="P27" s="83">
        <v>717652.20563680888</v>
      </c>
      <c r="Q27" s="83">
        <v>0</v>
      </c>
      <c r="T27" s="45" t="s">
        <v>175</v>
      </c>
    </row>
    <row r="28" spans="2:20">
      <c r="B28" s="5" t="s">
        <v>96</v>
      </c>
      <c r="F28" s="5" t="s">
        <v>131</v>
      </c>
      <c r="J28" s="75">
        <f>SUM(L28:Q28)</f>
        <v>8165758.122064447</v>
      </c>
      <c r="L28" s="83">
        <v>0</v>
      </c>
      <c r="M28" s="83">
        <v>685047.77070063679</v>
      </c>
      <c r="N28" s="83">
        <v>697222.72750000004</v>
      </c>
      <c r="O28" s="83">
        <v>0</v>
      </c>
      <c r="P28" s="83">
        <v>6783487.6238638097</v>
      </c>
      <c r="Q28" s="83">
        <v>0</v>
      </c>
      <c r="T28" s="45" t="s">
        <v>176</v>
      </c>
    </row>
    <row r="29" spans="2:20">
      <c r="T29" s="45"/>
    </row>
    <row r="30" spans="2:20">
      <c r="B30" s="27" t="s">
        <v>100</v>
      </c>
      <c r="T30" s="45"/>
    </row>
    <row r="31" spans="2:20">
      <c r="B31" s="5" t="s">
        <v>94</v>
      </c>
      <c r="F31" s="5" t="s">
        <v>131</v>
      </c>
      <c r="J31" s="75">
        <f>SUM(L31:Q31)</f>
        <v>16.666666666666664</v>
      </c>
      <c r="L31" s="83">
        <v>0</v>
      </c>
      <c r="M31" s="83">
        <v>2</v>
      </c>
      <c r="N31" s="83">
        <v>8</v>
      </c>
      <c r="O31" s="83">
        <v>0</v>
      </c>
      <c r="P31" s="83">
        <v>6.6666666666666661</v>
      </c>
      <c r="Q31" s="83">
        <v>0</v>
      </c>
      <c r="T31" s="45" t="s">
        <v>177</v>
      </c>
    </row>
    <row r="32" spans="2:20">
      <c r="B32" s="5" t="s">
        <v>95</v>
      </c>
      <c r="F32" s="5" t="s">
        <v>131</v>
      </c>
      <c r="J32" s="75">
        <f>SUM(L32:Q32)</f>
        <v>157513.57782874617</v>
      </c>
      <c r="L32" s="83">
        <v>0</v>
      </c>
      <c r="M32" s="83">
        <v>19039.999999999996</v>
      </c>
      <c r="N32" s="83">
        <v>76590.583333333328</v>
      </c>
      <c r="O32" s="83">
        <v>0</v>
      </c>
      <c r="P32" s="83">
        <v>61882.99449541283</v>
      </c>
      <c r="Q32" s="83">
        <v>0</v>
      </c>
      <c r="T32" s="45" t="s">
        <v>178</v>
      </c>
    </row>
    <row r="33" spans="2:20">
      <c r="B33" s="5" t="s">
        <v>98</v>
      </c>
      <c r="F33" s="5" t="s">
        <v>131</v>
      </c>
      <c r="J33" s="75">
        <f>SUM(L33:Q33)</f>
        <v>1609440.6543224484</v>
      </c>
      <c r="L33" s="83">
        <v>0</v>
      </c>
      <c r="M33" s="83">
        <v>121115.20370370366</v>
      </c>
      <c r="N33" s="83">
        <v>1179048.27</v>
      </c>
      <c r="O33" s="83">
        <v>0</v>
      </c>
      <c r="P33" s="83">
        <v>309277.18061874481</v>
      </c>
      <c r="Q33" s="83">
        <v>0</v>
      </c>
      <c r="T33" s="45" t="s">
        <v>179</v>
      </c>
    </row>
    <row r="34" spans="2:20">
      <c r="T34" s="45"/>
    </row>
    <row r="35" spans="2:20">
      <c r="B35" s="27" t="s">
        <v>134</v>
      </c>
      <c r="T35" s="45"/>
    </row>
    <row r="36" spans="2:20">
      <c r="B36" s="5" t="s">
        <v>94</v>
      </c>
      <c r="F36" s="5" t="s">
        <v>131</v>
      </c>
      <c r="J36" s="75">
        <f>SUM(L36:Q36)</f>
        <v>782.27292753623192</v>
      </c>
      <c r="L36" s="83">
        <v>0</v>
      </c>
      <c r="M36" s="83">
        <v>200.81021376811591</v>
      </c>
      <c r="N36" s="83">
        <v>341.85083333333336</v>
      </c>
      <c r="O36" s="83">
        <v>0</v>
      </c>
      <c r="P36" s="83">
        <v>224.09856521739127</v>
      </c>
      <c r="Q36" s="83">
        <v>15.513315217391304</v>
      </c>
      <c r="T36" s="45" t="s">
        <v>180</v>
      </c>
    </row>
    <row r="37" spans="2:20">
      <c r="B37" s="5" t="s">
        <v>95</v>
      </c>
      <c r="F37" s="5" t="s">
        <v>131</v>
      </c>
      <c r="J37" s="75">
        <f>SUM(L37:Q37)</f>
        <v>3780244.5660456871</v>
      </c>
      <c r="L37" s="83">
        <v>0</v>
      </c>
      <c r="M37" s="83">
        <v>1229541.2912880818</v>
      </c>
      <c r="N37" s="83">
        <v>1715882.5941848895</v>
      </c>
      <c r="O37" s="83">
        <v>0</v>
      </c>
      <c r="P37" s="83">
        <v>732128.66406967712</v>
      </c>
      <c r="Q37" s="83">
        <v>102692.01650303882</v>
      </c>
      <c r="T37" s="45" t="s">
        <v>181</v>
      </c>
    </row>
    <row r="38" spans="2:20">
      <c r="B38" s="5" t="s">
        <v>96</v>
      </c>
      <c r="F38" s="5" t="s">
        <v>131</v>
      </c>
      <c r="J38" s="75">
        <f>SUM(L38:Q38)</f>
        <v>31794530.152382132</v>
      </c>
      <c r="L38" s="83">
        <v>0</v>
      </c>
      <c r="M38" s="83">
        <v>11531043.518518519</v>
      </c>
      <c r="N38" s="83">
        <v>13191997.764873562</v>
      </c>
      <c r="O38" s="83">
        <v>0</v>
      </c>
      <c r="P38" s="83">
        <v>6163758.9538168153</v>
      </c>
      <c r="Q38" s="83">
        <v>907729.91517323791</v>
      </c>
      <c r="T38" s="45" t="s">
        <v>182</v>
      </c>
    </row>
    <row r="39" spans="2:20">
      <c r="T39" s="45"/>
    </row>
    <row r="40" spans="2:20">
      <c r="B40" s="27" t="s">
        <v>135</v>
      </c>
      <c r="T40" s="45"/>
    </row>
    <row r="41" spans="2:20">
      <c r="B41" s="5" t="s">
        <v>94</v>
      </c>
      <c r="F41" s="5" t="s">
        <v>131</v>
      </c>
      <c r="J41" s="75">
        <f>SUM(L41:Q41)</f>
        <v>14.083333333333332</v>
      </c>
      <c r="L41" s="83">
        <v>0</v>
      </c>
      <c r="M41" s="83">
        <v>6</v>
      </c>
      <c r="N41" s="83">
        <v>5</v>
      </c>
      <c r="O41" s="83">
        <v>0</v>
      </c>
      <c r="P41" s="83">
        <v>3.083333333333333</v>
      </c>
      <c r="Q41" s="83">
        <v>0</v>
      </c>
      <c r="T41" s="45" t="s">
        <v>183</v>
      </c>
    </row>
    <row r="42" spans="2:20">
      <c r="B42" s="5" t="s">
        <v>95</v>
      </c>
      <c r="F42" s="5" t="s">
        <v>131</v>
      </c>
      <c r="J42" s="75">
        <f>SUM(L42:Q42)</f>
        <v>144124.29024041892</v>
      </c>
      <c r="L42" s="83">
        <v>0</v>
      </c>
      <c r="M42" s="83">
        <v>93146.999999999985</v>
      </c>
      <c r="N42" s="83">
        <v>30426.25</v>
      </c>
      <c r="O42" s="83">
        <v>0</v>
      </c>
      <c r="P42" s="83">
        <v>20551.04024041893</v>
      </c>
      <c r="Q42" s="83">
        <v>0</v>
      </c>
      <c r="T42" s="45" t="s">
        <v>184</v>
      </c>
    </row>
    <row r="43" spans="2:20">
      <c r="B43" s="5" t="s">
        <v>98</v>
      </c>
      <c r="F43" s="5" t="s">
        <v>131</v>
      </c>
      <c r="J43" s="75">
        <f>SUM(L43:Q43)</f>
        <v>1097457.2151727907</v>
      </c>
      <c r="L43" s="83">
        <v>0</v>
      </c>
      <c r="M43" s="83">
        <v>653879.46153846139</v>
      </c>
      <c r="N43" s="83">
        <v>242971.74</v>
      </c>
      <c r="O43" s="83">
        <v>0</v>
      </c>
      <c r="P43" s="83">
        <v>200606.01363432937</v>
      </c>
      <c r="Q43" s="83">
        <v>0</v>
      </c>
      <c r="T43" s="45" t="s">
        <v>185</v>
      </c>
    </row>
    <row r="44" spans="2:20">
      <c r="T44" s="45"/>
    </row>
    <row r="45" spans="2:20">
      <c r="T45" s="45"/>
    </row>
    <row r="46" spans="2:20">
      <c r="B46" s="27" t="s">
        <v>101</v>
      </c>
      <c r="T46" s="45"/>
    </row>
    <row r="47" spans="2:20">
      <c r="T47" s="45"/>
    </row>
    <row r="48" spans="2:20">
      <c r="B48" s="27" t="s">
        <v>102</v>
      </c>
      <c r="T48" s="45"/>
    </row>
    <row r="49" spans="2:20">
      <c r="B49" s="5" t="s">
        <v>94</v>
      </c>
      <c r="F49" s="5" t="s">
        <v>131</v>
      </c>
      <c r="J49" s="75">
        <f>SUM(L49:Q49)</f>
        <v>333.44387755102025</v>
      </c>
      <c r="L49" s="65"/>
      <c r="M49" s="83">
        <v>328.44387755102025</v>
      </c>
      <c r="N49" s="65"/>
      <c r="O49" s="83">
        <v>5</v>
      </c>
      <c r="P49" s="65"/>
      <c r="Q49" s="65"/>
      <c r="T49" s="45" t="s">
        <v>186</v>
      </c>
    </row>
    <row r="50" spans="2:20">
      <c r="B50" s="5" t="s">
        <v>103</v>
      </c>
      <c r="F50" s="5" t="s">
        <v>131</v>
      </c>
      <c r="J50" s="75">
        <f>SUM(L50:Q50)</f>
        <v>915300.14029363776</v>
      </c>
      <c r="L50" s="65"/>
      <c r="M50" s="83">
        <v>897928.14029363776</v>
      </c>
      <c r="N50" s="65"/>
      <c r="O50" s="83">
        <v>17372</v>
      </c>
      <c r="P50" s="65"/>
      <c r="Q50" s="65"/>
      <c r="T50" s="45" t="s">
        <v>187</v>
      </c>
    </row>
    <row r="51" spans="2:20">
      <c r="B51" s="5" t="s">
        <v>96</v>
      </c>
      <c r="F51" s="5" t="s">
        <v>131</v>
      </c>
      <c r="J51" s="75">
        <f>SUM(L51:Q51)</f>
        <v>8200214.1171874991</v>
      </c>
      <c r="L51" s="65"/>
      <c r="M51" s="83">
        <v>8031127.1171874991</v>
      </c>
      <c r="N51" s="65"/>
      <c r="O51" s="83">
        <v>169087</v>
      </c>
      <c r="P51" s="65"/>
      <c r="Q51" s="65"/>
      <c r="T51" s="45" t="s">
        <v>188</v>
      </c>
    </row>
    <row r="52" spans="2:20">
      <c r="B52" s="5" t="s">
        <v>104</v>
      </c>
      <c r="F52" s="5" t="s">
        <v>131</v>
      </c>
      <c r="J52" s="75">
        <f>SUM(L52:Q52)</f>
        <v>3327710494.2258067</v>
      </c>
      <c r="L52" s="65"/>
      <c r="M52" s="32">
        <v>3279202903.2258067</v>
      </c>
      <c r="N52" s="65"/>
      <c r="O52" s="83">
        <v>48507591</v>
      </c>
      <c r="P52" s="65"/>
      <c r="Q52" s="65"/>
      <c r="T52" s="45" t="s">
        <v>189</v>
      </c>
    </row>
    <row r="53" spans="2:20">
      <c r="T53" s="45"/>
    </row>
    <row r="54" spans="2:20">
      <c r="B54" s="27" t="s">
        <v>122</v>
      </c>
      <c r="T54" s="45"/>
    </row>
    <row r="55" spans="2:20">
      <c r="B55" s="5" t="s">
        <v>94</v>
      </c>
      <c r="F55" s="5" t="s">
        <v>131</v>
      </c>
      <c r="J55" s="75">
        <f>SUM(L55:Q55)</f>
        <v>13339.158299319726</v>
      </c>
      <c r="L55" s="65"/>
      <c r="M55" s="83">
        <v>13323.408299319726</v>
      </c>
      <c r="N55" s="65"/>
      <c r="O55" s="83">
        <v>15.75</v>
      </c>
      <c r="P55" s="65"/>
      <c r="Q55" s="65"/>
      <c r="T55" s="45" t="s">
        <v>190</v>
      </c>
    </row>
    <row r="56" spans="2:20">
      <c r="B56" s="5" t="s">
        <v>103</v>
      </c>
      <c r="F56" s="5" t="s">
        <v>131</v>
      </c>
      <c r="J56" s="75">
        <f>SUM(L56:Q56)</f>
        <v>3435672.2325595692</v>
      </c>
      <c r="L56" s="65"/>
      <c r="M56" s="83">
        <v>3418627.6492262357</v>
      </c>
      <c r="N56" s="65"/>
      <c r="O56" s="83">
        <v>17044.583333333332</v>
      </c>
      <c r="P56" s="65"/>
      <c r="Q56" s="65"/>
      <c r="T56" s="45" t="s">
        <v>191</v>
      </c>
    </row>
    <row r="57" spans="2:20">
      <c r="B57" s="5" t="s">
        <v>96</v>
      </c>
      <c r="F57" s="5" t="s">
        <v>131</v>
      </c>
      <c r="J57" s="75">
        <f>SUM(L57:Q57)</f>
        <v>27115351.891719755</v>
      </c>
      <c r="L57" s="65"/>
      <c r="M57" s="83">
        <v>26966109.891719755</v>
      </c>
      <c r="N57" s="65"/>
      <c r="O57" s="83">
        <v>149242</v>
      </c>
      <c r="P57" s="65"/>
      <c r="Q57" s="65"/>
      <c r="T57" s="45" t="s">
        <v>192</v>
      </c>
    </row>
    <row r="58" spans="2:20">
      <c r="B58" s="5" t="s">
        <v>104</v>
      </c>
      <c r="F58" s="5" t="s">
        <v>131</v>
      </c>
      <c r="J58" s="75">
        <f>SUM(L58:Q58)</f>
        <v>8080239179.3069296</v>
      </c>
      <c r="L58" s="65"/>
      <c r="M58" s="83">
        <v>8017947469.3069296</v>
      </c>
      <c r="N58" s="65"/>
      <c r="O58" s="83">
        <v>62291710</v>
      </c>
      <c r="P58" s="65"/>
      <c r="Q58" s="65"/>
      <c r="T58" s="45" t="s">
        <v>193</v>
      </c>
    </row>
    <row r="59" spans="2:20">
      <c r="T59" s="45"/>
    </row>
    <row r="60" spans="2:20">
      <c r="B60" s="4" t="s">
        <v>130</v>
      </c>
      <c r="T60" s="45"/>
    </row>
    <row r="61" spans="2:20">
      <c r="B61" s="5" t="s">
        <v>94</v>
      </c>
      <c r="F61" s="5" t="s">
        <v>131</v>
      </c>
      <c r="J61" s="75">
        <f>SUM(L61:Q61)</f>
        <v>14123.652397959186</v>
      </c>
      <c r="L61" s="83">
        <v>29</v>
      </c>
      <c r="M61" s="65"/>
      <c r="N61" s="83">
        <v>9290.2931235827673</v>
      </c>
      <c r="O61" s="65"/>
      <c r="P61" s="83">
        <v>4501.2856235827667</v>
      </c>
      <c r="Q61" s="83">
        <v>303.07365079365081</v>
      </c>
      <c r="T61" s="45" t="s">
        <v>194</v>
      </c>
    </row>
    <row r="62" spans="2:20">
      <c r="B62" s="5" t="s">
        <v>103</v>
      </c>
      <c r="F62" s="5" t="s">
        <v>131</v>
      </c>
      <c r="J62" s="75">
        <f>SUM(L62:Q62)</f>
        <v>5716811.0366591951</v>
      </c>
      <c r="L62" s="83">
        <v>44882.333333333336</v>
      </c>
      <c r="M62" s="65"/>
      <c r="N62" s="83">
        <v>3449822.6768495939</v>
      </c>
      <c r="O62" s="65"/>
      <c r="P62" s="83">
        <v>1907545.7427725641</v>
      </c>
      <c r="Q62" s="83">
        <v>314560.28370370378</v>
      </c>
      <c r="T62" s="45" t="s">
        <v>195</v>
      </c>
    </row>
    <row r="63" spans="2:20">
      <c r="B63" s="5" t="s">
        <v>96</v>
      </c>
      <c r="F63" s="5" t="s">
        <v>131</v>
      </c>
      <c r="J63" s="75">
        <f>SUM(L63:Q63)</f>
        <v>44171207.702186413</v>
      </c>
      <c r="L63" s="83">
        <v>360974</v>
      </c>
      <c r="M63" s="65"/>
      <c r="N63" s="83">
        <v>26552416.374026433</v>
      </c>
      <c r="O63" s="65"/>
      <c r="P63" s="83">
        <v>14742153.08719613</v>
      </c>
      <c r="Q63" s="83">
        <v>2515664.2409638558</v>
      </c>
      <c r="T63" s="45" t="s">
        <v>196</v>
      </c>
    </row>
    <row r="64" spans="2:20">
      <c r="B64" s="5" t="s">
        <v>104</v>
      </c>
      <c r="F64" s="5" t="s">
        <v>131</v>
      </c>
      <c r="J64" s="75">
        <f>SUM(L64:Q64)</f>
        <v>13745682386.65193</v>
      </c>
      <c r="L64" s="83">
        <v>126198352</v>
      </c>
      <c r="M64" s="65"/>
      <c r="N64" s="83">
        <v>8341918997.5338097</v>
      </c>
      <c r="O64" s="65"/>
      <c r="P64" s="83">
        <v>4644401775.5319147</v>
      </c>
      <c r="Q64" s="83">
        <v>633163261.58620691</v>
      </c>
      <c r="T64" s="45" t="s">
        <v>197</v>
      </c>
    </row>
    <row r="65" spans="2:20">
      <c r="T65" s="45"/>
    </row>
    <row r="66" spans="2:20">
      <c r="B66" s="27" t="s">
        <v>105</v>
      </c>
      <c r="T66" s="45"/>
    </row>
    <row r="67" spans="2:20">
      <c r="B67" s="5" t="s">
        <v>94</v>
      </c>
      <c r="F67" s="5" t="s">
        <v>131</v>
      </c>
      <c r="J67" s="75">
        <f>SUM(L67:Q67)</f>
        <v>43850.930374149662</v>
      </c>
      <c r="L67" s="83">
        <v>250</v>
      </c>
      <c r="M67" s="83">
        <v>13491.779365079363</v>
      </c>
      <c r="N67" s="83">
        <v>16182.951666666668</v>
      </c>
      <c r="O67" s="83">
        <v>138.13</v>
      </c>
      <c r="P67" s="83">
        <v>12979.238412698414</v>
      </c>
      <c r="Q67" s="83">
        <v>808.83092970521534</v>
      </c>
      <c r="T67" s="45" t="s">
        <v>198</v>
      </c>
    </row>
    <row r="68" spans="2:20">
      <c r="B68" s="5" t="s">
        <v>103</v>
      </c>
      <c r="F68" s="5" t="s">
        <v>131</v>
      </c>
      <c r="J68" s="75">
        <f>SUM(L68:Q68)</f>
        <v>3799025.7304142714</v>
      </c>
      <c r="L68" s="83">
        <v>52135.916666666664</v>
      </c>
      <c r="M68" s="83">
        <v>1074660.7018469658</v>
      </c>
      <c r="N68" s="83">
        <v>1321400.3141666667</v>
      </c>
      <c r="O68" s="83">
        <v>25082.666666666668</v>
      </c>
      <c r="P68" s="83">
        <v>1165516.096507662</v>
      </c>
      <c r="Q68" s="83">
        <v>160230.03455964327</v>
      </c>
      <c r="T68" s="45" t="s">
        <v>199</v>
      </c>
    </row>
    <row r="69" spans="2:20">
      <c r="B69" s="5" t="s">
        <v>96</v>
      </c>
      <c r="F69" s="5" t="s">
        <v>131</v>
      </c>
      <c r="J69" s="75">
        <f>SUM(L69:Q69)</f>
        <v>27370572.551427368</v>
      </c>
      <c r="L69" s="83">
        <v>405960</v>
      </c>
      <c r="M69" s="83">
        <v>7589035.4522292996</v>
      </c>
      <c r="N69" s="83">
        <v>9599146.8720800001</v>
      </c>
      <c r="O69" s="83">
        <v>198427</v>
      </c>
      <c r="P69" s="83">
        <v>8328167.9259132491</v>
      </c>
      <c r="Q69" s="83">
        <v>1249835.3012048195</v>
      </c>
      <c r="T69" s="45" t="s">
        <v>200</v>
      </c>
    </row>
    <row r="70" spans="2:20">
      <c r="B70" s="5" t="s">
        <v>104</v>
      </c>
      <c r="F70" s="5" t="s">
        <v>131</v>
      </c>
      <c r="J70" s="75">
        <f>SUM(L70:Q70)</f>
        <v>6817161126.2829561</v>
      </c>
      <c r="L70" s="83">
        <v>115301567</v>
      </c>
      <c r="M70" s="83">
        <v>1790414179.207921</v>
      </c>
      <c r="N70" s="83">
        <v>2399534594.5079999</v>
      </c>
      <c r="O70" s="83">
        <v>54149489</v>
      </c>
      <c r="P70" s="83">
        <v>2128615487.9463456</v>
      </c>
      <c r="Q70" s="83">
        <v>329145808.62068963</v>
      </c>
      <c r="T70" s="45" t="s">
        <v>201</v>
      </c>
    </row>
    <row r="71" spans="2:20">
      <c r="T71" s="45"/>
    </row>
    <row r="72" spans="2:20">
      <c r="T72" s="45"/>
    </row>
    <row r="73" spans="2:20">
      <c r="B73" s="27" t="s">
        <v>106</v>
      </c>
      <c r="T73" s="45"/>
    </row>
    <row r="74" spans="2:20">
      <c r="T74" s="45"/>
    </row>
    <row r="75" spans="2:20">
      <c r="B75" s="27" t="s">
        <v>132</v>
      </c>
      <c r="T75" s="45"/>
    </row>
    <row r="76" spans="2:20">
      <c r="B76" s="5" t="s">
        <v>94</v>
      </c>
      <c r="F76" s="5" t="s">
        <v>131</v>
      </c>
      <c r="J76" s="75">
        <f>SUM(L76:Q76)</f>
        <v>23097.513333333332</v>
      </c>
      <c r="L76" s="84">
        <v>362</v>
      </c>
      <c r="M76" s="84">
        <v>6918.3411111111109</v>
      </c>
      <c r="N76" s="84">
        <v>8280.8150000000005</v>
      </c>
      <c r="O76" s="84">
        <v>162.54</v>
      </c>
      <c r="P76" s="84">
        <v>7160.5027777777777</v>
      </c>
      <c r="Q76" s="84">
        <v>213.31444444444443</v>
      </c>
      <c r="T76" s="45" t="s">
        <v>202</v>
      </c>
    </row>
    <row r="77" spans="2:20">
      <c r="B77" s="5" t="s">
        <v>103</v>
      </c>
      <c r="F77" s="5" t="s">
        <v>131</v>
      </c>
      <c r="J77" s="75">
        <f>SUM(L77:Q77)</f>
        <v>895698.5805848192</v>
      </c>
      <c r="L77" s="84">
        <v>25425.5</v>
      </c>
      <c r="M77" s="84">
        <v>200844.11980440098</v>
      </c>
      <c r="N77" s="84">
        <v>255760.24250000002</v>
      </c>
      <c r="O77" s="84">
        <v>10371.666666666666</v>
      </c>
      <c r="P77" s="84">
        <v>396298.46779872262</v>
      </c>
      <c r="Q77" s="84">
        <v>6998.5838150289019</v>
      </c>
      <c r="T77" s="45" t="s">
        <v>203</v>
      </c>
    </row>
    <row r="78" spans="2:20">
      <c r="B78" s="5" t="s">
        <v>108</v>
      </c>
      <c r="F78" s="5" t="s">
        <v>131</v>
      </c>
      <c r="J78" s="75">
        <f>SUM(L78:Q78)</f>
        <v>545548690.90729761</v>
      </c>
      <c r="L78" s="84">
        <v>12460827</v>
      </c>
      <c r="M78" s="84">
        <v>114888657.38636364</v>
      </c>
      <c r="N78" s="84">
        <v>156950044.56799999</v>
      </c>
      <c r="O78" s="84">
        <v>7381366</v>
      </c>
      <c r="P78" s="84">
        <v>249200956.34897357</v>
      </c>
      <c r="Q78" s="84">
        <v>4666839.6039603967</v>
      </c>
      <c r="T78" s="45" t="s">
        <v>204</v>
      </c>
    </row>
    <row r="79" spans="2:20">
      <c r="B79" s="5" t="s">
        <v>104</v>
      </c>
      <c r="F79" s="5" t="s">
        <v>131</v>
      </c>
      <c r="J79" s="75">
        <f>SUM(L79:Q79)</f>
        <v>759788670.39571655</v>
      </c>
      <c r="L79" s="84">
        <v>21804253</v>
      </c>
      <c r="M79" s="84">
        <v>151702468.84272999</v>
      </c>
      <c r="N79" s="84">
        <v>214389242.62400001</v>
      </c>
      <c r="O79" s="84">
        <v>11516166</v>
      </c>
      <c r="P79" s="84">
        <v>354272598.02667296</v>
      </c>
      <c r="Q79" s="84">
        <v>6103941.9023136254</v>
      </c>
      <c r="T79" s="45" t="s">
        <v>205</v>
      </c>
    </row>
    <row r="80" spans="2:20">
      <c r="T80" s="45"/>
    </row>
    <row r="81" spans="2:22">
      <c r="B81" s="27" t="s">
        <v>109</v>
      </c>
      <c r="T81" s="45"/>
    </row>
    <row r="82" spans="2:22">
      <c r="B82" s="5" t="s">
        <v>110</v>
      </c>
      <c r="F82" s="5" t="s">
        <v>131</v>
      </c>
      <c r="J82" s="75">
        <f>SUM(L82:Q82)</f>
        <v>2769505.2433403186</v>
      </c>
      <c r="L82" s="84">
        <v>25871</v>
      </c>
      <c r="M82" s="84">
        <v>1235073.1814248627</v>
      </c>
      <c r="N82" s="84">
        <v>786448.166803653</v>
      </c>
      <c r="O82" s="84">
        <v>18957</v>
      </c>
      <c r="P82" s="84">
        <v>675019.2535122222</v>
      </c>
      <c r="Q82" s="84">
        <v>28136.641599580427</v>
      </c>
      <c r="T82" s="45" t="s">
        <v>206</v>
      </c>
    </row>
    <row r="83" spans="2:22">
      <c r="B83" s="5" t="s">
        <v>133</v>
      </c>
      <c r="F83" s="5" t="s">
        <v>131</v>
      </c>
      <c r="J83" s="75">
        <f>SUM(L83:Q83)</f>
        <v>8485560.34590091</v>
      </c>
      <c r="L83" s="84">
        <v>54056.52602739726</v>
      </c>
      <c r="M83" s="84">
        <v>2790858.8458728255</v>
      </c>
      <c r="N83" s="84">
        <v>3230617.4382335572</v>
      </c>
      <c r="O83" s="84">
        <v>33007.97</v>
      </c>
      <c r="P83" s="84">
        <v>2315466.0113560166</v>
      </c>
      <c r="Q83" s="84">
        <v>61553.554411115023</v>
      </c>
      <c r="T83" s="45" t="s">
        <v>207</v>
      </c>
    </row>
    <row r="84" spans="2:22">
      <c r="T84" s="45"/>
    </row>
    <row r="85" spans="2:22">
      <c r="B85" s="27" t="s">
        <v>112</v>
      </c>
      <c r="T85" s="45"/>
    </row>
    <row r="86" spans="2:22">
      <c r="B86" s="5" t="s">
        <v>113</v>
      </c>
      <c r="F86" s="5" t="s">
        <v>131</v>
      </c>
      <c r="J86" s="75">
        <f t="shared" ref="J86:J92" si="0">SUM(L86:Q86)</f>
        <v>60543.828292436716</v>
      </c>
      <c r="L86" s="84">
        <v>289.96164383561643</v>
      </c>
      <c r="M86" s="84">
        <v>23419.68732045011</v>
      </c>
      <c r="N86" s="84">
        <v>23645.553744292232</v>
      </c>
      <c r="O86" s="84">
        <v>189</v>
      </c>
      <c r="P86" s="84">
        <v>12377.362368663596</v>
      </c>
      <c r="Q86" s="84">
        <v>622.26321519516523</v>
      </c>
      <c r="T86" s="45" t="s">
        <v>208</v>
      </c>
    </row>
    <row r="87" spans="2:22">
      <c r="B87" s="5" t="s">
        <v>114</v>
      </c>
      <c r="F87" s="5" t="s">
        <v>131</v>
      </c>
      <c r="J87" s="75">
        <f t="shared" si="0"/>
        <v>63175.167579507623</v>
      </c>
      <c r="L87" s="84">
        <v>332.18356164383562</v>
      </c>
      <c r="M87" s="84">
        <v>22954.840041822921</v>
      </c>
      <c r="N87" s="84">
        <v>22862.926621004561</v>
      </c>
      <c r="O87" s="84">
        <v>222.8</v>
      </c>
      <c r="P87" s="84">
        <v>16281.160210189453</v>
      </c>
      <c r="Q87" s="84">
        <v>521.25714484684158</v>
      </c>
      <c r="T87" s="45" t="s">
        <v>209</v>
      </c>
    </row>
    <row r="88" spans="2:22">
      <c r="B88" s="5" t="s">
        <v>115</v>
      </c>
      <c r="F88" s="5" t="s">
        <v>131</v>
      </c>
      <c r="J88" s="75">
        <f t="shared" si="0"/>
        <v>71300.642369314024</v>
      </c>
      <c r="L88" s="84">
        <v>411.97260273972603</v>
      </c>
      <c r="M88" s="84">
        <v>25717.763916930995</v>
      </c>
      <c r="N88" s="84">
        <v>27313.474315068492</v>
      </c>
      <c r="O88" s="84">
        <v>286.2</v>
      </c>
      <c r="P88" s="84">
        <v>16809.746737224781</v>
      </c>
      <c r="Q88" s="84">
        <v>761.48479735002547</v>
      </c>
      <c r="T88" s="45" t="s">
        <v>210</v>
      </c>
    </row>
    <row r="89" spans="2:22">
      <c r="B89" s="5" t="s">
        <v>116</v>
      </c>
      <c r="F89" s="5" t="s">
        <v>131</v>
      </c>
      <c r="J89" s="75">
        <f t="shared" si="0"/>
        <v>180647.65610315494</v>
      </c>
      <c r="L89" s="84">
        <v>1091.7506849315068</v>
      </c>
      <c r="M89" s="84">
        <v>65749.77575713869</v>
      </c>
      <c r="N89" s="84">
        <v>65984.819417808219</v>
      </c>
      <c r="O89" s="84">
        <v>586.24</v>
      </c>
      <c r="P89" s="84">
        <v>45644.355287506405</v>
      </c>
      <c r="Q89" s="84">
        <v>1590.7149557701089</v>
      </c>
      <c r="T89" s="45" t="s">
        <v>211</v>
      </c>
    </row>
    <row r="90" spans="2:22">
      <c r="B90" s="5" t="s">
        <v>123</v>
      </c>
      <c r="F90" s="5" t="s">
        <v>131</v>
      </c>
      <c r="J90" s="75">
        <f t="shared" si="0"/>
        <v>8092669.8118448891</v>
      </c>
      <c r="L90" s="84">
        <v>51930.657534246573</v>
      </c>
      <c r="M90" s="84">
        <v>2646834.7430775813</v>
      </c>
      <c r="N90" s="84">
        <v>3081690.6259259256</v>
      </c>
      <c r="O90" s="84">
        <v>31713.33</v>
      </c>
      <c r="P90" s="84">
        <v>2222443.6643497185</v>
      </c>
      <c r="Q90" s="84">
        <v>58056.790957417208</v>
      </c>
      <c r="T90" s="45" t="s">
        <v>212</v>
      </c>
    </row>
    <row r="91" spans="2:22">
      <c r="B91" s="5" t="s">
        <v>124</v>
      </c>
      <c r="F91" s="5" t="s">
        <v>131</v>
      </c>
      <c r="J91" s="75">
        <f t="shared" si="0"/>
        <v>16721.28692157305</v>
      </c>
      <c r="L91" s="84">
        <v>0.48493150684931507</v>
      </c>
      <c r="M91" s="84">
        <v>5983.8852033458361</v>
      </c>
      <c r="N91" s="84">
        <v>8850.8948198883809</v>
      </c>
      <c r="O91" s="84">
        <v>10.4</v>
      </c>
      <c r="P91" s="84">
        <v>1874.6224027137739</v>
      </c>
      <c r="Q91" s="84">
        <v>0.99956411821114133</v>
      </c>
      <c r="T91" s="45" t="s">
        <v>213</v>
      </c>
      <c r="V91" s="5" t="s">
        <v>311</v>
      </c>
    </row>
    <row r="92" spans="2:22">
      <c r="B92" s="5" t="s">
        <v>117</v>
      </c>
      <c r="F92" s="5" t="s">
        <v>131</v>
      </c>
      <c r="J92" s="75">
        <f t="shared" si="0"/>
        <v>2769505.1723103845</v>
      </c>
      <c r="L92" s="84">
        <v>25871</v>
      </c>
      <c r="M92" s="84">
        <v>1235073.1814248627</v>
      </c>
      <c r="N92" s="84">
        <v>786448.09577371902</v>
      </c>
      <c r="O92" s="84">
        <v>18957</v>
      </c>
      <c r="P92" s="84">
        <v>675019.2535122222</v>
      </c>
      <c r="Q92" s="84">
        <v>28136.641599580427</v>
      </c>
      <c r="T92" s="45" t="s">
        <v>214</v>
      </c>
    </row>
    <row r="93" spans="2:22">
      <c r="T93" s="45"/>
    </row>
    <row r="94" spans="2:22">
      <c r="B94" s="27" t="s">
        <v>119</v>
      </c>
      <c r="T94" s="45"/>
    </row>
    <row r="95" spans="2:22">
      <c r="T95" s="45"/>
    </row>
    <row r="96" spans="2:22">
      <c r="B96" s="5" t="s">
        <v>120</v>
      </c>
      <c r="F96" s="5" t="s">
        <v>131</v>
      </c>
      <c r="J96" s="75">
        <f>SUM(L96:Q96)</f>
        <v>826067593.98133087</v>
      </c>
      <c r="L96" s="84">
        <v>2812114</v>
      </c>
      <c r="M96" s="84">
        <v>226971202.46913582</v>
      </c>
      <c r="N96" s="84">
        <v>382217968</v>
      </c>
      <c r="O96" s="84">
        <v>4832740</v>
      </c>
      <c r="P96" s="84">
        <v>209233569.51219508</v>
      </c>
      <c r="Q96" s="84">
        <v>0</v>
      </c>
      <c r="T96" s="45" t="s">
        <v>215</v>
      </c>
    </row>
    <row r="97" spans="2:20">
      <c r="B97" s="5" t="s">
        <v>121</v>
      </c>
      <c r="F97" s="5" t="s">
        <v>131</v>
      </c>
      <c r="J97" s="75">
        <f>SUM(L97:Q97)</f>
        <v>95243479.569406807</v>
      </c>
      <c r="L97" s="84">
        <v>80867</v>
      </c>
      <c r="M97" s="84">
        <v>51403324.69135803</v>
      </c>
      <c r="N97" s="84">
        <v>18955157</v>
      </c>
      <c r="O97" s="84">
        <v>161776</v>
      </c>
      <c r="P97" s="84">
        <v>24642354.878048778</v>
      </c>
      <c r="Q97" s="84">
        <v>0</v>
      </c>
      <c r="T97" s="45" t="s">
        <v>216</v>
      </c>
    </row>
    <row r="98" spans="2:20">
      <c r="T98" s="45"/>
    </row>
  </sheetData>
  <phoneticPr fontId="78"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2630-0275-49BB-9888-0F8FF2CEFD1D}">
  <sheetPr>
    <tabColor rgb="FFE1FFE1"/>
  </sheetPr>
  <dimension ref="B2:V108"/>
  <sheetViews>
    <sheetView showGridLines="0" zoomScale="85" zoomScaleNormal="85" workbookViewId="0">
      <pane xSplit="6" ySplit="9" topLeftCell="G10" activePane="bottomRight" state="frozen"/>
      <selection activeCell="D49" sqref="D49"/>
      <selection pane="topRight" activeCell="D49" sqref="D49"/>
      <selection pane="bottomLeft" activeCell="D49" sqref="D49"/>
      <selection pane="bottomRight" activeCell="G10" sqref="G10"/>
    </sheetView>
  </sheetViews>
  <sheetFormatPr defaultColWidth="9.140625" defaultRowHeight="12.75"/>
  <cols>
    <col min="1" max="1" width="4.7109375" style="5" customWidth="1"/>
    <col min="2" max="2" width="85.710937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5" style="5" bestFit="1" customWidth="1"/>
    <col min="11" max="11" width="2.7109375" style="5" customWidth="1"/>
    <col min="12" max="12" width="12.5703125" style="5" customWidth="1"/>
    <col min="13" max="17" width="14" style="5" bestFit="1" customWidth="1"/>
    <col min="18" max="18" width="4.42578125" style="5" customWidth="1"/>
    <col min="19" max="19" width="2.7109375" style="5" customWidth="1"/>
    <col min="20" max="20" width="81.7109375" style="5" bestFit="1" customWidth="1"/>
    <col min="21" max="21" width="2.85546875" style="5" customWidth="1"/>
    <col min="22" max="22" width="13.7109375" style="5" customWidth="1"/>
    <col min="23" max="23" width="2.7109375" style="5" customWidth="1"/>
    <col min="24" max="38" width="13.7109375" style="5" customWidth="1"/>
    <col min="39" max="16384" width="9.140625" style="5"/>
  </cols>
  <sheetData>
    <row r="2" spans="2:22" s="20" customFormat="1" ht="18">
      <c r="B2" s="20" t="s">
        <v>220</v>
      </c>
    </row>
    <row r="4" spans="2:22">
      <c r="B4" s="27" t="s">
        <v>28</v>
      </c>
      <c r="C4" s="4"/>
      <c r="D4" s="4"/>
      <c r="L4"/>
    </row>
    <row r="5" spans="2:22">
      <c r="B5" s="5" t="s">
        <v>299</v>
      </c>
      <c r="C5" s="6"/>
      <c r="D5" s="6"/>
      <c r="H5" s="21"/>
    </row>
    <row r="6" spans="2:22">
      <c r="B6" s="5" t="s">
        <v>307</v>
      </c>
      <c r="C6" s="6"/>
      <c r="D6" s="6"/>
      <c r="H6" s="21"/>
    </row>
    <row r="8" spans="2:22" s="11" customFormat="1">
      <c r="F8" s="11" t="s">
        <v>26</v>
      </c>
      <c r="H8" s="11" t="s">
        <v>27</v>
      </c>
      <c r="J8" s="11" t="s">
        <v>46</v>
      </c>
      <c r="L8" s="11" t="s">
        <v>91</v>
      </c>
      <c r="M8" s="11" t="s">
        <v>69</v>
      </c>
      <c r="N8" s="11" t="s">
        <v>70</v>
      </c>
      <c r="O8" s="11" t="s">
        <v>71</v>
      </c>
      <c r="P8" s="11" t="s">
        <v>72</v>
      </c>
      <c r="Q8" s="11" t="s">
        <v>73</v>
      </c>
      <c r="T8" s="11" t="s">
        <v>44</v>
      </c>
      <c r="V8" s="11" t="s">
        <v>45</v>
      </c>
    </row>
    <row r="11" spans="2:22" s="11" customFormat="1">
      <c r="B11" s="11" t="s">
        <v>221</v>
      </c>
    </row>
    <row r="13" spans="2:22">
      <c r="B13" s="27" t="s">
        <v>92</v>
      </c>
    </row>
    <row r="15" spans="2:22">
      <c r="B15" s="27" t="s">
        <v>93</v>
      </c>
    </row>
    <row r="16" spans="2:22">
      <c r="B16" s="5" t="s">
        <v>94</v>
      </c>
      <c r="H16" s="95">
        <v>2760</v>
      </c>
      <c r="S16" s="7"/>
      <c r="T16" s="45" t="s">
        <v>224</v>
      </c>
    </row>
    <row r="17" spans="2:20">
      <c r="B17" s="5" t="s">
        <v>95</v>
      </c>
      <c r="H17" s="95">
        <v>11.071652096681776</v>
      </c>
      <c r="T17" s="45" t="s">
        <v>225</v>
      </c>
    </row>
    <row r="18" spans="2:20">
      <c r="B18" s="5" t="s">
        <v>96</v>
      </c>
      <c r="H18" s="95">
        <v>1.169942618463796</v>
      </c>
      <c r="T18" s="45" t="s">
        <v>226</v>
      </c>
    </row>
    <row r="19" spans="2:20">
      <c r="H19" s="71"/>
      <c r="T19" s="45"/>
    </row>
    <row r="20" spans="2:20">
      <c r="B20" s="27" t="s">
        <v>97</v>
      </c>
      <c r="H20" s="71"/>
      <c r="T20" s="45"/>
    </row>
    <row r="21" spans="2:20">
      <c r="B21" s="5" t="s">
        <v>94</v>
      </c>
      <c r="H21" s="95">
        <v>2760</v>
      </c>
      <c r="S21" s="7"/>
      <c r="T21" s="45" t="s">
        <v>227</v>
      </c>
    </row>
    <row r="22" spans="2:20">
      <c r="B22" s="5" t="s">
        <v>95</v>
      </c>
      <c r="H22" s="95">
        <v>5.5358260483408888</v>
      </c>
      <c r="T22" s="45" t="s">
        <v>228</v>
      </c>
    </row>
    <row r="23" spans="2:20">
      <c r="B23" s="5" t="s">
        <v>98</v>
      </c>
      <c r="H23" s="95">
        <v>0.39949260142666204</v>
      </c>
      <c r="T23" s="45" t="s">
        <v>229</v>
      </c>
    </row>
    <row r="24" spans="2:20">
      <c r="H24" s="71"/>
      <c r="T24" s="45"/>
    </row>
    <row r="25" spans="2:20">
      <c r="B25" s="27" t="s">
        <v>99</v>
      </c>
      <c r="H25" s="71"/>
      <c r="T25" s="45"/>
    </row>
    <row r="26" spans="2:20">
      <c r="B26" s="5" t="s">
        <v>94</v>
      </c>
      <c r="H26" s="95">
        <v>2760</v>
      </c>
      <c r="S26" s="7"/>
      <c r="T26" s="45" t="s">
        <v>230</v>
      </c>
    </row>
    <row r="27" spans="2:20">
      <c r="B27" s="5" t="s">
        <v>95</v>
      </c>
      <c r="H27" s="95">
        <v>20.06244922391053</v>
      </c>
      <c r="T27" s="45" t="s">
        <v>231</v>
      </c>
    </row>
    <row r="28" spans="2:20">
      <c r="B28" s="5" t="s">
        <v>96</v>
      </c>
      <c r="H28" s="95">
        <v>2.3226833108150666</v>
      </c>
      <c r="T28" s="45" t="s">
        <v>232</v>
      </c>
    </row>
    <row r="29" spans="2:20">
      <c r="H29" s="71"/>
      <c r="T29" s="45"/>
    </row>
    <row r="30" spans="2:20">
      <c r="B30" s="27" t="s">
        <v>100</v>
      </c>
      <c r="H30" s="71"/>
      <c r="T30" s="45"/>
    </row>
    <row r="31" spans="2:20">
      <c r="B31" s="5" t="s">
        <v>94</v>
      </c>
      <c r="H31" s="95">
        <v>2760.0000000000005</v>
      </c>
      <c r="S31" s="7"/>
      <c r="T31" s="45" t="s">
        <v>233</v>
      </c>
    </row>
    <row r="32" spans="2:20">
      <c r="B32" s="5" t="s">
        <v>95</v>
      </c>
      <c r="H32" s="95">
        <v>10.194029318127987</v>
      </c>
      <c r="T32" s="45" t="s">
        <v>234</v>
      </c>
    </row>
    <row r="33" spans="2:20">
      <c r="B33" s="5" t="s">
        <v>98</v>
      </c>
      <c r="H33" s="95">
        <v>0.78516075281726261</v>
      </c>
      <c r="T33" s="45" t="s">
        <v>235</v>
      </c>
    </row>
    <row r="34" spans="2:20">
      <c r="H34" s="71"/>
      <c r="T34" s="45"/>
    </row>
    <row r="35" spans="2:20">
      <c r="B35" s="27" t="s">
        <v>134</v>
      </c>
      <c r="H35" s="71"/>
      <c r="T35" s="45"/>
    </row>
    <row r="36" spans="2:20">
      <c r="B36" s="5" t="s">
        <v>94</v>
      </c>
      <c r="H36" s="95">
        <v>2759.9999999999995</v>
      </c>
      <c r="S36" s="7"/>
      <c r="T36" s="45" t="s">
        <v>236</v>
      </c>
    </row>
    <row r="37" spans="2:20">
      <c r="B37" s="5" t="s">
        <v>95</v>
      </c>
      <c r="H37" s="95">
        <v>21.141715515054369</v>
      </c>
      <c r="T37" s="45" t="s">
        <v>237</v>
      </c>
    </row>
    <row r="38" spans="2:20">
      <c r="B38" s="5" t="s">
        <v>96</v>
      </c>
      <c r="H38" s="95">
        <v>2.1788226801818826</v>
      </c>
      <c r="T38" s="45" t="s">
        <v>238</v>
      </c>
    </row>
    <row r="39" spans="2:20">
      <c r="H39" s="71"/>
      <c r="T39" s="45"/>
    </row>
    <row r="40" spans="2:20">
      <c r="B40" s="27" t="s">
        <v>135</v>
      </c>
      <c r="H40" s="71"/>
      <c r="T40" s="45"/>
    </row>
    <row r="41" spans="2:20">
      <c r="B41" s="5" t="s">
        <v>94</v>
      </c>
      <c r="H41" s="95">
        <v>2760</v>
      </c>
      <c r="S41" s="7"/>
      <c r="T41" s="45" t="s">
        <v>239</v>
      </c>
    </row>
    <row r="42" spans="2:20">
      <c r="B42" s="5" t="s">
        <v>95</v>
      </c>
      <c r="H42" s="95">
        <v>9.8358190831169523</v>
      </c>
      <c r="T42" s="45" t="s">
        <v>240</v>
      </c>
    </row>
    <row r="43" spans="2:20">
      <c r="B43" s="5" t="s">
        <v>98</v>
      </c>
      <c r="H43" s="95">
        <v>0.71644263739080061</v>
      </c>
      <c r="T43" s="45" t="s">
        <v>241</v>
      </c>
    </row>
    <row r="44" spans="2:20">
      <c r="H44" s="71"/>
      <c r="T44" s="45"/>
    </row>
    <row r="45" spans="2:20">
      <c r="H45" s="71"/>
      <c r="T45" s="45"/>
    </row>
    <row r="46" spans="2:20">
      <c r="B46" s="27" t="s">
        <v>101</v>
      </c>
      <c r="H46" s="71"/>
      <c r="T46" s="45"/>
    </row>
    <row r="47" spans="2:20">
      <c r="H47" s="71"/>
      <c r="T47" s="45"/>
    </row>
    <row r="48" spans="2:20">
      <c r="B48" s="27" t="s">
        <v>102</v>
      </c>
      <c r="H48" s="71"/>
      <c r="T48" s="45"/>
    </row>
    <row r="49" spans="2:20">
      <c r="B49" s="5" t="s">
        <v>94</v>
      </c>
      <c r="H49" s="95">
        <v>441.00000000000006</v>
      </c>
      <c r="S49" s="7"/>
      <c r="T49" s="45" t="s">
        <v>242</v>
      </c>
    </row>
    <row r="50" spans="2:20">
      <c r="B50" s="5" t="s">
        <v>103</v>
      </c>
      <c r="H50" s="95">
        <v>11.994881538318637</v>
      </c>
      <c r="T50" s="45" t="s">
        <v>243</v>
      </c>
    </row>
    <row r="51" spans="2:20">
      <c r="B51" s="5" t="s">
        <v>96</v>
      </c>
      <c r="H51" s="95">
        <v>1.251329759265104</v>
      </c>
      <c r="T51" s="45" t="s">
        <v>244</v>
      </c>
    </row>
    <row r="52" spans="2:20">
      <c r="B52" s="5" t="s">
        <v>104</v>
      </c>
      <c r="H52" s="95">
        <v>6.1123490240729455E-3</v>
      </c>
      <c r="T52" s="45" t="s">
        <v>245</v>
      </c>
    </row>
    <row r="53" spans="2:20">
      <c r="H53" s="71"/>
      <c r="T53" s="45"/>
    </row>
    <row r="54" spans="2:20">
      <c r="B54" s="27" t="s">
        <v>78</v>
      </c>
      <c r="H54" s="71"/>
      <c r="T54" s="45"/>
    </row>
    <row r="55" spans="2:20">
      <c r="B55" s="5" t="s">
        <v>94</v>
      </c>
      <c r="H55" s="95">
        <v>441.00000000000006</v>
      </c>
      <c r="S55" s="7"/>
      <c r="T55" s="45" t="s">
        <v>246</v>
      </c>
    </row>
    <row r="56" spans="2:20">
      <c r="B56" s="5" t="s">
        <v>103</v>
      </c>
      <c r="H56" s="95">
        <v>13.294339335258117</v>
      </c>
      <c r="T56" s="45" t="s">
        <v>247</v>
      </c>
    </row>
    <row r="57" spans="2:20">
      <c r="B57" s="5" t="s">
        <v>96</v>
      </c>
      <c r="H57" s="95">
        <v>1.5786497539112609</v>
      </c>
      <c r="T57" s="45" t="s">
        <v>248</v>
      </c>
    </row>
    <row r="58" spans="2:20">
      <c r="B58" s="5" t="s">
        <v>104</v>
      </c>
      <c r="H58" s="95">
        <v>9.7923279610610398E-3</v>
      </c>
      <c r="T58" s="45" t="s">
        <v>249</v>
      </c>
    </row>
    <row r="59" spans="2:20">
      <c r="H59" s="71"/>
      <c r="T59" s="45"/>
    </row>
    <row r="60" spans="2:20">
      <c r="B60" s="27" t="s">
        <v>105</v>
      </c>
      <c r="H60" s="71"/>
      <c r="T60" s="45"/>
    </row>
    <row r="61" spans="2:20">
      <c r="B61" s="5" t="s">
        <v>94</v>
      </c>
      <c r="H61" s="95">
        <v>440.99999999999994</v>
      </c>
      <c r="S61" s="7"/>
      <c r="T61" s="45" t="s">
        <v>250</v>
      </c>
    </row>
    <row r="62" spans="2:20">
      <c r="B62" s="5" t="s">
        <v>103</v>
      </c>
      <c r="H62" s="95">
        <v>22.251005229464095</v>
      </c>
      <c r="T62" s="45" t="s">
        <v>251</v>
      </c>
    </row>
    <row r="63" spans="2:20">
      <c r="B63" s="5" t="s">
        <v>96</v>
      </c>
      <c r="H63" s="95">
        <v>1.5736774254409989</v>
      </c>
      <c r="T63" s="45" t="s">
        <v>252</v>
      </c>
    </row>
    <row r="64" spans="2:20">
      <c r="B64" s="5" t="s">
        <v>104</v>
      </c>
      <c r="H64" s="95">
        <v>9.7212362447056631E-3</v>
      </c>
      <c r="T64" s="45" t="s">
        <v>253</v>
      </c>
    </row>
    <row r="65" spans="2:20">
      <c r="H65" s="71"/>
      <c r="T65" s="45"/>
    </row>
    <row r="66" spans="2:20">
      <c r="H66" s="71"/>
      <c r="T66" s="45"/>
    </row>
    <row r="67" spans="2:20">
      <c r="B67" s="27" t="s">
        <v>106</v>
      </c>
      <c r="H67" s="71"/>
      <c r="T67" s="45"/>
    </row>
    <row r="68" spans="2:20">
      <c r="H68" s="71"/>
      <c r="T68" s="45"/>
    </row>
    <row r="69" spans="2:20">
      <c r="B69" s="27" t="s">
        <v>132</v>
      </c>
      <c r="H69" s="71"/>
      <c r="T69" s="45"/>
    </row>
    <row r="70" spans="2:20">
      <c r="B70" s="5" t="s">
        <v>94</v>
      </c>
      <c r="H70" s="95">
        <v>17.999999999999996</v>
      </c>
      <c r="S70" s="7"/>
      <c r="T70" s="45" t="s">
        <v>254</v>
      </c>
    </row>
    <row r="71" spans="2:20">
      <c r="B71" s="5" t="s">
        <v>103</v>
      </c>
      <c r="H71" s="95">
        <v>8.3681663819357102</v>
      </c>
      <c r="T71" s="45" t="s">
        <v>255</v>
      </c>
    </row>
    <row r="72" spans="2:20">
      <c r="B72" s="5" t="s">
        <v>108</v>
      </c>
      <c r="H72" s="95">
        <v>1.8955763232717315E-2</v>
      </c>
      <c r="T72" s="45" t="s">
        <v>256</v>
      </c>
    </row>
    <row r="73" spans="2:20">
      <c r="B73" s="5" t="s">
        <v>104</v>
      </c>
      <c r="H73" s="95">
        <v>3.3806223594282425E-2</v>
      </c>
      <c r="T73" s="45" t="s">
        <v>257</v>
      </c>
    </row>
    <row r="74" spans="2:20">
      <c r="H74" s="71"/>
      <c r="T74" s="45"/>
    </row>
    <row r="75" spans="2:20">
      <c r="B75" s="27" t="s">
        <v>109</v>
      </c>
      <c r="H75" s="71"/>
      <c r="T75" s="45"/>
    </row>
    <row r="76" spans="2:20">
      <c r="B76" s="5" t="s">
        <v>110</v>
      </c>
      <c r="H76" s="95">
        <v>0.53176495625269216</v>
      </c>
      <c r="S76" s="7"/>
      <c r="T76" s="45" t="s">
        <v>258</v>
      </c>
    </row>
    <row r="77" spans="2:20">
      <c r="B77" s="5" t="s">
        <v>133</v>
      </c>
      <c r="H77" s="95">
        <v>17.997906043303448</v>
      </c>
      <c r="T77" s="45" t="s">
        <v>259</v>
      </c>
    </row>
    <row r="78" spans="2:20">
      <c r="H78" s="71"/>
      <c r="T78" s="45"/>
    </row>
    <row r="79" spans="2:20">
      <c r="B79" s="27" t="s">
        <v>112</v>
      </c>
      <c r="H79" s="71"/>
      <c r="T79" s="45"/>
    </row>
    <row r="80" spans="2:20">
      <c r="B80" s="5" t="s">
        <v>113</v>
      </c>
      <c r="H80" s="95">
        <v>1772.7946694225589</v>
      </c>
      <c r="S80" s="7"/>
      <c r="T80" s="45" t="s">
        <v>260</v>
      </c>
    </row>
    <row r="81" spans="2:20">
      <c r="B81" s="5" t="s">
        <v>114</v>
      </c>
      <c r="H81" s="95">
        <v>1410.7358827556859</v>
      </c>
      <c r="T81" s="45" t="s">
        <v>261</v>
      </c>
    </row>
    <row r="82" spans="2:20">
      <c r="B82" s="5" t="s">
        <v>115</v>
      </c>
      <c r="H82" s="95">
        <v>1062.334912720557</v>
      </c>
      <c r="T82" s="45" t="s">
        <v>262</v>
      </c>
    </row>
    <row r="83" spans="2:20">
      <c r="B83" s="5" t="s">
        <v>116</v>
      </c>
      <c r="H83" s="95">
        <v>706.09473523988322</v>
      </c>
      <c r="T83" s="45" t="s">
        <v>263</v>
      </c>
    </row>
    <row r="84" spans="2:20">
      <c r="B84" s="5" t="s">
        <v>123</v>
      </c>
      <c r="H84" s="95">
        <v>141.30359498838564</v>
      </c>
      <c r="T84" s="45" t="s">
        <v>264</v>
      </c>
    </row>
    <row r="85" spans="2:20">
      <c r="B85" s="5" t="s">
        <v>124</v>
      </c>
      <c r="H85" s="95">
        <v>17.917412761998321</v>
      </c>
      <c r="T85" s="45" t="s">
        <v>265</v>
      </c>
    </row>
    <row r="86" spans="2:20">
      <c r="B86" s="5" t="s">
        <v>117</v>
      </c>
      <c r="H86" s="95">
        <v>1.7532958693327907</v>
      </c>
      <c r="T86" s="45" t="s">
        <v>266</v>
      </c>
    </row>
    <row r="87" spans="2:20">
      <c r="B87" s="5" t="s">
        <v>311</v>
      </c>
      <c r="H87" s="96"/>
      <c r="T87" s="45"/>
    </row>
    <row r="88" spans="2:20">
      <c r="H88" s="71"/>
      <c r="T88" s="45"/>
    </row>
    <row r="89" spans="2:20">
      <c r="B89" s="27" t="s">
        <v>119</v>
      </c>
      <c r="H89" s="71"/>
      <c r="T89" s="45"/>
    </row>
    <row r="90" spans="2:20">
      <c r="H90" s="71"/>
      <c r="T90" s="45"/>
    </row>
    <row r="91" spans="2:20">
      <c r="B91" s="5" t="s">
        <v>120</v>
      </c>
      <c r="H91" s="95">
        <v>4.2444061978624287E-3</v>
      </c>
      <c r="S91" s="7"/>
      <c r="T91" s="45" t="s">
        <v>223</v>
      </c>
    </row>
    <row r="92" spans="2:20">
      <c r="B92" s="5" t="s">
        <v>121</v>
      </c>
      <c r="H92" s="95">
        <v>6.3343830246543418E-3</v>
      </c>
      <c r="T92" s="45" t="s">
        <v>222</v>
      </c>
    </row>
    <row r="94" spans="2:20" s="11" customFormat="1">
      <c r="B94" s="11" t="s">
        <v>273</v>
      </c>
    </row>
    <row r="96" spans="2:20">
      <c r="B96" s="4" t="s">
        <v>269</v>
      </c>
    </row>
    <row r="97" spans="2:20">
      <c r="B97" s="5" t="s">
        <v>270</v>
      </c>
      <c r="H97" s="83">
        <v>16.029242657578852</v>
      </c>
      <c r="T97" s="45" t="s">
        <v>274</v>
      </c>
    </row>
    <row r="98" spans="2:20">
      <c r="B98" s="5" t="s">
        <v>271</v>
      </c>
      <c r="H98" s="83">
        <v>16.393308129917099</v>
      </c>
      <c r="T98" s="45" t="s">
        <v>275</v>
      </c>
    </row>
    <row r="99" spans="2:20">
      <c r="B99" s="5" t="s">
        <v>267</v>
      </c>
      <c r="H99" s="83">
        <v>7.2133940798556182</v>
      </c>
      <c r="T99" s="45" t="s">
        <v>276</v>
      </c>
    </row>
    <row r="100" spans="2:20">
      <c r="B100" s="5" t="s">
        <v>268</v>
      </c>
      <c r="H100" s="83">
        <v>10.720937309933831</v>
      </c>
      <c r="T100" s="45" t="s">
        <v>277</v>
      </c>
    </row>
    <row r="101" spans="2:20">
      <c r="B101" s="5" t="s">
        <v>272</v>
      </c>
      <c r="H101" s="83">
        <v>12.812142808682658</v>
      </c>
      <c r="T101" s="45" t="s">
        <v>278</v>
      </c>
    </row>
    <row r="102" spans="2:20">
      <c r="T102" s="45"/>
    </row>
    <row r="103" spans="2:20" s="11" customFormat="1">
      <c r="B103" s="11" t="s">
        <v>304</v>
      </c>
    </row>
    <row r="105" spans="2:20" s="42" customFormat="1">
      <c r="B105" s="42" t="s">
        <v>303</v>
      </c>
      <c r="F105" s="42" t="s">
        <v>131</v>
      </c>
      <c r="H105" s="90">
        <v>-3.17</v>
      </c>
      <c r="L105" s="5"/>
      <c r="M105" s="5"/>
      <c r="N105" s="5"/>
      <c r="O105" s="5"/>
      <c r="P105" s="5"/>
      <c r="Q105" s="5"/>
      <c r="T105" s="42" t="s">
        <v>302</v>
      </c>
    </row>
    <row r="107" spans="2:20">
      <c r="B107" s="5" t="s">
        <v>305</v>
      </c>
      <c r="F107" s="52" t="s">
        <v>81</v>
      </c>
      <c r="H107" s="91">
        <v>2.4E-2</v>
      </c>
      <c r="T107" s="5" t="s">
        <v>301</v>
      </c>
    </row>
    <row r="108" spans="2:20">
      <c r="B108" s="5" t="s">
        <v>306</v>
      </c>
      <c r="F108" s="52" t="s">
        <v>81</v>
      </c>
      <c r="H108" s="91">
        <v>0.12</v>
      </c>
      <c r="T108" s="5" t="s">
        <v>301</v>
      </c>
    </row>
  </sheetData>
  <phoneticPr fontId="7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U27"/>
  <sheetViews>
    <sheetView showGridLines="0" zoomScale="85" zoomScaleNormal="85" workbookViewId="0">
      <pane xSplit="6" ySplit="9" topLeftCell="G10" activePane="bottomRight" state="frozen"/>
      <selection activeCell="D49" sqref="D49"/>
      <selection pane="topRight" activeCell="D49" sqref="D49"/>
      <selection pane="bottomLeft" activeCell="D49" sqref="D49"/>
      <selection pane="bottomRight" activeCell="N45" sqref="N45"/>
    </sheetView>
  </sheetViews>
  <sheetFormatPr defaultColWidth="9.140625" defaultRowHeight="12.75"/>
  <cols>
    <col min="1" max="1" width="4.7109375" style="5" customWidth="1"/>
    <col min="2" max="2" width="41.42578125" style="5" customWidth="1"/>
    <col min="3" max="3" width="4.7109375" style="5" customWidth="1"/>
    <col min="4" max="4" width="4.5703125" style="5" customWidth="1"/>
    <col min="5" max="5" width="4.5703125" style="5" hidden="1" customWidth="1"/>
    <col min="6" max="6" width="9.28515625" style="5" customWidth="1"/>
    <col min="7" max="7" width="2.7109375" style="5" customWidth="1"/>
    <col min="8" max="8" width="10" style="5" customWidth="1"/>
    <col min="9" max="9" width="2.7109375" style="5" customWidth="1"/>
    <col min="10" max="10" width="8.5703125" style="5" customWidth="1"/>
    <col min="11" max="11" width="2.7109375" style="5" customWidth="1"/>
    <col min="12" max="12" width="12.5703125" style="5" customWidth="1"/>
    <col min="13" max="14" width="15" style="5" bestFit="1" customWidth="1"/>
    <col min="15" max="15" width="12.5703125" style="5" customWidth="1"/>
    <col min="16" max="16" width="15" style="5" bestFit="1" customWidth="1"/>
    <col min="17" max="17" width="12.5703125" style="5" customWidth="1"/>
    <col min="18" max="18" width="2.7109375" style="5" customWidth="1"/>
    <col min="19" max="19" width="81.140625" style="5" bestFit="1" customWidth="1"/>
    <col min="20" max="20" width="2.7109375" style="5" customWidth="1"/>
    <col min="21" max="21" width="13.7109375" style="5" customWidth="1"/>
    <col min="22" max="22" width="2.7109375" style="5" customWidth="1"/>
    <col min="23" max="37" width="13.7109375" style="5" customWidth="1"/>
    <col min="38" max="16384" width="9.140625" style="5"/>
  </cols>
  <sheetData>
    <row r="2" spans="2:21" s="20" customFormat="1" ht="18">
      <c r="B2" s="20" t="s">
        <v>141</v>
      </c>
    </row>
    <row r="4" spans="2:21">
      <c r="B4" s="27" t="s">
        <v>28</v>
      </c>
      <c r="C4" s="4"/>
      <c r="D4" s="4"/>
      <c r="L4"/>
    </row>
    <row r="5" spans="2:21">
      <c r="B5" s="5" t="s">
        <v>294</v>
      </c>
      <c r="C5" s="6"/>
      <c r="D5" s="6"/>
      <c r="H5" s="21"/>
    </row>
    <row r="6" spans="2:21">
      <c r="B6" s="5" t="s">
        <v>293</v>
      </c>
      <c r="C6" s="6"/>
      <c r="D6" s="6"/>
      <c r="H6" s="21"/>
    </row>
    <row r="8" spans="2:21" s="11" customFormat="1">
      <c r="F8" s="11" t="s">
        <v>26</v>
      </c>
      <c r="H8" s="11" t="s">
        <v>27</v>
      </c>
      <c r="J8" s="11" t="s">
        <v>46</v>
      </c>
      <c r="L8" s="11" t="s">
        <v>91</v>
      </c>
      <c r="M8" s="11" t="s">
        <v>69</v>
      </c>
      <c r="N8" s="11" t="s">
        <v>70</v>
      </c>
      <c r="O8" s="11" t="s">
        <v>71</v>
      </c>
      <c r="P8" s="11" t="s">
        <v>72</v>
      </c>
      <c r="Q8" s="11" t="s">
        <v>73</v>
      </c>
      <c r="S8" s="11" t="s">
        <v>44</v>
      </c>
      <c r="U8" s="11" t="s">
        <v>45</v>
      </c>
    </row>
    <row r="11" spans="2:21" s="11" customFormat="1">
      <c r="B11" s="11" t="s">
        <v>149</v>
      </c>
    </row>
    <row r="13" spans="2:21">
      <c r="B13" s="4" t="s">
        <v>74</v>
      </c>
    </row>
    <row r="14" spans="2:21">
      <c r="B14" s="5" t="s">
        <v>75</v>
      </c>
      <c r="F14" s="5" t="s">
        <v>68</v>
      </c>
      <c r="H14" s="50"/>
      <c r="L14" s="32">
        <v>0</v>
      </c>
      <c r="M14" s="32">
        <v>57784</v>
      </c>
      <c r="N14" s="32">
        <v>365704</v>
      </c>
      <c r="O14" s="32">
        <v>0</v>
      </c>
      <c r="P14" s="32">
        <v>580968</v>
      </c>
      <c r="Q14" s="32">
        <v>0</v>
      </c>
      <c r="S14" s="51" t="s">
        <v>288</v>
      </c>
    </row>
    <row r="15" spans="2:21">
      <c r="B15" s="5" t="s">
        <v>76</v>
      </c>
      <c r="F15" s="5" t="s">
        <v>68</v>
      </c>
      <c r="H15" s="50"/>
      <c r="L15" s="32">
        <v>0</v>
      </c>
      <c r="M15" s="32">
        <v>1667550</v>
      </c>
      <c r="N15" s="32">
        <v>1948004</v>
      </c>
      <c r="O15" s="32">
        <v>0</v>
      </c>
      <c r="P15" s="32">
        <v>825576</v>
      </c>
      <c r="Q15" s="32">
        <v>0</v>
      </c>
      <c r="S15" s="51" t="s">
        <v>289</v>
      </c>
    </row>
    <row r="16" spans="2:21">
      <c r="B16" s="5" t="s">
        <v>77</v>
      </c>
      <c r="F16" s="5" t="s">
        <v>68</v>
      </c>
      <c r="H16" s="50"/>
      <c r="L16" s="32">
        <v>0</v>
      </c>
      <c r="M16" s="32">
        <v>453234</v>
      </c>
      <c r="N16" s="32">
        <v>0</v>
      </c>
      <c r="O16" s="32">
        <v>32204</v>
      </c>
      <c r="P16" s="32">
        <v>0</v>
      </c>
      <c r="Q16" s="32">
        <v>0</v>
      </c>
      <c r="S16" s="51" t="s">
        <v>290</v>
      </c>
    </row>
    <row r="17" spans="2:19">
      <c r="B17" s="5" t="s">
        <v>78</v>
      </c>
      <c r="F17" s="5" t="s">
        <v>68</v>
      </c>
      <c r="H17" s="50"/>
      <c r="L17" s="32">
        <v>8012</v>
      </c>
      <c r="M17" s="32">
        <v>1445049</v>
      </c>
      <c r="N17" s="32">
        <v>1281792.3092308</v>
      </c>
      <c r="O17" s="32">
        <v>1428</v>
      </c>
      <c r="P17" s="32">
        <v>512708</v>
      </c>
      <c r="Q17" s="32">
        <v>441462</v>
      </c>
      <c r="S17" s="51" t="s">
        <v>291</v>
      </c>
    </row>
    <row r="18" spans="2:19">
      <c r="B18" s="5" t="s">
        <v>79</v>
      </c>
      <c r="F18" s="5" t="s">
        <v>68</v>
      </c>
      <c r="H18" s="50"/>
      <c r="L18" s="32">
        <v>3320</v>
      </c>
      <c r="M18" s="32">
        <v>250084</v>
      </c>
      <c r="N18" s="32">
        <v>200201.16513792</v>
      </c>
      <c r="O18" s="32">
        <v>282</v>
      </c>
      <c r="P18" s="32">
        <v>69984</v>
      </c>
      <c r="Q18" s="32">
        <v>57300</v>
      </c>
      <c r="S18" s="51" t="s">
        <v>292</v>
      </c>
    </row>
    <row r="19" spans="2:19">
      <c r="H19" s="50"/>
      <c r="L19" s="39"/>
      <c r="M19" s="39"/>
      <c r="N19" s="39"/>
      <c r="O19" s="39"/>
      <c r="P19" s="39"/>
      <c r="Q19" s="39"/>
    </row>
    <row r="20" spans="2:19" s="11" customFormat="1">
      <c r="B20" s="11" t="s">
        <v>217</v>
      </c>
    </row>
    <row r="22" spans="2:19">
      <c r="B22" s="4" t="s">
        <v>74</v>
      </c>
    </row>
    <row r="23" spans="2:19">
      <c r="B23" s="5" t="s">
        <v>75</v>
      </c>
      <c r="F23" s="5" t="s">
        <v>68</v>
      </c>
      <c r="H23" s="50"/>
      <c r="L23" s="32">
        <v>0</v>
      </c>
      <c r="M23" s="32">
        <v>39572</v>
      </c>
      <c r="N23" s="32">
        <v>350249</v>
      </c>
      <c r="O23" s="32">
        <v>0</v>
      </c>
      <c r="P23" s="32">
        <v>818611.64000000013</v>
      </c>
      <c r="Q23" s="32">
        <v>0</v>
      </c>
      <c r="S23" s="5" t="s">
        <v>287</v>
      </c>
    </row>
    <row r="24" spans="2:19">
      <c r="B24" s="5" t="s">
        <v>76</v>
      </c>
      <c r="F24" s="5" t="s">
        <v>68</v>
      </c>
      <c r="H24" s="50"/>
      <c r="L24" s="32">
        <v>0</v>
      </c>
      <c r="M24" s="32">
        <v>2643370</v>
      </c>
      <c r="N24" s="32">
        <v>2530394</v>
      </c>
      <c r="O24" s="32">
        <v>0</v>
      </c>
      <c r="P24" s="32">
        <v>992955.3959999996</v>
      </c>
      <c r="Q24" s="32">
        <v>0</v>
      </c>
      <c r="S24" s="5" t="s">
        <v>287</v>
      </c>
    </row>
    <row r="25" spans="2:19">
      <c r="B25" s="5" t="s">
        <v>77</v>
      </c>
      <c r="F25" s="5" t="s">
        <v>68</v>
      </c>
      <c r="H25" s="50"/>
      <c r="L25" s="32">
        <v>0</v>
      </c>
      <c r="M25" s="32">
        <v>550826</v>
      </c>
      <c r="N25" s="32">
        <v>0</v>
      </c>
      <c r="O25" s="32">
        <v>39208</v>
      </c>
      <c r="P25" s="32">
        <v>0</v>
      </c>
      <c r="Q25" s="32"/>
      <c r="S25" s="5" t="s">
        <v>287</v>
      </c>
    </row>
    <row r="26" spans="2:19">
      <c r="B26" s="5" t="s">
        <v>78</v>
      </c>
      <c r="F26" s="5" t="s">
        <v>68</v>
      </c>
      <c r="H26" s="50"/>
      <c r="L26" s="32">
        <v>10425</v>
      </c>
      <c r="M26" s="32">
        <v>1698655</v>
      </c>
      <c r="N26" s="32">
        <v>1458268</v>
      </c>
      <c r="O26" s="32">
        <v>0</v>
      </c>
      <c r="P26" s="32">
        <v>625274.6320000015</v>
      </c>
      <c r="Q26" s="32">
        <v>362656</v>
      </c>
      <c r="S26" s="5" t="s">
        <v>287</v>
      </c>
    </row>
    <row r="27" spans="2:19">
      <c r="B27" s="5" t="s">
        <v>79</v>
      </c>
      <c r="F27" s="5" t="s">
        <v>68</v>
      </c>
      <c r="H27" s="50"/>
      <c r="L27" s="32">
        <v>4673</v>
      </c>
      <c r="M27" s="32">
        <v>293702</v>
      </c>
      <c r="N27" s="32">
        <v>236806</v>
      </c>
      <c r="O27" s="32">
        <v>148</v>
      </c>
      <c r="P27" s="32">
        <v>99165.448000000921</v>
      </c>
      <c r="Q27" s="32">
        <v>52951</v>
      </c>
      <c r="S27" s="5" t="s">
        <v>287</v>
      </c>
    </row>
  </sheetData>
  <phoneticPr fontId="78"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Titelblad</vt:lpstr>
      <vt:lpstr>Toelichting</vt:lpstr>
      <vt:lpstr>Bronnen en toepassingen</vt:lpstr>
      <vt:lpstr>Input --&gt;</vt:lpstr>
      <vt:lpstr>Volumes TD 2023</vt:lpstr>
      <vt:lpstr>SO REG2022</vt:lpstr>
      <vt:lpstr>Rekenvolumes TD</vt:lpstr>
      <vt:lpstr>Input wegingsfactoren</vt:lpstr>
      <vt:lpstr>Invoeding</vt:lpstr>
      <vt:lpstr>Berekeningen --&gt;</vt:lpstr>
      <vt:lpstr>RF wegingsfactoren</vt:lpstr>
      <vt:lpstr>Ontwikkeling inkomsten TD</vt:lpstr>
      <vt:lpstr>Vergoeding inv. ontw. 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2024-11-08T10:09:20Z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