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E3ECBFE2-07F9-472E-875F-6E897CDCF142}" xr6:coauthVersionLast="47" xr6:coauthVersionMax="47" xr10:uidLastSave="{00000000-0000-0000-0000-000000000000}"/>
  <bookViews>
    <workbookView xWindow="-108" yWindow="-108" windowWidth="23256" windowHeight="12456" tabRatio="897" xr2:uid="{00000000-000D-0000-FFFF-FFFF00000000}"/>
  </bookViews>
  <sheets>
    <sheet name="Titelblad" sheetId="9" r:id="rId1"/>
    <sheet name="Toelichting" sheetId="31" r:id="rId2"/>
    <sheet name="Bronnen en toepassingen" sheetId="11" r:id="rId3"/>
    <sheet name="1. Resultaat" sheetId="21" r:id="rId4"/>
    <sheet name="Input --&gt;" sheetId="13" r:id="rId5"/>
    <sheet name="2. Input uit WACC modellen" sheetId="18" r:id="rId6"/>
    <sheet name="3. Input rente" sheetId="24" r:id="rId7"/>
    <sheet name="Berekeningen --&gt;" sheetId="15" r:id="rId8"/>
    <sheet name="4. Risicovrije rente" sheetId="22" r:id="rId9"/>
    <sheet name="5. Rente schulden" sheetId="26" r:id="rId10"/>
    <sheet name="6. WACC BV " sheetId="28" r:id="rId11"/>
    <sheet name="7. WACC NV" sheetId="3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cpi2000">#REF!</definedName>
    <definedName name="_cpi2001">#REF!</definedName>
    <definedName name="_cpi2002">#REF!</definedName>
    <definedName name="_cpi2003">#REF!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AF">[1]ORI!#REF!</definedName>
    <definedName name="afd">'[2]PwC - Afdelingen'!$A$2:$B$109</definedName>
    <definedName name="afdtennet">'[2]TenneT - Afdelingen'!$D$3:$E$70</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d">#REF!</definedName>
    <definedName name="DF_GRID_3">[1]ORI!#REF!</definedName>
    <definedName name="ee">[1]ORI!#REF!</definedName>
    <definedName name="eeee">'[7]Toegestane Omzet'!#REF!</definedName>
    <definedName name="Eigenaar">[3]Lijsten!$G$2:$G$11</definedName>
    <definedName name="eur">#REF!</definedName>
    <definedName name="factor">#REF!</definedName>
    <definedName name="fik">[8]cockpit!$B$9</definedName>
    <definedName name="Financiering">[3]Lijsten!$P$2:$P$9</definedName>
    <definedName name="Jaar">[3]Lijsten!$A$2:$A$19</definedName>
    <definedName name="Kwartaal">[3]Lijsten!$B$2:$B$5</definedName>
    <definedName name="METHODE">#REF!</definedName>
    <definedName name="Naam">[9]Lijsten!$B$3:$B$10</definedName>
    <definedName name="NAAM_NE">'[7]Toegestane Omzet'!$M$1</definedName>
    <definedName name="NAAM_VOL">[4]Adresgegevens!$D$8</definedName>
    <definedName name="omzet_2000_aanpas_kolom">#REF!</definedName>
    <definedName name="omzet_2000_kolom">#REF!</definedName>
    <definedName name="omzet_2001_kolom">#REF!</definedName>
    <definedName name="PB">[4]Adresgegevens!$D$9</definedName>
    <definedName name="PC">[4]Adresgegevens!$D$10</definedName>
    <definedName name="PGcode">[3]Lijsten!$L$2:$L$26</definedName>
    <definedName name="PLAATS">[4]Adresgegevens!$D$11</definedName>
    <definedName name="PR_ME_2000">'[7]Toegestane Omzet'!#REF!</definedName>
    <definedName name="Projecteigenaar">[3]Lijsten!$H$2:$H$25</definedName>
    <definedName name="Projectleider">[3]Lijsten!$J$2:$J$15</definedName>
    <definedName name="Regio">[3]Lijsten!$F$2:$F$7</definedName>
    <definedName name="required_x">#REF!</definedName>
    <definedName name="s">[10]Data!#REF!</definedName>
    <definedName name="SAPBEXhrIndnt" hidden="1">"Wide"</definedName>
    <definedName name="SAPsysID" hidden="1">"708C5W7SBKP804JT78WJ0JNKI"</definedName>
    <definedName name="SAPwbID" hidden="1">"ARS"</definedName>
    <definedName name="Spanning">[3]Lijsten!$C$2:$C$6</definedName>
    <definedName name="Status">[3]Lijsten!$E$2:$E$13</definedName>
    <definedName name="tarief_factor">#REF!</definedName>
    <definedName name="test">#REF!</definedName>
    <definedName name="TEST0">#REF!</definedName>
    <definedName name="TESTHKEY">#REF!</definedName>
    <definedName name="TESTKEYS">#REF!</definedName>
    <definedName name="TESTVKEY">#REF!</definedName>
    <definedName name="TIPROJ">'[2]PwC - TI-projecten'!$B$1:$E$303</definedName>
    <definedName name="TTTI">'[2]TenneT - Projecten TI'!$B$2:$G$221</definedName>
    <definedName name="VerbruikstarRC">[11]Tarievenvoorstel!#REF!</definedName>
    <definedName name="wac">[10]Data!#REF!</definedName>
    <definedName name="wacc">[10]Data!#REF!</definedName>
    <definedName name="wacc_exc_tax">[10]constants!$E$3</definedName>
    <definedName name="wacc_inc_tax">[10]constants!$E$4</definedName>
    <definedName name="WvD">'[2]TenneT - WvD'!$A$2:$A$274</definedName>
  </definedNames>
  <calcPr calcId="191029" concurrentManualCount="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82" i="32" l="1"/>
  <c r="S183" i="32"/>
  <c r="S185" i="32"/>
  <c r="S186" i="32"/>
  <c r="S187" i="32"/>
  <c r="S191" i="32"/>
  <c r="S195" i="32"/>
  <c r="S153" i="32"/>
  <c r="S190" i="32" s="1"/>
  <c r="S124" i="32"/>
  <c r="S125" i="32"/>
  <c r="S127" i="32"/>
  <c r="S128" i="32"/>
  <c r="S129" i="32"/>
  <c r="S132" i="32"/>
  <c r="S133" i="32"/>
  <c r="S137" i="32"/>
  <c r="S97" i="32"/>
  <c r="S66" i="32"/>
  <c r="S67" i="32"/>
  <c r="S69" i="32"/>
  <c r="S70" i="32"/>
  <c r="S71" i="32"/>
  <c r="S74" i="32"/>
  <c r="S76" i="32" s="1"/>
  <c r="S75" i="32"/>
  <c r="S39" i="32"/>
  <c r="S182" i="28"/>
  <c r="S183" i="28"/>
  <c r="S185" i="28"/>
  <c r="S186" i="28"/>
  <c r="S187" i="28"/>
  <c r="S191" i="28"/>
  <c r="S195" i="28"/>
  <c r="S124" i="28"/>
  <c r="S125" i="28"/>
  <c r="S127" i="28"/>
  <c r="S128" i="28"/>
  <c r="S129" i="28"/>
  <c r="S133" i="28"/>
  <c r="S137" i="28"/>
  <c r="S140" i="28"/>
  <c r="S66" i="28"/>
  <c r="S67" i="28"/>
  <c r="S69" i="28"/>
  <c r="S70" i="28"/>
  <c r="S71" i="28"/>
  <c r="S75" i="28"/>
  <c r="V19" i="26"/>
  <c r="V21" i="22"/>
  <c r="V38" i="22" s="1"/>
  <c r="V20" i="22"/>
  <c r="R66" i="32"/>
  <c r="R195" i="28"/>
  <c r="R191" i="28"/>
  <c r="R186" i="28"/>
  <c r="R185" i="28"/>
  <c r="R183" i="28"/>
  <c r="R182" i="28"/>
  <c r="R140" i="28"/>
  <c r="R137" i="28"/>
  <c r="R133" i="28"/>
  <c r="Q129" i="28"/>
  <c r="R129" i="28"/>
  <c r="R128" i="28"/>
  <c r="R127" i="28"/>
  <c r="R125" i="28"/>
  <c r="R124" i="28"/>
  <c r="R75" i="28"/>
  <c r="R71" i="28"/>
  <c r="Q71" i="28"/>
  <c r="R70" i="28"/>
  <c r="R67" i="28"/>
  <c r="R66" i="28"/>
  <c r="R182" i="32"/>
  <c r="R183" i="32"/>
  <c r="R185" i="32"/>
  <c r="R186" i="32"/>
  <c r="R187" i="32"/>
  <c r="R191" i="32"/>
  <c r="R195" i="32"/>
  <c r="R153" i="32"/>
  <c r="R190" i="32" s="1"/>
  <c r="R192" i="32" s="1"/>
  <c r="R124" i="32"/>
  <c r="R125" i="32"/>
  <c r="R127" i="32"/>
  <c r="R128" i="32"/>
  <c r="R129" i="32"/>
  <c r="R133" i="32"/>
  <c r="R137" i="32"/>
  <c r="R97" i="32"/>
  <c r="R132" i="32" s="1"/>
  <c r="R134" i="32" s="1"/>
  <c r="R67" i="32"/>
  <c r="R69" i="32"/>
  <c r="R70" i="32"/>
  <c r="R71" i="32"/>
  <c r="R75" i="32"/>
  <c r="R39" i="32"/>
  <c r="R74" i="32" s="1"/>
  <c r="R76" i="32" s="1"/>
  <c r="R187" i="28"/>
  <c r="R69" i="28"/>
  <c r="U19" i="26"/>
  <c r="T19" i="26"/>
  <c r="U21" i="22"/>
  <c r="U20" i="22"/>
  <c r="U38" i="22" s="1"/>
  <c r="K23" i="21"/>
  <c r="L23" i="21"/>
  <c r="M23" i="21"/>
  <c r="N23" i="21"/>
  <c r="O23" i="21"/>
  <c r="J23" i="21"/>
  <c r="L21" i="21"/>
  <c r="M21" i="21"/>
  <c r="N21" i="21"/>
  <c r="O21" i="21"/>
  <c r="K21" i="21"/>
  <c r="S192" i="32" l="1"/>
  <c r="S134" i="32"/>
  <c r="S23" i="26"/>
  <c r="Q153" i="32" l="1"/>
  <c r="Q190" i="32" s="1"/>
  <c r="Q97" i="32"/>
  <c r="Q39" i="32"/>
  <c r="I96" i="28"/>
  <c r="J96" i="28"/>
  <c r="K96" i="28"/>
  <c r="L96" i="28"/>
  <c r="M96" i="28"/>
  <c r="H96" i="28"/>
  <c r="H111" i="28" s="1"/>
  <c r="M111" i="28" l="1"/>
  <c r="U96" i="28"/>
  <c r="L111" i="28"/>
  <c r="T96" i="28"/>
  <c r="T111" i="28" s="1"/>
  <c r="K111" i="28"/>
  <c r="S96" i="28"/>
  <c r="J111" i="28"/>
  <c r="R96" i="28"/>
  <c r="J221" i="32"/>
  <c r="K221" i="32"/>
  <c r="L221" i="32"/>
  <c r="M221" i="32"/>
  <c r="I221" i="32"/>
  <c r="J219" i="32"/>
  <c r="K219" i="32"/>
  <c r="L219" i="32"/>
  <c r="M219" i="32"/>
  <c r="I219" i="32"/>
  <c r="J212" i="32"/>
  <c r="K212" i="32"/>
  <c r="L212" i="32"/>
  <c r="M212" i="32"/>
  <c r="J214" i="32"/>
  <c r="K214" i="32"/>
  <c r="L214" i="32"/>
  <c r="M214" i="32"/>
  <c r="I214" i="32"/>
  <c r="I212" i="32"/>
  <c r="J207" i="32"/>
  <c r="K207" i="32"/>
  <c r="L207" i="32"/>
  <c r="M207" i="32"/>
  <c r="I207" i="32"/>
  <c r="I153" i="32"/>
  <c r="I190" i="32" s="1"/>
  <c r="F152" i="32"/>
  <c r="M152" i="32" s="1"/>
  <c r="M169" i="32" s="1"/>
  <c r="I97" i="32"/>
  <c r="I132" i="32" s="1"/>
  <c r="F96" i="32"/>
  <c r="L96" i="32" s="1"/>
  <c r="L111" i="32" s="1"/>
  <c r="I39" i="32"/>
  <c r="F38" i="32"/>
  <c r="M38" i="32" s="1"/>
  <c r="M53" i="32" s="1"/>
  <c r="F156" i="32"/>
  <c r="S156" i="32" s="1"/>
  <c r="S162" i="32" s="1"/>
  <c r="F155" i="32"/>
  <c r="U155" i="32" s="1"/>
  <c r="U161" i="32" s="1"/>
  <c r="F154" i="32"/>
  <c r="F151" i="32"/>
  <c r="U151" i="32" s="1"/>
  <c r="U165" i="32" s="1"/>
  <c r="F150" i="32"/>
  <c r="S150" i="32" s="1"/>
  <c r="S164" i="32" s="1"/>
  <c r="F148" i="32"/>
  <c r="F98" i="32"/>
  <c r="U98" i="32" s="1"/>
  <c r="U112" i="32" s="1"/>
  <c r="Q132" i="32"/>
  <c r="F95" i="32"/>
  <c r="F94" i="32"/>
  <c r="T94" i="32" s="1"/>
  <c r="T106" i="32" s="1"/>
  <c r="F92" i="32"/>
  <c r="L92" i="32" s="1"/>
  <c r="L105" i="32" s="1"/>
  <c r="F91" i="32"/>
  <c r="U91" i="32" s="1"/>
  <c r="U104" i="32" s="1"/>
  <c r="F90" i="32"/>
  <c r="F40" i="32"/>
  <c r="S40" i="32" s="1"/>
  <c r="S54" i="32" s="1"/>
  <c r="Q74" i="32"/>
  <c r="F37" i="32"/>
  <c r="F36" i="32"/>
  <c r="Q36" i="32" s="1"/>
  <c r="Q69" i="32" s="1"/>
  <c r="F34" i="32"/>
  <c r="M34" i="32" s="1"/>
  <c r="M47" i="32" s="1"/>
  <c r="F33" i="32"/>
  <c r="S33" i="32" s="1"/>
  <c r="S46" i="32" s="1"/>
  <c r="F32" i="32"/>
  <c r="R32" i="32" s="1"/>
  <c r="R45" i="32" s="1"/>
  <c r="M24" i="32"/>
  <c r="M158" i="32" s="1"/>
  <c r="U158" i="32" s="1"/>
  <c r="L24" i="32"/>
  <c r="L158" i="32" s="1"/>
  <c r="T158" i="32" s="1"/>
  <c r="K24" i="32"/>
  <c r="J24" i="32"/>
  <c r="I24" i="32"/>
  <c r="H24" i="32"/>
  <c r="F23" i="32"/>
  <c r="U90" i="32" l="1"/>
  <c r="U103" i="32" s="1"/>
  <c r="I90" i="32"/>
  <c r="U95" i="32"/>
  <c r="U107" i="32" s="1"/>
  <c r="U108" i="32" s="1"/>
  <c r="M95" i="32"/>
  <c r="M107" i="32" s="1"/>
  <c r="Q150" i="32"/>
  <c r="Q185" i="32" s="1"/>
  <c r="M27" i="32"/>
  <c r="L27" i="32"/>
  <c r="H27" i="32"/>
  <c r="L98" i="32"/>
  <c r="L112" i="32" s="1"/>
  <c r="I150" i="32"/>
  <c r="I185" i="32" s="1"/>
  <c r="I36" i="32"/>
  <c r="I69" i="32" s="1"/>
  <c r="M91" i="32"/>
  <c r="M104" i="32" s="1"/>
  <c r="L95" i="32"/>
  <c r="L107" i="32" s="1"/>
  <c r="I96" i="32"/>
  <c r="I111" i="32" s="1"/>
  <c r="J152" i="32"/>
  <c r="R152" i="32" s="1"/>
  <c r="R169" i="32" s="1"/>
  <c r="M96" i="32"/>
  <c r="M111" i="32" s="1"/>
  <c r="R36" i="32"/>
  <c r="R48" i="32" s="1"/>
  <c r="L90" i="32"/>
  <c r="L103" i="32" s="1"/>
  <c r="J27" i="32"/>
  <c r="J157" i="32" s="1"/>
  <c r="Q156" i="32"/>
  <c r="T90" i="32"/>
  <c r="T103" i="32" s="1"/>
  <c r="T95" i="32"/>
  <c r="T107" i="32" s="1"/>
  <c r="J38" i="32"/>
  <c r="J53" i="32" s="1"/>
  <c r="I156" i="32"/>
  <c r="I183" i="32" s="1"/>
  <c r="T96" i="32"/>
  <c r="T111" i="32" s="1"/>
  <c r="U152" i="32"/>
  <c r="U169" i="32" s="1"/>
  <c r="U33" i="32"/>
  <c r="U46" i="32" s="1"/>
  <c r="U94" i="32"/>
  <c r="U106" i="32" s="1"/>
  <c r="I33" i="32"/>
  <c r="Q33" i="32"/>
  <c r="Q67" i="32" s="1"/>
  <c r="J36" i="32"/>
  <c r="J48" i="32" s="1"/>
  <c r="S36" i="32"/>
  <c r="S48" i="32" s="1"/>
  <c r="J40" i="32"/>
  <c r="J54" i="32" s="1"/>
  <c r="M90" i="32"/>
  <c r="M103" i="32" s="1"/>
  <c r="R91" i="32"/>
  <c r="R104" i="32" s="1"/>
  <c r="J94" i="32"/>
  <c r="J106" i="32" s="1"/>
  <c r="M98" i="32"/>
  <c r="M112" i="32" s="1"/>
  <c r="J150" i="32"/>
  <c r="J164" i="32" s="1"/>
  <c r="R150" i="32"/>
  <c r="R164" i="32" s="1"/>
  <c r="K151" i="32"/>
  <c r="K165" i="32" s="1"/>
  <c r="I155" i="32"/>
  <c r="J156" i="32"/>
  <c r="J162" i="32" s="1"/>
  <c r="R156" i="32"/>
  <c r="R162" i="32" s="1"/>
  <c r="K38" i="32"/>
  <c r="S38" i="32" s="1"/>
  <c r="S53" i="32" s="1"/>
  <c r="S55" i="32" s="1"/>
  <c r="J96" i="32"/>
  <c r="J111" i="32" s="1"/>
  <c r="K152" i="32"/>
  <c r="T40" i="32"/>
  <c r="T54" i="32" s="1"/>
  <c r="M157" i="32"/>
  <c r="K27" i="32"/>
  <c r="K157" i="32" s="1"/>
  <c r="J33" i="32"/>
  <c r="J46" i="32" s="1"/>
  <c r="R33" i="32"/>
  <c r="R46" i="32" s="1"/>
  <c r="J34" i="32"/>
  <c r="J47" i="32" s="1"/>
  <c r="K36" i="32"/>
  <c r="K48" i="32" s="1"/>
  <c r="L40" i="32"/>
  <c r="L54" i="32" s="1"/>
  <c r="R90" i="32"/>
  <c r="R103" i="32" s="1"/>
  <c r="I91" i="32"/>
  <c r="S91" i="32"/>
  <c r="S104" i="32" s="1"/>
  <c r="K94" i="32"/>
  <c r="K106" i="32" s="1"/>
  <c r="I95" i="32"/>
  <c r="I128" i="32" s="1"/>
  <c r="R95" i="32"/>
  <c r="R107" i="32" s="1"/>
  <c r="R98" i="32"/>
  <c r="R112" i="32" s="1"/>
  <c r="K150" i="32"/>
  <c r="K164" i="32" s="1"/>
  <c r="T150" i="32"/>
  <c r="T164" i="32" s="1"/>
  <c r="S151" i="32"/>
  <c r="S165" i="32" s="1"/>
  <c r="K156" i="32"/>
  <c r="K162" i="32" s="1"/>
  <c r="T156" i="32"/>
  <c r="T162" i="32" s="1"/>
  <c r="L38" i="32"/>
  <c r="K96" i="32"/>
  <c r="K111" i="32" s="1"/>
  <c r="L152" i="32"/>
  <c r="M33" i="32"/>
  <c r="M46" i="32" s="1"/>
  <c r="I158" i="32"/>
  <c r="Q158" i="32" s="1"/>
  <c r="K33" i="32"/>
  <c r="K46" i="32" s="1"/>
  <c r="T33" i="32"/>
  <c r="T46" i="32" s="1"/>
  <c r="K34" i="32"/>
  <c r="K47" i="32" s="1"/>
  <c r="J90" i="32"/>
  <c r="J103" i="32" s="1"/>
  <c r="S90" i="32"/>
  <c r="S103" i="32" s="1"/>
  <c r="L91" i="32"/>
  <c r="L104" i="32" s="1"/>
  <c r="J95" i="32"/>
  <c r="J107" i="32" s="1"/>
  <c r="S95" i="32"/>
  <c r="S107" i="32" s="1"/>
  <c r="I98" i="32"/>
  <c r="S98" i="32"/>
  <c r="S112" i="32" s="1"/>
  <c r="M150" i="32"/>
  <c r="M164" i="32" s="1"/>
  <c r="U150" i="32"/>
  <c r="U164" i="32" s="1"/>
  <c r="M156" i="32"/>
  <c r="M162" i="32" s="1"/>
  <c r="U156" i="32"/>
  <c r="U162" i="32" s="1"/>
  <c r="U166" i="32" s="1"/>
  <c r="I38" i="32"/>
  <c r="I53" i="32" s="1"/>
  <c r="I152" i="32"/>
  <c r="L113" i="32"/>
  <c r="L32" i="32"/>
  <c r="L45" i="32" s="1"/>
  <c r="U37" i="32"/>
  <c r="U49" i="32" s="1"/>
  <c r="Q37" i="32"/>
  <c r="Q70" i="32" s="1"/>
  <c r="J37" i="32"/>
  <c r="J49" i="32" s="1"/>
  <c r="K99" i="32"/>
  <c r="M32" i="32"/>
  <c r="M45" i="32" s="1"/>
  <c r="T32" i="32"/>
  <c r="T45" i="32" s="1"/>
  <c r="R37" i="32"/>
  <c r="R49" i="32" s="1"/>
  <c r="U154" i="32"/>
  <c r="U170" i="32" s="1"/>
  <c r="Q154" i="32"/>
  <c r="Q191" i="32" s="1"/>
  <c r="Q192" i="32" s="1"/>
  <c r="J154" i="32"/>
  <c r="J170" i="32" s="1"/>
  <c r="T154" i="32"/>
  <c r="T170" i="32" s="1"/>
  <c r="L154" i="32"/>
  <c r="L170" i="32" s="1"/>
  <c r="S154" i="32"/>
  <c r="S170" i="32" s="1"/>
  <c r="K154" i="32"/>
  <c r="K170" i="32" s="1"/>
  <c r="R154" i="32"/>
  <c r="R170" i="32" s="1"/>
  <c r="M154" i="32"/>
  <c r="J32" i="32"/>
  <c r="J45" i="32" s="1"/>
  <c r="L34" i="32"/>
  <c r="L47" i="32" s="1"/>
  <c r="K37" i="32"/>
  <c r="K49" i="32" s="1"/>
  <c r="S37" i="32"/>
  <c r="S49" i="32" s="1"/>
  <c r="R40" i="32"/>
  <c r="R54" i="32" s="1"/>
  <c r="K40" i="32"/>
  <c r="K54" i="32" s="1"/>
  <c r="M40" i="32"/>
  <c r="M54" i="32" s="1"/>
  <c r="M55" i="32" s="1"/>
  <c r="U40" i="32"/>
  <c r="U54" i="32" s="1"/>
  <c r="I74" i="32"/>
  <c r="M148" i="32"/>
  <c r="M163" i="32" s="1"/>
  <c r="I148" i="32"/>
  <c r="I163" i="32" s="1"/>
  <c r="J148" i="32"/>
  <c r="J163" i="32" s="1"/>
  <c r="L148" i="32"/>
  <c r="L163" i="32" s="1"/>
  <c r="K148" i="32"/>
  <c r="K163" i="32" s="1"/>
  <c r="I154" i="32"/>
  <c r="I191" i="32" s="1"/>
  <c r="I192" i="32" s="1"/>
  <c r="S32" i="32"/>
  <c r="S45" i="32" s="1"/>
  <c r="M37" i="32"/>
  <c r="M49" i="32" s="1"/>
  <c r="U38" i="32"/>
  <c r="U53" i="32" s="1"/>
  <c r="I32" i="32"/>
  <c r="I45" i="32" s="1"/>
  <c r="I37" i="32"/>
  <c r="J92" i="32"/>
  <c r="J105" i="32" s="1"/>
  <c r="M92" i="32"/>
  <c r="M105" i="32" s="1"/>
  <c r="I92" i="32"/>
  <c r="I105" i="32" s="1"/>
  <c r="J158" i="32"/>
  <c r="R158" i="32" s="1"/>
  <c r="Q32" i="32"/>
  <c r="U32" i="32"/>
  <c r="U45" i="32" s="1"/>
  <c r="K158" i="32"/>
  <c r="S158" i="32" s="1"/>
  <c r="I27" i="32"/>
  <c r="K32" i="32"/>
  <c r="K45" i="32" s="1"/>
  <c r="L33" i="32"/>
  <c r="L46" i="32" s="1"/>
  <c r="I34" i="32"/>
  <c r="I47" i="32" s="1"/>
  <c r="T36" i="32"/>
  <c r="T48" i="32" s="1"/>
  <c r="M36" i="32"/>
  <c r="M48" i="32" s="1"/>
  <c r="L36" i="32"/>
  <c r="L48" i="32" s="1"/>
  <c r="U36" i="32"/>
  <c r="U48" i="32" s="1"/>
  <c r="L37" i="32"/>
  <c r="L49" i="32" s="1"/>
  <c r="T37" i="32"/>
  <c r="T49" i="32" s="1"/>
  <c r="I40" i="32"/>
  <c r="Q40" i="32"/>
  <c r="Q48" i="32"/>
  <c r="K92" i="32"/>
  <c r="K105" i="32" s="1"/>
  <c r="S94" i="32"/>
  <c r="S106" i="32" s="1"/>
  <c r="M94" i="32"/>
  <c r="M106" i="32" s="1"/>
  <c r="I94" i="32"/>
  <c r="I127" i="32" s="1"/>
  <c r="R94" i="32"/>
  <c r="R106" i="32" s="1"/>
  <c r="L94" i="32"/>
  <c r="L106" i="32" s="1"/>
  <c r="Q94" i="32"/>
  <c r="Q164" i="32"/>
  <c r="T151" i="32"/>
  <c r="T165" i="32" s="1"/>
  <c r="M151" i="32"/>
  <c r="M165" i="32" s="1"/>
  <c r="I151" i="32"/>
  <c r="I186" i="32" s="1"/>
  <c r="R151" i="32"/>
  <c r="R165" i="32" s="1"/>
  <c r="J151" i="32"/>
  <c r="J165" i="32" s="1"/>
  <c r="Q151" i="32"/>
  <c r="Q186" i="32" s="1"/>
  <c r="L151" i="32"/>
  <c r="L165" i="32" s="1"/>
  <c r="R155" i="32"/>
  <c r="R161" i="32" s="1"/>
  <c r="K155" i="32"/>
  <c r="K161" i="32" s="1"/>
  <c r="T155" i="32"/>
  <c r="T161" i="32" s="1"/>
  <c r="L155" i="32"/>
  <c r="L161" i="32" s="1"/>
  <c r="S155" i="32"/>
  <c r="S161" i="32" s="1"/>
  <c r="J155" i="32"/>
  <c r="J161" i="32" s="1"/>
  <c r="Q155" i="32"/>
  <c r="Q182" i="32" s="1"/>
  <c r="M155" i="32"/>
  <c r="M161" i="32" s="1"/>
  <c r="K90" i="32"/>
  <c r="K103" i="32" s="1"/>
  <c r="Q90" i="32"/>
  <c r="J91" i="32"/>
  <c r="J104" i="32" s="1"/>
  <c r="T91" i="32"/>
  <c r="T104" i="32" s="1"/>
  <c r="K95" i="32"/>
  <c r="K107" i="32" s="1"/>
  <c r="Q95" i="32"/>
  <c r="J98" i="32"/>
  <c r="J112" i="32" s="1"/>
  <c r="T98" i="32"/>
  <c r="T112" i="32" s="1"/>
  <c r="T113" i="32" s="1"/>
  <c r="K91" i="32"/>
  <c r="K104" i="32" s="1"/>
  <c r="Q91" i="32"/>
  <c r="K98" i="32"/>
  <c r="K112" i="32" s="1"/>
  <c r="Q98" i="32"/>
  <c r="L150" i="32"/>
  <c r="L164" i="32" s="1"/>
  <c r="L156" i="32"/>
  <c r="L162" i="32" s="1"/>
  <c r="I164" i="32" l="1"/>
  <c r="J169" i="32"/>
  <c r="J171" i="32" s="1"/>
  <c r="J99" i="32"/>
  <c r="J116" i="32" s="1"/>
  <c r="K166" i="32"/>
  <c r="L108" i="32"/>
  <c r="L109" i="32" s="1"/>
  <c r="L110" i="32" s="1"/>
  <c r="L114" i="32" s="1"/>
  <c r="L211" i="32" s="1"/>
  <c r="J166" i="32"/>
  <c r="J167" i="32" s="1"/>
  <c r="J168" i="32" s="1"/>
  <c r="R166" i="32"/>
  <c r="M170" i="32"/>
  <c r="M171" i="32" s="1"/>
  <c r="I161" i="32"/>
  <c r="I182" i="32"/>
  <c r="I103" i="32"/>
  <c r="I124" i="32"/>
  <c r="Q162" i="32"/>
  <c r="Q183" i="32"/>
  <c r="M166" i="32"/>
  <c r="M167" i="32" s="1"/>
  <c r="M168" i="32" s="1"/>
  <c r="L166" i="32"/>
  <c r="L167" i="32" s="1"/>
  <c r="L168" i="32" s="1"/>
  <c r="Q38" i="32"/>
  <c r="Q53" i="32" s="1"/>
  <c r="Q187" i="32"/>
  <c r="I104" i="32"/>
  <c r="I125" i="32"/>
  <c r="I67" i="32"/>
  <c r="I46" i="32"/>
  <c r="J55" i="32"/>
  <c r="S108" i="32"/>
  <c r="R38" i="32"/>
  <c r="R53" i="32" s="1"/>
  <c r="R55" i="32" s="1"/>
  <c r="J108" i="32"/>
  <c r="J109" i="32" s="1"/>
  <c r="J110" i="32" s="1"/>
  <c r="I48" i="32"/>
  <c r="U96" i="32"/>
  <c r="U111" i="32" s="1"/>
  <c r="U113" i="32" s="1"/>
  <c r="R96" i="32"/>
  <c r="R111" i="32" s="1"/>
  <c r="R113" i="32" s="1"/>
  <c r="U55" i="32"/>
  <c r="M108" i="32"/>
  <c r="M109" i="32" s="1"/>
  <c r="M110" i="32" s="1"/>
  <c r="M113" i="32"/>
  <c r="Q46" i="32"/>
  <c r="Q96" i="32"/>
  <c r="Q111" i="32" s="1"/>
  <c r="T108" i="32"/>
  <c r="I107" i="32"/>
  <c r="R50" i="32"/>
  <c r="I162" i="32"/>
  <c r="I112" i="32"/>
  <c r="I113" i="32" s="1"/>
  <c r="I133" i="32"/>
  <c r="I134" i="32" s="1"/>
  <c r="T152" i="32"/>
  <c r="T169" i="32" s="1"/>
  <c r="T171" i="32" s="1"/>
  <c r="L169" i="32"/>
  <c r="L171" i="32" s="1"/>
  <c r="R171" i="32"/>
  <c r="M99" i="32"/>
  <c r="U99" i="32" s="1"/>
  <c r="U116" i="32" s="1"/>
  <c r="I169" i="32"/>
  <c r="Q152" i="32"/>
  <c r="Q169" i="32" s="1"/>
  <c r="S96" i="32"/>
  <c r="S111" i="32" s="1"/>
  <c r="S113" i="32" s="1"/>
  <c r="K113" i="32"/>
  <c r="S152" i="32"/>
  <c r="S169" i="32" s="1"/>
  <c r="S171" i="32" s="1"/>
  <c r="K169" i="32"/>
  <c r="K171" i="32" s="1"/>
  <c r="R108" i="32"/>
  <c r="K53" i="32"/>
  <c r="K55" i="32" s="1"/>
  <c r="U171" i="32"/>
  <c r="L53" i="32"/>
  <c r="L55" i="32" s="1"/>
  <c r="T38" i="32"/>
  <c r="T53" i="32" s="1"/>
  <c r="T55" i="32" s="1"/>
  <c r="K167" i="32"/>
  <c r="K168" i="32" s="1"/>
  <c r="S166" i="32"/>
  <c r="I66" i="32"/>
  <c r="S50" i="32"/>
  <c r="T50" i="32"/>
  <c r="Q49" i="32"/>
  <c r="U157" i="32"/>
  <c r="U174" i="32" s="1"/>
  <c r="M174" i="32"/>
  <c r="Q124" i="32"/>
  <c r="Q103" i="32"/>
  <c r="Q127" i="32"/>
  <c r="Q106" i="32"/>
  <c r="I106" i="32"/>
  <c r="Q75" i="32"/>
  <c r="Q76" i="32" s="1"/>
  <c r="Q54" i="32"/>
  <c r="K50" i="32"/>
  <c r="K51" i="32" s="1"/>
  <c r="K52" i="32" s="1"/>
  <c r="U50" i="32"/>
  <c r="I170" i="32"/>
  <c r="J113" i="32"/>
  <c r="J50" i="32"/>
  <c r="J51" i="32" s="1"/>
  <c r="J52" i="32" s="1"/>
  <c r="M50" i="32"/>
  <c r="M51" i="32" s="1"/>
  <c r="M52" i="32" s="1"/>
  <c r="M56" i="32" s="1"/>
  <c r="Q165" i="32"/>
  <c r="L157" i="32"/>
  <c r="L99" i="32"/>
  <c r="I49" i="32"/>
  <c r="I70" i="32"/>
  <c r="Q170" i="32"/>
  <c r="S157" i="32"/>
  <c r="S174" i="32" s="1"/>
  <c r="K174" i="32"/>
  <c r="L50" i="32"/>
  <c r="L51" i="32" s="1"/>
  <c r="L52" i="32" s="1"/>
  <c r="Q125" i="32"/>
  <c r="Q104" i="32"/>
  <c r="Q128" i="32"/>
  <c r="Q107" i="32"/>
  <c r="Q133" i="32"/>
  <c r="Q134" i="32" s="1"/>
  <c r="Q112" i="32"/>
  <c r="K108" i="32"/>
  <c r="K109" i="32" s="1"/>
  <c r="K110" i="32" s="1"/>
  <c r="Q161" i="32"/>
  <c r="T166" i="32"/>
  <c r="I165" i="32"/>
  <c r="I75" i="32"/>
  <c r="I76" i="32" s="1"/>
  <c r="I54" i="32"/>
  <c r="I55" i="32" s="1"/>
  <c r="I157" i="32"/>
  <c r="I99" i="32"/>
  <c r="Q66" i="32"/>
  <c r="Q71" i="32" s="1"/>
  <c r="Q45" i="32"/>
  <c r="J174" i="32"/>
  <c r="R157" i="32"/>
  <c r="R174" i="32" s="1"/>
  <c r="K116" i="32"/>
  <c r="S99" i="32"/>
  <c r="S116" i="32" s="1"/>
  <c r="J172" i="32" l="1"/>
  <c r="J175" i="32" s="1"/>
  <c r="R99" i="32"/>
  <c r="R116" i="32" s="1"/>
  <c r="Q166" i="32"/>
  <c r="Q55" i="32"/>
  <c r="L56" i="32"/>
  <c r="L206" i="32" s="1"/>
  <c r="L208" i="32" s="1"/>
  <c r="Q171" i="32"/>
  <c r="I50" i="32"/>
  <c r="I51" i="32" s="1"/>
  <c r="I52" i="32" s="1"/>
  <c r="I56" i="32" s="1"/>
  <c r="J56" i="32"/>
  <c r="J57" i="32" s="1"/>
  <c r="L38" i="21" s="1"/>
  <c r="I171" i="32"/>
  <c r="I129" i="32"/>
  <c r="M114" i="32"/>
  <c r="M211" i="32" s="1"/>
  <c r="M172" i="32"/>
  <c r="M175" i="32" s="1"/>
  <c r="I166" i="32"/>
  <c r="I167" i="32" s="1"/>
  <c r="I168" i="32" s="1"/>
  <c r="I172" i="32" s="1"/>
  <c r="I187" i="32"/>
  <c r="L172" i="32"/>
  <c r="L218" i="32" s="1"/>
  <c r="Q113" i="32"/>
  <c r="K56" i="32"/>
  <c r="K206" i="32" s="1"/>
  <c r="K208" i="32" s="1"/>
  <c r="I108" i="32"/>
  <c r="I109" i="32" s="1"/>
  <c r="I110" i="32" s="1"/>
  <c r="I114" i="32" s="1"/>
  <c r="L115" i="32"/>
  <c r="N63" i="21" s="1"/>
  <c r="K114" i="32"/>
  <c r="M116" i="32"/>
  <c r="K172" i="32"/>
  <c r="K173" i="32" s="1"/>
  <c r="M88" i="21" s="1"/>
  <c r="J114" i="32"/>
  <c r="J115" i="32" s="1"/>
  <c r="L63" i="21" s="1"/>
  <c r="J173" i="32"/>
  <c r="L88" i="21" s="1"/>
  <c r="J218" i="32"/>
  <c r="Q157" i="32"/>
  <c r="I174" i="32"/>
  <c r="I195" i="32"/>
  <c r="M57" i="32"/>
  <c r="O38" i="21" s="1"/>
  <c r="M206" i="32"/>
  <c r="M208" i="32" s="1"/>
  <c r="I71" i="32"/>
  <c r="Q50" i="32"/>
  <c r="T99" i="32"/>
  <c r="T116" i="32" s="1"/>
  <c r="L116" i="32"/>
  <c r="L117" i="32" s="1"/>
  <c r="Q108" i="32"/>
  <c r="I137" i="32"/>
  <c r="Q99" i="32"/>
  <c r="I116" i="32"/>
  <c r="L174" i="32"/>
  <c r="T157" i="32"/>
  <c r="T174" i="32" s="1"/>
  <c r="Q129" i="32"/>
  <c r="J206" i="32" l="1"/>
  <c r="J208" i="32" s="1"/>
  <c r="L57" i="32"/>
  <c r="N38" i="21" s="1"/>
  <c r="M173" i="32"/>
  <c r="O88" i="21" s="1"/>
  <c r="L175" i="32"/>
  <c r="L220" i="32" s="1"/>
  <c r="L222" i="32" s="1"/>
  <c r="M115" i="32"/>
  <c r="O63" i="21" s="1"/>
  <c r="M218" i="32"/>
  <c r="M117" i="32"/>
  <c r="M213" i="32" s="1"/>
  <c r="M215" i="32" s="1"/>
  <c r="I218" i="32"/>
  <c r="I173" i="32"/>
  <c r="K88" i="21" s="1"/>
  <c r="I117" i="32"/>
  <c r="I118" i="32" s="1"/>
  <c r="I175" i="32"/>
  <c r="I176" i="32" s="1"/>
  <c r="L173" i="32"/>
  <c r="N88" i="21" s="1"/>
  <c r="K115" i="32"/>
  <c r="M63" i="21" s="1"/>
  <c r="K117" i="32"/>
  <c r="K118" i="32" s="1"/>
  <c r="M68" i="21" s="1"/>
  <c r="K57" i="32"/>
  <c r="M38" i="21" s="1"/>
  <c r="K211" i="32"/>
  <c r="K175" i="32"/>
  <c r="K220" i="32" s="1"/>
  <c r="K218" i="32"/>
  <c r="I211" i="32"/>
  <c r="I115" i="32"/>
  <c r="K63" i="21" s="1"/>
  <c r="J117" i="32"/>
  <c r="J213" i="32" s="1"/>
  <c r="J211" i="32"/>
  <c r="I57" i="32"/>
  <c r="K38" i="21" s="1"/>
  <c r="I206" i="32"/>
  <c r="I208" i="32" s="1"/>
  <c r="Q116" i="32"/>
  <c r="Q137" i="32"/>
  <c r="L118" i="32"/>
  <c r="N68" i="21" s="1"/>
  <c r="L213" i="32"/>
  <c r="L215" i="32" s="1"/>
  <c r="Q174" i="32"/>
  <c r="Q195" i="32"/>
  <c r="M220" i="32"/>
  <c r="M222" i="32" s="1"/>
  <c r="M176" i="32"/>
  <c r="J176" i="32"/>
  <c r="J220" i="32"/>
  <c r="J222" i="32" s="1"/>
  <c r="L176" i="32" l="1"/>
  <c r="I213" i="32"/>
  <c r="I215" i="32" s="1"/>
  <c r="K222" i="32"/>
  <c r="K213" i="32"/>
  <c r="K215" i="32" s="1"/>
  <c r="M118" i="32"/>
  <c r="O68" i="21" s="1"/>
  <c r="I220" i="32"/>
  <c r="I222" i="32" s="1"/>
  <c r="K68" i="21"/>
  <c r="K176" i="32"/>
  <c r="M93" i="21" s="1"/>
  <c r="J118" i="32"/>
  <c r="L68" i="21" s="1"/>
  <c r="J215" i="32"/>
  <c r="N93" i="21"/>
  <c r="L93" i="21"/>
  <c r="K93" i="21"/>
  <c r="O93" i="21"/>
  <c r="F151" i="28" l="1"/>
  <c r="J151" i="28" s="1"/>
  <c r="J165" i="28" s="1"/>
  <c r="J152" i="28"/>
  <c r="J169" i="28" s="1"/>
  <c r="K152" i="28"/>
  <c r="K169" i="28" s="1"/>
  <c r="L152" i="28"/>
  <c r="M152" i="28"/>
  <c r="M169" i="28" s="1"/>
  <c r="I152" i="28"/>
  <c r="I169" i="28" s="1"/>
  <c r="F156" i="28"/>
  <c r="T156" i="28" s="1"/>
  <c r="T162" i="28" s="1"/>
  <c r="F155" i="28"/>
  <c r="R155" i="28" s="1"/>
  <c r="R161" i="28" s="1"/>
  <c r="F154" i="28"/>
  <c r="S154" i="28" s="1"/>
  <c r="S170" i="28" s="1"/>
  <c r="F150" i="28"/>
  <c r="T150" i="28" s="1"/>
  <c r="T164" i="28" s="1"/>
  <c r="F148" i="28"/>
  <c r="L148" i="28" s="1"/>
  <c r="L163" i="28" s="1"/>
  <c r="T152" i="28" l="1"/>
  <c r="T169" i="28" s="1"/>
  <c r="L169" i="28"/>
  <c r="K148" i="28"/>
  <c r="K163" i="28" s="1"/>
  <c r="T155" i="28"/>
  <c r="T161" i="28" s="1"/>
  <c r="J148" i="28"/>
  <c r="J163" i="28" s="1"/>
  <c r="U155" i="28"/>
  <c r="U161" i="28" s="1"/>
  <c r="L151" i="28"/>
  <c r="L165" i="28" s="1"/>
  <c r="J155" i="28"/>
  <c r="J161" i="28" s="1"/>
  <c r="R154" i="28"/>
  <c r="R170" i="28" s="1"/>
  <c r="I154" i="28"/>
  <c r="I191" i="28" s="1"/>
  <c r="M154" i="28"/>
  <c r="M170" i="28" s="1"/>
  <c r="M171" i="28" s="1"/>
  <c r="R151" i="28"/>
  <c r="R165" i="28" s="1"/>
  <c r="S151" i="28"/>
  <c r="S165" i="28" s="1"/>
  <c r="T151" i="28"/>
  <c r="T165" i="28" s="1"/>
  <c r="L155" i="28"/>
  <c r="L161" i="28" s="1"/>
  <c r="I155" i="28"/>
  <c r="I182" i="28" s="1"/>
  <c r="K150" i="28"/>
  <c r="K164" i="28" s="1"/>
  <c r="I148" i="28"/>
  <c r="I163" i="28" s="1"/>
  <c r="M148" i="28"/>
  <c r="M163" i="28" s="1"/>
  <c r="L150" i="28"/>
  <c r="L164" i="28" s="1"/>
  <c r="R150" i="28"/>
  <c r="R164" i="28" s="1"/>
  <c r="K151" i="28"/>
  <c r="K165" i="28" s="1"/>
  <c r="Q151" i="28"/>
  <c r="Q165" i="28" s="1"/>
  <c r="U151" i="28"/>
  <c r="U165" i="28" s="1"/>
  <c r="Q152" i="28"/>
  <c r="Q169" i="28" s="1"/>
  <c r="U152" i="28"/>
  <c r="U169" i="28" s="1"/>
  <c r="J154" i="28"/>
  <c r="J170" i="28" s="1"/>
  <c r="J171" i="28" s="1"/>
  <c r="T154" i="28"/>
  <c r="T170" i="28" s="1"/>
  <c r="M155" i="28"/>
  <c r="M161" i="28" s="1"/>
  <c r="S155" i="28"/>
  <c r="S161" i="28" s="1"/>
  <c r="M156" i="28"/>
  <c r="M162" i="28" s="1"/>
  <c r="U150" i="28"/>
  <c r="U164" i="28" s="1"/>
  <c r="U156" i="28"/>
  <c r="U162" i="28" s="1"/>
  <c r="Q156" i="28"/>
  <c r="K156" i="28"/>
  <c r="K162" i="28" s="1"/>
  <c r="S156" i="28"/>
  <c r="S162" i="28" s="1"/>
  <c r="I150" i="28"/>
  <c r="M150" i="28"/>
  <c r="M164" i="28" s="1"/>
  <c r="S150" i="28"/>
  <c r="S164" i="28" s="1"/>
  <c r="R152" i="28"/>
  <c r="R169" i="28" s="1"/>
  <c r="K154" i="28"/>
  <c r="K170" i="28" s="1"/>
  <c r="K171" i="28" s="1"/>
  <c r="Q154" i="28"/>
  <c r="U154" i="28"/>
  <c r="U170" i="28" s="1"/>
  <c r="I156" i="28"/>
  <c r="I183" i="28" s="1"/>
  <c r="Q150" i="28"/>
  <c r="L156" i="28"/>
  <c r="L162" i="28" s="1"/>
  <c r="J150" i="28"/>
  <c r="J164" i="28" s="1"/>
  <c r="I151" i="28"/>
  <c r="M151" i="28"/>
  <c r="M165" i="28" s="1"/>
  <c r="S152" i="28"/>
  <c r="S169" i="28" s="1"/>
  <c r="S171" i="28" s="1"/>
  <c r="L154" i="28"/>
  <c r="L170" i="28" s="1"/>
  <c r="K155" i="28"/>
  <c r="K161" i="28" s="1"/>
  <c r="Q155" i="28"/>
  <c r="J156" i="28"/>
  <c r="J162" i="28" s="1"/>
  <c r="R156" i="28"/>
  <c r="R162" i="28" s="1"/>
  <c r="I164" i="28" l="1"/>
  <c r="I185" i="28"/>
  <c r="I186" i="28"/>
  <c r="I187" i="28" s="1"/>
  <c r="I165" i="28"/>
  <c r="T171" i="28"/>
  <c r="R171" i="28"/>
  <c r="L171" i="28"/>
  <c r="T166" i="28"/>
  <c r="J166" i="28"/>
  <c r="J167" i="28" s="1"/>
  <c r="J168" i="28" s="1"/>
  <c r="J172" i="28" s="1"/>
  <c r="J220" i="28" s="1"/>
  <c r="I170" i="28"/>
  <c r="I171" i="28" s="1"/>
  <c r="U166" i="28"/>
  <c r="U171" i="28"/>
  <c r="R166" i="28"/>
  <c r="I161" i="28"/>
  <c r="L166" i="28"/>
  <c r="L167" i="28" s="1"/>
  <c r="L168" i="28" s="1"/>
  <c r="L172" i="28" s="1"/>
  <c r="L220" i="28" s="1"/>
  <c r="S166" i="28"/>
  <c r="Q182" i="28"/>
  <c r="Q161" i="28"/>
  <c r="I162" i="28"/>
  <c r="K166" i="28"/>
  <c r="K167" i="28" s="1"/>
  <c r="K168" i="28" s="1"/>
  <c r="K172" i="28" s="1"/>
  <c r="K220" i="28" s="1"/>
  <c r="Q185" i="28"/>
  <c r="Q164" i="28"/>
  <c r="M166" i="28"/>
  <c r="M167" i="28" s="1"/>
  <c r="Q183" i="28"/>
  <c r="Q162" i="28"/>
  <c r="Q191" i="28"/>
  <c r="Q170" i="28"/>
  <c r="Q171" i="28" s="1"/>
  <c r="Q186" i="28"/>
  <c r="M168" i="28" l="1"/>
  <c r="M172" i="28" s="1"/>
  <c r="I166" i="28"/>
  <c r="I167" i="28" s="1"/>
  <c r="I168" i="28" s="1"/>
  <c r="I172" i="28" s="1"/>
  <c r="L173" i="28"/>
  <c r="N77" i="21" s="1"/>
  <c r="K173" i="28"/>
  <c r="M77" i="21" s="1"/>
  <c r="Q187" i="28"/>
  <c r="J173" i="28"/>
  <c r="L77" i="21" s="1"/>
  <c r="Q166" i="28"/>
  <c r="M220" i="28" l="1"/>
  <c r="M173" i="28"/>
  <c r="O77" i="21" s="1"/>
  <c r="I220" i="28"/>
  <c r="I173" i="28" l="1"/>
  <c r="K77" i="21" s="1"/>
  <c r="I111" i="28" l="1"/>
  <c r="S111" i="28"/>
  <c r="F91" i="28"/>
  <c r="F90" i="28"/>
  <c r="F98" i="28"/>
  <c r="F95" i="28"/>
  <c r="F94" i="28"/>
  <c r="F92" i="28"/>
  <c r="J38" i="28"/>
  <c r="J53" i="28" s="1"/>
  <c r="K38" i="28"/>
  <c r="K53" i="28" s="1"/>
  <c r="L38" i="28"/>
  <c r="L53" i="28" s="1"/>
  <c r="M38" i="28"/>
  <c r="M53" i="28" s="1"/>
  <c r="I38" i="28"/>
  <c r="F34" i="28"/>
  <c r="F33" i="28"/>
  <c r="U33" i="28" s="1"/>
  <c r="F32" i="28"/>
  <c r="F37" i="28"/>
  <c r="F36" i="28"/>
  <c r="F40" i="28"/>
  <c r="S40" i="28" s="1"/>
  <c r="R32" i="28" l="1"/>
  <c r="M32" i="28"/>
  <c r="I32" i="28"/>
  <c r="J32" i="28"/>
  <c r="L32" i="28"/>
  <c r="L45" i="28" s="1"/>
  <c r="Q32" i="28"/>
  <c r="K32" i="28"/>
  <c r="U36" i="28"/>
  <c r="Q36" i="28"/>
  <c r="J34" i="28"/>
  <c r="K34" i="28"/>
  <c r="M34" i="28"/>
  <c r="I34" i="28"/>
  <c r="L34" i="28"/>
  <c r="L47" i="28" s="1"/>
  <c r="S37" i="28"/>
  <c r="Q37" i="28"/>
  <c r="I53" i="28"/>
  <c r="Q38" i="28"/>
  <c r="Q98" i="28"/>
  <c r="R98" i="28"/>
  <c r="R112" i="28" s="1"/>
  <c r="I91" i="28"/>
  <c r="M91" i="28"/>
  <c r="M104" i="28" s="1"/>
  <c r="H91" i="28"/>
  <c r="J91" i="28"/>
  <c r="J104" i="28" s="1"/>
  <c r="K91" i="28"/>
  <c r="K104" i="28" s="1"/>
  <c r="L91" i="28"/>
  <c r="L104" i="28" s="1"/>
  <c r="K94" i="28"/>
  <c r="K106" i="28" s="1"/>
  <c r="L94" i="28"/>
  <c r="L106" i="28" s="1"/>
  <c r="H94" i="28"/>
  <c r="I94" i="28"/>
  <c r="M94" i="28"/>
  <c r="M106" i="28" s="1"/>
  <c r="J94" i="28"/>
  <c r="J106" i="28" s="1"/>
  <c r="J95" i="28"/>
  <c r="J107" i="28" s="1"/>
  <c r="K95" i="28"/>
  <c r="K107" i="28" s="1"/>
  <c r="I95" i="28"/>
  <c r="I107" i="28" s="1"/>
  <c r="L95" i="28"/>
  <c r="L107" i="28" s="1"/>
  <c r="H95" i="28"/>
  <c r="M95" i="28"/>
  <c r="M107" i="28" s="1"/>
  <c r="J98" i="28"/>
  <c r="J112" i="28" s="1"/>
  <c r="J113" i="28" s="1"/>
  <c r="H98" i="28"/>
  <c r="K98" i="28"/>
  <c r="K112" i="28" s="1"/>
  <c r="K113" i="28" s="1"/>
  <c r="L98" i="28"/>
  <c r="L112" i="28" s="1"/>
  <c r="L113" i="28" s="1"/>
  <c r="I98" i="28"/>
  <c r="I112" i="28" s="1"/>
  <c r="I113" i="28" s="1"/>
  <c r="M98" i="28"/>
  <c r="M112" i="28" s="1"/>
  <c r="M113" i="28" s="1"/>
  <c r="L92" i="28"/>
  <c r="L105" i="28" s="1"/>
  <c r="I92" i="28"/>
  <c r="I105" i="28" s="1"/>
  <c r="M92" i="28"/>
  <c r="M105" i="28" s="1"/>
  <c r="J92" i="28"/>
  <c r="J105" i="28" s="1"/>
  <c r="H92" i="28"/>
  <c r="H105" i="28" s="1"/>
  <c r="K92" i="28"/>
  <c r="K105" i="28" s="1"/>
  <c r="Q90" i="28"/>
  <c r="Q124" i="28" s="1"/>
  <c r="K90" i="28"/>
  <c r="K103" i="28" s="1"/>
  <c r="H90" i="28"/>
  <c r="J90" i="28"/>
  <c r="J103" i="28" s="1"/>
  <c r="M90" i="28"/>
  <c r="M103" i="28" s="1"/>
  <c r="I90" i="28"/>
  <c r="L90" i="28"/>
  <c r="L103" i="28" s="1"/>
  <c r="U90" i="28"/>
  <c r="U103" i="28" s="1"/>
  <c r="U111" i="28"/>
  <c r="R94" i="28"/>
  <c r="R106" i="28" s="1"/>
  <c r="P91" i="28"/>
  <c r="P125" i="28" s="1"/>
  <c r="T94" i="28"/>
  <c r="T106" i="28" s="1"/>
  <c r="P96" i="28"/>
  <c r="P111" i="28" s="1"/>
  <c r="U91" i="28"/>
  <c r="U104" i="28" s="1"/>
  <c r="R95" i="28"/>
  <c r="R107" i="28" s="1"/>
  <c r="P95" i="28"/>
  <c r="P128" i="28" s="1"/>
  <c r="P90" i="28"/>
  <c r="S94" i="28"/>
  <c r="S106" i="28" s="1"/>
  <c r="U94" i="28"/>
  <c r="U106" i="28" s="1"/>
  <c r="Q96" i="28"/>
  <c r="Q111" i="28" s="1"/>
  <c r="P98" i="28"/>
  <c r="P94" i="28"/>
  <c r="T90" i="28"/>
  <c r="T103" i="28" s="1"/>
  <c r="I106" i="28"/>
  <c r="Q94" i="28"/>
  <c r="Q106" i="28" s="1"/>
  <c r="R91" i="28"/>
  <c r="R104" i="28" s="1"/>
  <c r="T98" i="28"/>
  <c r="T112" i="28" s="1"/>
  <c r="S98" i="28"/>
  <c r="S112" i="28" s="1"/>
  <c r="S113" i="28" s="1"/>
  <c r="S95" i="28"/>
  <c r="S107" i="28" s="1"/>
  <c r="T95" i="28"/>
  <c r="T107" i="28" s="1"/>
  <c r="R111" i="28"/>
  <c r="U98" i="28"/>
  <c r="U112" i="28" s="1"/>
  <c r="R90" i="28"/>
  <c r="R103" i="28" s="1"/>
  <c r="S91" i="28"/>
  <c r="S104" i="28" s="1"/>
  <c r="Q95" i="28"/>
  <c r="U95" i="28"/>
  <c r="U107" i="28" s="1"/>
  <c r="S90" i="28"/>
  <c r="S103" i="28" s="1"/>
  <c r="T91" i="28"/>
  <c r="T104" i="28" s="1"/>
  <c r="Q91" i="28"/>
  <c r="I37" i="28"/>
  <c r="I33" i="28"/>
  <c r="J37" i="28"/>
  <c r="M33" i="28"/>
  <c r="K36" i="28"/>
  <c r="T37" i="28"/>
  <c r="T40" i="28"/>
  <c r="R36" i="28"/>
  <c r="K40" i="28"/>
  <c r="R33" i="28"/>
  <c r="S32" i="28"/>
  <c r="L36" i="28"/>
  <c r="L48" i="28" s="1"/>
  <c r="S36" i="28"/>
  <c r="M37" i="28"/>
  <c r="U37" i="28"/>
  <c r="L40" i="28"/>
  <c r="J33" i="28"/>
  <c r="Q40" i="28"/>
  <c r="U40" i="28"/>
  <c r="T32" i="28"/>
  <c r="S33" i="28"/>
  <c r="I36" i="28"/>
  <c r="I69" i="28" s="1"/>
  <c r="M36" i="28"/>
  <c r="T36" i="28"/>
  <c r="L37" i="28"/>
  <c r="L49" i="28" s="1"/>
  <c r="R37" i="28"/>
  <c r="I40" i="28"/>
  <c r="M40" i="28"/>
  <c r="K33" i="28"/>
  <c r="R40" i="28"/>
  <c r="U32" i="28"/>
  <c r="T33" i="28"/>
  <c r="J36" i="28"/>
  <c r="K37" i="28"/>
  <c r="J40" i="28"/>
  <c r="L33" i="28"/>
  <c r="L46" i="28" s="1"/>
  <c r="Q33" i="28"/>
  <c r="F27" i="22"/>
  <c r="X25" i="22"/>
  <c r="U24" i="22"/>
  <c r="T24" i="22"/>
  <c r="T25" i="22"/>
  <c r="S25" i="22"/>
  <c r="S24" i="22"/>
  <c r="V24" i="22"/>
  <c r="V39" i="22" l="1"/>
  <c r="U39" i="22"/>
  <c r="S33" i="22"/>
  <c r="S34" i="22" s="1"/>
  <c r="H125" i="28"/>
  <c r="H104" i="28"/>
  <c r="H103" i="28"/>
  <c r="H124" i="28"/>
  <c r="H128" i="28"/>
  <c r="H107" i="28"/>
  <c r="H106" i="28"/>
  <c r="H127" i="28"/>
  <c r="T33" i="22"/>
  <c r="T34" i="22" s="1"/>
  <c r="Q34" i="28" s="1"/>
  <c r="I133" i="28"/>
  <c r="Q103" i="28"/>
  <c r="J108" i="28"/>
  <c r="J109" i="28" s="1"/>
  <c r="J110" i="28" s="1"/>
  <c r="J114" i="28" s="1"/>
  <c r="L108" i="28"/>
  <c r="L109" i="28" s="1"/>
  <c r="L110" i="28" s="1"/>
  <c r="L114" i="28" s="1"/>
  <c r="M108" i="28"/>
  <c r="K108" i="28"/>
  <c r="K109" i="28" s="1"/>
  <c r="K110" i="28" s="1"/>
  <c r="K114" i="28" s="1"/>
  <c r="W25" i="22"/>
  <c r="V25" i="22"/>
  <c r="V33" i="22" s="1"/>
  <c r="V34" i="22" s="1"/>
  <c r="U25" i="22"/>
  <c r="U33" i="22" s="1"/>
  <c r="U34" i="22" s="1"/>
  <c r="U108" i="28"/>
  <c r="P107" i="28"/>
  <c r="T113" i="28"/>
  <c r="U113" i="28"/>
  <c r="P104" i="28"/>
  <c r="Q127" i="28"/>
  <c r="H133" i="28"/>
  <c r="H112" i="28"/>
  <c r="H113" i="28" s="1"/>
  <c r="I127" i="28"/>
  <c r="P127" i="28"/>
  <c r="P106" i="28"/>
  <c r="P133" i="28"/>
  <c r="P112" i="28"/>
  <c r="P113" i="28" s="1"/>
  <c r="P124" i="28"/>
  <c r="P129" i="28" s="1"/>
  <c r="P103" i="28"/>
  <c r="T108" i="28"/>
  <c r="I104" i="28"/>
  <c r="I125" i="28"/>
  <c r="R113" i="28"/>
  <c r="Q112" i="28"/>
  <c r="Q113" i="28" s="1"/>
  <c r="Q133" i="28"/>
  <c r="I124" i="28"/>
  <c r="I103" i="28"/>
  <c r="S108" i="28"/>
  <c r="Q104" i="28"/>
  <c r="Q125" i="28"/>
  <c r="Q128" i="28"/>
  <c r="Q107" i="28"/>
  <c r="R108" i="28"/>
  <c r="I128" i="28"/>
  <c r="L26" i="21" l="1"/>
  <c r="R93" i="32"/>
  <c r="R126" i="32" s="1"/>
  <c r="R130" i="32" s="1"/>
  <c r="R131" i="32" s="1"/>
  <c r="R135" i="32" s="1"/>
  <c r="R93" i="28"/>
  <c r="R126" i="28" s="1"/>
  <c r="R130" i="28" s="1"/>
  <c r="R131" i="28" s="1"/>
  <c r="R149" i="32"/>
  <c r="R184" i="32" s="1"/>
  <c r="R188" i="32" s="1"/>
  <c r="R189" i="32" s="1"/>
  <c r="R193" i="32" s="1"/>
  <c r="R149" i="28"/>
  <c r="R184" i="28" s="1"/>
  <c r="R188" i="28" s="1"/>
  <c r="R189" i="28" s="1"/>
  <c r="R35" i="28"/>
  <c r="R35" i="32"/>
  <c r="R68" i="32" s="1"/>
  <c r="R72" i="32" s="1"/>
  <c r="R73" i="32" s="1"/>
  <c r="R77" i="32" s="1"/>
  <c r="R78" i="32" s="1"/>
  <c r="L41" i="21" s="1"/>
  <c r="S149" i="32"/>
  <c r="S184" i="32" s="1"/>
  <c r="S188" i="32" s="1"/>
  <c r="S189" i="32" s="1"/>
  <c r="S193" i="32" s="1"/>
  <c r="S35" i="28"/>
  <c r="S68" i="28" s="1"/>
  <c r="S72" i="28" s="1"/>
  <c r="S73" i="28" s="1"/>
  <c r="M26" i="21"/>
  <c r="S35" i="32"/>
  <c r="S68" i="32" s="1"/>
  <c r="S72" i="32" s="1"/>
  <c r="S73" i="32" s="1"/>
  <c r="S77" i="32" s="1"/>
  <c r="S78" i="32" s="1"/>
  <c r="M41" i="21" s="1"/>
  <c r="S149" i="28"/>
  <c r="S184" i="28" s="1"/>
  <c r="S188" i="28" s="1"/>
  <c r="S189" i="28" s="1"/>
  <c r="S93" i="28"/>
  <c r="S126" i="28" s="1"/>
  <c r="S130" i="28" s="1"/>
  <c r="S131" i="28" s="1"/>
  <c r="S93" i="32"/>
  <c r="S126" i="32" s="1"/>
  <c r="S130" i="32" s="1"/>
  <c r="S131" i="32" s="1"/>
  <c r="S135" i="32" s="1"/>
  <c r="L25" i="21"/>
  <c r="M25" i="21"/>
  <c r="K25" i="21"/>
  <c r="P92" i="28"/>
  <c r="P105" i="28" s="1"/>
  <c r="J25" i="21"/>
  <c r="I129" i="28"/>
  <c r="H129" i="28"/>
  <c r="M109" i="28"/>
  <c r="M110" i="28" s="1"/>
  <c r="M114" i="28" s="1"/>
  <c r="H108" i="28"/>
  <c r="H109" i="28" s="1"/>
  <c r="H110" i="28" s="1"/>
  <c r="H114" i="28" s="1"/>
  <c r="K115" i="28"/>
  <c r="L115" i="28"/>
  <c r="N47" i="21" s="1"/>
  <c r="J115" i="28"/>
  <c r="L47" i="21" s="1"/>
  <c r="S92" i="32"/>
  <c r="S105" i="32" s="1"/>
  <c r="S109" i="32" s="1"/>
  <c r="S110" i="32" s="1"/>
  <c r="S114" i="32" s="1"/>
  <c r="S34" i="32"/>
  <c r="S47" i="32" s="1"/>
  <c r="S148" i="32"/>
  <c r="S163" i="32" s="1"/>
  <c r="S167" i="32" s="1"/>
  <c r="S168" i="32" s="1"/>
  <c r="S172" i="32" s="1"/>
  <c r="R148" i="32"/>
  <c r="R163" i="32" s="1"/>
  <c r="R167" i="32" s="1"/>
  <c r="R168" i="32" s="1"/>
  <c r="R172" i="32" s="1"/>
  <c r="R175" i="32" s="1"/>
  <c r="R92" i="32"/>
  <c r="R105" i="32" s="1"/>
  <c r="R109" i="32" s="1"/>
  <c r="R110" i="32" s="1"/>
  <c r="R114" i="32" s="1"/>
  <c r="R34" i="32"/>
  <c r="R47" i="32" s="1"/>
  <c r="I108" i="28"/>
  <c r="I109" i="28" s="1"/>
  <c r="I110" i="28" s="1"/>
  <c r="I114" i="28" s="1"/>
  <c r="J211" i="28"/>
  <c r="L211" i="28"/>
  <c r="Q148" i="32"/>
  <c r="Q163" i="32" s="1"/>
  <c r="Q34" i="32"/>
  <c r="Q47" i="32" s="1"/>
  <c r="Q92" i="32"/>
  <c r="Q105" i="32" s="1"/>
  <c r="Q109" i="32" s="1"/>
  <c r="Q110" i="32" s="1"/>
  <c r="Q114" i="32" s="1"/>
  <c r="X24" i="22"/>
  <c r="W24" i="22"/>
  <c r="Q148" i="28"/>
  <c r="Q163" i="28" s="1"/>
  <c r="Q167" i="28" s="1"/>
  <c r="Q168" i="28" s="1"/>
  <c r="Q172" i="28" s="1"/>
  <c r="Q173" i="28" s="1"/>
  <c r="K79" i="21" s="1"/>
  <c r="Q92" i="28"/>
  <c r="Q105" i="28" s="1"/>
  <c r="R148" i="28"/>
  <c r="R163" i="28" s="1"/>
  <c r="R167" i="28" s="1"/>
  <c r="R168" i="28" s="1"/>
  <c r="R92" i="28"/>
  <c r="R105" i="28" s="1"/>
  <c r="R109" i="28" s="1"/>
  <c r="R110" i="28" s="1"/>
  <c r="R114" i="28" s="1"/>
  <c r="R34" i="28"/>
  <c r="S148" i="28"/>
  <c r="S163" i="28" s="1"/>
  <c r="S167" i="28" s="1"/>
  <c r="S34" i="28"/>
  <c r="S92" i="28"/>
  <c r="S105" i="28" s="1"/>
  <c r="S109" i="28" s="1"/>
  <c r="S110" i="28" s="1"/>
  <c r="S114" i="28" s="1"/>
  <c r="P108" i="28"/>
  <c r="Q108" i="28"/>
  <c r="S54" i="28"/>
  <c r="K54" i="28"/>
  <c r="K55" i="28" s="1"/>
  <c r="J54" i="28"/>
  <c r="J55" i="28" s="1"/>
  <c r="R54" i="28"/>
  <c r="L54" i="28"/>
  <c r="L55" i="28" s="1"/>
  <c r="U54" i="28"/>
  <c r="M54" i="28"/>
  <c r="M55" i="28" s="1"/>
  <c r="T54" i="28"/>
  <c r="S16" i="22"/>
  <c r="T16" i="22"/>
  <c r="S17" i="22"/>
  <c r="T17" i="22"/>
  <c r="S20" i="22"/>
  <c r="T20" i="22"/>
  <c r="S21" i="22"/>
  <c r="T21" i="22"/>
  <c r="S194" i="32" l="1"/>
  <c r="M91" i="21" s="1"/>
  <c r="S196" i="32"/>
  <c r="S197" i="32" s="1"/>
  <c r="M96" i="21" s="1"/>
  <c r="R194" i="32"/>
  <c r="L91" i="21" s="1"/>
  <c r="R196" i="32"/>
  <c r="R197" i="32" s="1"/>
  <c r="L96" i="21" s="1"/>
  <c r="S136" i="32"/>
  <c r="M66" i="21" s="1"/>
  <c r="S138" i="32"/>
  <c r="S139" i="32" s="1"/>
  <c r="M71" i="21" s="1"/>
  <c r="R68" i="28"/>
  <c r="R72" i="28" s="1"/>
  <c r="R73" i="28" s="1"/>
  <c r="R138" i="32"/>
  <c r="R139" i="32" s="1"/>
  <c r="L71" i="21" s="1"/>
  <c r="R136" i="32"/>
  <c r="L66" i="21" s="1"/>
  <c r="T37" i="22"/>
  <c r="S38" i="22"/>
  <c r="S39" i="22" s="1"/>
  <c r="J26" i="21" s="1"/>
  <c r="S37" i="22"/>
  <c r="P109" i="28"/>
  <c r="P110" i="28" s="1"/>
  <c r="P114" i="28" s="1"/>
  <c r="M211" i="28"/>
  <c r="M115" i="28"/>
  <c r="O47" i="21" s="1"/>
  <c r="T38" i="22"/>
  <c r="Q51" i="32"/>
  <c r="Q52" i="32" s="1"/>
  <c r="Q56" i="32" s="1"/>
  <c r="Q57" i="32" s="1"/>
  <c r="K40" i="21" s="1"/>
  <c r="R172" i="28"/>
  <c r="R173" i="28" s="1"/>
  <c r="L79" i="21" s="1"/>
  <c r="W33" i="22"/>
  <c r="W34" i="22" s="1"/>
  <c r="Q167" i="32"/>
  <c r="Q168" i="32" s="1"/>
  <c r="Q172" i="32" s="1"/>
  <c r="S168" i="28"/>
  <c r="S172" i="28" s="1"/>
  <c r="S173" i="28" s="1"/>
  <c r="M79" i="21" s="1"/>
  <c r="X33" i="22"/>
  <c r="X34" i="22" s="1"/>
  <c r="R51" i="32"/>
  <c r="R52" i="32" s="1"/>
  <c r="R56" i="32" s="1"/>
  <c r="R57" i="32" s="1"/>
  <c r="L40" i="21" s="1"/>
  <c r="S51" i="32"/>
  <c r="S52" i="32" s="1"/>
  <c r="S56" i="32" s="1"/>
  <c r="S57" i="32" s="1"/>
  <c r="M40" i="21" s="1"/>
  <c r="R173" i="32"/>
  <c r="L90" i="21" s="1"/>
  <c r="R176" i="32"/>
  <c r="L95" i="21" s="1"/>
  <c r="S175" i="32"/>
  <c r="S176" i="32" s="1"/>
  <c r="M95" i="21" s="1"/>
  <c r="S173" i="32"/>
  <c r="M90" i="21" s="1"/>
  <c r="R117" i="32"/>
  <c r="R118" i="32" s="1"/>
  <c r="L70" i="21" s="1"/>
  <c r="R115" i="32"/>
  <c r="L65" i="21" s="1"/>
  <c r="S115" i="32"/>
  <c r="M65" i="21" s="1"/>
  <c r="S117" i="32"/>
  <c r="S118" i="32" s="1"/>
  <c r="M70" i="21" s="1"/>
  <c r="S115" i="28"/>
  <c r="M49" i="21" s="1"/>
  <c r="K211" i="28"/>
  <c r="H211" i="28"/>
  <c r="I211" i="28"/>
  <c r="Q115" i="32"/>
  <c r="K65" i="21" s="1"/>
  <c r="Q117" i="32"/>
  <c r="Q118" i="32" s="1"/>
  <c r="K70" i="21" s="1"/>
  <c r="Q109" i="28"/>
  <c r="Q110" i="28" s="1"/>
  <c r="Q114" i="28" s="1"/>
  <c r="S47" i="28"/>
  <c r="R47" i="28"/>
  <c r="M47" i="21"/>
  <c r="R115" i="28"/>
  <c r="L49" i="21" s="1"/>
  <c r="H115" i="28"/>
  <c r="J47" i="21" s="1"/>
  <c r="I115" i="28"/>
  <c r="K47" i="21" s="1"/>
  <c r="Q47" i="28"/>
  <c r="Q54" i="28"/>
  <c r="Q75" i="28"/>
  <c r="I54" i="28"/>
  <c r="I55" i="28" s="1"/>
  <c r="I75" i="28"/>
  <c r="K19" i="26"/>
  <c r="L19" i="26"/>
  <c r="M19" i="26"/>
  <c r="N19" i="26"/>
  <c r="O19" i="26"/>
  <c r="P19" i="26"/>
  <c r="Q19" i="26"/>
  <c r="R19" i="26"/>
  <c r="J19" i="26"/>
  <c r="J17" i="26"/>
  <c r="J16" i="26"/>
  <c r="B44" i="31"/>
  <c r="V51" i="26" l="1"/>
  <c r="S153" i="28" s="1"/>
  <c r="S190" i="28" s="1"/>
  <c r="S192" i="28" s="1"/>
  <c r="S193" i="28" s="1"/>
  <c r="U51" i="26"/>
  <c r="R153" i="28" s="1"/>
  <c r="R190" i="28" s="1"/>
  <c r="R192" i="28" s="1"/>
  <c r="R193" i="28" s="1"/>
  <c r="T51" i="26"/>
  <c r="T39" i="22"/>
  <c r="Q35" i="28" s="1"/>
  <c r="Q68" i="28" s="1"/>
  <c r="Q72" i="28" s="1"/>
  <c r="Q73" i="28" s="1"/>
  <c r="H93" i="28"/>
  <c r="H126" i="28" s="1"/>
  <c r="H130" i="28" s="1"/>
  <c r="H131" i="28" s="1"/>
  <c r="J24" i="21"/>
  <c r="T34" i="28"/>
  <c r="T47" i="28" s="1"/>
  <c r="N25" i="21"/>
  <c r="U34" i="28"/>
  <c r="U47" i="28" s="1"/>
  <c r="O25" i="21"/>
  <c r="K24" i="21"/>
  <c r="K22" i="21"/>
  <c r="T148" i="28"/>
  <c r="T163" i="28" s="1"/>
  <c r="T167" i="28" s="1"/>
  <c r="T168" i="28" s="1"/>
  <c r="T172" i="28" s="1"/>
  <c r="T173" i="28" s="1"/>
  <c r="N79" i="21" s="1"/>
  <c r="T92" i="28"/>
  <c r="T105" i="28" s="1"/>
  <c r="T109" i="28" s="1"/>
  <c r="T110" i="28" s="1"/>
  <c r="T114" i="28" s="1"/>
  <c r="T115" i="28" s="1"/>
  <c r="N49" i="21" s="1"/>
  <c r="U92" i="28"/>
  <c r="U105" i="28" s="1"/>
  <c r="U109" i="28" s="1"/>
  <c r="U110" i="28" s="1"/>
  <c r="U114" i="28" s="1"/>
  <c r="U115" i="28" s="1"/>
  <c r="O49" i="21" s="1"/>
  <c r="T34" i="32"/>
  <c r="T47" i="32" s="1"/>
  <c r="T51" i="32" s="1"/>
  <c r="T52" i="32" s="1"/>
  <c r="T56" i="32" s="1"/>
  <c r="T57" i="32" s="1"/>
  <c r="N40" i="21" s="1"/>
  <c r="T92" i="32"/>
  <c r="T105" i="32" s="1"/>
  <c r="T109" i="32" s="1"/>
  <c r="T110" i="32" s="1"/>
  <c r="T114" i="32" s="1"/>
  <c r="T115" i="32" s="1"/>
  <c r="N65" i="21" s="1"/>
  <c r="Q175" i="32"/>
  <c r="Q176" i="32" s="1"/>
  <c r="K95" i="21" s="1"/>
  <c r="Q173" i="32"/>
  <c r="K90" i="21" s="1"/>
  <c r="U148" i="32"/>
  <c r="U163" i="32" s="1"/>
  <c r="U167" i="32" s="1"/>
  <c r="U168" i="32" s="1"/>
  <c r="U172" i="32" s="1"/>
  <c r="U175" i="32" s="1"/>
  <c r="U176" i="32" s="1"/>
  <c r="O95" i="21" s="1"/>
  <c r="U148" i="28"/>
  <c r="U163" i="28" s="1"/>
  <c r="U167" i="28" s="1"/>
  <c r="U168" i="28" s="1"/>
  <c r="U172" i="28" s="1"/>
  <c r="U173" i="28" s="1"/>
  <c r="O79" i="21" s="1"/>
  <c r="U34" i="32"/>
  <c r="U47" i="32" s="1"/>
  <c r="U51" i="32" s="1"/>
  <c r="U92" i="32"/>
  <c r="U105" i="32" s="1"/>
  <c r="U109" i="32" s="1"/>
  <c r="U110" i="32" s="1"/>
  <c r="U114" i="32" s="1"/>
  <c r="U115" i="32" s="1"/>
  <c r="O65" i="21" s="1"/>
  <c r="T148" i="32"/>
  <c r="T163" i="32" s="1"/>
  <c r="I93" i="28"/>
  <c r="I126" i="28" s="1"/>
  <c r="I130" i="28" s="1"/>
  <c r="I131" i="28" s="1"/>
  <c r="I93" i="32"/>
  <c r="I35" i="32"/>
  <c r="I68" i="32" s="1"/>
  <c r="I72" i="32" s="1"/>
  <c r="I73" i="32" s="1"/>
  <c r="I149" i="32"/>
  <c r="I184" i="32" s="1"/>
  <c r="I188" i="32" s="1"/>
  <c r="I189" i="32" s="1"/>
  <c r="I193" i="32" s="1"/>
  <c r="P115" i="28"/>
  <c r="J49" i="21" s="1"/>
  <c r="Q115" i="28"/>
  <c r="K49" i="21" s="1"/>
  <c r="I35" i="28"/>
  <c r="I68" i="28" s="1"/>
  <c r="I149" i="28"/>
  <c r="I184" i="28" s="1"/>
  <c r="I188" i="28" s="1"/>
  <c r="I189" i="28" s="1"/>
  <c r="P93" i="28"/>
  <c r="P126" i="28" s="1"/>
  <c r="B46" i="31"/>
  <c r="B47" i="31" s="1"/>
  <c r="B51" i="31" s="1"/>
  <c r="Q149" i="32" l="1"/>
  <c r="Q184" i="32" s="1"/>
  <c r="Q188" i="32" s="1"/>
  <c r="Q189" i="32" s="1"/>
  <c r="Q193" i="32" s="1"/>
  <c r="Q194" i="32" s="1"/>
  <c r="Q35" i="32"/>
  <c r="Q68" i="32" s="1"/>
  <c r="Q72" i="32" s="1"/>
  <c r="Q73" i="32" s="1"/>
  <c r="R196" i="28"/>
  <c r="R197" i="28" s="1"/>
  <c r="L85" i="21" s="1"/>
  <c r="R194" i="28"/>
  <c r="L80" i="21" s="1"/>
  <c r="Q149" i="28"/>
  <c r="Q184" i="28" s="1"/>
  <c r="Q188" i="28" s="1"/>
  <c r="Q189" i="28" s="1"/>
  <c r="Q93" i="32"/>
  <c r="Q126" i="32" s="1"/>
  <c r="Q130" i="32" s="1"/>
  <c r="Q131" i="32" s="1"/>
  <c r="Q135" i="32" s="1"/>
  <c r="Q138" i="32" s="1"/>
  <c r="Q139" i="32" s="1"/>
  <c r="K71" i="21" s="1"/>
  <c r="S196" i="28"/>
  <c r="S197" i="28" s="1"/>
  <c r="M85" i="21" s="1"/>
  <c r="S194" i="28"/>
  <c r="M80" i="21" s="1"/>
  <c r="Q93" i="28"/>
  <c r="Q126" i="28" s="1"/>
  <c r="Q130" i="28" s="1"/>
  <c r="Q131" i="28" s="1"/>
  <c r="K26" i="21"/>
  <c r="I126" i="32"/>
  <c r="I130" i="32" s="1"/>
  <c r="I131" i="32" s="1"/>
  <c r="I135" i="32" s="1"/>
  <c r="I77" i="32"/>
  <c r="I78" i="32" s="1"/>
  <c r="K39" i="21" s="1"/>
  <c r="T117" i="32"/>
  <c r="T118" i="32" s="1"/>
  <c r="N70" i="21" s="1"/>
  <c r="Q77" i="32"/>
  <c r="Q78" i="32" s="1"/>
  <c r="K41" i="21" s="1"/>
  <c r="U173" i="32"/>
  <c r="O90" i="21" s="1"/>
  <c r="Q136" i="32"/>
  <c r="K66" i="21" s="1"/>
  <c r="P130" i="28"/>
  <c r="P131" i="28" s="1"/>
  <c r="U52" i="32"/>
  <c r="U56" i="32" s="1"/>
  <c r="U57" i="32" s="1"/>
  <c r="O40" i="21" s="1"/>
  <c r="U117" i="32"/>
  <c r="U118" i="32" s="1"/>
  <c r="O70" i="21" s="1"/>
  <c r="T167" i="32"/>
  <c r="T168" i="32" s="1"/>
  <c r="T172" i="32" s="1"/>
  <c r="I194" i="32"/>
  <c r="K89" i="21" s="1"/>
  <c r="I196" i="32"/>
  <c r="I197" i="32" s="1"/>
  <c r="K94" i="21" s="1"/>
  <c r="K91" i="21"/>
  <c r="Q196" i="32"/>
  <c r="Q197" i="32" s="1"/>
  <c r="K96" i="21" s="1"/>
  <c r="J221" i="28"/>
  <c r="K221" i="28"/>
  <c r="L221" i="28"/>
  <c r="M221" i="28"/>
  <c r="J223" i="28"/>
  <c r="K223" i="28"/>
  <c r="L223" i="28"/>
  <c r="M223" i="28"/>
  <c r="I223" i="28"/>
  <c r="I221" i="28"/>
  <c r="I212" i="28"/>
  <c r="J212" i="28"/>
  <c r="K212" i="28"/>
  <c r="L212" i="28"/>
  <c r="M212" i="28"/>
  <c r="I214" i="28"/>
  <c r="J214" i="28"/>
  <c r="K214" i="28"/>
  <c r="L214" i="28"/>
  <c r="M214" i="28"/>
  <c r="I216" i="28"/>
  <c r="J216" i="28"/>
  <c r="K216" i="28"/>
  <c r="L216" i="28"/>
  <c r="M216" i="28"/>
  <c r="H214" i="28"/>
  <c r="H216" i="28"/>
  <c r="H212" i="28"/>
  <c r="J207" i="28"/>
  <c r="K207" i="28"/>
  <c r="L207" i="28"/>
  <c r="M207" i="28"/>
  <c r="I207" i="28"/>
  <c r="I24" i="28"/>
  <c r="I100" i="28" s="1"/>
  <c r="J24" i="28"/>
  <c r="J100" i="28" s="1"/>
  <c r="J119" i="28" s="1"/>
  <c r="J120" i="28" s="1"/>
  <c r="J121" i="28" s="1"/>
  <c r="K24" i="28"/>
  <c r="K100" i="28" s="1"/>
  <c r="K119" i="28" s="1"/>
  <c r="K120" i="28" s="1"/>
  <c r="K121" i="28" s="1"/>
  <c r="L24" i="28"/>
  <c r="L100" i="28" s="1"/>
  <c r="L119" i="28" s="1"/>
  <c r="L120" i="28" s="1"/>
  <c r="L121" i="28" s="1"/>
  <c r="M24" i="28"/>
  <c r="M100" i="28" s="1"/>
  <c r="M119" i="28" s="1"/>
  <c r="M120" i="28" s="1"/>
  <c r="M121" i="28" s="1"/>
  <c r="F23" i="28"/>
  <c r="H24" i="28"/>
  <c r="H100" i="28" s="1"/>
  <c r="H140" i="28" s="1"/>
  <c r="U23" i="26"/>
  <c r="V23" i="26"/>
  <c r="W23" i="26"/>
  <c r="X23" i="26"/>
  <c r="U24" i="26"/>
  <c r="V24" i="26"/>
  <c r="W24" i="26"/>
  <c r="X24" i="26"/>
  <c r="T24" i="26"/>
  <c r="T23" i="26"/>
  <c r="U22" i="26"/>
  <c r="V22" i="26"/>
  <c r="W22" i="26"/>
  <c r="X22" i="26"/>
  <c r="T22" i="26"/>
  <c r="T17" i="26"/>
  <c r="U17" i="26"/>
  <c r="V17" i="26"/>
  <c r="W17" i="26"/>
  <c r="X17" i="26"/>
  <c r="X18" i="26"/>
  <c r="S17" i="26"/>
  <c r="R17" i="26"/>
  <c r="R18" i="26"/>
  <c r="K16" i="26"/>
  <c r="L16" i="26"/>
  <c r="M16" i="26"/>
  <c r="N16" i="26"/>
  <c r="O16" i="26"/>
  <c r="P16" i="26"/>
  <c r="Q16" i="26"/>
  <c r="K17" i="26"/>
  <c r="L17" i="26"/>
  <c r="M17" i="26"/>
  <c r="N17" i="26"/>
  <c r="O17" i="26"/>
  <c r="P17" i="26"/>
  <c r="Q17" i="26"/>
  <c r="N18" i="26"/>
  <c r="O18" i="26"/>
  <c r="P18" i="26"/>
  <c r="Q18" i="26"/>
  <c r="S16" i="26"/>
  <c r="T16" i="26"/>
  <c r="U16" i="26"/>
  <c r="V16" i="26"/>
  <c r="W16" i="26"/>
  <c r="X16" i="26"/>
  <c r="R16" i="26"/>
  <c r="S19" i="26"/>
  <c r="V33" i="26" l="1"/>
  <c r="S39" i="28" s="1"/>
  <c r="S74" i="28" s="1"/>
  <c r="S76" i="28" s="1"/>
  <c r="S77" i="28" s="1"/>
  <c r="S78" i="28" s="1"/>
  <c r="M35" i="21" s="1"/>
  <c r="S42" i="26"/>
  <c r="P97" i="28" s="1"/>
  <c r="U42" i="26"/>
  <c r="R97" i="28" s="1"/>
  <c r="R132" i="28" s="1"/>
  <c r="R134" i="28" s="1"/>
  <c r="R135" i="28" s="1"/>
  <c r="T33" i="26"/>
  <c r="U33" i="26"/>
  <c r="R39" i="28" s="1"/>
  <c r="R74" i="28" s="1"/>
  <c r="R76" i="28" s="1"/>
  <c r="R77" i="28" s="1"/>
  <c r="R78" i="28" s="1"/>
  <c r="L35" i="21" s="1"/>
  <c r="T42" i="26"/>
  <c r="V42" i="26"/>
  <c r="S97" i="28" s="1"/>
  <c r="S132" i="28" s="1"/>
  <c r="S134" i="28" s="1"/>
  <c r="S135" i="28" s="1"/>
  <c r="I138" i="32"/>
  <c r="I139" i="32" s="1"/>
  <c r="K69" i="21" s="1"/>
  <c r="I136" i="32"/>
  <c r="K64" i="21" s="1"/>
  <c r="U29" i="26"/>
  <c r="U30" i="26" s="1"/>
  <c r="X29" i="26"/>
  <c r="X30" i="26" s="1"/>
  <c r="T29" i="26"/>
  <c r="T30" i="26" s="1"/>
  <c r="W29" i="26"/>
  <c r="W30" i="26" s="1"/>
  <c r="V29" i="26"/>
  <c r="V30" i="26" s="1"/>
  <c r="T38" i="26"/>
  <c r="T39" i="26" s="1"/>
  <c r="X38" i="26"/>
  <c r="X39" i="26" s="1"/>
  <c r="U38" i="26"/>
  <c r="U39" i="26" s="1"/>
  <c r="V38" i="26"/>
  <c r="V39" i="26" s="1"/>
  <c r="W38" i="26"/>
  <c r="W39" i="26" s="1"/>
  <c r="S38" i="26"/>
  <c r="S39" i="26" s="1"/>
  <c r="W47" i="26"/>
  <c r="W48" i="26" s="1"/>
  <c r="X47" i="26"/>
  <c r="X48" i="26" s="1"/>
  <c r="V47" i="26"/>
  <c r="V48" i="26" s="1"/>
  <c r="U47" i="26"/>
  <c r="U48" i="26" s="1"/>
  <c r="T47" i="26"/>
  <c r="T48" i="26" s="1"/>
  <c r="K27" i="28"/>
  <c r="K99" i="28" s="1"/>
  <c r="K116" i="28" s="1"/>
  <c r="K117" i="28" s="1"/>
  <c r="K118" i="28" s="1"/>
  <c r="L27" i="28"/>
  <c r="L99" i="28" s="1"/>
  <c r="L116" i="28" s="1"/>
  <c r="L117" i="28" s="1"/>
  <c r="L118" i="28" s="1"/>
  <c r="H27" i="28"/>
  <c r="H99" i="28" s="1"/>
  <c r="J27" i="28"/>
  <c r="J99" i="28" s="1"/>
  <c r="J116" i="28" s="1"/>
  <c r="J117" i="28" s="1"/>
  <c r="M27" i="28"/>
  <c r="I27" i="28"/>
  <c r="I157" i="28" s="1"/>
  <c r="T173" i="32"/>
  <c r="N90" i="21" s="1"/>
  <c r="T175" i="32"/>
  <c r="T176" i="32" s="1"/>
  <c r="N95" i="21" s="1"/>
  <c r="P100" i="28"/>
  <c r="P140" i="28" s="1"/>
  <c r="S100" i="28"/>
  <c r="S119" i="28" s="1"/>
  <c r="S120" i="28" s="1"/>
  <c r="S121" i="28" s="1"/>
  <c r="M59" i="21" s="1"/>
  <c r="K158" i="28"/>
  <c r="J158" i="28"/>
  <c r="R100" i="28"/>
  <c r="R119" i="28" s="1"/>
  <c r="R120" i="28" s="1"/>
  <c r="R121" i="28" s="1"/>
  <c r="L59" i="21" s="1"/>
  <c r="M158" i="28"/>
  <c r="U100" i="28"/>
  <c r="U119" i="28" s="1"/>
  <c r="U120" i="28" s="1"/>
  <c r="U121" i="28" s="1"/>
  <c r="O59" i="21" s="1"/>
  <c r="Q100" i="28"/>
  <c r="I158" i="28"/>
  <c r="L158" i="28"/>
  <c r="T100" i="28"/>
  <c r="T119" i="28" s="1"/>
  <c r="T120" i="28" s="1"/>
  <c r="T121" i="28" s="1"/>
  <c r="N59" i="21" s="1"/>
  <c r="Q53" i="28"/>
  <c r="Q55" i="28" s="1"/>
  <c r="T38" i="28"/>
  <c r="T53" i="28" s="1"/>
  <c r="T55" i="28" s="1"/>
  <c r="R38" i="28"/>
  <c r="R53" i="28" s="1"/>
  <c r="R55" i="28" s="1"/>
  <c r="U38" i="28"/>
  <c r="U53" i="28" s="1"/>
  <c r="U55" i="28" s="1"/>
  <c r="S38" i="28"/>
  <c r="S53" i="28" s="1"/>
  <c r="S55" i="28" s="1"/>
  <c r="T48" i="28"/>
  <c r="U48" i="28"/>
  <c r="S48" i="28"/>
  <c r="R48" i="28"/>
  <c r="U46" i="28"/>
  <c r="T46" i="28"/>
  <c r="R46" i="28"/>
  <c r="S46" i="28"/>
  <c r="J46" i="28"/>
  <c r="M46" i="28"/>
  <c r="K46" i="28"/>
  <c r="J48" i="28"/>
  <c r="K48" i="28"/>
  <c r="M48" i="28"/>
  <c r="M99" i="28"/>
  <c r="M116" i="28" s="1"/>
  <c r="M117" i="28" s="1"/>
  <c r="M118" i="28" s="1"/>
  <c r="S136" i="28" l="1"/>
  <c r="M50" i="21" s="1"/>
  <c r="S141" i="28"/>
  <c r="S142" i="28" s="1"/>
  <c r="M60" i="21" s="1"/>
  <c r="S138" i="28"/>
  <c r="S139" i="28" s="1"/>
  <c r="M55" i="21" s="1"/>
  <c r="R138" i="28"/>
  <c r="R139" i="28" s="1"/>
  <c r="L55" i="21" s="1"/>
  <c r="R136" i="28"/>
  <c r="L50" i="21" s="1"/>
  <c r="R141" i="28"/>
  <c r="R142" i="28" s="1"/>
  <c r="L60" i="21" s="1"/>
  <c r="I99" i="28"/>
  <c r="H116" i="28"/>
  <c r="P99" i="28"/>
  <c r="I39" i="28"/>
  <c r="Q39" i="28"/>
  <c r="I153" i="28"/>
  <c r="I190" i="28" s="1"/>
  <c r="I192" i="28" s="1"/>
  <c r="I193" i="28" s="1"/>
  <c r="Q153" i="28"/>
  <c r="Q190" i="28" s="1"/>
  <c r="Q192" i="28" s="1"/>
  <c r="Q193" i="28" s="1"/>
  <c r="Q196" i="28" s="1"/>
  <c r="I97" i="28"/>
  <c r="I132" i="28" s="1"/>
  <c r="Q97" i="28"/>
  <c r="Q132" i="28" s="1"/>
  <c r="H97" i="28"/>
  <c r="H132" i="28" s="1"/>
  <c r="P132" i="28"/>
  <c r="P134" i="28" s="1"/>
  <c r="P135" i="28" s="1"/>
  <c r="J118" i="28"/>
  <c r="J213" i="28"/>
  <c r="O57" i="21"/>
  <c r="J215" i="28"/>
  <c r="M57" i="21"/>
  <c r="S99" i="28"/>
  <c r="S116" i="28" s="1"/>
  <c r="S117" i="28" s="1"/>
  <c r="S118" i="28" s="1"/>
  <c r="M54" i="21" s="1"/>
  <c r="K157" i="28"/>
  <c r="Q158" i="28"/>
  <c r="U99" i="28"/>
  <c r="U116" i="28" s="1"/>
  <c r="U117" i="28" s="1"/>
  <c r="U118" i="28" s="1"/>
  <c r="O54" i="21" s="1"/>
  <c r="M157" i="28"/>
  <c r="R158" i="28"/>
  <c r="S158" i="28"/>
  <c r="L157" i="28"/>
  <c r="T99" i="28"/>
  <c r="T116" i="28" s="1"/>
  <c r="T117" i="28" s="1"/>
  <c r="T118" i="28" s="1"/>
  <c r="N54" i="21" s="1"/>
  <c r="Q99" i="28"/>
  <c r="R99" i="28"/>
  <c r="R116" i="28" s="1"/>
  <c r="R117" i="28" s="1"/>
  <c r="R118" i="28" s="1"/>
  <c r="L54" i="21" s="1"/>
  <c r="J157" i="28"/>
  <c r="T158" i="28"/>
  <c r="U158" i="28"/>
  <c r="P119" i="28"/>
  <c r="P120" i="28" s="1"/>
  <c r="P121" i="28" s="1"/>
  <c r="J59" i="21" s="1"/>
  <c r="I140" i="28"/>
  <c r="I119" i="28"/>
  <c r="I120" i="28" s="1"/>
  <c r="Q119" i="28"/>
  <c r="Q120" i="28" s="1"/>
  <c r="Q121" i="28" s="1"/>
  <c r="K59" i="21" s="1"/>
  <c r="Q140" i="28"/>
  <c r="H119" i="28"/>
  <c r="H120" i="28" s="1"/>
  <c r="Q67" i="28"/>
  <c r="Q46" i="28"/>
  <c r="Q48" i="28"/>
  <c r="Q69" i="28"/>
  <c r="I46" i="28"/>
  <c r="I67" i="28"/>
  <c r="I48" i="28"/>
  <c r="S49" i="28"/>
  <c r="R49" i="28"/>
  <c r="U49" i="28"/>
  <c r="T49" i="28"/>
  <c r="K47" i="28"/>
  <c r="M47" i="28"/>
  <c r="I47" i="28"/>
  <c r="J47" i="28"/>
  <c r="R45" i="28"/>
  <c r="S45" i="28"/>
  <c r="U45" i="28"/>
  <c r="T45" i="28"/>
  <c r="J45" i="28"/>
  <c r="K45" i="28"/>
  <c r="M45" i="28"/>
  <c r="J49" i="28"/>
  <c r="K49" i="28"/>
  <c r="M49" i="28"/>
  <c r="Q134" i="28" l="1"/>
  <c r="Q135" i="28" s="1"/>
  <c r="Q141" i="28" s="1"/>
  <c r="Q142" i="28" s="1"/>
  <c r="K60" i="21" s="1"/>
  <c r="J50" i="28"/>
  <c r="J51" i="28" s="1"/>
  <c r="J52" i="28" s="1"/>
  <c r="J56" i="28" s="1"/>
  <c r="I134" i="28"/>
  <c r="I135" i="28" s="1"/>
  <c r="I194" i="28"/>
  <c r="K78" i="21" s="1"/>
  <c r="H134" i="28"/>
  <c r="H135" i="28" s="1"/>
  <c r="Q194" i="28"/>
  <c r="K80" i="21" s="1"/>
  <c r="P136" i="28"/>
  <c r="J50" i="21" s="1"/>
  <c r="P141" i="28"/>
  <c r="P142" i="28" s="1"/>
  <c r="J60" i="21" s="1"/>
  <c r="M50" i="28"/>
  <c r="M51" i="28" s="1"/>
  <c r="M52" i="28" s="1"/>
  <c r="M56" i="28" s="1"/>
  <c r="M215" i="28"/>
  <c r="L57" i="21"/>
  <c r="K215" i="28"/>
  <c r="L213" i="28"/>
  <c r="H121" i="28"/>
  <c r="J57" i="21" s="1"/>
  <c r="H215" i="28"/>
  <c r="I121" i="28"/>
  <c r="K57" i="21" s="1"/>
  <c r="I215" i="28"/>
  <c r="N57" i="21"/>
  <c r="L215" i="28"/>
  <c r="T157" i="28"/>
  <c r="T174" i="28" s="1"/>
  <c r="T175" i="28" s="1"/>
  <c r="T176" i="28" s="1"/>
  <c r="N84" i="21" s="1"/>
  <c r="L174" i="28"/>
  <c r="L175" i="28" s="1"/>
  <c r="Q157" i="28"/>
  <c r="I174" i="28"/>
  <c r="I175" i="28" s="1"/>
  <c r="I195" i="28"/>
  <c r="U157" i="28"/>
  <c r="U174" i="28" s="1"/>
  <c r="U175" i="28" s="1"/>
  <c r="U176" i="28" s="1"/>
  <c r="O84" i="21" s="1"/>
  <c r="M174" i="28"/>
  <c r="M175" i="28" s="1"/>
  <c r="S157" i="28"/>
  <c r="S174" i="28" s="1"/>
  <c r="S175" i="28" s="1"/>
  <c r="K174" i="28"/>
  <c r="K175" i="28" s="1"/>
  <c r="R157" i="28"/>
  <c r="R174" i="28" s="1"/>
  <c r="R175" i="28" s="1"/>
  <c r="R176" i="28" s="1"/>
  <c r="L84" i="21" s="1"/>
  <c r="J174" i="28"/>
  <c r="J175" i="28" s="1"/>
  <c r="H117" i="28"/>
  <c r="H137" i="28"/>
  <c r="I116" i="28"/>
  <c r="I117" i="28" s="1"/>
  <c r="I137" i="28"/>
  <c r="Q137" i="28"/>
  <c r="Q116" i="28"/>
  <c r="Q117" i="28" s="1"/>
  <c r="Q118" i="28" s="1"/>
  <c r="K54" i="21" s="1"/>
  <c r="P137" i="28"/>
  <c r="P138" i="28" s="1"/>
  <c r="P139" i="28" s="1"/>
  <c r="P116" i="28"/>
  <c r="P117" i="28" s="1"/>
  <c r="P118" i="28" s="1"/>
  <c r="J54" i="21" s="1"/>
  <c r="K50" i="28"/>
  <c r="K51" i="28" s="1"/>
  <c r="K52" i="28" s="1"/>
  <c r="K56" i="28" s="1"/>
  <c r="U50" i="28"/>
  <c r="U51" i="28" s="1"/>
  <c r="U52" i="28" s="1"/>
  <c r="U56" i="28" s="1"/>
  <c r="T50" i="28"/>
  <c r="T51" i="28" s="1"/>
  <c r="T52" i="28" s="1"/>
  <c r="T56" i="28" s="1"/>
  <c r="R50" i="28"/>
  <c r="R51" i="28" s="1"/>
  <c r="R52" i="28" s="1"/>
  <c r="R56" i="28" s="1"/>
  <c r="S50" i="28"/>
  <c r="S51" i="28" s="1"/>
  <c r="S52" i="28" s="1"/>
  <c r="S56" i="28" s="1"/>
  <c r="L50" i="28"/>
  <c r="L51" i="28" s="1"/>
  <c r="L52" i="28" s="1"/>
  <c r="L56" i="28" s="1"/>
  <c r="Q45" i="28"/>
  <c r="Q66" i="28"/>
  <c r="Q49" i="28"/>
  <c r="Q70" i="28"/>
  <c r="I74" i="28"/>
  <c r="I76" i="28" s="1"/>
  <c r="Q74" i="28"/>
  <c r="Q76" i="28" s="1"/>
  <c r="I45" i="28"/>
  <c r="I66" i="28"/>
  <c r="I49" i="28"/>
  <c r="I70" i="28"/>
  <c r="Q138" i="28" l="1"/>
  <c r="Q136" i="28"/>
  <c r="K50" i="21" s="1"/>
  <c r="H136" i="28"/>
  <c r="J48" i="21" s="1"/>
  <c r="H138" i="28"/>
  <c r="H139" i="28" s="1"/>
  <c r="J53" i="21" s="1"/>
  <c r="H141" i="28"/>
  <c r="H142" i="28" s="1"/>
  <c r="J58" i="21" s="1"/>
  <c r="I136" i="28"/>
  <c r="K48" i="21" s="1"/>
  <c r="I141" i="28"/>
  <c r="I142" i="28" s="1"/>
  <c r="K58" i="21" s="1"/>
  <c r="I138" i="28"/>
  <c r="I139" i="28" s="1"/>
  <c r="K53" i="21" s="1"/>
  <c r="I71" i="28"/>
  <c r="I72" i="28" s="1"/>
  <c r="I73" i="28" s="1"/>
  <c r="I77" i="28" s="1"/>
  <c r="I50" i="28"/>
  <c r="I51" i="28" s="1"/>
  <c r="I52" i="28" s="1"/>
  <c r="I56" i="28" s="1"/>
  <c r="I206" i="28" s="1"/>
  <c r="I196" i="28"/>
  <c r="I197" i="28" s="1"/>
  <c r="K83" i="21" s="1"/>
  <c r="Q139" i="28"/>
  <c r="K55" i="21" s="1"/>
  <c r="S176" i="28"/>
  <c r="M84" i="21" s="1"/>
  <c r="J55" i="21"/>
  <c r="R57" i="28"/>
  <c r="L34" i="21" s="1"/>
  <c r="T57" i="28"/>
  <c r="N34" i="21" s="1"/>
  <c r="U57" i="28"/>
  <c r="O34" i="21" s="1"/>
  <c r="S57" i="28"/>
  <c r="M34" i="21" s="1"/>
  <c r="N52" i="21"/>
  <c r="I176" i="28"/>
  <c r="K82" i="21" s="1"/>
  <c r="I222" i="28"/>
  <c r="I224" i="28" s="1"/>
  <c r="K176" i="28"/>
  <c r="M82" i="21" s="1"/>
  <c r="K222" i="28"/>
  <c r="K224" i="28" s="1"/>
  <c r="M176" i="28"/>
  <c r="O82" i="21" s="1"/>
  <c r="M222" i="28"/>
  <c r="M224" i="28" s="1"/>
  <c r="L176" i="28"/>
  <c r="N82" i="21" s="1"/>
  <c r="L222" i="28"/>
  <c r="L224" i="28" s="1"/>
  <c r="J176" i="28"/>
  <c r="L82" i="21" s="1"/>
  <c r="J222" i="28"/>
  <c r="J224" i="28" s="1"/>
  <c r="L217" i="28"/>
  <c r="L52" i="21"/>
  <c r="J217" i="28"/>
  <c r="M52" i="21"/>
  <c r="K213" i="28"/>
  <c r="K217" i="28" s="1"/>
  <c r="H118" i="28"/>
  <c r="J52" i="21" s="1"/>
  <c r="H213" i="28"/>
  <c r="H217" i="28" s="1"/>
  <c r="O52" i="21"/>
  <c r="M213" i="28"/>
  <c r="M217" i="28" s="1"/>
  <c r="I118" i="28"/>
  <c r="K52" i="21" s="1"/>
  <c r="I213" i="28"/>
  <c r="I217" i="28" s="1"/>
  <c r="M57" i="28"/>
  <c r="O32" i="21" s="1"/>
  <c r="M206" i="28"/>
  <c r="M208" i="28" s="1"/>
  <c r="J57" i="28"/>
  <c r="L32" i="21" s="1"/>
  <c r="J206" i="28"/>
  <c r="J208" i="28" s="1"/>
  <c r="L57" i="28"/>
  <c r="N32" i="21" s="1"/>
  <c r="L206" i="28"/>
  <c r="L208" i="28" s="1"/>
  <c r="K57" i="28"/>
  <c r="M32" i="21" s="1"/>
  <c r="K206" i="28"/>
  <c r="K208" i="28" s="1"/>
  <c r="Q174" i="28"/>
  <c r="Q175" i="28" s="1"/>
  <c r="Q176" i="28" s="1"/>
  <c r="K84" i="21" s="1"/>
  <c r="Q195" i="28"/>
  <c r="Q50" i="28"/>
  <c r="Q51" i="28" l="1"/>
  <c r="Q52" i="28" s="1"/>
  <c r="Q56" i="28" s="1"/>
  <c r="Q57" i="28" s="1"/>
  <c r="K34" i="21" s="1"/>
  <c r="Q197" i="28"/>
  <c r="K85" i="21" s="1"/>
  <c r="Q77" i="28"/>
  <c r="Q78" i="28" s="1"/>
  <c r="K35" i="21" s="1"/>
  <c r="I57" i="28"/>
  <c r="K32" i="21" s="1"/>
  <c r="I208" i="28"/>
  <c r="I78" i="28" l="1"/>
  <c r="K33"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51" authorId="0" shapeId="0" xr:uid="{0F52DFE6-A524-498B-B4D1-5D7A9006684C}">
      <text>
        <r>
          <rPr>
            <sz val="8"/>
            <color indexed="81"/>
            <rFont val="Tahoma"/>
            <family val="2"/>
          </rPr>
          <t xml:space="preserve">In alle gevallen wordt een (groep van) roze cel(len) voorzien van een notitie die uitlegt wat er bijzonder is aan de betreffende gegevens of berekening
</t>
        </r>
      </text>
    </comment>
  </commentList>
</comments>
</file>

<file path=xl/sharedStrings.xml><?xml version="1.0" encoding="utf-8"?>
<sst xmlns="http://schemas.openxmlformats.org/spreadsheetml/2006/main" count="1390" uniqueCount="389">
  <si>
    <t>Overige opmerkingen</t>
  </si>
  <si>
    <t>Over dit bestand</t>
  </si>
  <si>
    <t>Zaaknummer</t>
  </si>
  <si>
    <t>Titel</t>
  </si>
  <si>
    <t>Ondertitel</t>
  </si>
  <si>
    <t>Hoort bij besluit(en):</t>
  </si>
  <si>
    <t>Hoort bij onderzoek/publicatie ACM:</t>
  </si>
  <si>
    <t>Kenmerk besluit(en)</t>
  </si>
  <si>
    <t>Samenhang met andere rekenbestanden</t>
  </si>
  <si>
    <t>Over de status van dit bestand</t>
  </si>
  <si>
    <t>Disclaimer</t>
  </si>
  <si>
    <t>Toelichting bij de werking van dit model</t>
  </si>
  <si>
    <t>Legenda voor gebruik van celkleuren en tabkleuren</t>
  </si>
  <si>
    <t>Beschrijving</t>
  </si>
  <si>
    <t>Berekende waarde</t>
  </si>
  <si>
    <t>Bijzonderheden:</t>
  </si>
  <si>
    <t>Bronnenoverzicht en specifieke toepassingen</t>
  </si>
  <si>
    <t>Bronnenoverzicht</t>
  </si>
  <si>
    <t>Exacte bestandsnaam</t>
  </si>
  <si>
    <t>Eenheid</t>
  </si>
  <si>
    <t>Constante</t>
  </si>
  <si>
    <t>Beschrijving gegevens</t>
  </si>
  <si>
    <t>Toelichting bij bijzonderheden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</si>
  <si>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</si>
  <si>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</si>
  <si>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</si>
  <si>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</si>
  <si>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</si>
  <si>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</si>
  <si>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</si>
  <si>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</si>
  <si>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</si>
  <si>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</si>
  <si>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</si>
  <si>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</si>
  <si>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</si>
  <si>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</si>
  <si>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</si>
  <si>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</si>
  <si>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</si>
  <si>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Ophalen gegevens voor berekening</t>
  </si>
  <si>
    <t>Duiding van specifieke Excel-toepassingen en overige bijzonderheden</t>
  </si>
  <si>
    <t>Toelichting bij dit bestand</t>
  </si>
  <si>
    <t>Nr.</t>
  </si>
  <si>
    <t xml:space="preserve">Verkorte naam </t>
  </si>
  <si>
    <t>Beschrijving berekening</t>
  </si>
  <si>
    <t>Beschrijving resultaat</t>
  </si>
  <si>
    <t xml:space="preserve">Bij inhoudelijke verschillen tussen de berekening in dit bestand en de berekening zoals die volgt uit het bijbehorende besluit, is het besluit leidend. </t>
  </si>
  <si>
    <t>Schematische weergave en/of inhoudsopgave van de werking van dit model</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</si>
  <si>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</si>
  <si>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</si>
  <si>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</si>
  <si>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</si>
  <si>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</si>
  <si>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Data en input (bron wordt vermeld)</t>
  </si>
  <si>
    <t>Berekende waarde die wordt opgehaald op een ander tabblad, incl. (eind)resultaat van berekening</t>
  </si>
  <si>
    <t>Gestandaardiseerde tabbladen, omvat tenminste: 'Titelblad', 'Toelichting' en 'Bronnen en toepassingen' (kleur: ACM-lichtpaars)</t>
  </si>
  <si>
    <t>Definitief? (ja/nee)</t>
  </si>
  <si>
    <t>Indien definitief, wordt bestand openbaar en/of gepubliceerd? (ja/nee)</t>
  </si>
  <si>
    <t>Juridisch integraal onderdeel van bovenstaande besluit(en) (ja/nee)?</t>
  </si>
  <si>
    <t>Indien publicatie, bevat bedrijfsvertrouwelijke gegevens? (ja/nee)</t>
  </si>
  <si>
    <t>[ EINDE TABBLAD ]</t>
  </si>
  <si>
    <t>Naam bestand</t>
  </si>
  <si>
    <t>Aanvullende gegevens bestand</t>
  </si>
  <si>
    <t>Datum/wijze ontvangst, versie nr., URL, etc.</t>
  </si>
  <si>
    <t>Dit blad dient als scheidingstabblad en moet leeg blijven</t>
  </si>
  <si>
    <t>Op dit blad mogen geen teksten, gegevens of berekeningen worden opgenomen</t>
  </si>
  <si>
    <t>Waarde of berekening die speciale aandacht vraagt (zie toelichting in notitie)</t>
  </si>
  <si>
    <t>Deze berekening is ontwikkeld in het standaardsjabloon van ACM Directie Energie, versie 5 (juni 2021)</t>
  </si>
  <si>
    <t>GTS</t>
  </si>
  <si>
    <t>Gegevens uit methodebesluiten en WACC-modellen bij de methodebesluiten</t>
  </si>
  <si>
    <t>Gearing</t>
  </si>
  <si>
    <t>Belastingvoet</t>
  </si>
  <si>
    <t>Risicovrije rente</t>
  </si>
  <si>
    <t>Marktrisicopremie</t>
  </si>
  <si>
    <t>Inflatiecorrectiefactor</t>
  </si>
  <si>
    <t xml:space="preserve">WACC bestaand vermogen uit methodebesluiten (onafgerond; ter controle) </t>
  </si>
  <si>
    <t xml:space="preserve">WACC nieuw vermogen uit methodebesluiten (onafgerond; ter controle) </t>
  </si>
  <si>
    <t>Input risicovrije rente</t>
  </si>
  <si>
    <t>Nederland</t>
  </si>
  <si>
    <t>Duitsland</t>
  </si>
  <si>
    <t>Tabblad 4 - Berekening risicovrije rente</t>
  </si>
  <si>
    <t>Input rente jaarlagen</t>
  </si>
  <si>
    <t>Berekening rente trapjesmodel GTS</t>
  </si>
  <si>
    <t>Tabblad 5 - Berekening rente schulden</t>
  </si>
  <si>
    <t>%</t>
  </si>
  <si>
    <t>Rente in jaar met toepassing trapjesmodel</t>
  </si>
  <si>
    <t>Berekening rente schatting in methodebesluit</t>
  </si>
  <si>
    <t>Berekening rente met gerealiseerde rente</t>
  </si>
  <si>
    <t>Voor GTS gebruikt de ACM de 10 meest recente jaarlagen</t>
  </si>
  <si>
    <t>Inflatie</t>
  </si>
  <si>
    <t>Opslag transactiekosten</t>
  </si>
  <si>
    <t>Schattingen rente in methodebesluit</t>
  </si>
  <si>
    <t>WAAR/ONWAAR</t>
  </si>
  <si>
    <t>Equity beta</t>
  </si>
  <si>
    <t>Nominale WACC bestaand vermogen uit WACC-model bij methodebesluiten</t>
  </si>
  <si>
    <t>Nominale WACC nieuw vermogen uit WACC-model bij methodebesluiten</t>
  </si>
  <si>
    <t>Reëel-plus WACC bestaand vermogen uit methodebesluiten</t>
  </si>
  <si>
    <t>Reële WACC bestaand vermogen uit methodebesluiten</t>
  </si>
  <si>
    <t>Reëel-plus WACC nieuw vermogen uit methodebesluiten</t>
  </si>
  <si>
    <t>waar/onwaar</t>
  </si>
  <si>
    <t>Check (is dit gelijk aan berekende waardes?)</t>
  </si>
  <si>
    <t>Bestaand vermogen</t>
  </si>
  <si>
    <t>Nieuw vermogen</t>
  </si>
  <si>
    <t>Gearing (vreemd vermogen vs totaal vermogen)</t>
  </si>
  <si>
    <t>Asset bèta</t>
  </si>
  <si>
    <t>WACC-model GTS</t>
  </si>
  <si>
    <t>ACM/19/035346, ACM/UIT/547588</t>
  </si>
  <si>
    <t>datum methodebesluit = 28-1-2021</t>
  </si>
  <si>
    <t>WACC-model TenneT en RNB's</t>
  </si>
  <si>
    <t>datum methodebesluiten = 16-9-2021</t>
  </si>
  <si>
    <t>Excel Brattle GTS</t>
  </si>
  <si>
    <t>2020-07-27 WACC for Gas TSO - Report tables July 2020</t>
  </si>
  <si>
    <t>ACM/IN/522201</t>
  </si>
  <si>
    <t>Excel Brattle TenneT en RNBs</t>
  </si>
  <si>
    <t>2021-03-11 WACC for Dutch Energy Networks - Report tables December 2020</t>
  </si>
  <si>
    <t>ACM/IN/593598</t>
  </si>
  <si>
    <t>Toelichting samenhang tabbladen:</t>
  </si>
  <si>
    <t>Inputs</t>
  </si>
  <si>
    <t>Berekeningen</t>
  </si>
  <si>
    <t>Resultaten</t>
  </si>
  <si>
    <t xml:space="preserve">2. Input uit WACC modellen </t>
  </si>
  <si>
    <t>3. Input Rente</t>
  </si>
  <si>
    <t>5. Rente schulden</t>
  </si>
  <si>
    <t>6. WACC BV</t>
  </si>
  <si>
    <t>7. WACC NV</t>
  </si>
  <si>
    <t>1. Resultaten</t>
  </si>
  <si>
    <t>Nee</t>
  </si>
  <si>
    <t>Ja</t>
  </si>
  <si>
    <t>N.v.t.</t>
  </si>
  <si>
    <t xml:space="preserve">Dit tabblad berekent de werkelijke rente op schulden met het trapjesmodel. </t>
  </si>
  <si>
    <t>Rente jaarlagen GTS (verleden werkelijke rente, toekomst schatting)</t>
  </si>
  <si>
    <t>Tabblad 6 - Berekening WACC bestaand vermogen</t>
  </si>
  <si>
    <t>Tabblad 7 - Berekening WACC nieuw vermogen</t>
  </si>
  <si>
    <t>4. Risicovrije rente</t>
  </si>
  <si>
    <t>Tabblad 1 - Resultaat</t>
  </si>
  <si>
    <t>Tabblad 3 - Input rente</t>
  </si>
  <si>
    <t>Bodemwaarde risicovrije rente</t>
  </si>
  <si>
    <t>Risicovrije rente (looptijd 10 jaar)</t>
  </si>
  <si>
    <t>Risicovrije rente voor nacalculatie bij looptijd van 10 jaar</t>
  </si>
  <si>
    <t>Risicovrije rente voor nacalculatie bij looptijd van 20 jaar</t>
  </si>
  <si>
    <t>Idem</t>
  </si>
  <si>
    <t>Looptijd risicovrije rente 10 jaar.</t>
  </si>
  <si>
    <t>Looptijd risicovrije rente 20 jaar en bodemwaarde.</t>
  </si>
  <si>
    <t>Rente 20-jaarsobligaties - voor nacalculatie</t>
  </si>
  <si>
    <t>Rente 10-jaarsobligaties - voor nacalculatie</t>
  </si>
  <si>
    <t>Rente 20-jaarsobligaties - voor schatting gewijzigde methodebesluiten</t>
  </si>
  <si>
    <t>Gemiddelde rente voor schatting gewijzigde methodebesluiten</t>
  </si>
  <si>
    <t>Risicovrije rente voor nacalculatie bij looptijd van 20 jaar met toepassing bodemwaarde</t>
  </si>
  <si>
    <t>Gemiddelde rente voor schatting gewijzigde methodebesluiten na toepassing bodemwaarde</t>
  </si>
  <si>
    <t>Ophalen gegevens</t>
  </si>
  <si>
    <t>Bodemwaarde - voor schatting gewijzigde methodebesluiten</t>
  </si>
  <si>
    <t>Berekening risicovrije rente</t>
  </si>
  <si>
    <t>Gemiddelde rente - voor nacalculatie</t>
  </si>
  <si>
    <t>Gemiddelde rente - voor schatting gewijzigde methodebesluiten</t>
  </si>
  <si>
    <t>Inflatie (voor netbeheerders elektriciteit)</t>
  </si>
  <si>
    <t>Kostenvoet vreemd vermogen (nominaal, voor belasting)</t>
  </si>
  <si>
    <t>Kostenvoet eigen vermogen (nominaal, na belasting)</t>
  </si>
  <si>
    <t>Kostenvoet eigen vermogen (nominaal, voor belasting)</t>
  </si>
  <si>
    <t>Rente obligatie-index nutsbedrijven</t>
  </si>
  <si>
    <t>Nominale WACC voor belasting</t>
  </si>
  <si>
    <t>Nominale WACC voor belasting, afgerond op één decimaal)</t>
  </si>
  <si>
    <t>WACC bestaand vermogen gewijzigd methodebesluit</t>
  </si>
  <si>
    <t>Belastinvoet</t>
  </si>
  <si>
    <t>Asset beta</t>
  </si>
  <si>
    <t>WACC bestaand vermogen oorspronkelijk methodebesluit</t>
  </si>
  <si>
    <t>Berekening WACC methodebesluit (oorspronkelijk en gewijzigd)</t>
  </si>
  <si>
    <t>Berekening WACC tarievenbesluiten (met nacalculatie)</t>
  </si>
  <si>
    <t>Formule in het rechterblok kunnen bij nacalculaties in volgende jaren naar rechts doorgetrokken worden</t>
  </si>
  <si>
    <t>Formules in het rechterblok kunnen bij nacalculaties in volgende jaren naar rechts doorgetrokken worden</t>
  </si>
  <si>
    <t>Gewijzigd methodebesluit - zonder en met nacalculatie</t>
  </si>
  <si>
    <t>Oorspronkelijk methodebesluit - zonder en met nacalculatie</t>
  </si>
  <si>
    <t>Reële WACC voor belasting</t>
  </si>
  <si>
    <t>Reëel-plus WACC voor belasting</t>
  </si>
  <si>
    <t>Nominale WACC -  berekend in dit model</t>
  </si>
  <si>
    <t>Reëel-plus WACC -  berekend in dit model</t>
  </si>
  <si>
    <t>Reële WACC -  berekend in dit model</t>
  </si>
  <si>
    <t>Check met input uit WACC-modellen bij de oorspronkelijke methodebesluiten</t>
  </si>
  <si>
    <t>Waarde die zonder berekening wordt overgenomen uit een andere cel uit ander blad</t>
  </si>
  <si>
    <t>Waarde die zonder berekening wordt overgenomen uit een andere cel uit zelfde blad</t>
  </si>
  <si>
    <t>Cellen waar in toekomstige jaren waarden worden opgenomen.</t>
  </si>
  <si>
    <t>WACC GTS</t>
  </si>
  <si>
    <t>WACC RNB's &amp; TenneT land</t>
  </si>
  <si>
    <t>WACC TenneT zee</t>
  </si>
  <si>
    <t>Reële WACC voor belasting, afgerond op één decimaal</t>
  </si>
  <si>
    <t>Reëel-plus WACC voor belasting, afgerond op één decimaal</t>
  </si>
  <si>
    <t>WACC bestaand vermogen oorspronkelijk methodebesluit - met nacalculatie</t>
  </si>
  <si>
    <t>WACC bestaand vermogen gewijzigd methodebesluit - met nacalculatie</t>
  </si>
  <si>
    <t>Zie website ACM</t>
  </si>
  <si>
    <t>Bijlage 3a - WACC-model methodebesluit GTS 2022-2026</t>
  </si>
  <si>
    <t>Bijlage 3a - WACC-model methodebesluit TenneT en RNB's 2022-2026</t>
  </si>
  <si>
    <t>RNB's en TenneT land</t>
  </si>
  <si>
    <t>TenneT zee</t>
  </si>
  <si>
    <t>Dit tabblad haalt de gegevens uit de WACC-modellen bij de methodebesluiten van 2021 op.</t>
  </si>
  <si>
    <t>Werkelijke rente</t>
  </si>
  <si>
    <t>Berekening rente trapjesmodel RNB's &amp; TenneT land</t>
  </si>
  <si>
    <t>Berekening rente trapjesmodel zee</t>
  </si>
  <si>
    <t>Voor de RNB's en TenneT land gebruikt de ACM de 10 meest recente jaarlagen</t>
  </si>
  <si>
    <t>Voor TenneT zee gebruikt de ACM een trapjesmodel met 5 jaarlagen: 2016-2020. Voor 2026 gebruikt de ACM de jaren 2017-2020 en 2026.</t>
  </si>
  <si>
    <t>Rente jaarlagen gerapporteerd door Brattle</t>
  </si>
  <si>
    <t>WACC nieuw vermogen oorspronkelijk methodebesluit</t>
  </si>
  <si>
    <t>WACC nieuw vermogen gewijzigd methodebesluit</t>
  </si>
  <si>
    <t>WACC nieuw vermogen oorspronkelijk methodebesluit - met nacalculatie</t>
  </si>
  <si>
    <t>WACC nieuw vermogen gewijzigd methodebesluit - met nacalculatie</t>
  </si>
  <si>
    <t>Nominale WACC uit oorspronkelijke methodebesluit</t>
  </si>
  <si>
    <t>Nominale WACC incl. nacalculatie rente obv oorspronkelijke methodebesluit</t>
  </si>
  <si>
    <t>Nominale WACC uit gewijzigd methodebesluit</t>
  </si>
  <si>
    <t>Nominale WACC incl. nacalculatie rente obv gewijzigd methodebesluit</t>
  </si>
  <si>
    <t>Reëel-plus WACC uit oorspronkelijke methodebesluit</t>
  </si>
  <si>
    <t>Reëel-plus WACC incl. nacalculatie rente obv oorspronkelijke methodebesluit</t>
  </si>
  <si>
    <t>Reëel-plus WACC uit gewijzigd methodebesluit</t>
  </si>
  <si>
    <t>Reëel-plus WACC incl. nacalculatie rente obv gewijzigd methodebesluit</t>
  </si>
  <si>
    <t>Reële WACC uit oorspronkelijke methodebesluit</t>
  </si>
  <si>
    <t>Reële WACC incl. nacalculatie rente obv oorspronkelijke methodebesluit</t>
  </si>
  <si>
    <t>Reële WACC uit gewijzigd methodebesluit</t>
  </si>
  <si>
    <t>Reële WACC incl. nacalculatie rente obv gewijzigd methodebesluit</t>
  </si>
  <si>
    <t>RNB's &amp; TenneT land</t>
  </si>
  <si>
    <t>Berekening rente met werkelijke rente voor nacalculatie</t>
  </si>
  <si>
    <t>Rente voor schatting in methodebesluit</t>
  </si>
  <si>
    <t>Werkelijke rente voor nacalculatie in tarievenbesluit</t>
  </si>
  <si>
    <t xml:space="preserve">Deze rentes zijn alleen berekend ter controle van de door Brattle gegeven waarde die overgenomen is in blad 2, maar worden verder niet gebruikt. </t>
  </si>
  <si>
    <t>Rente jaarlagen Bloomberg (voor nacalculatie)</t>
  </si>
  <si>
    <t>Gemiddelde van dagelijkse rentes in referentieperiode van 3 jaar</t>
  </si>
  <si>
    <t>Formule in het rechterblok kan bij nacalculaties in volgende jaren naar rechts doorgetrokken worden</t>
  </si>
  <si>
    <t>Let op, nacalculatie rente schulden 2022-2025 kan formule van 2022 gekopieerd worden, maar de uitkomst is gelijk, vanwege hoe het trapjesmodel voor TenneT zee is.</t>
  </si>
  <si>
    <t>Idem. Bij de nacalculatie in volgende jaren kan de formule naar rechts gekopieerd worden.</t>
  </si>
  <si>
    <t>Alle WACC's zijn voor belasting.</t>
  </si>
  <si>
    <t>ACM/INT/463723</t>
  </si>
  <si>
    <t>Cel is niet van toepassing (dus leeg, niet nul).</t>
  </si>
  <si>
    <t>WACC-model TenneT en RNB's, Tab 5_Brondata, rij 48</t>
  </si>
  <si>
    <t>WACC-model TenneT en RNB's, Tab 5_Brondata, rij 49</t>
  </si>
  <si>
    <t>WACC-model GTS, Tab 5_Brondata, rij 16</t>
  </si>
  <si>
    <t>WACC-model GTS, Tab 5_Brondata, rij 17</t>
  </si>
  <si>
    <t>WACC-model GTS, Tab 5_Brondata, rij 20</t>
  </si>
  <si>
    <t>WACC-model GTS, Tab 5_Brondata, rij 21</t>
  </si>
  <si>
    <t>WACC-model GTS, Tab 5_Brondata, rij 22</t>
  </si>
  <si>
    <t>WACC-model GTS, Tab 5_Brondata, rij 25</t>
  </si>
  <si>
    <t>WACC-model GTS, Tab 5_Brondata, rij 40</t>
  </si>
  <si>
    <t>WACC-model GTS, Tab 5_Brondata, rij 26</t>
  </si>
  <si>
    <t>WACC-model GTS, Tab 6_Berekening WACC BV, rij 41</t>
  </si>
  <si>
    <t>WACC-model GTS, Tab 7_Berekening WACC NV, rij 41</t>
  </si>
  <si>
    <t>WACC-model TenneT en RNB's, Tab  5_Brondata, rij 25</t>
  </si>
  <si>
    <t xml:space="preserve">WACC-model TenneT en RNB's, Tab  5_Brondata, rij 26 </t>
  </si>
  <si>
    <t>WACC-model TenneT en RNB's, Tab  5_Brondata, rij 27</t>
  </si>
  <si>
    <t>WACC-model TenneT en RNB's, Tab  5_Brondata, rij 20</t>
  </si>
  <si>
    <t>WACC-model TenneT en RNB's, Tab  5_Brondata, rij 37</t>
  </si>
  <si>
    <t>WACC-model TenneT en RNB's, Tab  5_Brondata, rij 22</t>
  </si>
  <si>
    <t>WACC-model TenneT en RNB's, Tab  6_Berekening WACC BV, rij 52</t>
  </si>
  <si>
    <t>WACC-model TenneT en RNB's, Tab  6_Berekening WACC BV, rij 57</t>
  </si>
  <si>
    <t>WACC-model TenneT en RNB's, Tab  6_Berekening WACC BV, rij 62</t>
  </si>
  <si>
    <t>WACC-model TenneT en RNB's, Tab  7_Berekening WACC NV, rij 50</t>
  </si>
  <si>
    <t>WACC-model TenneT en RNB's, Tab  7_Berekening WACC NV, rij 55</t>
  </si>
  <si>
    <t>WACC-model TenneT en RNB's, Tab  5_Brondata, rij 16</t>
  </si>
  <si>
    <t>WACC-model TenneT en RNB's, Tab  5_Brondata, rij 17</t>
  </si>
  <si>
    <t>WACC-model TenneT en RNB's, Tab 5_Brondata, rij 16</t>
  </si>
  <si>
    <t>WACC-model TenneT en RNB's, Tab 5_Brondata, rij 17</t>
  </si>
  <si>
    <t>WACC-model TenneT en RNB's, Tab 5_Brondata, rij 25</t>
  </si>
  <si>
    <t xml:space="preserve">WACC-model TenneT en RNB's, Tab 5_Brondata, rij 26 </t>
  </si>
  <si>
    <t>WACC-model TenneT en RNB's, Tab 5_Brondata, rij 21</t>
  </si>
  <si>
    <t>WACC-model TenneT en RNB's, Tab 5_Brondata, rij 37</t>
  </si>
  <si>
    <t>WACC-model TenneT en RNB's, Tab 5_Brondata, rij 22</t>
  </si>
  <si>
    <t>WACC-model TenneT en RNB's, Tab 6_Berekening WACC BV, rij 79</t>
  </si>
  <si>
    <t>WACC-model TenneT en RNB's, Tab 6_Berekening WACC BV, rij 84</t>
  </si>
  <si>
    <t>WACC-model TenneT en RNB's, Tab 7_Berekening WACC NV, rij 72</t>
  </si>
  <si>
    <t>WACC-model TenneT en RNB's, Tab 7_Berekening WACC NV, rij 77</t>
  </si>
  <si>
    <t>WACC-model TenneT en RNB's, Tab 5_Brondata, rij 28</t>
  </si>
  <si>
    <t>Uitspraken CBb 4-7-2023</t>
  </si>
  <si>
    <t>N.v.t</t>
  </si>
  <si>
    <t>Nominale WACC voor belasting, afgerond op één decimaal</t>
  </si>
  <si>
    <t>Inflatiecorrectie voor de reëel-plus WACC</t>
  </si>
  <si>
    <t>Inflatiecorrectie voor de reële WACC</t>
  </si>
  <si>
    <t>Nominale WACC - berekend in dit model</t>
  </si>
  <si>
    <t>Reëel-plus WACC - berekend in dit model</t>
  </si>
  <si>
    <t>Besluiten</t>
  </si>
  <si>
    <t>Transactiekosten</t>
  </si>
  <si>
    <t>Rente schulden WACC bestaand vermogen (met trapjesmodel)</t>
  </si>
  <si>
    <t xml:space="preserve">Rente schulden WACC toekomstige jaarlagen en nieuw vermogen </t>
  </si>
  <si>
    <t>Niet gepubliceerd</t>
  </si>
  <si>
    <t>Belastingdienst</t>
  </si>
  <si>
    <t>n.v.t., verwijst naar in het WACC-model berekende waarde</t>
  </si>
  <si>
    <t>datum ophalen gegevens = 6-1-2023</t>
  </si>
  <si>
    <t>Zie Rechtspraak.nl</t>
  </si>
  <si>
    <t xml:space="preserve">(d) de nagecalculeerde WACC. 
</t>
  </si>
  <si>
    <t xml:space="preserve">(c) de nieuwe WACC uit de gewijzigde methodebesluiten (met looptijd risicovrije rente van 20 jaar en bodemwaarde), en 
</t>
  </si>
  <si>
    <t xml:space="preserve">(b) de nagecalculeerde WACC (op basis van de werkelijke rentes), 
</t>
  </si>
  <si>
    <t>Alle gegevens zijn afgerond op 1 decimaal. Weergave is op 2 decimalen, maar het laatste decimaal is door de afronding altijd 0.</t>
  </si>
  <si>
    <t>Dit tabblad haalt de volgende gegevens op: (a) de oorspronkelijke WACC uit de methodebesluiten (op basis van geschatte rentes met looptijd risicovrije rente van 10 jaar),</t>
  </si>
  <si>
    <t>Schatting risicovrije rente methodebesluit</t>
  </si>
  <si>
    <t>Werkelijke risicovrije rente nacalulatie tarievenbesluiten</t>
  </si>
  <si>
    <t>Schatting rente schulden methodebesluit</t>
  </si>
  <si>
    <t>Werkelijke rente schulden nacalculatie tarievenbesluiten</t>
  </si>
  <si>
    <t>Berekening inflatiecorrectie voor reëel-plus WACC</t>
  </si>
  <si>
    <r>
      <rPr>
        <strike/>
        <sz val="10"/>
        <rFont val="Arial"/>
        <family val="2"/>
      </rPr>
      <t>I</t>
    </r>
    <r>
      <rPr>
        <sz val="10"/>
        <rFont val="Arial"/>
        <family val="2"/>
      </rPr>
      <t>nflatiecorrectie voor de reëel-plus WACC</t>
    </r>
  </si>
  <si>
    <t xml:space="preserve">Dit tabblad berekent per netbeheerder de WACC bestaand vermogen. De kostenvoet vreemd vermogen wordt berekend op basis van de rente op schulden o.b.v. het trapjesmodel (tab 2 of 3), plus een opslag voor transactiekosten. </t>
  </si>
  <si>
    <t>Voor de kostenvoet eigen vermogen tellen we de risicovrije rente (tab 2 of 4) op bij de marktrisicopremie vermenigvuldigd met de equity beta. Voor de WACC wegen we de kostenvoet vreemd vermogen en de kostenvoet eigen vermogen met behulp van de gearing.</t>
  </si>
  <si>
    <t>Om de reëel-plus en de reële WACC te krijgen corrigeren we nog (gedeeltelijk) voor inflatie. Uiteindelijk ronden we de percentages af op 1 decimaal. De presentatie is echter met 2 decimalen.</t>
  </si>
  <si>
    <t>De lichtroze vakken kunnen in latere jaren gevuld worden met gegevens voor nacalculatie van de rente. Daarvoor kunnen de formules simpelweg naar rechts gekopieerd worden.</t>
  </si>
  <si>
    <t xml:space="preserve">Zie voor meer toelichting op de exacte berekeningen de toelichting in de WACC bijlages bij de respectievelijke methodebesluiten. </t>
  </si>
  <si>
    <t xml:space="preserve">Dit tabblad berekent per netbeheerder de WACC bestaand vermogen. De kostenvoet vreemd vermogen wordt berekend op basis van de rente op schulden o.b.v. jaarlagen (tab 2 of 3), plus een opslag voor transactiekosten. </t>
  </si>
  <si>
    <t>Rente schulden WACC bestaand vermogen GTS (met trapjesmodel)</t>
  </si>
  <si>
    <t>Rente schulden WACC bestaand vermogen RNB's &amp; TenneT land (met trapjesmodel)</t>
  </si>
  <si>
    <r>
      <t xml:space="preserve">Rente schulden WACC bestaand vermogen TenneT </t>
    </r>
    <r>
      <rPr>
        <sz val="10"/>
        <rFont val="Arial"/>
        <family val="2"/>
      </rPr>
      <t>zee</t>
    </r>
    <r>
      <rPr>
        <sz val="10"/>
        <color theme="1"/>
        <rFont val="Arial"/>
        <family val="2"/>
      </rPr>
      <t xml:space="preserve"> (met trapjesmodel)</t>
    </r>
  </si>
  <si>
    <t>Rente jaarlagen RNB's &amp; TenneT land (verleden werkelijke rente, toekomst schatting)</t>
  </si>
  <si>
    <t>Rente jaarlagen TenneT zee (verleden werkelijke rente, toekomst schatting)</t>
  </si>
  <si>
    <t>Gemiddelde van de dagelijkse rentes in een jaar</t>
  </si>
  <si>
    <t>- De WACC voor 2021 en 2022 o.b.v. de gewijzigde methodebesluiten uit 2023 met nacalculatie van de risicovrije rente en de rente op schulden. Deze berekeningen dienen op een later moment ook voor de jaren 2023-2026 gedaan te worden.</t>
  </si>
  <si>
    <t>Voor nacalculatie in de latere jaren kunnen waarden ingevuld worden in de magenta gekleurde cellen</t>
  </si>
  <si>
    <t>Excel Brattle TenneT en RNBs, table 14, kolom G</t>
  </si>
  <si>
    <t>Excel Brattle GTS, table 1, rij 18</t>
  </si>
  <si>
    <t>Excel Brattle GTS, table 1, rij 12</t>
  </si>
  <si>
    <t>Excel Brattle GTS, table 1, rij 16</t>
  </si>
  <si>
    <t>Excel Brattle GTS, table 1, rij 20</t>
  </si>
  <si>
    <t>Excel Brattle GTS, table 11, rij 33</t>
  </si>
  <si>
    <t>Excel Brattle GTS, table 11, rij 34</t>
  </si>
  <si>
    <t>Excel Brattle GTS, table 12, rij 14 &amp; besluit</t>
  </si>
  <si>
    <t>Excel Brattle TenneT &amp; RNB's, table 1, rij 12</t>
  </si>
  <si>
    <t>Excel Brattle TenneT &amp; RNB's, table 1, rij 14</t>
  </si>
  <si>
    <t>Excel Brattle TenneT &amp; RNB's, table 1, rij 18</t>
  </si>
  <si>
    <t>Excel Brattle TenneT &amp; RNB's, table 1, rij 22</t>
  </si>
  <si>
    <t>Excel Brattle TenneT &amp; RNB's, table 1, rij 16</t>
  </si>
  <si>
    <t>Excel Brattle TenneT &amp; RNB's, table 14, rij 34</t>
  </si>
  <si>
    <t>Excel Brattle TenneT &amp; RNB's, table 14, rij 35 en table 15, rij 24</t>
  </si>
  <si>
    <t>Excel Brattle TenneT &amp; RNB's, table 16, rij 15 en table 16, rij 22 en besluiten</t>
  </si>
  <si>
    <t>Excel Brattle TenneT &amp; RNB's, table 14, rij 23</t>
  </si>
  <si>
    <t xml:space="preserve">Dit blad bevat voor de risicovrije rente het gemiddelde van de dagelijkse rente voor de referentieperiode van 3 jaar (voor de schatting) en per jaar (voor de nacalculatie). </t>
  </si>
  <si>
    <t>Input rente schulden</t>
  </si>
  <si>
    <t>Rente schulden</t>
  </si>
  <si>
    <t>De referentieperiode voor de schatting voor 2021 is 1-1-2018 t/m 31-12-2020, voor 2022 is dat 1-1-2019 t/m 31-12-2021, en voor 2023 is dat 1-1-2020 t/m 31-12-2022. Voor 2024-2023 is dat 1-11-2020 t/m 31-10-2023.</t>
  </si>
  <si>
    <t>Excel Brattle TenneT &amp; RNB's, table 1, rij 32</t>
  </si>
  <si>
    <t>Verder bevat dit blad de gemiddelde rente schulden per jaar, o.b.v. een obligatie-index voor Europese utilities met single A credit rating (BFV EUR Utility (A) 10 Year index, ticker C58310Y, o.b.v. PX_LAST; zie WACC-bijlage TenneT &amp; RNB's voetnoot in hoofdstuk 3).</t>
  </si>
  <si>
    <t>10-jaars rente obv index GTNLG10Y Govt Generic Netherlands 10 Year Government Bond (ticker GTNLG10Y) en index GTDEM10Y Govt Generic Germany 10 Year Government Bond (ticker GTDEM10Y) o.b.v. YLD_YTM_MID.</t>
  </si>
  <si>
    <t>20-jaars rente obv index GTNLG20Y Govt Generic Netherlands 20 Year Government Bond (ticker GTNLG20Y) en index GTDEM20Y Govt Generic Germany 20 Year Government Bond (ticker GTDEM20Y) o.b.v. YLD_YTM_MID. Zie voetnoot in par. 2,1 van WACC-bijlage TenneT en RNB's.</t>
  </si>
  <si>
    <t>Uitkomst van berekening o.b.v. gegevens uit Bloomberg 6-1-2023 en 9-11-2023</t>
  </si>
  <si>
    <t>Uitkomst van berekening o.b.v. gegevens uit Bloomberg 9-11-2023</t>
  </si>
  <si>
    <t>ACM/INT/485147</t>
  </si>
  <si>
    <t>datum ophalen gegevens = 9-11-2023</t>
  </si>
  <si>
    <t>Gemiddelde van de dagelijkse rentes in het jaar</t>
  </si>
  <si>
    <t>Gemiddelde van dagelijkse rentes in referentieperiode van 3 jaar.</t>
  </si>
  <si>
    <t>Mogelijkheden van bezwaar en beroep staan open tegen het besluit waarbij dit bestand hoort (zie kenmerken hierboven).</t>
  </si>
  <si>
    <t>ACM/19/035352, ACM/UIT/560206</t>
  </si>
  <si>
    <t>Bloomberg 6-1-2023</t>
  </si>
  <si>
    <t>Bloomberg 9-11-2023</t>
  </si>
  <si>
    <t>Risicovrije rente Bloomberg 9-11-2023</t>
  </si>
  <si>
    <t>Rentegegevens Bloomberg 6-1-2023 met berekeningen</t>
  </si>
  <si>
    <t>Dit rekenmodel bevat berekeningen voor zowel GTS, de RNB's &amp; TenneT land en TenneT zee. Om het iets overzichtelijker te maken hebben we groepen opgenomen in dit bestand. Aan de linkerkant van het scherm kan door op het plusje te drukken een groep uitvouwen, en door op het minnetje te klikken een groep invouwen. Zo zie je enkel de gegevens en berekeningen die relevant zijn voor de netbeheerder waar je geïnteresseerd in bent.</t>
  </si>
  <si>
    <t>Blad 4. Risicovrije rente</t>
  </si>
  <si>
    <t>Blad 1. Input uit WACC modellen</t>
  </si>
  <si>
    <t>Niet gepubliceerd, vertrouwelijke gegevens uit een betaalde bron</t>
  </si>
  <si>
    <t>Tabblad 2 - Input uit WACC-modellen bij oorspronkelijke methodebesluiten</t>
  </si>
  <si>
    <t>Dit tabblad berekent de gemiddelde risicovrije rente door een gemiddelde te nemen van de dagelijkse rentes op staatsobligaties van Nederland en Duitsland.</t>
  </si>
  <si>
    <t>Werkelijke rentes (t/m 2019) uit tabblad 3, geschatte rentes (v/a 2020) uit tabblad 2.</t>
  </si>
  <si>
    <t>Werkelijke rentes (t/m 2020) uit tabblad 3, geschatte rentes (v/a 2021) uit tabblad 2.</t>
  </si>
  <si>
    <r>
      <t xml:space="preserve">Werkelijke rentes (t/m 2020) uit tabblad 3, geschatte rente (2026) uit tabblad 2 (10-jaars trapjesmodel met </t>
    </r>
    <r>
      <rPr>
        <i/>
        <sz val="10"/>
        <rFont val="Arial"/>
        <family val="2"/>
      </rPr>
      <t>vijf</t>
    </r>
    <r>
      <rPr>
        <sz val="10"/>
        <rFont val="Arial"/>
        <family val="2"/>
      </rPr>
      <t xml:space="preserve"> jaarlagen.</t>
    </r>
  </si>
  <si>
    <t>Op sommige bladen zijn extra kolommen ingevoegd die leeg zijn. Reden daarvan is dat in andere bladen de verwijzingen naar dezelfde kolommen gaat. Dit vergemakkelijkt de controle en verkleint de kans op fouten.</t>
  </si>
  <si>
    <t>Telkens zijn er vier blokken: linksboven herberekening van WACC uit oorspronkelijke methodebesluiten (uit 2021), linksonder berekening WACC met nacalculatie rente o.b.v. oorspronkelijke methodebesluiten (alleen 2021 en 2022),</t>
  </si>
  <si>
    <t>rechtsboven WACC uit gewijzigde methodebesluiten (met looptijd risicovrije rente van 20 jaar en bodemwaarde) en rechtsonder idem met nacalculatie rente (alleen 2021 en 2022; in latere jaren wordt dit aangevuld).</t>
  </si>
  <si>
    <t>Nominale WACC - uit WACC-model bij methodebesluiten uit 2021</t>
  </si>
  <si>
    <t>Reëel-plus WACC - uit WACC-model bij methodebesluiten uit 2021</t>
  </si>
  <si>
    <t>Reële WACC - uit WACC-model bij methodebesluiten uit 2021</t>
  </si>
  <si>
    <t>- De WACC zoals oorspronkelijk bepaald in de methodebesluiten uit 2021, met voor de risicovrije rente een looptijd van 10 jaar.</t>
  </si>
  <si>
    <t>- De WACC zoals opnieuw bepaald voor de gewijzigde methodebesluiten van december 2023, met voor de risicovrije rente een looptijd van 20 jaar en toepassing van een bodemwaarde.</t>
  </si>
  <si>
    <t>- De WACC voor 2021 en 2022 o.b.v. de oorspronkelijke methodebesluiten uit 2021 met nacalcualtie van de risicovrije rente en de rente op schulden.</t>
  </si>
  <si>
    <t>Bronverwijzing in oorspronkelijke WACC-model</t>
  </si>
  <si>
    <t>Voor nacalculatie in latere jaren kan de van toepassing zijnde rente in de magenta gekleurde cellen worden ingevoerd.</t>
  </si>
  <si>
    <t>Voor nacalculatie in latere jaren kan de formule links van de magenta gekleurde cellen naar rechts gekopieerd worden.</t>
  </si>
  <si>
    <t>Dit model bevat de berekening van het redelijk rendement (WACC) voor GTS, TenneT en de RNB's voor de reguleringsperiode 2022-2026 voor de gewijzigde methodebesluiten.</t>
  </si>
  <si>
    <t>Dit model bevat vier varianten van de WACC:</t>
  </si>
  <si>
    <t xml:space="preserve">Er is een aparte set berekeningen voor GTS, voor TenneT land en RNB's en voor TenneT zee. Voor GTS was bij het methodebesluit uit 2021 een eerdere peildatum gebruikt waardoor de rentes, beta en gearing anders zijn. Bij TenneT zee is een opslag op de beta van toepassing en geldt een afwijkend trapjesmodel. </t>
  </si>
  <si>
    <t>ECLI:NL:CBB:2023:316 - Uitspraak CBB over methodebesluit GTS
ECLI:NL:CBB:2023:317 - Uitspraak CBB over methodebesluit TenneT systeemtaken
ECLI:NL:CBB:2023:318 - Uitspraak CBB over methodebesluit TenneT net op zee
ECLI:NL:CBB:2023:319 - Uitspraak CBB over methodebesluit TenneT transporttaken
ECLI:NL:CBB:2023:320 - Uitspraak CBB over methodebesluit RNB-G
ECLI:NL:CBB:2023:321 - Uitspraak CBB over methodebesluit RNB-E</t>
  </si>
  <si>
    <t>Uit oorspronkelijke methodebesluit (10 jaar) van GTS</t>
  </si>
  <si>
    <t>Idem met nacalculatie rente van GTS</t>
  </si>
  <si>
    <t>Uit oorspronkelijke methodebesluit (10 jaar) - Tennet &amp; RNB's</t>
  </si>
  <si>
    <t>Idem met nacalculatie rente - TenneT &amp; RNB's</t>
  </si>
  <si>
    <t>Uit gewijzigde methodebesluiten (20 jaar en bodemwaarde) - allen</t>
  </si>
  <si>
    <t>Idem met nacalculatie rente - allen</t>
  </si>
  <si>
    <t>Ophalen resultaat risicovrije rente</t>
  </si>
  <si>
    <t>Ophalen WACC GTS</t>
  </si>
  <si>
    <t>Ophalen WACC RNB's &amp; TenneT land</t>
  </si>
  <si>
    <t>Ophalen WACC TenneT zee</t>
  </si>
  <si>
    <t>Model WACC-nacalculatie voor tarievenbesluiten GTS, TenneT en RNB's</t>
  </si>
  <si>
    <t>Model volgt methodiek in bijlage 3a bij gewijzigde methodebesluiten 2022-2026 (WACC-model).</t>
  </si>
  <si>
    <t>Werkelijke risicovrije rente nacalculatie tarievenbesluiten</t>
  </si>
  <si>
    <t>Uitkomst van berekening o.b.v. gegevens uit Bloomberg 9-11-2023 en 15-01-2024 (voor 2023) en 14-01-2025 (voor 2024)</t>
  </si>
  <si>
    <t>Uitkomst van berekening o.b.v. gegevens uit Bloomberg 6-1-2023 en 15-01-2024 (voor 2023) en 14-01-2025 (voor 2024)</t>
  </si>
  <si>
    <t>Gemiddelde van de dagelijkse rentes in het jaar. Per 2024 wordt deze waarde gebaseerd op de schuldindex IGEEUA10 BVLIV</t>
  </si>
  <si>
    <t>Resultaten uit dit model worden gebruikt in de tarievenbesluiten voor 2026, ten behoeve van de nacalculatie van de WACC, zoals opgenomen in de gewijzigde Methodebesluiten 2022-2026 voor GTS, TenneT en de RNB's.</t>
  </si>
  <si>
    <t>De index met ticker C58310Y bestaat sinds 2024 niet meer. De rente voor schulden is daarom vanaf 2024 gebaseerd op de index met ticker IGEEUA10BVLI.</t>
  </si>
  <si>
    <t>ACM/25/195757, ACM/25/195822 en ACM/25/195823</t>
  </si>
  <si>
    <t>Tarievenbesluiten regionale netbeheerders elektriciteit en gas 2026, Tarievenbesluit TenneT 2026, Inkomstenbesluit TenneT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</si>
</sst>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0.0000%"/>
  </numFmts>
  <fonts count="34"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8"/>
      <name val="Arial"/>
      <family val="2"/>
    </font>
    <font>
      <sz val="11"/>
      <color indexed="8"/>
      <name val="Arial"/>
      <family val="2"/>
    </font>
    <font>
      <sz val="10"/>
      <color indexed="8"/>
      <name val="Arial"/>
      <family val="2"/>
    </font>
    <font>
      <strike/>
      <sz val="10"/>
      <name val="Arial"/>
      <family val="2"/>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rgb="FFCCFFCC"/>
        <bgColor indexed="64"/>
      </patternFill>
    </fill>
    <fill>
      <patternFill patternType="solid">
        <fgColor theme="0"/>
        <bgColor indexed="64"/>
      </patternFill>
    </fill>
    <fill>
      <patternFill patternType="solid">
        <fgColor theme="9" tint="0.79998168889431442"/>
        <bgColor indexed="64"/>
      </patternFill>
    </fill>
    <fill>
      <patternFill patternType="solid">
        <fgColor rgb="FFFFE5FF"/>
        <bgColor indexed="64"/>
      </patternFill>
    </fill>
    <fill>
      <patternFill patternType="solid">
        <fgColor theme="0" tint="-0.14999847407452621"/>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bottom style="thin">
        <color indexed="64"/>
      </bottom>
      <diagonal/>
    </border>
    <border>
      <left/>
      <right/>
      <top style="thin">
        <color indexed="64"/>
      </top>
      <bottom/>
      <diagonal/>
    </border>
  </borders>
  <cellStyleXfs count="73">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6" borderId="1">
      <alignment vertical="top"/>
    </xf>
    <xf numFmtId="49" fontId="6" fillId="0" borderId="0">
      <alignment vertical="top"/>
    </xf>
    <xf numFmtId="41" fontId="5" fillId="9" borderId="0">
      <alignment vertical="top"/>
    </xf>
    <xf numFmtId="41" fontId="5" fillId="8" borderId="0">
      <alignment vertical="top"/>
    </xf>
    <xf numFmtId="41" fontId="5" fillId="7" borderId="0">
      <alignment vertical="top"/>
    </xf>
    <xf numFmtId="41" fontId="5" fillId="43" borderId="0">
      <alignment vertical="top"/>
    </xf>
    <xf numFmtId="41" fontId="5" fillId="6" borderId="0">
      <alignment vertical="top"/>
    </xf>
    <xf numFmtId="41" fontId="5" fillId="10" borderId="0">
      <alignment vertical="top"/>
    </xf>
    <xf numFmtId="49" fontId="10" fillId="0" borderId="0">
      <alignment vertical="top"/>
    </xf>
    <xf numFmtId="49" fontId="9" fillId="0" borderId="0">
      <alignment vertical="top"/>
    </xf>
    <xf numFmtId="0" fontId="16" fillId="12" borderId="3" applyNumberFormat="0" applyAlignment="0" applyProtection="0"/>
    <xf numFmtId="0" fontId="17" fillId="13" borderId="4" applyNumberFormat="0" applyAlignment="0" applyProtection="0"/>
    <xf numFmtId="0" fontId="18" fillId="13" borderId="3" applyNumberFormat="0" applyAlignment="0" applyProtection="0"/>
    <xf numFmtId="0" fontId="19" fillId="0" borderId="5" applyNumberFormat="0" applyFill="0" applyAlignment="0" applyProtection="0"/>
    <xf numFmtId="0" fontId="13" fillId="14" borderId="6" applyNumberFormat="0" applyAlignment="0" applyProtection="0"/>
    <xf numFmtId="0" fontId="15" fillId="15" borderId="7" applyNumberFormat="0" applyFont="0" applyAlignment="0" applyProtection="0"/>
    <xf numFmtId="0" fontId="20" fillId="0" borderId="0" applyNumberForma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4" fontId="15" fillId="0" borderId="0" applyFont="0" applyFill="0" applyBorder="0" applyAlignment="0" applyProtection="0"/>
    <xf numFmtId="42" fontId="15" fillId="0" borderId="0" applyFont="0" applyFill="0" applyBorder="0" applyAlignment="0" applyProtection="0"/>
    <xf numFmtId="9" fontId="15" fillId="0" borderId="0" applyFon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14"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8" fillId="40" borderId="0" applyNumberFormat="0" applyBorder="0" applyAlignment="0" applyProtection="0"/>
    <xf numFmtId="0" fontId="29" fillId="0" borderId="0" applyNumberFormat="0" applyFill="0" applyBorder="0" applyAlignment="0" applyProtection="0"/>
    <xf numFmtId="49" fontId="21" fillId="0" borderId="0" applyFill="0" applyBorder="0" applyAlignment="0" applyProtection="0"/>
    <xf numFmtId="43" fontId="5" fillId="41" borderId="0" applyNumberFormat="0">
      <alignment vertical="top"/>
    </xf>
    <xf numFmtId="43" fontId="5" fillId="8" borderId="0" applyFont="0" applyFill="0" applyBorder="0" applyAlignment="0" applyProtection="0">
      <alignment vertical="top"/>
    </xf>
    <xf numFmtId="10" fontId="5" fillId="0" borderId="0" applyFont="0" applyFill="0" applyBorder="0" applyAlignment="0" applyProtection="0">
      <alignment vertical="top"/>
    </xf>
    <xf numFmtId="41" fontId="5" fillId="42" borderId="0">
      <alignment vertical="top"/>
    </xf>
    <xf numFmtId="0" fontId="5" fillId="0" borderId="0"/>
    <xf numFmtId="43" fontId="5" fillId="44" borderId="0">
      <alignment vertical="top"/>
    </xf>
    <xf numFmtId="43" fontId="5" fillId="10" borderId="0">
      <alignment vertical="top"/>
    </xf>
    <xf numFmtId="43" fontId="5" fillId="8" borderId="0">
      <alignment vertical="top"/>
    </xf>
    <xf numFmtId="43" fontId="5" fillId="9" borderId="0">
      <alignment vertical="top"/>
    </xf>
    <xf numFmtId="43" fontId="5" fillId="7" borderId="0">
      <alignment vertical="top"/>
    </xf>
    <xf numFmtId="41" fontId="5" fillId="46" borderId="0">
      <alignment vertical="top"/>
    </xf>
  </cellStyleXfs>
  <cellXfs count="103">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0" borderId="0" xfId="4" applyFont="1">
      <alignment vertical="top"/>
    </xf>
    <xf numFmtId="0" fontId="10" fillId="0" borderId="0" xfId="4" applyFont="1">
      <alignment vertical="top"/>
    </xf>
    <xf numFmtId="0" fontId="5" fillId="0" borderId="2" xfId="4" applyBorder="1">
      <alignment vertical="top"/>
    </xf>
    <xf numFmtId="49" fontId="8" fillId="5" borderId="1" xfId="5">
      <alignment vertical="top"/>
    </xf>
    <xf numFmtId="49" fontId="6" fillId="16" borderId="1" xfId="6">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1" fontId="5" fillId="0" borderId="0" xfId="4" applyNumberFormat="1">
      <alignment vertical="top"/>
    </xf>
    <xf numFmtId="49" fontId="7" fillId="16" borderId="2" xfId="6" applyFont="1" applyBorder="1">
      <alignment vertical="top"/>
    </xf>
    <xf numFmtId="0" fontId="8" fillId="5" borderId="1" xfId="5" applyNumberFormat="1">
      <alignment vertical="top"/>
    </xf>
    <xf numFmtId="0" fontId="14" fillId="0" borderId="0" xfId="4" applyFont="1">
      <alignment vertical="top"/>
    </xf>
    <xf numFmtId="49" fontId="13" fillId="5" borderId="2" xfId="5" applyFont="1" applyBorder="1">
      <alignment vertical="top"/>
    </xf>
    <xf numFmtId="0" fontId="5" fillId="11" borderId="0" xfId="4" applyFill="1">
      <alignment vertical="top"/>
    </xf>
    <xf numFmtId="49" fontId="7" fillId="16" borderId="0" xfId="6" applyFont="1" applyBorder="1">
      <alignment vertical="top"/>
    </xf>
    <xf numFmtId="49" fontId="5" fillId="16" borderId="2" xfId="6" applyFont="1" applyBorder="1">
      <alignment vertical="top"/>
    </xf>
    <xf numFmtId="49" fontId="10" fillId="0" borderId="0" xfId="14">
      <alignment vertical="top"/>
    </xf>
    <xf numFmtId="49" fontId="6" fillId="0" borderId="0" xfId="7">
      <alignment vertical="top"/>
    </xf>
    <xf numFmtId="49" fontId="9" fillId="0" borderId="0" xfId="15">
      <alignment vertical="top"/>
    </xf>
    <xf numFmtId="41" fontId="5" fillId="9" borderId="0" xfId="8">
      <alignment vertical="top"/>
    </xf>
    <xf numFmtId="41" fontId="5" fillId="7" borderId="0" xfId="10">
      <alignment vertical="top"/>
    </xf>
    <xf numFmtId="41" fontId="5" fillId="6" borderId="0" xfId="12">
      <alignment vertical="top"/>
    </xf>
    <xf numFmtId="41" fontId="5" fillId="43" borderId="0" xfId="11">
      <alignment vertical="top"/>
    </xf>
    <xf numFmtId="43" fontId="12" fillId="0" borderId="0" xfId="63" applyFont="1" applyFill="1">
      <alignment vertical="top"/>
    </xf>
    <xf numFmtId="41" fontId="5" fillId="10" borderId="0" xfId="13">
      <alignment vertical="top"/>
    </xf>
    <xf numFmtId="41" fontId="5" fillId="8" borderId="0" xfId="9">
      <alignment vertical="top"/>
    </xf>
    <xf numFmtId="0" fontId="9" fillId="11" borderId="0" xfId="4" applyFont="1" applyFill="1">
      <alignment vertical="top"/>
    </xf>
    <xf numFmtId="49" fontId="5" fillId="0" borderId="0" xfId="7" applyFont="1">
      <alignment vertical="top"/>
    </xf>
    <xf numFmtId="0" fontId="5" fillId="41" borderId="0" xfId="62" applyNumberFormat="1">
      <alignment vertical="top"/>
    </xf>
    <xf numFmtId="10" fontId="5" fillId="9" borderId="0" xfId="4" applyNumberFormat="1" applyFill="1">
      <alignment vertical="top"/>
    </xf>
    <xf numFmtId="0" fontId="5" fillId="0" borderId="0" xfId="4" applyAlignment="1">
      <alignment vertical="top" wrapText="1"/>
    </xf>
    <xf numFmtId="0" fontId="1" fillId="0" borderId="0" xfId="0" applyFont="1">
      <alignment vertical="top"/>
    </xf>
    <xf numFmtId="0" fontId="6" fillId="16" borderId="1" xfId="6" applyNumberFormat="1">
      <alignment vertical="top"/>
    </xf>
    <xf numFmtId="0" fontId="27" fillId="0" borderId="0" xfId="0" quotePrefix="1" applyFont="1" applyAlignment="1"/>
    <xf numFmtId="0" fontId="1" fillId="0" borderId="0" xfId="0" quotePrefix="1" applyFont="1" applyAlignment="1"/>
    <xf numFmtId="10" fontId="5" fillId="43" borderId="0" xfId="64" applyFont="1" applyFill="1">
      <alignment vertical="top"/>
    </xf>
    <xf numFmtId="0" fontId="1" fillId="0" borderId="0" xfId="0" applyFont="1" applyAlignment="1"/>
    <xf numFmtId="0" fontId="5" fillId="0" borderId="0" xfId="0" quotePrefix="1" applyFont="1" applyAlignment="1"/>
    <xf numFmtId="0" fontId="14" fillId="0" borderId="0" xfId="0" quotePrefix="1" applyFont="1" applyAlignment="1"/>
    <xf numFmtId="10" fontId="1" fillId="43" borderId="0" xfId="64" applyFont="1" applyFill="1" applyAlignment="1"/>
    <xf numFmtId="10" fontId="5" fillId="10" borderId="0" xfId="4" applyNumberFormat="1" applyFill="1">
      <alignment vertical="top"/>
    </xf>
    <xf numFmtId="10" fontId="5" fillId="8" borderId="0" xfId="4" applyNumberFormat="1" applyFill="1">
      <alignment vertical="top"/>
    </xf>
    <xf numFmtId="10" fontId="5" fillId="0" borderId="0" xfId="4" applyNumberFormat="1">
      <alignment vertical="top"/>
    </xf>
    <xf numFmtId="0" fontId="27" fillId="0" borderId="0" xfId="0" applyFont="1" applyAlignment="1"/>
    <xf numFmtId="43" fontId="5" fillId="43" borderId="0" xfId="63" applyFont="1" applyFill="1">
      <alignment vertical="top"/>
    </xf>
    <xf numFmtId="0" fontId="5" fillId="0" borderId="0" xfId="66"/>
    <xf numFmtId="0" fontId="30" fillId="0" borderId="0" xfId="0" applyFont="1">
      <alignment vertical="top"/>
    </xf>
    <xf numFmtId="0" fontId="30" fillId="0" borderId="0" xfId="0" applyFont="1" applyAlignment="1">
      <alignment horizontal="center" vertical="top"/>
    </xf>
    <xf numFmtId="0" fontId="31" fillId="45" borderId="0" xfId="0" applyFont="1" applyFill="1">
      <alignment vertical="top"/>
    </xf>
    <xf numFmtId="0" fontId="32" fillId="45" borderId="12" xfId="0" applyFont="1" applyFill="1" applyBorder="1">
      <alignment vertical="top"/>
    </xf>
    <xf numFmtId="0" fontId="32" fillId="45" borderId="13" xfId="0" applyFont="1" applyFill="1" applyBorder="1">
      <alignment vertical="top"/>
    </xf>
    <xf numFmtId="0" fontId="32" fillId="45" borderId="14" xfId="0" applyFont="1" applyFill="1" applyBorder="1">
      <alignment vertical="top"/>
    </xf>
    <xf numFmtId="0" fontId="32" fillId="45" borderId="0" xfId="0" applyFont="1" applyFill="1">
      <alignment vertical="top"/>
    </xf>
    <xf numFmtId="0" fontId="32" fillId="45" borderId="15" xfId="0" applyFont="1" applyFill="1" applyBorder="1">
      <alignment vertical="top"/>
    </xf>
    <xf numFmtId="0" fontId="32" fillId="44" borderId="0" xfId="0" applyFont="1" applyFill="1" applyAlignment="1">
      <alignment horizontal="center" vertical="top"/>
    </xf>
    <xf numFmtId="0" fontId="32" fillId="45" borderId="16" xfId="0" applyFont="1" applyFill="1" applyBorder="1">
      <alignment vertical="top"/>
    </xf>
    <xf numFmtId="0" fontId="32" fillId="45" borderId="17" xfId="0" applyFont="1" applyFill="1" applyBorder="1">
      <alignment vertical="top"/>
    </xf>
    <xf numFmtId="0" fontId="32" fillId="45" borderId="18" xfId="0" applyFont="1" applyFill="1" applyBorder="1">
      <alignment vertical="top"/>
    </xf>
    <xf numFmtId="0" fontId="32" fillId="45" borderId="19" xfId="0" applyFont="1" applyFill="1" applyBorder="1">
      <alignment vertical="top"/>
    </xf>
    <xf numFmtId="0" fontId="32" fillId="8" borderId="0" xfId="0" applyFont="1" applyFill="1" applyAlignment="1">
      <alignment horizontal="center" vertical="top"/>
    </xf>
    <xf numFmtId="49" fontId="21" fillId="45" borderId="18" xfId="61" applyFill="1" applyBorder="1" applyAlignment="1">
      <alignment vertical="top"/>
    </xf>
    <xf numFmtId="0" fontId="32" fillId="9" borderId="0" xfId="0" applyFont="1" applyFill="1" applyAlignment="1">
      <alignment horizontal="center" vertical="top"/>
    </xf>
    <xf numFmtId="0" fontId="32" fillId="0" borderId="0" xfId="0" applyFont="1">
      <alignment vertical="top"/>
    </xf>
    <xf numFmtId="49" fontId="5" fillId="0" borderId="0" xfId="6" applyFont="1" applyFill="1" applyBorder="1">
      <alignment vertical="top"/>
    </xf>
    <xf numFmtId="10" fontId="12" fillId="0" borderId="0" xfId="63" applyNumberFormat="1" applyFont="1" applyFill="1" applyAlignment="1">
      <alignment horizontal="right" vertical="top"/>
    </xf>
    <xf numFmtId="10" fontId="5" fillId="47" borderId="0" xfId="4" applyNumberFormat="1" applyFill="1">
      <alignment vertical="top"/>
    </xf>
    <xf numFmtId="1" fontId="5" fillId="47" borderId="0" xfId="4" applyNumberFormat="1" applyFill="1">
      <alignment vertical="top"/>
    </xf>
    <xf numFmtId="49" fontId="6" fillId="16" borderId="1" xfId="6" applyAlignment="1">
      <alignment horizontal="center" vertical="top"/>
    </xf>
    <xf numFmtId="0" fontId="0" fillId="0" borderId="0" xfId="0" applyAlignment="1"/>
    <xf numFmtId="10" fontId="5" fillId="47" borderId="0" xfId="64" applyFont="1" applyFill="1">
      <alignment vertical="top"/>
    </xf>
    <xf numFmtId="10" fontId="5" fillId="11" borderId="0" xfId="4" applyNumberFormat="1" applyFill="1">
      <alignment vertical="top"/>
    </xf>
    <xf numFmtId="10" fontId="5" fillId="10" borderId="0" xfId="64" applyFont="1" applyFill="1" applyBorder="1">
      <alignment vertical="top"/>
    </xf>
    <xf numFmtId="0" fontId="6" fillId="0" borderId="0" xfId="0" quotePrefix="1" applyFont="1" applyAlignment="1"/>
    <xf numFmtId="10" fontId="5" fillId="46" borderId="0" xfId="4" applyNumberFormat="1" applyFill="1">
      <alignment vertical="top"/>
    </xf>
    <xf numFmtId="43" fontId="5" fillId="10" borderId="0" xfId="4" applyNumberFormat="1" applyFill="1">
      <alignment vertical="top"/>
    </xf>
    <xf numFmtId="43" fontId="5" fillId="46" borderId="0" xfId="63" quotePrefix="1" applyFont="1" applyFill="1" applyBorder="1">
      <alignment vertical="top"/>
    </xf>
    <xf numFmtId="43" fontId="5" fillId="8" borderId="0" xfId="63" quotePrefix="1" applyFont="1" applyFill="1" applyBorder="1">
      <alignment vertical="top"/>
    </xf>
    <xf numFmtId="10" fontId="5" fillId="8" borderId="0" xfId="4" quotePrefix="1" applyNumberFormat="1" applyFill="1">
      <alignment vertical="top"/>
    </xf>
    <xf numFmtId="43" fontId="5" fillId="47" borderId="0" xfId="63" quotePrefix="1" applyFont="1" applyFill="1" applyBorder="1">
      <alignment vertical="top"/>
    </xf>
    <xf numFmtId="10" fontId="5" fillId="47" borderId="0" xfId="4" quotePrefix="1" applyNumberFormat="1" applyFill="1">
      <alignment vertical="top"/>
    </xf>
    <xf numFmtId="10" fontId="12" fillId="0" borderId="0" xfId="63" applyNumberFormat="1" applyFont="1" applyFill="1" applyBorder="1" applyAlignment="1">
      <alignment horizontal="right" vertical="top"/>
    </xf>
    <xf numFmtId="164" fontId="5" fillId="8" borderId="0" xfId="4" quotePrefix="1" applyNumberFormat="1" applyFill="1">
      <alignment vertical="top"/>
    </xf>
    <xf numFmtId="41" fontId="5" fillId="46" borderId="0" xfId="72">
      <alignment vertical="top"/>
    </xf>
    <xf numFmtId="0" fontId="0" fillId="0" borderId="0" xfId="0" quotePrefix="1" applyAlignment="1"/>
    <xf numFmtId="49" fontId="6" fillId="16" borderId="20" xfId="6" applyBorder="1">
      <alignment vertical="top"/>
    </xf>
    <xf numFmtId="0" fontId="6" fillId="16" borderId="20" xfId="6" applyNumberFormat="1" applyBorder="1">
      <alignment vertical="top"/>
    </xf>
    <xf numFmtId="49" fontId="6" fillId="16" borderId="21" xfId="6" applyBorder="1">
      <alignment vertical="top"/>
    </xf>
    <xf numFmtId="10" fontId="5" fillId="41" borderId="0" xfId="62" applyNumberFormat="1">
      <alignment vertical="top"/>
    </xf>
    <xf numFmtId="0" fontId="5" fillId="0" borderId="2" xfId="4" applyBorder="1" applyAlignment="1">
      <alignment vertical="top" wrapText="1"/>
    </xf>
    <xf numFmtId="0" fontId="6" fillId="0" borderId="0" xfId="0" applyFont="1" applyAlignment="1"/>
    <xf numFmtId="0" fontId="5" fillId="48" borderId="0" xfId="4" applyFill="1">
      <alignment vertical="top"/>
    </xf>
    <xf numFmtId="49" fontId="5" fillId="0" borderId="0" xfId="15" applyFont="1">
      <alignment vertical="top"/>
    </xf>
    <xf numFmtId="0" fontId="5" fillId="0" borderId="0" xfId="4" quotePrefix="1">
      <alignment vertical="top"/>
    </xf>
    <xf numFmtId="0" fontId="1" fillId="48" borderId="0" xfId="0" applyFont="1" applyFill="1" applyAlignment="1"/>
    <xf numFmtId="0" fontId="5" fillId="0" borderId="0" xfId="0" applyFont="1" applyAlignment="1"/>
    <xf numFmtId="10" fontId="0" fillId="43" borderId="0" xfId="64" applyFont="1" applyFill="1" applyAlignment="1"/>
    <xf numFmtId="0" fontId="5" fillId="0" borderId="0" xfId="4" applyFill="1">
      <alignment vertical="top"/>
    </xf>
    <xf numFmtId="0" fontId="5" fillId="0" borderId="2" xfId="4" applyFont="1" applyBorder="1" applyAlignment="1">
      <alignment horizontal="left" vertical="top" wrapText="1"/>
    </xf>
    <xf numFmtId="0" fontId="5" fillId="0" borderId="2" xfId="4" applyFill="1" applyBorder="1" applyAlignment="1">
      <alignment horizontal="left" vertical="top" wrapText="1"/>
    </xf>
    <xf numFmtId="49" fontId="5" fillId="0" borderId="0" xfId="15" applyFont="1" applyAlignment="1">
      <alignment horizontal="left" vertical="top" wrapText="1"/>
    </xf>
  </cellXfs>
  <cellStyles count="73">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tussen)resultaat 2" xfId="70" xr:uid="{9ACC58F1-728F-4E6A-87E8-D07E632B3A78}"/>
    <cellStyle name="Cel Berekening" xfId="9" xr:uid="{00000000-0005-0000-0000-00001D000000}"/>
    <cellStyle name="Cel Berekening 2" xfId="69" xr:uid="{D6EACD88-64BF-42C9-AB53-2415BEDCCCFE}"/>
    <cellStyle name="Cel Bijzonderheid" xfId="10" xr:uid="{00000000-0005-0000-0000-00001E000000}"/>
    <cellStyle name="Cel Bijzonderheid 2" xfId="71" xr:uid="{3AB55A8B-3282-4D6C-8E67-76D6AF12D82E}"/>
    <cellStyle name="Cel Dataverzoek" xfId="65" xr:uid="{00000000-0005-0000-0000-00001F000000}"/>
    <cellStyle name="Cel Input" xfId="11" xr:uid="{00000000-0005-0000-0000-000020000000}"/>
    <cellStyle name="Cel Input 2" xfId="67" xr:uid="{F6FEF9DC-6A75-4825-A2D0-1671EF2D8AAD}"/>
    <cellStyle name="Cel n.v.t. (leeg)" xfId="62" xr:uid="{00000000-0005-0000-0000-000021000000}"/>
    <cellStyle name="Cel PM extern" xfId="12" xr:uid="{00000000-0005-0000-0000-000022000000}"/>
    <cellStyle name="Cel Verwijzing" xfId="13" xr:uid="{00000000-0005-0000-0000-000023000000}"/>
    <cellStyle name="Cel Verwijzing 2" xfId="68" xr:uid="{EBC25DA3-FE82-4243-87AA-6020F1F50DC9}"/>
    <cellStyle name="Cel Verwijzing uit zelfde blad" xfId="72" xr:uid="{3BD717A6-2A5E-4899-AEF2-AF8F5073A02E}"/>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5000000}"/>
    <cellStyle name="Procent" xfId="27" builtinId="5" hidden="1"/>
    <cellStyle name="Procent" xfId="64" builtinId="5"/>
    <cellStyle name="Standaard" xfId="0" builtinId="0" customBuiltin="1"/>
    <cellStyle name="Standaard ACM-DE" xfId="4" xr:uid="{00000000-0005-0000-0000-000039000000}"/>
    <cellStyle name="Standaard_NG-TAR(i)-10-08 Concept" xfId="66" xr:uid="{AAB2346E-CF9F-4590-B031-3F90E0486CED}"/>
    <cellStyle name="Titel" xfId="28" builtinId="15" hidden="1"/>
    <cellStyle name="Toelichting" xfId="15" xr:uid="{00000000-0005-0000-0000-00003B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E1FFE1"/>
      <color rgb="FFFFCCFF"/>
      <color rgb="FFCCC8D9"/>
      <color rgb="FFFF00FF"/>
      <color rgb="FFFF0000"/>
      <color rgb="FFFFFFCC"/>
      <color rgb="FFFFE5FF"/>
      <color rgb="FFFFCC9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41413</xdr:colOff>
      <xdr:row>26</xdr:row>
      <xdr:rowOff>157370</xdr:rowOff>
    </xdr:from>
    <xdr:to>
      <xdr:col>5</xdr:col>
      <xdr:colOff>1198380</xdr:colOff>
      <xdr:row>32</xdr:row>
      <xdr:rowOff>61550</xdr:rowOff>
    </xdr:to>
    <xdr:cxnSp macro="">
      <xdr:nvCxnSpPr>
        <xdr:cNvPr id="9" name="Rechte verbindingslijn met pijl 96">
          <a:extLst>
            <a:ext uri="{FF2B5EF4-FFF2-40B4-BE49-F238E27FC236}">
              <a16:creationId xmlns:a16="http://schemas.microsoft.com/office/drawing/2014/main" id="{2EA5E317-A92A-409D-96F8-4779FF36F836}"/>
            </a:ext>
          </a:extLst>
        </xdr:cNvPr>
        <xdr:cNvCxnSpPr/>
      </xdr:nvCxnSpPr>
      <xdr:spPr>
        <a:xfrm>
          <a:off x="4248978" y="3669196"/>
          <a:ext cx="1156967" cy="117970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27283</xdr:colOff>
      <xdr:row>25</xdr:row>
      <xdr:rowOff>172148</xdr:rowOff>
    </xdr:from>
    <xdr:to>
      <xdr:col>13</xdr:col>
      <xdr:colOff>689250</xdr:colOff>
      <xdr:row>25</xdr:row>
      <xdr:rowOff>172148</xdr:rowOff>
    </xdr:to>
    <xdr:cxnSp macro="">
      <xdr:nvCxnSpPr>
        <xdr:cNvPr id="11" name="Rechte verbindingslijn met pijl 96">
          <a:extLst>
            <a:ext uri="{FF2B5EF4-FFF2-40B4-BE49-F238E27FC236}">
              <a16:creationId xmlns:a16="http://schemas.microsoft.com/office/drawing/2014/main" id="{3B8A9F99-94FD-4BB5-A3B3-89252DE44AD8}"/>
            </a:ext>
          </a:extLst>
        </xdr:cNvPr>
        <xdr:cNvCxnSpPr/>
      </xdr:nvCxnSpPr>
      <xdr:spPr>
        <a:xfrm flipV="1">
          <a:off x="10918913" y="3501757"/>
          <a:ext cx="661967"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16565</xdr:colOff>
      <xdr:row>22</xdr:row>
      <xdr:rowOff>115956</xdr:rowOff>
    </xdr:from>
    <xdr:to>
      <xdr:col>5</xdr:col>
      <xdr:colOff>1234109</xdr:colOff>
      <xdr:row>28</xdr:row>
      <xdr:rowOff>57979</xdr:rowOff>
    </xdr:to>
    <xdr:cxnSp macro="">
      <xdr:nvCxnSpPr>
        <xdr:cNvPr id="34" name="Rechte verbindingslijn met pijl 96">
          <a:extLst>
            <a:ext uri="{FF2B5EF4-FFF2-40B4-BE49-F238E27FC236}">
              <a16:creationId xmlns:a16="http://schemas.microsoft.com/office/drawing/2014/main" id="{4CA52F3C-551E-49AF-B451-E9192E4CB5DC}"/>
            </a:ext>
          </a:extLst>
        </xdr:cNvPr>
        <xdr:cNvCxnSpPr/>
      </xdr:nvCxnSpPr>
      <xdr:spPr>
        <a:xfrm flipV="1">
          <a:off x="4224130" y="2898913"/>
          <a:ext cx="1217544" cy="121754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165652</xdr:colOff>
      <xdr:row>33</xdr:row>
      <xdr:rowOff>49695</xdr:rowOff>
    </xdr:from>
    <xdr:to>
      <xdr:col>5</xdr:col>
      <xdr:colOff>1225826</xdr:colOff>
      <xdr:row>33</xdr:row>
      <xdr:rowOff>57978</xdr:rowOff>
    </xdr:to>
    <xdr:cxnSp macro="">
      <xdr:nvCxnSpPr>
        <xdr:cNvPr id="36" name="Rechte verbindingslijn met pijl 96">
          <a:extLst>
            <a:ext uri="{FF2B5EF4-FFF2-40B4-BE49-F238E27FC236}">
              <a16:creationId xmlns:a16="http://schemas.microsoft.com/office/drawing/2014/main" id="{23FF337D-EC70-4DC8-A19E-FA1236261437}"/>
            </a:ext>
          </a:extLst>
        </xdr:cNvPr>
        <xdr:cNvCxnSpPr/>
      </xdr:nvCxnSpPr>
      <xdr:spPr>
        <a:xfrm>
          <a:off x="4191000" y="4837043"/>
          <a:ext cx="1242391" cy="828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8283</xdr:colOff>
      <xdr:row>25</xdr:row>
      <xdr:rowOff>2856</xdr:rowOff>
    </xdr:from>
    <xdr:to>
      <xdr:col>10</xdr:col>
      <xdr:colOff>9039</xdr:colOff>
      <xdr:row>25</xdr:row>
      <xdr:rowOff>24847</xdr:rowOff>
    </xdr:to>
    <xdr:cxnSp macro="">
      <xdr:nvCxnSpPr>
        <xdr:cNvPr id="46" name="Rechte verbindingslijn met pijl 45">
          <a:extLst>
            <a:ext uri="{FF2B5EF4-FFF2-40B4-BE49-F238E27FC236}">
              <a16:creationId xmlns:a16="http://schemas.microsoft.com/office/drawing/2014/main" id="{3773E902-2F9B-4E13-BBCF-31EDAFA0ADE9}"/>
            </a:ext>
          </a:extLst>
        </xdr:cNvPr>
        <xdr:cNvCxnSpPr/>
      </xdr:nvCxnSpPr>
      <xdr:spPr>
        <a:xfrm flipV="1">
          <a:off x="4215848" y="3332465"/>
          <a:ext cx="4605887" cy="2199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22</xdr:row>
      <xdr:rowOff>77304</xdr:rowOff>
    </xdr:from>
    <xdr:to>
      <xdr:col>9</xdr:col>
      <xdr:colOff>684696</xdr:colOff>
      <xdr:row>22</xdr:row>
      <xdr:rowOff>82825</xdr:rowOff>
    </xdr:to>
    <xdr:cxnSp macro="">
      <xdr:nvCxnSpPr>
        <xdr:cNvPr id="56" name="Rechte verbindingslijn met pijl 55">
          <a:extLst>
            <a:ext uri="{FF2B5EF4-FFF2-40B4-BE49-F238E27FC236}">
              <a16:creationId xmlns:a16="http://schemas.microsoft.com/office/drawing/2014/main" id="{46BD8F9C-221C-4A2E-AFDB-2F7484EFF8FB}"/>
            </a:ext>
          </a:extLst>
        </xdr:cNvPr>
        <xdr:cNvCxnSpPr/>
      </xdr:nvCxnSpPr>
      <xdr:spPr>
        <a:xfrm flipV="1">
          <a:off x="7810500" y="2860261"/>
          <a:ext cx="684696" cy="55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36444</xdr:colOff>
      <xdr:row>32</xdr:row>
      <xdr:rowOff>77856</xdr:rowOff>
    </xdr:from>
    <xdr:to>
      <xdr:col>10</xdr:col>
      <xdr:colOff>8836</xdr:colOff>
      <xdr:row>32</xdr:row>
      <xdr:rowOff>83377</xdr:rowOff>
    </xdr:to>
    <xdr:cxnSp macro="">
      <xdr:nvCxnSpPr>
        <xdr:cNvPr id="57" name="Rechte verbindingslijn met pijl 56">
          <a:extLst>
            <a:ext uri="{FF2B5EF4-FFF2-40B4-BE49-F238E27FC236}">
              <a16:creationId xmlns:a16="http://schemas.microsoft.com/office/drawing/2014/main" id="{D7FA7CE0-7FA0-4A39-941F-53A4FFC64D23}"/>
            </a:ext>
          </a:extLst>
        </xdr:cNvPr>
        <xdr:cNvCxnSpPr/>
      </xdr:nvCxnSpPr>
      <xdr:spPr>
        <a:xfrm flipV="1">
          <a:off x="7846944" y="4865204"/>
          <a:ext cx="684696" cy="55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16565</xdr:colOff>
      <xdr:row>29</xdr:row>
      <xdr:rowOff>132522</xdr:rowOff>
    </xdr:from>
    <xdr:to>
      <xdr:col>9</xdr:col>
      <xdr:colOff>688214</xdr:colOff>
      <xdr:row>29</xdr:row>
      <xdr:rowOff>157370</xdr:rowOff>
    </xdr:to>
    <xdr:cxnSp macro="">
      <xdr:nvCxnSpPr>
        <xdr:cNvPr id="7" name="Rechte verbindingslijn met pijl 6">
          <a:extLst>
            <a:ext uri="{FF2B5EF4-FFF2-40B4-BE49-F238E27FC236}">
              <a16:creationId xmlns:a16="http://schemas.microsoft.com/office/drawing/2014/main" id="{72C32254-A7DF-4604-B0BD-51054192B1D7}"/>
            </a:ext>
          </a:extLst>
        </xdr:cNvPr>
        <xdr:cNvCxnSpPr/>
      </xdr:nvCxnSpPr>
      <xdr:spPr>
        <a:xfrm flipV="1">
          <a:off x="4224130" y="4191000"/>
          <a:ext cx="4564475" cy="2484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16565</xdr:colOff>
      <xdr:row>26</xdr:row>
      <xdr:rowOff>49696</xdr:rowOff>
    </xdr:from>
    <xdr:to>
      <xdr:col>9</xdr:col>
      <xdr:colOff>704022</xdr:colOff>
      <xdr:row>29</xdr:row>
      <xdr:rowOff>16565</xdr:rowOff>
    </xdr:to>
    <xdr:cxnSp macro="">
      <xdr:nvCxnSpPr>
        <xdr:cNvPr id="14" name="Rechte verbindingslijn met pijl 13">
          <a:extLst>
            <a:ext uri="{FF2B5EF4-FFF2-40B4-BE49-F238E27FC236}">
              <a16:creationId xmlns:a16="http://schemas.microsoft.com/office/drawing/2014/main" id="{053B63E1-B4E1-4408-A8E6-0012313168CA}"/>
            </a:ext>
          </a:extLst>
        </xdr:cNvPr>
        <xdr:cNvCxnSpPr/>
      </xdr:nvCxnSpPr>
      <xdr:spPr>
        <a:xfrm flipV="1">
          <a:off x="4224130" y="3561522"/>
          <a:ext cx="4580283" cy="6957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26</xdr:row>
      <xdr:rowOff>21991</xdr:rowOff>
    </xdr:from>
    <xdr:to>
      <xdr:col>9</xdr:col>
      <xdr:colOff>687457</xdr:colOff>
      <xdr:row>28</xdr:row>
      <xdr:rowOff>157370</xdr:rowOff>
    </xdr:to>
    <xdr:cxnSp macro="">
      <xdr:nvCxnSpPr>
        <xdr:cNvPr id="16" name="Rechte verbindingslijn met pijl 15">
          <a:extLst>
            <a:ext uri="{FF2B5EF4-FFF2-40B4-BE49-F238E27FC236}">
              <a16:creationId xmlns:a16="http://schemas.microsoft.com/office/drawing/2014/main" id="{8B204B47-5990-4CA6-A8D4-E3D9F5529A55}"/>
            </a:ext>
          </a:extLst>
        </xdr:cNvPr>
        <xdr:cNvCxnSpPr/>
      </xdr:nvCxnSpPr>
      <xdr:spPr>
        <a:xfrm>
          <a:off x="4207565" y="3533817"/>
          <a:ext cx="4580283" cy="68203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22</xdr:row>
      <xdr:rowOff>0</xdr:rowOff>
    </xdr:from>
    <xdr:to>
      <xdr:col>5</xdr:col>
      <xdr:colOff>1234109</xdr:colOff>
      <xdr:row>22</xdr:row>
      <xdr:rowOff>0</xdr:rowOff>
    </xdr:to>
    <xdr:cxnSp macro="">
      <xdr:nvCxnSpPr>
        <xdr:cNvPr id="22" name="Rechte verbindingslijn met pijl 96">
          <a:extLst>
            <a:ext uri="{FF2B5EF4-FFF2-40B4-BE49-F238E27FC236}">
              <a16:creationId xmlns:a16="http://schemas.microsoft.com/office/drawing/2014/main" id="{004B8A51-F361-4356-9CBF-B0792BBD90E7}"/>
            </a:ext>
          </a:extLst>
        </xdr:cNvPr>
        <xdr:cNvCxnSpPr/>
      </xdr:nvCxnSpPr>
      <xdr:spPr>
        <a:xfrm>
          <a:off x="4207565" y="2782957"/>
          <a:ext cx="1234109"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8282</xdr:colOff>
      <xdr:row>29</xdr:row>
      <xdr:rowOff>33129</xdr:rowOff>
    </xdr:from>
    <xdr:to>
      <xdr:col>13</xdr:col>
      <xdr:colOff>670249</xdr:colOff>
      <xdr:row>29</xdr:row>
      <xdr:rowOff>33129</xdr:rowOff>
    </xdr:to>
    <xdr:cxnSp macro="">
      <xdr:nvCxnSpPr>
        <xdr:cNvPr id="23" name="Rechte verbindingslijn met pijl 96">
          <a:extLst>
            <a:ext uri="{FF2B5EF4-FFF2-40B4-BE49-F238E27FC236}">
              <a16:creationId xmlns:a16="http://schemas.microsoft.com/office/drawing/2014/main" id="{8143B402-775F-4CDF-A196-2B50D3FEDA74}"/>
            </a:ext>
          </a:extLst>
        </xdr:cNvPr>
        <xdr:cNvCxnSpPr/>
      </xdr:nvCxnSpPr>
      <xdr:spPr>
        <a:xfrm flipV="1">
          <a:off x="10899912" y="4273825"/>
          <a:ext cx="661967"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R\Afgeschermd\Cluster%20Control\00%20aNieuwe%20structuur\420%20-%20Overige%20verzoeken%20Energiekamer%20(DE)\50%20-%20Werkbestanden\indirecte%20OPEX%20en%20meerkosten%20WON\model%20segmentering%202008%20def%20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A1:E45"/>
  <sheetViews>
    <sheetView showGridLines="0" tabSelected="1" zoomScale="85" zoomScaleNormal="85" workbookViewId="0">
      <pane ySplit="3" topLeftCell="A4" activePane="bottomLeft" state="frozen"/>
      <selection activeCell="O39" sqref="O39"/>
      <selection pane="bottomLeft" activeCell="A4" sqref="A4"/>
    </sheetView>
  </sheetViews>
  <sheetFormatPr defaultColWidth="9.109375" defaultRowHeight="13.2" x14ac:dyDescent="0.25"/>
  <cols>
    <col min="1" max="1" width="4" style="2" customWidth="1"/>
    <col min="2" max="2" width="43.6640625" style="2" customWidth="1"/>
    <col min="3" max="3" width="113.44140625" style="2" customWidth="1"/>
    <col min="4" max="4" width="5.6640625" style="2" customWidth="1"/>
    <col min="5" max="16384" width="9.109375" style="2"/>
  </cols>
  <sheetData>
    <row r="1" spans="1:5" x14ac:dyDescent="0.25">
      <c r="A1" s="99"/>
    </row>
    <row r="2" spans="1:5" s="7" customFormat="1" ht="17.399999999999999" x14ac:dyDescent="0.25">
      <c r="B2" s="7" t="s">
        <v>379</v>
      </c>
    </row>
    <row r="3" spans="1:5" x14ac:dyDescent="0.25">
      <c r="A3" s="99"/>
      <c r="B3" s="4" t="s">
        <v>380</v>
      </c>
      <c r="C3" s="4" t="s">
        <v>380</v>
      </c>
    </row>
    <row r="4" spans="1:5" ht="12" customHeight="1" x14ac:dyDescent="0.25"/>
    <row r="5" spans="1:5" ht="12" customHeight="1" x14ac:dyDescent="0.25"/>
    <row r="6" spans="1:5" ht="12" customHeight="1" x14ac:dyDescent="0.25">
      <c r="B6" s="3"/>
    </row>
    <row r="7" spans="1:5" ht="12" customHeight="1" x14ac:dyDescent="0.25"/>
    <row r="8" spans="1:5" ht="12" customHeight="1" x14ac:dyDescent="0.25"/>
    <row r="9" spans="1:5" ht="12" customHeight="1" x14ac:dyDescent="0.25"/>
    <row r="10" spans="1:5" ht="12" customHeight="1" x14ac:dyDescent="0.25"/>
    <row r="11" spans="1:5" ht="12" customHeight="1" x14ac:dyDescent="0.25"/>
    <row r="12" spans="1:5" ht="12" customHeight="1" x14ac:dyDescent="0.25"/>
    <row r="13" spans="1:5" s="8" customFormat="1" ht="12" customHeight="1" x14ac:dyDescent="0.25">
      <c r="B13" s="8" t="s">
        <v>1</v>
      </c>
    </row>
    <row r="14" spans="1:5" ht="12" customHeight="1" x14ac:dyDescent="0.25"/>
    <row r="15" spans="1:5" ht="12" customHeight="1" x14ac:dyDescent="0.25">
      <c r="A15" s="99"/>
      <c r="B15" s="9" t="s">
        <v>2</v>
      </c>
      <c r="C15" s="10" t="s">
        <v>387</v>
      </c>
      <c r="E15" s="19"/>
    </row>
    <row r="16" spans="1:5" ht="12" customHeight="1" x14ac:dyDescent="0.25">
      <c r="A16" s="99"/>
      <c r="B16" s="9" t="s">
        <v>3</v>
      </c>
      <c r="C16" s="10" t="s">
        <v>379</v>
      </c>
    </row>
    <row r="17" spans="1:3" ht="12" customHeight="1" x14ac:dyDescent="0.25">
      <c r="A17" s="99"/>
      <c r="B17" s="9" t="s">
        <v>4</v>
      </c>
      <c r="C17" s="10"/>
    </row>
    <row r="18" spans="1:3" ht="12" customHeight="1" x14ac:dyDescent="0.25">
      <c r="A18" s="99"/>
      <c r="B18" s="9" t="s">
        <v>5</v>
      </c>
      <c r="C18" s="10" t="s">
        <v>388</v>
      </c>
    </row>
    <row r="19" spans="1:3" ht="12" customHeight="1" x14ac:dyDescent="0.25">
      <c r="A19" s="99"/>
      <c r="B19" s="100" t="s">
        <v>6</v>
      </c>
      <c r="C19" s="101" t="s">
        <v>129</v>
      </c>
    </row>
    <row r="20" spans="1:3" ht="12" customHeight="1" x14ac:dyDescent="0.25">
      <c r="A20" s="99"/>
      <c r="B20" s="9" t="s">
        <v>7</v>
      </c>
      <c r="C20" s="101"/>
    </row>
    <row r="21" spans="1:3" ht="25.5" customHeight="1" x14ac:dyDescent="0.25">
      <c r="A21" s="99"/>
      <c r="B21" s="9" t="s">
        <v>8</v>
      </c>
      <c r="C21" s="10" t="s">
        <v>385</v>
      </c>
    </row>
    <row r="22" spans="1:3" ht="12.75" customHeight="1" x14ac:dyDescent="0.25">
      <c r="B22" s="100" t="s">
        <v>0</v>
      </c>
      <c r="C22" s="10" t="s">
        <v>129</v>
      </c>
    </row>
    <row r="24" spans="1:3" x14ac:dyDescent="0.25">
      <c r="B24" s="21" t="s">
        <v>68</v>
      </c>
    </row>
    <row r="27" spans="1:3" s="8" customFormat="1" x14ac:dyDescent="0.25">
      <c r="B27" s="8" t="s">
        <v>9</v>
      </c>
    </row>
    <row r="29" spans="1:3" ht="12.75" customHeight="1" x14ac:dyDescent="0.25">
      <c r="A29" s="99"/>
      <c r="B29" s="10" t="s">
        <v>57</v>
      </c>
      <c r="C29" s="10" t="s">
        <v>128</v>
      </c>
    </row>
    <row r="30" spans="1:3" ht="25.5" customHeight="1" x14ac:dyDescent="0.25">
      <c r="A30" s="99"/>
      <c r="B30" s="10" t="s">
        <v>58</v>
      </c>
      <c r="C30" s="10" t="s">
        <v>128</v>
      </c>
    </row>
    <row r="31" spans="1:3" ht="25.5" customHeight="1" x14ac:dyDescent="0.25">
      <c r="A31" s="99"/>
      <c r="B31" s="10" t="s">
        <v>59</v>
      </c>
      <c r="C31" s="10" t="s">
        <v>128</v>
      </c>
    </row>
    <row r="32" spans="1:3" ht="25.5" customHeight="1" x14ac:dyDescent="0.25">
      <c r="A32" s="99"/>
      <c r="B32" s="10" t="s">
        <v>60</v>
      </c>
      <c r="C32" s="10" t="s">
        <v>127</v>
      </c>
    </row>
    <row r="33" spans="1:4" ht="12.75" customHeight="1" x14ac:dyDescent="0.25">
      <c r="A33" s="99"/>
      <c r="B33" s="100" t="s">
        <v>0</v>
      </c>
      <c r="C33" s="10" t="s">
        <v>129</v>
      </c>
    </row>
    <row r="35" spans="1:4" ht="12.75" customHeight="1" x14ac:dyDescent="0.25">
      <c r="B35" s="2" t="s">
        <v>338</v>
      </c>
      <c r="D35" s="5"/>
    </row>
    <row r="37" spans="1:4" s="8" customFormat="1" x14ac:dyDescent="0.25">
      <c r="B37" s="8" t="s">
        <v>10</v>
      </c>
    </row>
    <row r="38" spans="1:4" s="48" customFormat="1" x14ac:dyDescent="0.25"/>
    <row r="39" spans="1:4" x14ac:dyDescent="0.25">
      <c r="A39" s="48"/>
      <c r="B39" s="2" t="s">
        <v>47</v>
      </c>
    </row>
    <row r="40" spans="1:4" x14ac:dyDescent="0.25">
      <c r="A40" s="48"/>
    </row>
    <row r="44" spans="1:4" x14ac:dyDescent="0.25">
      <c r="B44" s="4"/>
    </row>
    <row r="45" spans="1:4" x14ac:dyDescent="0.25">
      <c r="B45" s="21" t="s">
        <v>61</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B34EE-37D8-4FD7-AECA-FD186D5A8B89}">
  <sheetPr>
    <tabColor rgb="FFFFFFCC"/>
  </sheetPr>
  <dimension ref="A1:Z58"/>
  <sheetViews>
    <sheetView showGridLines="0" zoomScale="80" zoomScaleNormal="80" workbookViewId="0">
      <pane xSplit="4" ySplit="11" topLeftCell="E12" activePane="bottomRight" state="frozen"/>
      <selection activeCell="B6" sqref="B6"/>
      <selection pane="topRight" activeCell="B6" sqref="B6"/>
      <selection pane="bottomLeft" activeCell="B6" sqref="B6"/>
      <selection pane="bottomRight" activeCell="E12" sqref="E12"/>
    </sheetView>
  </sheetViews>
  <sheetFormatPr defaultColWidth="9.109375" defaultRowHeight="13.2" outlineLevelRow="1" x14ac:dyDescent="0.25"/>
  <cols>
    <col min="1" max="1" width="2.6640625" style="2" customWidth="1"/>
    <col min="2" max="2" width="72.5546875" style="2" customWidth="1"/>
    <col min="3" max="3" width="2.6640625" style="2" customWidth="1"/>
    <col min="4" max="4" width="10.6640625" style="2" customWidth="1"/>
    <col min="5" max="9" width="2.6640625" style="2" customWidth="1"/>
    <col min="10" max="24" width="10.6640625" style="2" customWidth="1"/>
    <col min="25" max="25" width="2.6640625" style="2" customWidth="1"/>
    <col min="26" max="16384" width="9.109375" style="2"/>
  </cols>
  <sheetData>
    <row r="1" spans="2:26" x14ac:dyDescent="0.25">
      <c r="U1" s="99"/>
    </row>
    <row r="2" spans="2:26" s="13" customFormat="1" ht="17.399999999999999" x14ac:dyDescent="0.25">
      <c r="B2" s="13" t="s">
        <v>84</v>
      </c>
    </row>
    <row r="4" spans="2:26" x14ac:dyDescent="0.25">
      <c r="B4" s="20" t="s">
        <v>45</v>
      </c>
    </row>
    <row r="5" spans="2:26" x14ac:dyDescent="0.25">
      <c r="B5" s="33" t="s">
        <v>130</v>
      </c>
      <c r="F5" s="14"/>
    </row>
    <row r="6" spans="2:26" x14ac:dyDescent="0.25">
      <c r="B6" s="33"/>
      <c r="F6" s="14"/>
    </row>
    <row r="7" spans="2:26" x14ac:dyDescent="0.25">
      <c r="B7" s="4" t="s">
        <v>22</v>
      </c>
      <c r="F7" s="14"/>
    </row>
    <row r="8" spans="2:26" x14ac:dyDescent="0.25">
      <c r="B8" s="2" t="s">
        <v>364</v>
      </c>
      <c r="F8" s="14"/>
    </row>
    <row r="9" spans="2:26" x14ac:dyDescent="0.25">
      <c r="F9" s="14"/>
    </row>
    <row r="10" spans="2:26" s="8" customFormat="1" x14ac:dyDescent="0.25">
      <c r="B10" s="8" t="s">
        <v>37</v>
      </c>
      <c r="D10" s="8" t="s">
        <v>19</v>
      </c>
      <c r="J10" s="35">
        <v>2012</v>
      </c>
      <c r="K10" s="35">
        <v>2013</v>
      </c>
      <c r="L10" s="35">
        <v>2014</v>
      </c>
      <c r="M10" s="35">
        <v>2015</v>
      </c>
      <c r="N10" s="35">
        <v>2016</v>
      </c>
      <c r="O10" s="35">
        <v>2017</v>
      </c>
      <c r="P10" s="35">
        <v>2018</v>
      </c>
      <c r="Q10" s="35">
        <v>2019</v>
      </c>
      <c r="R10" s="35">
        <v>2020</v>
      </c>
      <c r="S10" s="35">
        <v>2021</v>
      </c>
      <c r="T10" s="35">
        <v>2022</v>
      </c>
      <c r="U10" s="35">
        <v>2023</v>
      </c>
      <c r="V10" s="35">
        <v>2024</v>
      </c>
      <c r="W10" s="35">
        <v>2025</v>
      </c>
      <c r="X10" s="35">
        <v>2026</v>
      </c>
      <c r="Z10" s="8" t="s">
        <v>39</v>
      </c>
    </row>
    <row r="13" spans="2:26" s="8" customFormat="1" x14ac:dyDescent="0.25">
      <c r="B13" s="8" t="s">
        <v>40</v>
      </c>
    </row>
    <row r="15" spans="2:26" x14ac:dyDescent="0.25">
      <c r="B15" s="20" t="s">
        <v>82</v>
      </c>
    </row>
    <row r="16" spans="2:26" x14ac:dyDescent="0.25">
      <c r="B16" s="2" t="s">
        <v>131</v>
      </c>
      <c r="D16" s="2" t="s">
        <v>85</v>
      </c>
      <c r="J16" s="43">
        <f>'3. Input rente'!J$39</f>
        <v>3.0898850574712665E-2</v>
      </c>
      <c r="K16" s="43">
        <f>'3. Input rente'!K$39</f>
        <v>2.697739463601535E-2</v>
      </c>
      <c r="L16" s="43">
        <f>'3. Input rente'!L$39</f>
        <v>2.0250574712643684E-2</v>
      </c>
      <c r="M16" s="43">
        <f>'3. Input rente'!M$39</f>
        <v>1.3843678160919528E-2</v>
      </c>
      <c r="N16" s="43">
        <f>'3. Input rente'!N$39</f>
        <v>9.9574712643678183E-3</v>
      </c>
      <c r="O16" s="43">
        <f>'3. Input rente'!O$39</f>
        <v>1.1915384615384616E-2</v>
      </c>
      <c r="P16" s="43">
        <f>'3. Input rente'!P$39</f>
        <v>1.3557088122605372E-2</v>
      </c>
      <c r="Q16" s="43">
        <f>'3. Input rente'!Q$39</f>
        <v>7.1501915708812244E-3</v>
      </c>
      <c r="R16" s="43">
        <f>'2. Input uit WACC modellen'!$F$25</f>
        <v>1.0100313881520773E-2</v>
      </c>
      <c r="S16" s="43">
        <f>'2. Input uit WACC modellen'!$F$25</f>
        <v>1.0100313881520773E-2</v>
      </c>
      <c r="T16" s="43">
        <f>'2. Input uit WACC modellen'!$F$25</f>
        <v>1.0100313881520773E-2</v>
      </c>
      <c r="U16" s="43">
        <f>'2. Input uit WACC modellen'!$F$25</f>
        <v>1.0100313881520773E-2</v>
      </c>
      <c r="V16" s="43">
        <f>'2. Input uit WACC modellen'!$F$25</f>
        <v>1.0100313881520773E-2</v>
      </c>
      <c r="W16" s="43">
        <f>'2. Input uit WACC modellen'!$F$25</f>
        <v>1.0100313881520773E-2</v>
      </c>
      <c r="X16" s="43">
        <f>'2. Input uit WACC modellen'!$F$25</f>
        <v>1.0100313881520773E-2</v>
      </c>
      <c r="Z16" s="2" t="s">
        <v>350</v>
      </c>
    </row>
    <row r="17" spans="1:26" x14ac:dyDescent="0.25">
      <c r="B17" s="2" t="s">
        <v>302</v>
      </c>
      <c r="D17" s="2" t="s">
        <v>85</v>
      </c>
      <c r="J17" s="43">
        <f>'3. Input rente'!J$39</f>
        <v>3.0898850574712665E-2</v>
      </c>
      <c r="K17" s="43">
        <f>'3. Input rente'!K$39</f>
        <v>2.697739463601535E-2</v>
      </c>
      <c r="L17" s="43">
        <f>'3. Input rente'!L$39</f>
        <v>2.0250574712643684E-2</v>
      </c>
      <c r="M17" s="43">
        <f>'3. Input rente'!M$39</f>
        <v>1.3843678160919528E-2</v>
      </c>
      <c r="N17" s="43">
        <f>'3. Input rente'!N$39</f>
        <v>9.9574712643678183E-3</v>
      </c>
      <c r="O17" s="43">
        <f>'3. Input rente'!O$39</f>
        <v>1.1915384615384616E-2</v>
      </c>
      <c r="P17" s="43">
        <f>'3. Input rente'!P$39</f>
        <v>1.3557088122605372E-2</v>
      </c>
      <c r="Q17" s="43">
        <f>'3. Input rente'!Q$39</f>
        <v>7.1501915708812244E-3</v>
      </c>
      <c r="R17" s="43">
        <f>'3. Input rente'!R$39</f>
        <v>4.9087786259541964E-3</v>
      </c>
      <c r="S17" s="43">
        <f>'2. Input uit WACC modellen'!$F$44</f>
        <v>8.538686106480264E-3</v>
      </c>
      <c r="T17" s="43">
        <f>'2. Input uit WACC modellen'!$F$44</f>
        <v>8.538686106480264E-3</v>
      </c>
      <c r="U17" s="43">
        <f>'2. Input uit WACC modellen'!$F$44</f>
        <v>8.538686106480264E-3</v>
      </c>
      <c r="V17" s="43">
        <f>'2. Input uit WACC modellen'!$F$44</f>
        <v>8.538686106480264E-3</v>
      </c>
      <c r="W17" s="43">
        <f>'2. Input uit WACC modellen'!$F$44</f>
        <v>8.538686106480264E-3</v>
      </c>
      <c r="X17" s="43">
        <f>'2. Input uit WACC modellen'!$F$44</f>
        <v>8.538686106480264E-3</v>
      </c>
      <c r="Z17" s="2" t="s">
        <v>351</v>
      </c>
    </row>
    <row r="18" spans="1:26" x14ac:dyDescent="0.25">
      <c r="A18" s="99"/>
      <c r="B18" s="2" t="s">
        <v>303</v>
      </c>
      <c r="D18" s="2" t="s">
        <v>85</v>
      </c>
      <c r="J18" s="90"/>
      <c r="K18" s="90"/>
      <c r="L18" s="90"/>
      <c r="M18" s="90"/>
      <c r="N18" s="43">
        <f>'3. Input rente'!N$39</f>
        <v>9.9574712643678183E-3</v>
      </c>
      <c r="O18" s="43">
        <f>'3. Input rente'!O$39</f>
        <v>1.1915384615384616E-2</v>
      </c>
      <c r="P18" s="43">
        <f>'3. Input rente'!P$39</f>
        <v>1.3557088122605372E-2</v>
      </c>
      <c r="Q18" s="43">
        <f>'3. Input rente'!Q$39</f>
        <v>7.1501915708812244E-3</v>
      </c>
      <c r="R18" s="43">
        <f>'3. Input rente'!R$39</f>
        <v>4.9087786259541964E-3</v>
      </c>
      <c r="S18" s="90"/>
      <c r="T18" s="90"/>
      <c r="U18" s="90"/>
      <c r="V18" s="90"/>
      <c r="W18" s="90"/>
      <c r="X18" s="43">
        <f>'2. Input uit WACC modellen'!$F$66</f>
        <v>8.538686106480264E-3</v>
      </c>
      <c r="Z18" s="2" t="s">
        <v>352</v>
      </c>
    </row>
    <row r="19" spans="1:26" x14ac:dyDescent="0.25">
      <c r="A19" s="99"/>
      <c r="B19" s="2" t="s">
        <v>194</v>
      </c>
      <c r="D19" s="2" t="s">
        <v>85</v>
      </c>
      <c r="J19" s="43">
        <f>'3. Input rente'!J39</f>
        <v>3.0898850574712665E-2</v>
      </c>
      <c r="K19" s="43">
        <f>'3. Input rente'!K39</f>
        <v>2.697739463601535E-2</v>
      </c>
      <c r="L19" s="43">
        <f>'3. Input rente'!L39</f>
        <v>2.0250574712643684E-2</v>
      </c>
      <c r="M19" s="43">
        <f>'3. Input rente'!M39</f>
        <v>1.3843678160919528E-2</v>
      </c>
      <c r="N19" s="43">
        <f>'3. Input rente'!N39</f>
        <v>9.9574712643678183E-3</v>
      </c>
      <c r="O19" s="43">
        <f>'3. Input rente'!O39</f>
        <v>1.1915384615384616E-2</v>
      </c>
      <c r="P19" s="43">
        <f>'3. Input rente'!P39</f>
        <v>1.3557088122605372E-2</v>
      </c>
      <c r="Q19" s="43">
        <f>'3. Input rente'!Q39</f>
        <v>7.1501915708812244E-3</v>
      </c>
      <c r="R19" s="43">
        <f>'3. Input rente'!R39</f>
        <v>4.9087786259541964E-3</v>
      </c>
      <c r="S19" s="43">
        <f>'3. Input rente'!S40</f>
        <v>3.8812260536398467E-3</v>
      </c>
      <c r="T19" s="43">
        <f>'3. Input rente'!T40</f>
        <v>2.5222007722007712E-2</v>
      </c>
      <c r="U19" s="43">
        <f>'3. Input rente'!U40</f>
        <v>3.5460384615384609E-2</v>
      </c>
      <c r="V19" s="43">
        <f>'3. Input rente'!V40</f>
        <v>3.3129472656249999E-2</v>
      </c>
      <c r="W19" s="68"/>
      <c r="X19" s="68"/>
    </row>
    <row r="20" spans="1:26" x14ac:dyDescent="0.25">
      <c r="A20" s="99"/>
    </row>
    <row r="21" spans="1:26" x14ac:dyDescent="0.25">
      <c r="A21" s="99"/>
      <c r="B21" s="1" t="s">
        <v>92</v>
      </c>
    </row>
    <row r="22" spans="1:26" x14ac:dyDescent="0.25">
      <c r="B22" s="86" t="s">
        <v>299</v>
      </c>
      <c r="D22" s="2" t="s">
        <v>85</v>
      </c>
      <c r="J22" s="31"/>
      <c r="K22" s="31"/>
      <c r="L22" s="31"/>
      <c r="M22" s="31"/>
      <c r="N22" s="31"/>
      <c r="O22" s="31"/>
      <c r="P22" s="31"/>
      <c r="Q22" s="31"/>
      <c r="R22" s="31"/>
      <c r="S22" s="90"/>
      <c r="T22" s="43">
        <f>'2. Input uit WACC modellen'!T24</f>
        <v>1.3395272472737993E-2</v>
      </c>
      <c r="U22" s="43">
        <f>'2. Input uit WACC modellen'!U24</f>
        <v>1.1707564397288534E-2</v>
      </c>
      <c r="V22" s="43">
        <f>'2. Input uit WACC modellen'!V24</f>
        <v>1.0692538314176242E-2</v>
      </c>
      <c r="W22" s="43">
        <f>'2. Input uit WACC modellen'!W24</f>
        <v>1.0318201886236366E-2</v>
      </c>
      <c r="X22" s="43">
        <f>'2. Input uit WACC modellen'!X24</f>
        <v>1.0332486147951663E-2</v>
      </c>
    </row>
    <row r="23" spans="1:26" x14ac:dyDescent="0.25">
      <c r="B23" s="86" t="s">
        <v>300</v>
      </c>
      <c r="D23" s="2" t="s">
        <v>85</v>
      </c>
      <c r="J23" s="31"/>
      <c r="K23" s="31"/>
      <c r="L23" s="31"/>
      <c r="M23" s="31"/>
      <c r="N23" s="31"/>
      <c r="O23" s="31"/>
      <c r="P23" s="31"/>
      <c r="Q23" s="31"/>
      <c r="R23" s="31"/>
      <c r="S23" s="43">
        <f>'2. Input uit WACC modellen'!S43</f>
        <v>1.4799809838996474E-2</v>
      </c>
      <c r="T23" s="43">
        <f>'2. Input uit WACC modellen'!T43</f>
        <v>1.2563793392173233E-2</v>
      </c>
      <c r="U23" s="43">
        <f>'2. Input uit WACC modellen'!U43</f>
        <v>1.0719922539219722E-2</v>
      </c>
      <c r="V23" s="43">
        <f>'2. Input uit WACC modellen'!V43</f>
        <v>9.5487336786033803E-3</v>
      </c>
      <c r="W23" s="43">
        <f>'2. Input uit WACC modellen'!W43</f>
        <v>9.0182344731594543E-3</v>
      </c>
      <c r="X23" s="43">
        <f>'2. Input uit WACC modellen'!X43</f>
        <v>8.876355957370699E-3</v>
      </c>
    </row>
    <row r="24" spans="1:26" x14ac:dyDescent="0.25">
      <c r="B24" s="86" t="s">
        <v>301</v>
      </c>
      <c r="D24" s="2" t="s">
        <v>85</v>
      </c>
      <c r="J24" s="31"/>
      <c r="K24" s="31"/>
      <c r="L24" s="31"/>
      <c r="M24" s="31"/>
      <c r="N24" s="31"/>
      <c r="O24" s="31"/>
      <c r="P24" s="31"/>
      <c r="Q24" s="31"/>
      <c r="R24" s="31"/>
      <c r="S24" s="90"/>
      <c r="T24" s="43">
        <f>'2. Input uit WACC modellen'!T65</f>
        <v>9.4977828398386446E-3</v>
      </c>
      <c r="U24" s="43">
        <f>'2. Input uit WACC modellen'!U65</f>
        <v>9.4977828398386446E-3</v>
      </c>
      <c r="V24" s="43">
        <f>'2. Input uit WACC modellen'!V65</f>
        <v>9.4977828398386446E-3</v>
      </c>
      <c r="W24" s="43">
        <f>'2. Input uit WACC modellen'!W65</f>
        <v>9.4977828398386446E-3</v>
      </c>
      <c r="X24" s="43">
        <f>'2. Input uit WACC modellen'!X65</f>
        <v>9.2140258082611358E-3</v>
      </c>
    </row>
    <row r="26" spans="1:26" s="8" customFormat="1" x14ac:dyDescent="0.25">
      <c r="B26" s="8" t="s">
        <v>83</v>
      </c>
    </row>
    <row r="27" spans="1:26" outlineLevel="1" x14ac:dyDescent="0.25"/>
    <row r="28" spans="1:26" outlineLevel="1" x14ac:dyDescent="0.25">
      <c r="B28" s="1" t="s">
        <v>87</v>
      </c>
    </row>
    <row r="29" spans="1:26" outlineLevel="1" x14ac:dyDescent="0.25">
      <c r="B29" s="39" t="s">
        <v>86</v>
      </c>
      <c r="D29" s="2" t="s">
        <v>85</v>
      </c>
      <c r="J29" s="31"/>
      <c r="K29" s="31"/>
      <c r="L29" s="31"/>
      <c r="M29" s="31"/>
      <c r="N29" s="31"/>
      <c r="O29" s="31"/>
      <c r="P29" s="31"/>
      <c r="Q29" s="31"/>
      <c r="R29" s="31"/>
      <c r="S29" s="31"/>
      <c r="T29" s="44">
        <f>AVERAGE(K16:T16)</f>
        <v>1.3395272472737993E-2</v>
      </c>
      <c r="U29" s="44">
        <f>AVERAGE(L16:U16)</f>
        <v>1.1707564397288534E-2</v>
      </c>
      <c r="V29" s="44">
        <f>AVERAGE(M16:V16)</f>
        <v>1.0692538314176242E-2</v>
      </c>
      <c r="W29" s="44">
        <f>AVERAGE(N16:W16)</f>
        <v>1.0318201886236366E-2</v>
      </c>
      <c r="X29" s="44">
        <f>AVERAGE(O16:X16)</f>
        <v>1.0332486147951663E-2</v>
      </c>
      <c r="Z29" s="2" t="s">
        <v>89</v>
      </c>
    </row>
    <row r="30" spans="1:26" outlineLevel="1" x14ac:dyDescent="0.25">
      <c r="B30" s="39" t="s">
        <v>101</v>
      </c>
      <c r="D30" s="2" t="s">
        <v>93</v>
      </c>
      <c r="J30" s="31"/>
      <c r="K30" s="31"/>
      <c r="L30" s="31"/>
      <c r="M30" s="31"/>
      <c r="N30" s="31"/>
      <c r="O30" s="31"/>
      <c r="P30" s="31"/>
      <c r="Q30" s="31"/>
      <c r="R30" s="31"/>
      <c r="S30" s="31"/>
      <c r="T30" s="67" t="b">
        <f>T29=T22</f>
        <v>1</v>
      </c>
      <c r="U30" s="67" t="b">
        <f>U29=U22</f>
        <v>1</v>
      </c>
      <c r="V30" s="67" t="b">
        <f>V29=V22</f>
        <v>1</v>
      </c>
      <c r="W30" s="67" t="b">
        <f>W29=W22</f>
        <v>1</v>
      </c>
      <c r="X30" s="67" t="b">
        <f>X29=X22</f>
        <v>1</v>
      </c>
      <c r="Z30" s="2" t="s">
        <v>220</v>
      </c>
    </row>
    <row r="31" spans="1:26" outlineLevel="1" x14ac:dyDescent="0.25">
      <c r="T31" s="26"/>
    </row>
    <row r="32" spans="1:26" outlineLevel="1" x14ac:dyDescent="0.25">
      <c r="B32" s="1" t="s">
        <v>217</v>
      </c>
    </row>
    <row r="33" spans="1:26" outlineLevel="1" x14ac:dyDescent="0.25">
      <c r="A33" s="99"/>
      <c r="B33" s="39" t="s">
        <v>86</v>
      </c>
      <c r="D33" s="2" t="s">
        <v>85</v>
      </c>
      <c r="J33" s="31"/>
      <c r="K33" s="31"/>
      <c r="L33" s="31"/>
      <c r="M33" s="31"/>
      <c r="N33" s="31"/>
      <c r="O33" s="31"/>
      <c r="P33" s="31"/>
      <c r="Q33" s="31"/>
      <c r="R33" s="31"/>
      <c r="S33" s="31"/>
      <c r="T33" s="32">
        <f>AVERAGE(K19:T19)</f>
        <v>1.3766379548441936E-2</v>
      </c>
      <c r="U33" s="32">
        <f>AVERAGE(L19:U19)</f>
        <v>1.461467854637886E-2</v>
      </c>
      <c r="V33" s="32">
        <f>AVERAGE(M19:V19)</f>
        <v>1.5902568340739491E-2</v>
      </c>
      <c r="W33" s="68"/>
      <c r="X33" s="68"/>
    </row>
    <row r="35" spans="1:26" s="8" customFormat="1" x14ac:dyDescent="0.25">
      <c r="B35" s="8" t="s">
        <v>195</v>
      </c>
    </row>
    <row r="36" spans="1:26" outlineLevel="1" x14ac:dyDescent="0.25"/>
    <row r="37" spans="1:26" outlineLevel="1" x14ac:dyDescent="0.25">
      <c r="B37" s="1" t="s">
        <v>87</v>
      </c>
    </row>
    <row r="38" spans="1:26" outlineLevel="1" x14ac:dyDescent="0.25">
      <c r="B38" s="39" t="s">
        <v>86</v>
      </c>
      <c r="D38" s="2" t="s">
        <v>85</v>
      </c>
      <c r="J38" s="31"/>
      <c r="K38" s="31"/>
      <c r="L38" s="31"/>
      <c r="M38" s="31"/>
      <c r="N38" s="31"/>
      <c r="O38" s="31"/>
      <c r="P38" s="31"/>
      <c r="Q38" s="31"/>
      <c r="R38" s="31"/>
      <c r="S38" s="44">
        <f t="shared" ref="S38:X38" si="0">AVERAGE(J17:S17)</f>
        <v>1.4799809838996472E-2</v>
      </c>
      <c r="T38" s="44">
        <f t="shared" si="0"/>
        <v>1.2563793392173233E-2</v>
      </c>
      <c r="U38" s="44">
        <f t="shared" si="0"/>
        <v>1.0719922539219721E-2</v>
      </c>
      <c r="V38" s="44">
        <f t="shared" si="0"/>
        <v>9.5487336786033786E-3</v>
      </c>
      <c r="W38" s="44">
        <f t="shared" si="0"/>
        <v>9.0182344731594526E-3</v>
      </c>
      <c r="X38" s="44">
        <f t="shared" si="0"/>
        <v>8.8763559573706973E-3</v>
      </c>
      <c r="Z38" s="2" t="s">
        <v>197</v>
      </c>
    </row>
    <row r="39" spans="1:26" outlineLevel="1" x14ac:dyDescent="0.25">
      <c r="B39" s="39" t="s">
        <v>101</v>
      </c>
      <c r="D39" s="2" t="s">
        <v>93</v>
      </c>
      <c r="J39" s="31"/>
      <c r="K39" s="31"/>
      <c r="L39" s="31"/>
      <c r="M39" s="31"/>
      <c r="N39" s="31"/>
      <c r="O39" s="31"/>
      <c r="P39" s="31"/>
      <c r="Q39" s="31"/>
      <c r="R39" s="31"/>
      <c r="S39" s="67" t="b">
        <f t="shared" ref="S39:X39" si="1">S23=S38</f>
        <v>1</v>
      </c>
      <c r="T39" s="67" t="b">
        <f t="shared" si="1"/>
        <v>1</v>
      </c>
      <c r="U39" s="67" t="b">
        <f t="shared" si="1"/>
        <v>1</v>
      </c>
      <c r="V39" s="67" t="b">
        <f t="shared" si="1"/>
        <v>1</v>
      </c>
      <c r="W39" s="67" t="b">
        <f t="shared" si="1"/>
        <v>1</v>
      </c>
      <c r="X39" s="67" t="b">
        <f t="shared" si="1"/>
        <v>1</v>
      </c>
      <c r="Z39" s="2" t="s">
        <v>220</v>
      </c>
    </row>
    <row r="40" spans="1:26" outlineLevel="1" x14ac:dyDescent="0.25"/>
    <row r="41" spans="1:26" outlineLevel="1" x14ac:dyDescent="0.25">
      <c r="B41" s="1" t="s">
        <v>88</v>
      </c>
    </row>
    <row r="42" spans="1:26" outlineLevel="1" x14ac:dyDescent="0.25">
      <c r="A42" s="99"/>
      <c r="B42" s="39" t="s">
        <v>86</v>
      </c>
      <c r="D42" s="2" t="s">
        <v>85</v>
      </c>
      <c r="J42" s="31"/>
      <c r="K42" s="31"/>
      <c r="L42" s="31"/>
      <c r="M42" s="31"/>
      <c r="N42" s="31"/>
      <c r="O42" s="31"/>
      <c r="P42" s="31"/>
      <c r="Q42" s="31"/>
      <c r="R42" s="31"/>
      <c r="S42" s="32">
        <f>AVERAGE(J19:S19)</f>
        <v>1.4334063833712432E-2</v>
      </c>
      <c r="T42" s="32">
        <f>AVERAGE(K19:T19)</f>
        <v>1.3766379548441936E-2</v>
      </c>
      <c r="U42" s="32">
        <f>AVERAGE(L19:U19)</f>
        <v>1.461467854637886E-2</v>
      </c>
      <c r="V42" s="32">
        <f>AVERAGE(M19:V19)</f>
        <v>1.5902568340739491E-2</v>
      </c>
      <c r="W42" s="68"/>
      <c r="X42" s="68"/>
    </row>
    <row r="44" spans="1:26" s="8" customFormat="1" x14ac:dyDescent="0.25">
      <c r="B44" s="8" t="s">
        <v>196</v>
      </c>
    </row>
    <row r="45" spans="1:26" outlineLevel="1" x14ac:dyDescent="0.25"/>
    <row r="46" spans="1:26" outlineLevel="1" x14ac:dyDescent="0.25">
      <c r="B46" s="1" t="s">
        <v>218</v>
      </c>
    </row>
    <row r="47" spans="1:26" outlineLevel="1" x14ac:dyDescent="0.25">
      <c r="B47" s="39" t="s">
        <v>86</v>
      </c>
      <c r="D47" s="2" t="s">
        <v>85</v>
      </c>
      <c r="J47" s="31"/>
      <c r="K47" s="31"/>
      <c r="L47" s="31"/>
      <c r="M47" s="31"/>
      <c r="N47" s="31"/>
      <c r="O47" s="31"/>
      <c r="P47" s="31"/>
      <c r="Q47" s="31"/>
      <c r="R47" s="31"/>
      <c r="S47" s="31"/>
      <c r="T47" s="44">
        <f>AVERAGE($N$18:$R$18)</f>
        <v>9.4977828398386446E-3</v>
      </c>
      <c r="U47" s="44">
        <f>AVERAGE($N$18:$R$18)</f>
        <v>9.4977828398386446E-3</v>
      </c>
      <c r="V47" s="44">
        <f>AVERAGE($N$18:$R$18)</f>
        <v>9.4977828398386446E-3</v>
      </c>
      <c r="W47" s="44">
        <f>AVERAGE($N$18:$R$18)</f>
        <v>9.4977828398386446E-3</v>
      </c>
      <c r="X47" s="44">
        <f>AVERAGE($O$18:$R$18,$X$18)</f>
        <v>9.2140258082611358E-3</v>
      </c>
      <c r="Z47" s="2" t="s">
        <v>198</v>
      </c>
    </row>
    <row r="48" spans="1:26" outlineLevel="1" x14ac:dyDescent="0.25">
      <c r="B48" s="39" t="s">
        <v>101</v>
      </c>
      <c r="D48" s="2" t="s">
        <v>93</v>
      </c>
      <c r="J48" s="31"/>
      <c r="K48" s="31"/>
      <c r="L48" s="31"/>
      <c r="M48" s="31"/>
      <c r="N48" s="31"/>
      <c r="O48" s="31"/>
      <c r="P48" s="31"/>
      <c r="Q48" s="31"/>
      <c r="R48" s="31"/>
      <c r="S48" s="31"/>
      <c r="T48" s="67" t="b">
        <f>T24=T47</f>
        <v>1</v>
      </c>
      <c r="U48" s="67" t="b">
        <f>U24=U47</f>
        <v>1</v>
      </c>
      <c r="V48" s="67" t="b">
        <f>V24=V47</f>
        <v>1</v>
      </c>
      <c r="W48" s="67" t="b">
        <f>W24=W47</f>
        <v>1</v>
      </c>
      <c r="X48" s="67" t="b">
        <f>X24=X47</f>
        <v>1</v>
      </c>
      <c r="Z48" s="2" t="s">
        <v>220</v>
      </c>
    </row>
    <row r="49" spans="1:26" outlineLevel="1" collapsed="1" x14ac:dyDescent="0.25"/>
    <row r="50" spans="1:26" outlineLevel="1" x14ac:dyDescent="0.25">
      <c r="B50" s="1" t="s">
        <v>219</v>
      </c>
    </row>
    <row r="51" spans="1:26" outlineLevel="1" x14ac:dyDescent="0.25">
      <c r="A51" s="99"/>
      <c r="B51" s="39" t="s">
        <v>86</v>
      </c>
      <c r="D51" s="2" t="s">
        <v>85</v>
      </c>
      <c r="J51" s="31"/>
      <c r="K51" s="31"/>
      <c r="L51" s="31"/>
      <c r="M51" s="31"/>
      <c r="N51" s="31"/>
      <c r="O51" s="31"/>
      <c r="P51" s="31"/>
      <c r="Q51" s="31"/>
      <c r="R51" s="31"/>
      <c r="S51" s="31"/>
      <c r="T51" s="32">
        <f>AVERAGE($N$19:$R$19)</f>
        <v>9.4977828398386446E-3</v>
      </c>
      <c r="U51" s="32">
        <f>AVERAGE($N$19:$R$19)</f>
        <v>9.4977828398386446E-3</v>
      </c>
      <c r="V51" s="32">
        <f>AVERAGE($N$19:$R$19)</f>
        <v>9.4977828398386446E-3</v>
      </c>
      <c r="W51" s="68"/>
      <c r="X51" s="68"/>
      <c r="Z51" s="2" t="s">
        <v>224</v>
      </c>
    </row>
    <row r="58" spans="1:26" x14ac:dyDescent="0.25">
      <c r="B58" s="21" t="s">
        <v>61</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ECF92-4E4F-4AEC-B21B-CFFDEAF46952}">
  <sheetPr>
    <tabColor rgb="FFFFFFCC"/>
  </sheetPr>
  <dimension ref="A1:W229"/>
  <sheetViews>
    <sheetView showGridLines="0" zoomScale="80" zoomScaleNormal="80" workbookViewId="0">
      <pane xSplit="4" ySplit="18" topLeftCell="E19" activePane="bottomRight" state="frozen"/>
      <selection pane="topRight" activeCell="E1" sqref="E1"/>
      <selection pane="bottomLeft" activeCell="A13" sqref="A13"/>
      <selection pane="bottomRight" activeCell="E19" sqref="E19"/>
    </sheetView>
  </sheetViews>
  <sheetFormatPr defaultColWidth="9.109375" defaultRowHeight="13.2" outlineLevelRow="1" x14ac:dyDescent="0.25"/>
  <cols>
    <col min="1" max="1" width="2.6640625" style="2" customWidth="1"/>
    <col min="2" max="2" width="60.6640625" style="2" customWidth="1"/>
    <col min="3" max="3" width="2.6640625" style="2" customWidth="1"/>
    <col min="4" max="4" width="10.6640625" style="2" customWidth="1"/>
    <col min="5" max="5" width="2.6640625" style="2" customWidth="1"/>
    <col min="6" max="6" width="10.6640625" style="2" customWidth="1"/>
    <col min="7" max="7" width="2.5546875" style="2" customWidth="1"/>
    <col min="8" max="13" width="10.6640625" style="2" customWidth="1"/>
    <col min="14" max="15" width="3.6640625" style="2" customWidth="1"/>
    <col min="16" max="21" width="10.6640625" style="2" customWidth="1"/>
    <col min="22" max="22" width="2.5546875" style="2" customWidth="1"/>
    <col min="23" max="23" width="12.5546875" style="2" customWidth="1"/>
    <col min="24" max="24" width="13.6640625" style="2" customWidth="1"/>
    <col min="25" max="16384" width="9.109375" style="2"/>
  </cols>
  <sheetData>
    <row r="1" spans="2:18" x14ac:dyDescent="0.25">
      <c r="R1" s="99"/>
    </row>
    <row r="2" spans="2:18" s="13" customFormat="1" ht="17.399999999999999" x14ac:dyDescent="0.25">
      <c r="B2" s="13" t="s">
        <v>132</v>
      </c>
    </row>
    <row r="4" spans="2:18" x14ac:dyDescent="0.25">
      <c r="B4" s="20" t="s">
        <v>45</v>
      </c>
    </row>
    <row r="5" spans="2:18" x14ac:dyDescent="0.25">
      <c r="B5" s="2" t="s">
        <v>293</v>
      </c>
      <c r="F5" s="14"/>
    </row>
    <row r="6" spans="2:18" x14ac:dyDescent="0.25">
      <c r="B6" s="2" t="s">
        <v>294</v>
      </c>
      <c r="F6" s="14"/>
    </row>
    <row r="7" spans="2:18" x14ac:dyDescent="0.25">
      <c r="B7" s="2" t="s">
        <v>295</v>
      </c>
      <c r="F7" s="14"/>
    </row>
    <row r="8" spans="2:18" x14ac:dyDescent="0.25">
      <c r="F8" s="14"/>
    </row>
    <row r="9" spans="2:18" x14ac:dyDescent="0.25">
      <c r="B9" s="21" t="s">
        <v>22</v>
      </c>
      <c r="F9" s="14"/>
    </row>
    <row r="10" spans="2:18" ht="12.75" customHeight="1" x14ac:dyDescent="0.25">
      <c r="B10" s="94" t="s">
        <v>354</v>
      </c>
      <c r="F10" s="14"/>
    </row>
    <row r="11" spans="2:18" ht="12.75" customHeight="1" x14ac:dyDescent="0.25">
      <c r="B11" s="94" t="s">
        <v>355</v>
      </c>
      <c r="F11" s="14"/>
    </row>
    <row r="12" spans="2:18" ht="12.75" customHeight="1" x14ac:dyDescent="0.25">
      <c r="B12" s="94" t="s">
        <v>296</v>
      </c>
      <c r="F12" s="14"/>
    </row>
    <row r="13" spans="2:18" ht="12.75" customHeight="1" x14ac:dyDescent="0.25">
      <c r="B13" s="94" t="s">
        <v>297</v>
      </c>
      <c r="F13" s="14"/>
    </row>
    <row r="14" spans="2:18" ht="12.75" customHeight="1" x14ac:dyDescent="0.25">
      <c r="B14" s="2" t="s">
        <v>364</v>
      </c>
      <c r="F14" s="14"/>
    </row>
    <row r="15" spans="2:18" x14ac:dyDescent="0.25">
      <c r="B15" s="4"/>
    </row>
    <row r="16" spans="2:18" s="89" customFormat="1" x14ac:dyDescent="0.25">
      <c r="H16" s="89" t="s">
        <v>171</v>
      </c>
      <c r="P16" s="89" t="s">
        <v>170</v>
      </c>
    </row>
    <row r="17" spans="2:23" s="87" customFormat="1" x14ac:dyDescent="0.25">
      <c r="B17" s="87" t="s">
        <v>37</v>
      </c>
      <c r="D17" s="87" t="s">
        <v>19</v>
      </c>
      <c r="F17" s="87" t="s">
        <v>20</v>
      </c>
      <c r="H17" s="88">
        <v>2021</v>
      </c>
      <c r="I17" s="88">
        <v>2022</v>
      </c>
      <c r="J17" s="88">
        <v>2023</v>
      </c>
      <c r="K17" s="88">
        <v>2024</v>
      </c>
      <c r="L17" s="88">
        <v>2025</v>
      </c>
      <c r="M17" s="88">
        <v>2026</v>
      </c>
      <c r="P17" s="88">
        <v>2021</v>
      </c>
      <c r="Q17" s="88">
        <v>2022</v>
      </c>
      <c r="R17" s="88">
        <v>2023</v>
      </c>
      <c r="S17" s="88">
        <v>2024</v>
      </c>
      <c r="T17" s="88">
        <v>2025</v>
      </c>
      <c r="U17" s="88">
        <v>2026</v>
      </c>
      <c r="W17" s="87" t="s">
        <v>39</v>
      </c>
    </row>
    <row r="20" spans="2:23" s="8" customFormat="1" x14ac:dyDescent="0.25">
      <c r="B20" s="8" t="s">
        <v>155</v>
      </c>
    </row>
    <row r="22" spans="2:23" x14ac:dyDescent="0.25">
      <c r="B22" s="1" t="s">
        <v>150</v>
      </c>
    </row>
    <row r="23" spans="2:23" x14ac:dyDescent="0.25">
      <c r="B23" s="40" t="s">
        <v>75</v>
      </c>
      <c r="D23" s="2" t="s">
        <v>85</v>
      </c>
      <c r="F23" s="74">
        <f>'2. Input uit WACC modellen'!F13</f>
        <v>0.5</v>
      </c>
    </row>
    <row r="24" spans="2:23" x14ac:dyDescent="0.25">
      <c r="B24" s="37" t="s">
        <v>90</v>
      </c>
      <c r="D24" s="2" t="s">
        <v>85</v>
      </c>
      <c r="H24" s="74">
        <f>'2. Input uit WACC modellen'!S12</f>
        <v>1.6681679602724035E-2</v>
      </c>
      <c r="I24" s="74">
        <f>'2. Input uit WACC modellen'!T12</f>
        <v>1.7681679602724036E-2</v>
      </c>
      <c r="J24" s="74">
        <f>'2. Input uit WACC modellen'!U12</f>
        <v>1.7681679602724036E-2</v>
      </c>
      <c r="K24" s="74">
        <f>'2. Input uit WACC modellen'!V12</f>
        <v>1.7681679602724001E-2</v>
      </c>
      <c r="L24" s="74">
        <f>'2. Input uit WACC modellen'!W12</f>
        <v>1.7681679602724001E-2</v>
      </c>
      <c r="M24" s="74">
        <f>'2. Input uit WACC modellen'!X12</f>
        <v>1.7681679602724001E-2</v>
      </c>
    </row>
    <row r="25" spans="2:23" x14ac:dyDescent="0.25">
      <c r="B25" s="40"/>
    </row>
    <row r="26" spans="2:23" x14ac:dyDescent="0.25">
      <c r="B26" s="75" t="s">
        <v>291</v>
      </c>
    </row>
    <row r="27" spans="2:23" x14ac:dyDescent="0.25">
      <c r="B27" s="2" t="s">
        <v>292</v>
      </c>
      <c r="D27" s="2" t="s">
        <v>85</v>
      </c>
      <c r="H27" s="44">
        <f t="shared" ref="H27:M27" si="0">$F$23*H24</f>
        <v>8.3408398013620176E-3</v>
      </c>
      <c r="I27" s="44">
        <f t="shared" si="0"/>
        <v>8.8408398013620181E-3</v>
      </c>
      <c r="J27" s="44">
        <f t="shared" si="0"/>
        <v>8.8408398013620181E-3</v>
      </c>
      <c r="K27" s="44">
        <f t="shared" si="0"/>
        <v>8.8408398013620007E-3</v>
      </c>
      <c r="L27" s="44">
        <f t="shared" si="0"/>
        <v>8.8408398013620007E-3</v>
      </c>
      <c r="M27" s="44">
        <f t="shared" si="0"/>
        <v>8.8408398013620007E-3</v>
      </c>
    </row>
    <row r="28" spans="2:23" x14ac:dyDescent="0.25">
      <c r="P28" s="14"/>
    </row>
    <row r="29" spans="2:23" s="8" customFormat="1" x14ac:dyDescent="0.25">
      <c r="B29" s="8" t="s">
        <v>181</v>
      </c>
      <c r="H29" s="35"/>
      <c r="I29" s="35"/>
      <c r="J29" s="35"/>
      <c r="K29" s="35"/>
      <c r="L29" s="35"/>
      <c r="M29" s="35"/>
    </row>
    <row r="30" spans="2:23" outlineLevel="1" x14ac:dyDescent="0.25">
      <c r="B30" s="39"/>
    </row>
    <row r="31" spans="2:23" outlineLevel="1" x14ac:dyDescent="0.25">
      <c r="B31" s="1" t="s">
        <v>150</v>
      </c>
    </row>
    <row r="32" spans="2:23" outlineLevel="1" x14ac:dyDescent="0.25">
      <c r="B32" s="2" t="s">
        <v>71</v>
      </c>
      <c r="D32" s="2" t="s">
        <v>85</v>
      </c>
      <c r="F32" s="43">
        <f>'2. Input uit WACC modellen'!F19</f>
        <v>0.44618924529835263</v>
      </c>
      <c r="H32" s="31"/>
      <c r="I32" s="76">
        <f>$F32</f>
        <v>0.44618924529835263</v>
      </c>
      <c r="J32" s="76">
        <f>$F32</f>
        <v>0.44618924529835263</v>
      </c>
      <c r="K32" s="76">
        <f>$F32</f>
        <v>0.44618924529835263</v>
      </c>
      <c r="L32" s="76">
        <f>$F32</f>
        <v>0.44618924529835263</v>
      </c>
      <c r="M32" s="76">
        <f>$F32</f>
        <v>0.44618924529835263</v>
      </c>
      <c r="P32" s="31"/>
      <c r="Q32" s="76">
        <f>$F32</f>
        <v>0.44618924529835263</v>
      </c>
      <c r="R32" s="76">
        <f t="shared" ref="Q32:U33" si="1">$F32</f>
        <v>0.44618924529835263</v>
      </c>
      <c r="S32" s="76">
        <f t="shared" si="1"/>
        <v>0.44618924529835263</v>
      </c>
      <c r="T32" s="76">
        <f t="shared" si="1"/>
        <v>0.44618924529835263</v>
      </c>
      <c r="U32" s="76">
        <f t="shared" si="1"/>
        <v>0.44618924529835263</v>
      </c>
    </row>
    <row r="33" spans="1:23" outlineLevel="1" x14ac:dyDescent="0.25">
      <c r="A33" s="99"/>
      <c r="B33" s="2" t="s">
        <v>72</v>
      </c>
      <c r="D33" s="2" t="s">
        <v>85</v>
      </c>
      <c r="F33" s="43">
        <f>'2. Input uit WACC modellen'!F20</f>
        <v>0.25</v>
      </c>
      <c r="H33" s="31"/>
      <c r="I33" s="76">
        <f t="shared" ref="I33:M33" si="2">$F33</f>
        <v>0.25</v>
      </c>
      <c r="J33" s="76">
        <f t="shared" si="2"/>
        <v>0.25</v>
      </c>
      <c r="K33" s="76">
        <f t="shared" si="2"/>
        <v>0.25</v>
      </c>
      <c r="L33" s="76">
        <f t="shared" si="2"/>
        <v>0.25</v>
      </c>
      <c r="M33" s="76">
        <f t="shared" si="2"/>
        <v>0.25</v>
      </c>
      <c r="P33" s="31"/>
      <c r="Q33" s="76">
        <f t="shared" si="1"/>
        <v>0.25</v>
      </c>
      <c r="R33" s="76">
        <f t="shared" si="1"/>
        <v>0.25</v>
      </c>
      <c r="S33" s="76">
        <f t="shared" si="1"/>
        <v>0.25</v>
      </c>
      <c r="T33" s="76">
        <f t="shared" si="1"/>
        <v>0.25</v>
      </c>
      <c r="U33" s="76">
        <f t="shared" si="1"/>
        <v>0.25</v>
      </c>
    </row>
    <row r="34" spans="1:23" outlineLevel="1" x14ac:dyDescent="0.25">
      <c r="A34" s="99"/>
      <c r="B34" s="2" t="s">
        <v>287</v>
      </c>
      <c r="D34" s="2" t="s">
        <v>85</v>
      </c>
      <c r="F34" s="43">
        <f>'2. Input uit WACC modellen'!F21</f>
        <v>1.59921895006402E-3</v>
      </c>
      <c r="H34" s="31"/>
      <c r="I34" s="76">
        <f>$F34</f>
        <v>1.59921895006402E-3</v>
      </c>
      <c r="J34" s="76">
        <f>$F34</f>
        <v>1.59921895006402E-3</v>
      </c>
      <c r="K34" s="76">
        <f>$F34</f>
        <v>1.59921895006402E-3</v>
      </c>
      <c r="L34" s="76">
        <f>$F34</f>
        <v>1.59921895006402E-3</v>
      </c>
      <c r="M34" s="76">
        <f>$F34</f>
        <v>1.59921895006402E-3</v>
      </c>
      <c r="P34" s="31"/>
      <c r="Q34" s="43">
        <f>'4. Risicovrije rente'!T34</f>
        <v>5.0000000000000001E-3</v>
      </c>
      <c r="R34" s="43">
        <f>'4. Risicovrije rente'!U34</f>
        <v>5.0000000000000001E-3</v>
      </c>
      <c r="S34" s="43">
        <f>'4. Risicovrije rente'!V34</f>
        <v>1.222761508951407E-2</v>
      </c>
      <c r="T34" s="43">
        <f>'4. Risicovrije rente'!W34</f>
        <v>1.222761508951407E-2</v>
      </c>
      <c r="U34" s="43">
        <f>'4. Risicovrije rente'!X34</f>
        <v>1.222761508951407E-2</v>
      </c>
    </row>
    <row r="35" spans="1:23" outlineLevel="1" x14ac:dyDescent="0.25">
      <c r="A35" s="99"/>
      <c r="B35" s="2" t="s">
        <v>381</v>
      </c>
      <c r="D35" s="2" t="s">
        <v>85</v>
      </c>
      <c r="H35" s="31"/>
      <c r="I35" s="43">
        <f>'4. Risicovrije rente'!T37</f>
        <v>1.3280961538461537E-2</v>
      </c>
      <c r="J35" s="31"/>
      <c r="K35" s="31"/>
      <c r="L35" s="31"/>
      <c r="M35" s="31"/>
      <c r="P35" s="31"/>
      <c r="Q35" s="43">
        <f>'4. Risicovrije rente'!T39</f>
        <v>1.4405192307692312E-2</v>
      </c>
      <c r="R35" s="43">
        <f>'4. Risicovrije rente'!U39</f>
        <v>2.7455769230769221E-2</v>
      </c>
      <c r="S35" s="43">
        <f>'4. Risicovrije rente'!V39</f>
        <v>2.6723880308570001E-2</v>
      </c>
      <c r="T35" s="68"/>
      <c r="U35" s="68"/>
      <c r="W35" s="2" t="s">
        <v>168</v>
      </c>
    </row>
    <row r="36" spans="1:23" outlineLevel="1" x14ac:dyDescent="0.25">
      <c r="A36" s="99"/>
      <c r="B36" s="2" t="s">
        <v>74</v>
      </c>
      <c r="D36" s="2" t="s">
        <v>85</v>
      </c>
      <c r="F36" s="43">
        <f>'2. Input uit WACC modellen'!F22</f>
        <v>0.05</v>
      </c>
      <c r="H36" s="31"/>
      <c r="I36" s="76">
        <f t="shared" ref="I36:M37" si="3">$F36</f>
        <v>0.05</v>
      </c>
      <c r="J36" s="76">
        <f t="shared" si="3"/>
        <v>0.05</v>
      </c>
      <c r="K36" s="76">
        <f t="shared" si="3"/>
        <v>0.05</v>
      </c>
      <c r="L36" s="76">
        <f t="shared" si="3"/>
        <v>0.05</v>
      </c>
      <c r="M36" s="76">
        <f t="shared" si="3"/>
        <v>0.05</v>
      </c>
      <c r="P36" s="31"/>
      <c r="Q36" s="76">
        <f>$F36</f>
        <v>0.05</v>
      </c>
      <c r="R36" s="76">
        <f t="shared" ref="R36:U37" si="4">$F36</f>
        <v>0.05</v>
      </c>
      <c r="S36" s="76">
        <f t="shared" si="4"/>
        <v>0.05</v>
      </c>
      <c r="T36" s="76">
        <f t="shared" si="4"/>
        <v>0.05</v>
      </c>
      <c r="U36" s="76">
        <f t="shared" si="4"/>
        <v>0.05</v>
      </c>
    </row>
    <row r="37" spans="1:23" outlineLevel="1" x14ac:dyDescent="0.25">
      <c r="A37" s="99"/>
      <c r="B37" s="2" t="s">
        <v>164</v>
      </c>
      <c r="F37" s="77">
        <f>'2. Input uit WACC modellen'!F23</f>
        <v>0.39485740969546723</v>
      </c>
      <c r="H37" s="31"/>
      <c r="I37" s="78">
        <f>$F37</f>
        <v>0.39485740969546723</v>
      </c>
      <c r="J37" s="78">
        <f t="shared" si="3"/>
        <v>0.39485740969546723</v>
      </c>
      <c r="K37" s="78">
        <f t="shared" si="3"/>
        <v>0.39485740969546723</v>
      </c>
      <c r="L37" s="78">
        <f t="shared" si="3"/>
        <v>0.39485740969546723</v>
      </c>
      <c r="M37" s="78">
        <f t="shared" si="3"/>
        <v>0.39485740969546723</v>
      </c>
      <c r="P37" s="31"/>
      <c r="Q37" s="78">
        <f>$F37</f>
        <v>0.39485740969546723</v>
      </c>
      <c r="R37" s="78">
        <f t="shared" si="4"/>
        <v>0.39485740969546723</v>
      </c>
      <c r="S37" s="78">
        <f t="shared" si="4"/>
        <v>0.39485740969546723</v>
      </c>
      <c r="T37" s="78">
        <f t="shared" si="4"/>
        <v>0.39485740969546723</v>
      </c>
      <c r="U37" s="78">
        <f t="shared" si="4"/>
        <v>0.39485740969546723</v>
      </c>
    </row>
    <row r="38" spans="1:23" outlineLevel="1" x14ac:dyDescent="0.25">
      <c r="A38" s="99"/>
      <c r="B38" s="2" t="s">
        <v>289</v>
      </c>
      <c r="D38" s="2" t="s">
        <v>85</v>
      </c>
      <c r="H38" s="31"/>
      <c r="I38" s="43">
        <f>'2. Input uit WACC modellen'!T24</f>
        <v>1.3395272472737993E-2</v>
      </c>
      <c r="J38" s="43">
        <f>'2. Input uit WACC modellen'!U24</f>
        <v>1.1707564397288534E-2</v>
      </c>
      <c r="K38" s="43">
        <f>'2. Input uit WACC modellen'!V24</f>
        <v>1.0692538314176242E-2</v>
      </c>
      <c r="L38" s="43">
        <f>'2. Input uit WACC modellen'!W24</f>
        <v>1.0318201886236366E-2</v>
      </c>
      <c r="M38" s="43">
        <f>'2. Input uit WACC modellen'!X24</f>
        <v>1.0332486147951663E-2</v>
      </c>
      <c r="P38" s="31"/>
      <c r="Q38" s="76">
        <f>I38</f>
        <v>1.3395272472737993E-2</v>
      </c>
      <c r="R38" s="76">
        <f t="shared" ref="R38:U38" si="5">J38</f>
        <v>1.1707564397288534E-2</v>
      </c>
      <c r="S38" s="76">
        <f t="shared" si="5"/>
        <v>1.0692538314176242E-2</v>
      </c>
      <c r="T38" s="76">
        <f t="shared" si="5"/>
        <v>1.0318201886236366E-2</v>
      </c>
      <c r="U38" s="76">
        <f t="shared" si="5"/>
        <v>1.0332486147951663E-2</v>
      </c>
    </row>
    <row r="39" spans="1:23" outlineLevel="1" x14ac:dyDescent="0.25">
      <c r="A39" s="99"/>
      <c r="B39" s="2" t="s">
        <v>290</v>
      </c>
      <c r="D39" s="2" t="s">
        <v>85</v>
      </c>
      <c r="H39" s="31"/>
      <c r="I39" s="43">
        <f>'5. Rente schulden'!T33</f>
        <v>1.3766379548441936E-2</v>
      </c>
      <c r="J39" s="31"/>
      <c r="K39" s="31"/>
      <c r="L39" s="31"/>
      <c r="M39" s="31"/>
      <c r="P39" s="31"/>
      <c r="Q39" s="43">
        <f>'5. Rente schulden'!T33</f>
        <v>1.3766379548441936E-2</v>
      </c>
      <c r="R39" s="43">
        <f>'5. Rente schulden'!U33</f>
        <v>1.461467854637886E-2</v>
      </c>
      <c r="S39" s="43">
        <f>'5. Rente schulden'!V33</f>
        <v>1.5902568340739491E-2</v>
      </c>
      <c r="T39" s="68"/>
      <c r="U39" s="68"/>
      <c r="W39" s="2" t="s">
        <v>168</v>
      </c>
    </row>
    <row r="40" spans="1:23" outlineLevel="1" x14ac:dyDescent="0.25">
      <c r="A40" s="99"/>
      <c r="B40" s="2" t="s">
        <v>91</v>
      </c>
      <c r="D40" s="2" t="s">
        <v>85</v>
      </c>
      <c r="F40" s="43">
        <f>'2. Input uit WACC modellen'!F26</f>
        <v>1.5E-3</v>
      </c>
      <c r="H40" s="31"/>
      <c r="I40" s="76">
        <f t="shared" ref="I40:M40" si="6">$F40</f>
        <v>1.5E-3</v>
      </c>
      <c r="J40" s="76">
        <f t="shared" si="6"/>
        <v>1.5E-3</v>
      </c>
      <c r="K40" s="76">
        <f t="shared" si="6"/>
        <v>1.5E-3</v>
      </c>
      <c r="L40" s="76">
        <f t="shared" si="6"/>
        <v>1.5E-3</v>
      </c>
      <c r="M40" s="76">
        <f t="shared" si="6"/>
        <v>1.5E-3</v>
      </c>
      <c r="P40" s="31"/>
      <c r="Q40" s="76">
        <f t="shared" ref="Q40:U40" si="7">$F40</f>
        <v>1.5E-3</v>
      </c>
      <c r="R40" s="76">
        <f t="shared" si="7"/>
        <v>1.5E-3</v>
      </c>
      <c r="S40" s="76">
        <f t="shared" si="7"/>
        <v>1.5E-3</v>
      </c>
      <c r="T40" s="76">
        <f t="shared" si="7"/>
        <v>1.5E-3</v>
      </c>
      <c r="U40" s="76">
        <f t="shared" si="7"/>
        <v>1.5E-3</v>
      </c>
    </row>
    <row r="41" spans="1:23" outlineLevel="1" x14ac:dyDescent="0.25">
      <c r="B41" s="2" t="s">
        <v>269</v>
      </c>
      <c r="D41" s="2" t="s">
        <v>85</v>
      </c>
      <c r="H41" s="31"/>
      <c r="I41" s="31"/>
      <c r="J41" s="31"/>
      <c r="K41" s="31"/>
      <c r="L41" s="31"/>
      <c r="M41" s="31"/>
      <c r="P41" s="31"/>
      <c r="Q41" s="31"/>
      <c r="R41" s="31"/>
      <c r="S41" s="31"/>
      <c r="T41" s="31"/>
      <c r="U41" s="31"/>
    </row>
    <row r="42" spans="1:23" outlineLevel="1" x14ac:dyDescent="0.25">
      <c r="B42" s="2" t="s">
        <v>270</v>
      </c>
      <c r="D42" s="2" t="s">
        <v>85</v>
      </c>
      <c r="H42" s="31"/>
      <c r="I42" s="31"/>
      <c r="J42" s="31"/>
      <c r="K42" s="31"/>
      <c r="L42" s="31"/>
      <c r="M42" s="31"/>
      <c r="P42" s="31"/>
      <c r="Q42" s="31"/>
      <c r="R42" s="31"/>
      <c r="S42" s="31"/>
      <c r="T42" s="31"/>
      <c r="U42" s="31"/>
    </row>
    <row r="43" spans="1:23" outlineLevel="1" x14ac:dyDescent="0.25"/>
    <row r="44" spans="1:23" outlineLevel="1" x14ac:dyDescent="0.25">
      <c r="B44" s="1" t="s">
        <v>166</v>
      </c>
      <c r="H44" s="1" t="s">
        <v>165</v>
      </c>
      <c r="P44" s="1" t="s">
        <v>162</v>
      </c>
    </row>
    <row r="45" spans="1:23" outlineLevel="1" x14ac:dyDescent="0.25">
      <c r="B45" s="2" t="s">
        <v>71</v>
      </c>
      <c r="D45" s="2" t="s">
        <v>85</v>
      </c>
      <c r="H45" s="31"/>
      <c r="I45" s="76">
        <f t="shared" ref="I45:M47" si="8">I32</f>
        <v>0.44618924529835263</v>
      </c>
      <c r="J45" s="76">
        <f t="shared" si="8"/>
        <v>0.44618924529835263</v>
      </c>
      <c r="K45" s="76">
        <f t="shared" si="8"/>
        <v>0.44618924529835263</v>
      </c>
      <c r="L45" s="76">
        <f>L32</f>
        <v>0.44618924529835263</v>
      </c>
      <c r="M45" s="76">
        <f t="shared" si="8"/>
        <v>0.44618924529835263</v>
      </c>
      <c r="P45" s="31"/>
      <c r="Q45" s="76">
        <f t="shared" ref="Q45:U47" si="9">Q32</f>
        <v>0.44618924529835263</v>
      </c>
      <c r="R45" s="76">
        <f t="shared" si="9"/>
        <v>0.44618924529835263</v>
      </c>
      <c r="S45" s="76">
        <f t="shared" si="9"/>
        <v>0.44618924529835263</v>
      </c>
      <c r="T45" s="76">
        <f t="shared" si="9"/>
        <v>0.44618924529835263</v>
      </c>
      <c r="U45" s="76">
        <f t="shared" si="9"/>
        <v>0.44618924529835263</v>
      </c>
    </row>
    <row r="46" spans="1:23" outlineLevel="1" x14ac:dyDescent="0.25">
      <c r="B46" s="2" t="s">
        <v>72</v>
      </c>
      <c r="D46" s="2" t="s">
        <v>85</v>
      </c>
      <c r="H46" s="31"/>
      <c r="I46" s="76">
        <f t="shared" si="8"/>
        <v>0.25</v>
      </c>
      <c r="J46" s="76">
        <f t="shared" si="8"/>
        <v>0.25</v>
      </c>
      <c r="K46" s="76">
        <f t="shared" si="8"/>
        <v>0.25</v>
      </c>
      <c r="L46" s="76">
        <f>L33</f>
        <v>0.25</v>
      </c>
      <c r="M46" s="76">
        <f t="shared" si="8"/>
        <v>0.25</v>
      </c>
      <c r="P46" s="31"/>
      <c r="Q46" s="76">
        <f t="shared" si="9"/>
        <v>0.25</v>
      </c>
      <c r="R46" s="76">
        <f t="shared" si="9"/>
        <v>0.25</v>
      </c>
      <c r="S46" s="76">
        <f t="shared" si="9"/>
        <v>0.25</v>
      </c>
      <c r="T46" s="76">
        <f t="shared" si="9"/>
        <v>0.25</v>
      </c>
      <c r="U46" s="76">
        <f t="shared" si="9"/>
        <v>0.25</v>
      </c>
    </row>
    <row r="47" spans="1:23" outlineLevel="1" x14ac:dyDescent="0.25">
      <c r="B47" s="2" t="s">
        <v>73</v>
      </c>
      <c r="D47" s="2" t="s">
        <v>85</v>
      </c>
      <c r="H47" s="31"/>
      <c r="I47" s="76">
        <f t="shared" si="8"/>
        <v>1.59921895006402E-3</v>
      </c>
      <c r="J47" s="76">
        <f t="shared" si="8"/>
        <v>1.59921895006402E-3</v>
      </c>
      <c r="K47" s="76">
        <f t="shared" si="8"/>
        <v>1.59921895006402E-3</v>
      </c>
      <c r="L47" s="76">
        <f>L34</f>
        <v>1.59921895006402E-3</v>
      </c>
      <c r="M47" s="76">
        <f t="shared" si="8"/>
        <v>1.59921895006402E-3</v>
      </c>
      <c r="P47" s="31"/>
      <c r="Q47" s="76">
        <f t="shared" si="9"/>
        <v>5.0000000000000001E-3</v>
      </c>
      <c r="R47" s="76">
        <f t="shared" si="9"/>
        <v>5.0000000000000001E-3</v>
      </c>
      <c r="S47" s="76">
        <f t="shared" si="9"/>
        <v>1.222761508951407E-2</v>
      </c>
      <c r="T47" s="76">
        <f t="shared" si="9"/>
        <v>1.222761508951407E-2</v>
      </c>
      <c r="U47" s="76">
        <f t="shared" si="9"/>
        <v>1.222761508951407E-2</v>
      </c>
    </row>
    <row r="48" spans="1:23" outlineLevel="1" x14ac:dyDescent="0.25">
      <c r="B48" s="2" t="s">
        <v>74</v>
      </c>
      <c r="D48" s="2" t="s">
        <v>85</v>
      </c>
      <c r="H48" s="31"/>
      <c r="I48" s="76">
        <f t="shared" ref="I48:M49" si="10">I36</f>
        <v>0.05</v>
      </c>
      <c r="J48" s="76">
        <f t="shared" si="10"/>
        <v>0.05</v>
      </c>
      <c r="K48" s="76">
        <f t="shared" si="10"/>
        <v>0.05</v>
      </c>
      <c r="L48" s="76">
        <f>L36</f>
        <v>0.05</v>
      </c>
      <c r="M48" s="76">
        <f t="shared" si="10"/>
        <v>0.05</v>
      </c>
      <c r="P48" s="31"/>
      <c r="Q48" s="76">
        <f t="shared" ref="Q48:U49" si="11">Q36</f>
        <v>0.05</v>
      </c>
      <c r="R48" s="76">
        <f t="shared" si="11"/>
        <v>0.05</v>
      </c>
      <c r="S48" s="76">
        <f t="shared" si="11"/>
        <v>0.05</v>
      </c>
      <c r="T48" s="76">
        <f t="shared" si="11"/>
        <v>0.05</v>
      </c>
      <c r="U48" s="76">
        <f t="shared" si="11"/>
        <v>0.05</v>
      </c>
    </row>
    <row r="49" spans="2:21" outlineLevel="1" x14ac:dyDescent="0.25">
      <c r="B49" s="2" t="s">
        <v>164</v>
      </c>
      <c r="H49" s="31"/>
      <c r="I49" s="78">
        <f t="shared" si="10"/>
        <v>0.39485740969546723</v>
      </c>
      <c r="J49" s="78">
        <f t="shared" si="10"/>
        <v>0.39485740969546723</v>
      </c>
      <c r="K49" s="78">
        <f t="shared" si="10"/>
        <v>0.39485740969546723</v>
      </c>
      <c r="L49" s="78">
        <f>L37</f>
        <v>0.39485740969546723</v>
      </c>
      <c r="M49" s="78">
        <f t="shared" si="10"/>
        <v>0.39485740969546723</v>
      </c>
      <c r="P49" s="31"/>
      <c r="Q49" s="78">
        <f t="shared" si="11"/>
        <v>0.39485740969546723</v>
      </c>
      <c r="R49" s="78">
        <f t="shared" si="11"/>
        <v>0.39485740969546723</v>
      </c>
      <c r="S49" s="78">
        <f t="shared" si="11"/>
        <v>0.39485740969546723</v>
      </c>
      <c r="T49" s="78">
        <f t="shared" si="11"/>
        <v>0.39485740969546723</v>
      </c>
      <c r="U49" s="78">
        <f t="shared" si="11"/>
        <v>0.39485740969546723</v>
      </c>
    </row>
    <row r="50" spans="2:21" outlineLevel="1" x14ac:dyDescent="0.25">
      <c r="B50" s="2" t="s">
        <v>94</v>
      </c>
      <c r="H50" s="31"/>
      <c r="I50" s="79">
        <f>((1-I45)+I45*(1-I46))/(1-I45)*I49</f>
        <v>0.63345127249530997</v>
      </c>
      <c r="J50" s="79">
        <f>((1-J45)+J45*(1-J46))/(1-J45)*J49</f>
        <v>0.63345127249530997</v>
      </c>
      <c r="K50" s="79">
        <f t="shared" ref="K50:M50" si="12">((1-K45)+K45*(1-K46))/(1-K45)*K49</f>
        <v>0.63345127249530997</v>
      </c>
      <c r="L50" s="79">
        <f t="shared" si="12"/>
        <v>0.63345127249530997</v>
      </c>
      <c r="M50" s="79">
        <f t="shared" si="12"/>
        <v>0.63345127249530997</v>
      </c>
      <c r="P50" s="31"/>
      <c r="Q50" s="79">
        <f t="shared" ref="Q50" si="13">((1-Q45)+Q45*(1-Q46))/(1-Q45)*Q49</f>
        <v>0.63345127249530997</v>
      </c>
      <c r="R50" s="79">
        <f t="shared" ref="R50:U50" si="14">((1-R45)+R45*(1-R46))/(1-R45)*R49</f>
        <v>0.63345127249530997</v>
      </c>
      <c r="S50" s="79">
        <f t="shared" si="14"/>
        <v>0.63345127249530997</v>
      </c>
      <c r="T50" s="79">
        <f t="shared" si="14"/>
        <v>0.63345127249530997</v>
      </c>
      <c r="U50" s="79">
        <f t="shared" si="14"/>
        <v>0.63345127249530997</v>
      </c>
    </row>
    <row r="51" spans="2:21" outlineLevel="1" x14ac:dyDescent="0.25">
      <c r="B51" s="2" t="s">
        <v>157</v>
      </c>
      <c r="D51" s="2" t="s">
        <v>85</v>
      </c>
      <c r="H51" s="31"/>
      <c r="I51" s="80">
        <f>I47+I50*I48</f>
        <v>3.3271782574829517E-2</v>
      </c>
      <c r="J51" s="80">
        <f t="shared" ref="J51:M51" si="15">J47+J50*J48</f>
        <v>3.3271782574829517E-2</v>
      </c>
      <c r="K51" s="80">
        <f t="shared" si="15"/>
        <v>3.3271782574829517E-2</v>
      </c>
      <c r="L51" s="80">
        <f t="shared" si="15"/>
        <v>3.3271782574829517E-2</v>
      </c>
      <c r="M51" s="80">
        <f t="shared" si="15"/>
        <v>3.3271782574829517E-2</v>
      </c>
      <c r="P51" s="31"/>
      <c r="Q51" s="80">
        <f>Q47+Q50*Q48</f>
        <v>3.6672563624765495E-2</v>
      </c>
      <c r="R51" s="80">
        <f t="shared" ref="R51:U51" si="16">R47+R50*R48</f>
        <v>3.6672563624765495E-2</v>
      </c>
      <c r="S51" s="80">
        <f t="shared" si="16"/>
        <v>4.3900178714279564E-2</v>
      </c>
      <c r="T51" s="80">
        <f t="shared" si="16"/>
        <v>4.3900178714279564E-2</v>
      </c>
      <c r="U51" s="80">
        <f t="shared" si="16"/>
        <v>4.3900178714279564E-2</v>
      </c>
    </row>
    <row r="52" spans="2:21" outlineLevel="1" x14ac:dyDescent="0.25">
      <c r="B52" s="2" t="s">
        <v>158</v>
      </c>
      <c r="D52" s="2" t="s">
        <v>85</v>
      </c>
      <c r="H52" s="31"/>
      <c r="I52" s="80">
        <f>I51*1/(1-I46)</f>
        <v>4.4362376766439358E-2</v>
      </c>
      <c r="J52" s="80">
        <f t="shared" ref="J52:M52" si="17">J51*1/(1-J46)</f>
        <v>4.4362376766439358E-2</v>
      </c>
      <c r="K52" s="80">
        <f t="shared" si="17"/>
        <v>4.4362376766439358E-2</v>
      </c>
      <c r="L52" s="80">
        <f t="shared" si="17"/>
        <v>4.4362376766439358E-2</v>
      </c>
      <c r="M52" s="80">
        <f t="shared" si="17"/>
        <v>4.4362376766439358E-2</v>
      </c>
      <c r="P52" s="31"/>
      <c r="Q52" s="80">
        <f>Q51*1/(1-Q46)</f>
        <v>4.8896751499687328E-2</v>
      </c>
      <c r="R52" s="80">
        <f t="shared" ref="R52:U52" si="18">R51*1/(1-R46)</f>
        <v>4.8896751499687328E-2</v>
      </c>
      <c r="S52" s="80">
        <f t="shared" si="18"/>
        <v>5.8533571619039416E-2</v>
      </c>
      <c r="T52" s="80">
        <f t="shared" si="18"/>
        <v>5.8533571619039416E-2</v>
      </c>
      <c r="U52" s="80">
        <f t="shared" si="18"/>
        <v>5.8533571619039416E-2</v>
      </c>
    </row>
    <row r="53" spans="2:21" outlineLevel="1" x14ac:dyDescent="0.25">
      <c r="B53" s="2" t="s">
        <v>159</v>
      </c>
      <c r="D53" s="2" t="s">
        <v>85</v>
      </c>
      <c r="H53" s="31"/>
      <c r="I53" s="76">
        <f>I38</f>
        <v>1.3395272472737993E-2</v>
      </c>
      <c r="J53" s="76">
        <f>J38</f>
        <v>1.1707564397288534E-2</v>
      </c>
      <c r="K53" s="76">
        <f>K38</f>
        <v>1.0692538314176242E-2</v>
      </c>
      <c r="L53" s="76">
        <f>L38</f>
        <v>1.0318201886236366E-2</v>
      </c>
      <c r="M53" s="76">
        <f>M38</f>
        <v>1.0332486147951663E-2</v>
      </c>
      <c r="P53" s="31"/>
      <c r="Q53" s="76">
        <f>Q38</f>
        <v>1.3395272472737993E-2</v>
      </c>
      <c r="R53" s="76">
        <f>R38</f>
        <v>1.1707564397288534E-2</v>
      </c>
      <c r="S53" s="76">
        <f>S38</f>
        <v>1.0692538314176242E-2</v>
      </c>
      <c r="T53" s="76">
        <f>T38</f>
        <v>1.0318201886236366E-2</v>
      </c>
      <c r="U53" s="76">
        <f>U38</f>
        <v>1.0332486147951663E-2</v>
      </c>
    </row>
    <row r="54" spans="2:21" outlineLevel="1" x14ac:dyDescent="0.25">
      <c r="B54" s="2" t="s">
        <v>91</v>
      </c>
      <c r="D54" s="2" t="s">
        <v>85</v>
      </c>
      <c r="H54" s="31"/>
      <c r="I54" s="76">
        <f>I40</f>
        <v>1.5E-3</v>
      </c>
      <c r="J54" s="76">
        <f>J40</f>
        <v>1.5E-3</v>
      </c>
      <c r="K54" s="76">
        <f>K40</f>
        <v>1.5E-3</v>
      </c>
      <c r="L54" s="76">
        <f>L40</f>
        <v>1.5E-3</v>
      </c>
      <c r="M54" s="76">
        <f>M40</f>
        <v>1.5E-3</v>
      </c>
      <c r="P54" s="31"/>
      <c r="Q54" s="76">
        <f>Q40</f>
        <v>1.5E-3</v>
      </c>
      <c r="R54" s="76">
        <f>R40</f>
        <v>1.5E-3</v>
      </c>
      <c r="S54" s="76">
        <f>S40</f>
        <v>1.5E-3</v>
      </c>
      <c r="T54" s="76">
        <f>T40</f>
        <v>1.5E-3</v>
      </c>
      <c r="U54" s="76">
        <f>U40</f>
        <v>1.5E-3</v>
      </c>
    </row>
    <row r="55" spans="2:21" outlineLevel="1" x14ac:dyDescent="0.25">
      <c r="B55" s="2" t="s">
        <v>156</v>
      </c>
      <c r="D55" s="2" t="s">
        <v>85</v>
      </c>
      <c r="H55" s="31"/>
      <c r="I55" s="80">
        <f>I53+I54</f>
        <v>1.4895272472737992E-2</v>
      </c>
      <c r="J55" s="80">
        <f t="shared" ref="J55:M55" si="19">J53+J54</f>
        <v>1.3207564397288533E-2</v>
      </c>
      <c r="K55" s="80">
        <f t="shared" si="19"/>
        <v>1.2192538314176242E-2</v>
      </c>
      <c r="L55" s="80">
        <f t="shared" si="19"/>
        <v>1.1818201886236366E-2</v>
      </c>
      <c r="M55" s="80">
        <f t="shared" si="19"/>
        <v>1.1832486147951663E-2</v>
      </c>
      <c r="P55" s="31"/>
      <c r="Q55" s="80">
        <f t="shared" ref="Q55" si="20">Q53+Q54</f>
        <v>1.4895272472737992E-2</v>
      </c>
      <c r="R55" s="80">
        <f t="shared" ref="R55:U55" si="21">R53+R54</f>
        <v>1.3207564397288533E-2</v>
      </c>
      <c r="S55" s="80">
        <f t="shared" si="21"/>
        <v>1.2192538314176242E-2</v>
      </c>
      <c r="T55" s="80">
        <f t="shared" si="21"/>
        <v>1.1818201886236366E-2</v>
      </c>
      <c r="U55" s="80">
        <f t="shared" si="21"/>
        <v>1.1832486147951663E-2</v>
      </c>
    </row>
    <row r="56" spans="2:21" outlineLevel="1" x14ac:dyDescent="0.25">
      <c r="B56" s="2" t="s">
        <v>160</v>
      </c>
      <c r="D56" s="2" t="s">
        <v>85</v>
      </c>
      <c r="H56" s="31"/>
      <c r="I56" s="80">
        <f>(1-I45)*I52+I45*I55</f>
        <v>3.1214471740504894E-2</v>
      </c>
      <c r="J56" s="80">
        <f t="shared" ref="J56:M56" si="22">(1-J45)*J52+J45*J55</f>
        <v>3.0461434548036168E-2</v>
      </c>
      <c r="K56" s="80">
        <f t="shared" si="22"/>
        <v>3.0008540826054149E-2</v>
      </c>
      <c r="L56" s="80">
        <f t="shared" si="22"/>
        <v>2.9841515937783974E-2</v>
      </c>
      <c r="M56" s="80">
        <f t="shared" si="22"/>
        <v>2.9847889421738369E-2</v>
      </c>
      <c r="P56" s="31"/>
      <c r="Q56" s="80">
        <f t="shared" ref="Q56" si="23">(1-Q45)*Q52+Q45*Q55</f>
        <v>3.3725657233625035E-2</v>
      </c>
      <c r="R56" s="80">
        <f>(1-R45)*R52+R45*R55</f>
        <v>3.2972620041156309E-2</v>
      </c>
      <c r="S56" s="80">
        <f t="shared" ref="S56:U56" si="24">(1-S45)*S52+S45*S55</f>
        <v>3.7856700942396689E-2</v>
      </c>
      <c r="T56" s="80">
        <f t="shared" si="24"/>
        <v>3.7689676054126514E-2</v>
      </c>
      <c r="U56" s="80">
        <f t="shared" si="24"/>
        <v>3.7696049538080909E-2</v>
      </c>
    </row>
    <row r="57" spans="2:21" outlineLevel="1" x14ac:dyDescent="0.25">
      <c r="B57" s="2" t="s">
        <v>161</v>
      </c>
      <c r="D57" s="2" t="s">
        <v>85</v>
      </c>
      <c r="H57" s="31"/>
      <c r="I57" s="32">
        <f>ROUND(I56,3)</f>
        <v>3.1E-2</v>
      </c>
      <c r="J57" s="32">
        <f t="shared" ref="J57:M57" si="25">ROUND(J56,3)</f>
        <v>0.03</v>
      </c>
      <c r="K57" s="32">
        <f t="shared" si="25"/>
        <v>0.03</v>
      </c>
      <c r="L57" s="32">
        <f t="shared" si="25"/>
        <v>0.03</v>
      </c>
      <c r="M57" s="32">
        <f t="shared" si="25"/>
        <v>0.03</v>
      </c>
      <c r="P57" s="31"/>
      <c r="Q57" s="32">
        <f t="shared" ref="Q57" si="26">ROUND(Q56,3)</f>
        <v>3.4000000000000002E-2</v>
      </c>
      <c r="R57" s="32">
        <f t="shared" ref="R57:U57" si="27">ROUND(R56,3)</f>
        <v>3.3000000000000002E-2</v>
      </c>
      <c r="S57" s="32">
        <f t="shared" si="27"/>
        <v>3.7999999999999999E-2</v>
      </c>
      <c r="T57" s="32">
        <f t="shared" si="27"/>
        <v>3.7999999999999999E-2</v>
      </c>
      <c r="U57" s="32">
        <f t="shared" si="27"/>
        <v>3.7999999999999999E-2</v>
      </c>
    </row>
    <row r="58" spans="2:21" outlineLevel="1" x14ac:dyDescent="0.25">
      <c r="B58" s="93" t="s">
        <v>269</v>
      </c>
      <c r="D58" s="2" t="s">
        <v>85</v>
      </c>
      <c r="H58" s="31"/>
      <c r="I58" s="31"/>
      <c r="J58" s="31"/>
      <c r="K58" s="31"/>
      <c r="L58" s="31"/>
      <c r="M58" s="31"/>
      <c r="P58" s="31"/>
      <c r="Q58" s="31"/>
      <c r="R58" s="31"/>
      <c r="S58" s="31"/>
      <c r="T58" s="31"/>
      <c r="U58" s="31"/>
    </row>
    <row r="59" spans="2:21" outlineLevel="1" x14ac:dyDescent="0.25">
      <c r="B59" s="93" t="s">
        <v>173</v>
      </c>
      <c r="D59" s="2" t="s">
        <v>85</v>
      </c>
      <c r="H59" s="31"/>
      <c r="I59" s="31"/>
      <c r="J59" s="31"/>
      <c r="K59" s="31"/>
      <c r="L59" s="31"/>
      <c r="M59" s="31"/>
      <c r="P59" s="31"/>
      <c r="Q59" s="31"/>
      <c r="R59" s="31"/>
      <c r="S59" s="31"/>
      <c r="T59" s="31"/>
      <c r="U59" s="31"/>
    </row>
    <row r="60" spans="2:21" outlineLevel="1" x14ac:dyDescent="0.25">
      <c r="B60" s="93" t="s">
        <v>185</v>
      </c>
      <c r="D60" s="2" t="s">
        <v>85</v>
      </c>
      <c r="H60" s="31"/>
      <c r="I60" s="31"/>
      <c r="J60" s="31"/>
      <c r="K60" s="31"/>
      <c r="L60" s="31"/>
      <c r="M60" s="31"/>
      <c r="P60" s="31"/>
      <c r="Q60" s="31"/>
      <c r="R60" s="31"/>
      <c r="S60" s="31"/>
      <c r="T60" s="31"/>
      <c r="U60" s="31"/>
    </row>
    <row r="61" spans="2:21" outlineLevel="1" x14ac:dyDescent="0.25">
      <c r="B61" s="93" t="s">
        <v>270</v>
      </c>
      <c r="D61" s="2" t="s">
        <v>85</v>
      </c>
      <c r="H61" s="31"/>
      <c r="I61" s="31"/>
      <c r="J61" s="31"/>
      <c r="K61" s="31"/>
      <c r="L61" s="31"/>
      <c r="M61" s="31"/>
      <c r="P61" s="31"/>
      <c r="Q61" s="31"/>
      <c r="R61" s="31"/>
      <c r="S61" s="31"/>
      <c r="T61" s="31"/>
      <c r="U61" s="31"/>
    </row>
    <row r="62" spans="2:21" outlineLevel="1" x14ac:dyDescent="0.25">
      <c r="B62" s="93" t="s">
        <v>172</v>
      </c>
      <c r="D62" s="2" t="s">
        <v>85</v>
      </c>
      <c r="H62" s="31"/>
      <c r="I62" s="31"/>
      <c r="J62" s="31"/>
      <c r="K62" s="31"/>
      <c r="L62" s="31"/>
      <c r="M62" s="31"/>
      <c r="P62" s="31"/>
      <c r="Q62" s="31"/>
      <c r="R62" s="31"/>
      <c r="S62" s="31"/>
      <c r="T62" s="31"/>
      <c r="U62" s="31"/>
    </row>
    <row r="63" spans="2:21" outlineLevel="1" x14ac:dyDescent="0.25">
      <c r="B63" s="93" t="s">
        <v>184</v>
      </c>
      <c r="D63" s="2" t="s">
        <v>85</v>
      </c>
      <c r="H63" s="31"/>
      <c r="I63" s="31"/>
      <c r="J63" s="31"/>
      <c r="K63" s="31"/>
      <c r="L63" s="31"/>
      <c r="M63" s="31"/>
      <c r="P63" s="31"/>
      <c r="Q63" s="31"/>
      <c r="R63" s="31"/>
      <c r="S63" s="31"/>
      <c r="T63" s="31"/>
      <c r="U63" s="31"/>
    </row>
    <row r="64" spans="2:21" outlineLevel="1" x14ac:dyDescent="0.25"/>
    <row r="65" spans="1:23" outlineLevel="1" x14ac:dyDescent="0.25">
      <c r="B65" s="1" t="s">
        <v>167</v>
      </c>
      <c r="H65" s="1" t="s">
        <v>186</v>
      </c>
      <c r="P65" s="1" t="s">
        <v>187</v>
      </c>
      <c r="W65" s="2" t="s">
        <v>169</v>
      </c>
    </row>
    <row r="66" spans="1:23" outlineLevel="1" x14ac:dyDescent="0.25">
      <c r="A66" s="99"/>
      <c r="B66" s="2" t="s">
        <v>71</v>
      </c>
      <c r="D66" s="2" t="s">
        <v>85</v>
      </c>
      <c r="H66" s="31"/>
      <c r="I66" s="76">
        <f>I32</f>
        <v>0.44618924529835263</v>
      </c>
      <c r="J66" s="31"/>
      <c r="K66" s="31"/>
      <c r="L66" s="31"/>
      <c r="M66" s="31"/>
      <c r="P66" s="31"/>
      <c r="Q66" s="76">
        <f t="shared" ref="Q66:S67" si="28">Q32</f>
        <v>0.44618924529835263</v>
      </c>
      <c r="R66" s="76">
        <f t="shared" si="28"/>
        <v>0.44618924529835263</v>
      </c>
      <c r="S66" s="76">
        <f t="shared" si="28"/>
        <v>0.44618924529835263</v>
      </c>
      <c r="T66" s="68"/>
      <c r="U66" s="68"/>
    </row>
    <row r="67" spans="1:23" outlineLevel="1" x14ac:dyDescent="0.25">
      <c r="A67" s="99"/>
      <c r="B67" s="2" t="s">
        <v>72</v>
      </c>
      <c r="D67" s="2" t="s">
        <v>85</v>
      </c>
      <c r="H67" s="31"/>
      <c r="I67" s="76">
        <f>I33</f>
        <v>0.25</v>
      </c>
      <c r="J67" s="31"/>
      <c r="K67" s="31"/>
      <c r="L67" s="31"/>
      <c r="M67" s="31"/>
      <c r="P67" s="31"/>
      <c r="Q67" s="76">
        <f t="shared" si="28"/>
        <v>0.25</v>
      </c>
      <c r="R67" s="76">
        <f t="shared" si="28"/>
        <v>0.25</v>
      </c>
      <c r="S67" s="76">
        <f t="shared" si="28"/>
        <v>0.25</v>
      </c>
      <c r="T67" s="68"/>
      <c r="U67" s="68"/>
    </row>
    <row r="68" spans="1:23" outlineLevel="1" x14ac:dyDescent="0.25">
      <c r="A68" s="99"/>
      <c r="B68" s="2" t="s">
        <v>73</v>
      </c>
      <c r="D68" s="2" t="s">
        <v>85</v>
      </c>
      <c r="H68" s="31"/>
      <c r="I68" s="76">
        <f>I35</f>
        <v>1.3280961538461537E-2</v>
      </c>
      <c r="J68" s="31"/>
      <c r="K68" s="31"/>
      <c r="L68" s="31"/>
      <c r="M68" s="31"/>
      <c r="P68" s="31"/>
      <c r="Q68" s="76">
        <f t="shared" ref="Q68:R70" si="29">Q35</f>
        <v>1.4405192307692312E-2</v>
      </c>
      <c r="R68" s="76">
        <f>R35</f>
        <v>2.7455769230769221E-2</v>
      </c>
      <c r="S68" s="76">
        <f>S35</f>
        <v>2.6723880308570001E-2</v>
      </c>
      <c r="T68" s="68"/>
      <c r="U68" s="68"/>
    </row>
    <row r="69" spans="1:23" outlineLevel="1" x14ac:dyDescent="0.25">
      <c r="A69" s="99"/>
      <c r="B69" s="2" t="s">
        <v>74</v>
      </c>
      <c r="D69" s="2" t="s">
        <v>85</v>
      </c>
      <c r="H69" s="31"/>
      <c r="I69" s="76">
        <f>I36</f>
        <v>0.05</v>
      </c>
      <c r="J69" s="31"/>
      <c r="K69" s="31"/>
      <c r="L69" s="31"/>
      <c r="M69" s="31"/>
      <c r="P69" s="31"/>
      <c r="Q69" s="76">
        <f t="shared" si="29"/>
        <v>0.05</v>
      </c>
      <c r="R69" s="76">
        <f t="shared" si="29"/>
        <v>0.05</v>
      </c>
      <c r="S69" s="76">
        <f t="shared" ref="S69" si="30">S36</f>
        <v>0.05</v>
      </c>
      <c r="T69" s="68"/>
      <c r="U69" s="68"/>
    </row>
    <row r="70" spans="1:23" outlineLevel="1" x14ac:dyDescent="0.25">
      <c r="A70" s="99"/>
      <c r="B70" s="2" t="s">
        <v>164</v>
      </c>
      <c r="H70" s="31"/>
      <c r="I70" s="78">
        <f>I37</f>
        <v>0.39485740969546723</v>
      </c>
      <c r="J70" s="31"/>
      <c r="K70" s="31"/>
      <c r="L70" s="31"/>
      <c r="M70" s="31"/>
      <c r="P70" s="31"/>
      <c r="Q70" s="78">
        <f t="shared" si="29"/>
        <v>0.39485740969546723</v>
      </c>
      <c r="R70" s="78">
        <f>R37</f>
        <v>0.39485740969546723</v>
      </c>
      <c r="S70" s="78">
        <f>S37</f>
        <v>0.39485740969546723</v>
      </c>
      <c r="T70" s="81"/>
      <c r="U70" s="81"/>
    </row>
    <row r="71" spans="1:23" outlineLevel="1" x14ac:dyDescent="0.25">
      <c r="A71" s="99"/>
      <c r="B71" s="2" t="s">
        <v>94</v>
      </c>
      <c r="H71" s="31"/>
      <c r="I71" s="79">
        <f>((1-I66)+I66*(1-I67))/(1-I66)*I70</f>
        <v>0.63345127249530997</v>
      </c>
      <c r="J71" s="31"/>
      <c r="K71" s="31"/>
      <c r="L71" s="31"/>
      <c r="M71" s="31"/>
      <c r="P71" s="31"/>
      <c r="Q71" s="79">
        <f>((1-Q66)+Q66*(1-Q67))/(1-Q66)*Q70</f>
        <v>0.63345127249530997</v>
      </c>
      <c r="R71" s="79">
        <f>((1-R66)+R66*(1-R67))/(1-R66)*R70</f>
        <v>0.63345127249530997</v>
      </c>
      <c r="S71" s="79">
        <f>((1-S66)+S66*(1-S67))/(1-S66)*S70</f>
        <v>0.63345127249530997</v>
      </c>
      <c r="T71" s="81"/>
      <c r="U71" s="81"/>
    </row>
    <row r="72" spans="1:23" outlineLevel="1" x14ac:dyDescent="0.25">
      <c r="A72" s="99"/>
      <c r="B72" s="2" t="s">
        <v>157</v>
      </c>
      <c r="D72" s="2" t="s">
        <v>85</v>
      </c>
      <c r="H72" s="31"/>
      <c r="I72" s="80">
        <f>I68+I71*I69</f>
        <v>4.4953525163227037E-2</v>
      </c>
      <c r="J72" s="31"/>
      <c r="K72" s="31"/>
      <c r="L72" s="31"/>
      <c r="M72" s="31"/>
      <c r="P72" s="31"/>
      <c r="Q72" s="80">
        <f>Q68+Q71*Q69</f>
        <v>4.607775593245781E-2</v>
      </c>
      <c r="R72" s="80">
        <f>R68+R71*R69</f>
        <v>5.9128332855534718E-2</v>
      </c>
      <c r="S72" s="80">
        <f>S68+S71*S69</f>
        <v>5.8396443933335498E-2</v>
      </c>
      <c r="T72" s="82"/>
      <c r="U72" s="82"/>
    </row>
    <row r="73" spans="1:23" outlineLevel="1" x14ac:dyDescent="0.25">
      <c r="A73" s="99"/>
      <c r="B73" s="2" t="s">
        <v>158</v>
      </c>
      <c r="D73" s="2" t="s">
        <v>85</v>
      </c>
      <c r="H73" s="31"/>
      <c r="I73" s="80">
        <f>I72*1/(1-I67)</f>
        <v>5.9938033550969383E-2</v>
      </c>
      <c r="J73" s="31"/>
      <c r="K73" s="31"/>
      <c r="L73" s="31"/>
      <c r="M73" s="31"/>
      <c r="P73" s="31"/>
      <c r="Q73" s="80">
        <f>Q72*1/(1-Q67)</f>
        <v>6.1437007909943747E-2</v>
      </c>
      <c r="R73" s="80">
        <f>R72*1/(1-R67)</f>
        <v>7.8837777140712953E-2</v>
      </c>
      <c r="S73" s="80">
        <f>S72*1/(1-S67)</f>
        <v>7.7861925244447336E-2</v>
      </c>
      <c r="T73" s="82"/>
      <c r="U73" s="82"/>
    </row>
    <row r="74" spans="1:23" outlineLevel="1" x14ac:dyDescent="0.25">
      <c r="A74" s="99"/>
      <c r="B74" s="2" t="s">
        <v>159</v>
      </c>
      <c r="D74" s="2" t="s">
        <v>85</v>
      </c>
      <c r="H74" s="31"/>
      <c r="I74" s="76">
        <f>I39</f>
        <v>1.3766379548441936E-2</v>
      </c>
      <c r="J74" s="31"/>
      <c r="K74" s="31"/>
      <c r="L74" s="31"/>
      <c r="M74" s="31"/>
      <c r="P74" s="31"/>
      <c r="Q74" s="76">
        <f t="shared" ref="Q74:S75" si="31">Q39</f>
        <v>1.3766379548441936E-2</v>
      </c>
      <c r="R74" s="76">
        <f t="shared" si="31"/>
        <v>1.461467854637886E-2</v>
      </c>
      <c r="S74" s="76">
        <f t="shared" si="31"/>
        <v>1.5902568340739491E-2</v>
      </c>
      <c r="T74" s="68"/>
      <c r="U74" s="68"/>
    </row>
    <row r="75" spans="1:23" outlineLevel="1" x14ac:dyDescent="0.25">
      <c r="A75" s="99"/>
      <c r="B75" s="2" t="s">
        <v>91</v>
      </c>
      <c r="D75" s="2" t="s">
        <v>85</v>
      </c>
      <c r="H75" s="31"/>
      <c r="I75" s="76">
        <f>I40</f>
        <v>1.5E-3</v>
      </c>
      <c r="J75" s="31"/>
      <c r="K75" s="31"/>
      <c r="L75" s="31"/>
      <c r="M75" s="31"/>
      <c r="P75" s="31"/>
      <c r="Q75" s="76">
        <f t="shared" si="31"/>
        <v>1.5E-3</v>
      </c>
      <c r="R75" s="76">
        <f t="shared" si="31"/>
        <v>1.5E-3</v>
      </c>
      <c r="S75" s="76">
        <f t="shared" si="31"/>
        <v>1.5E-3</v>
      </c>
      <c r="T75" s="68"/>
      <c r="U75" s="68"/>
    </row>
    <row r="76" spans="1:23" outlineLevel="1" x14ac:dyDescent="0.25">
      <c r="A76" s="99"/>
      <c r="B76" s="2" t="s">
        <v>156</v>
      </c>
      <c r="D76" s="2" t="s">
        <v>85</v>
      </c>
      <c r="H76" s="31"/>
      <c r="I76" s="80">
        <f>I74+I75</f>
        <v>1.5266379548441936E-2</v>
      </c>
      <c r="J76" s="31"/>
      <c r="K76" s="31"/>
      <c r="L76" s="31"/>
      <c r="M76" s="31"/>
      <c r="P76" s="31"/>
      <c r="Q76" s="80">
        <f>Q74+Q75</f>
        <v>1.5266379548441936E-2</v>
      </c>
      <c r="R76" s="80">
        <f>R74+R75</f>
        <v>1.6114678546378859E-2</v>
      </c>
      <c r="S76" s="80">
        <f>S74+S75</f>
        <v>1.7402568340739492E-2</v>
      </c>
      <c r="T76" s="82"/>
      <c r="U76" s="82"/>
    </row>
    <row r="77" spans="1:23" outlineLevel="1" x14ac:dyDescent="0.25">
      <c r="A77" s="99"/>
      <c r="B77" s="2" t="s">
        <v>160</v>
      </c>
      <c r="D77" s="2" t="s">
        <v>85</v>
      </c>
      <c r="H77" s="31"/>
      <c r="I77" s="80">
        <f>(1-I66)*I73+I66*I76</f>
        <v>4.0006021965352523E-2</v>
      </c>
      <c r="J77" s="31"/>
      <c r="K77" s="31"/>
      <c r="L77" s="31"/>
      <c r="M77" s="31"/>
      <c r="P77" s="31"/>
      <c r="Q77" s="80">
        <f>(1-Q66)*Q73+Q66*Q76</f>
        <v>4.0836170086374531E-2</v>
      </c>
      <c r="R77" s="80">
        <f>(1-R66)*R73+R66*R76</f>
        <v>5.0851405116132856E-2</v>
      </c>
      <c r="S77" s="80">
        <f>(1-S66)*S73+S66*S76</f>
        <v>5.0885610416358182E-2</v>
      </c>
      <c r="T77" s="82"/>
      <c r="U77" s="82"/>
    </row>
    <row r="78" spans="1:23" outlineLevel="1" x14ac:dyDescent="0.25">
      <c r="A78" s="99"/>
      <c r="B78" s="2" t="s">
        <v>268</v>
      </c>
      <c r="D78" s="2" t="s">
        <v>85</v>
      </c>
      <c r="H78" s="31"/>
      <c r="I78" s="32">
        <f>ROUND(I77,3)</f>
        <v>0.04</v>
      </c>
      <c r="J78" s="31"/>
      <c r="K78" s="31"/>
      <c r="L78" s="31"/>
      <c r="M78" s="31"/>
      <c r="P78" s="31"/>
      <c r="Q78" s="32">
        <f>ROUND(Q77,3)</f>
        <v>4.1000000000000002E-2</v>
      </c>
      <c r="R78" s="32">
        <f>ROUND(R77,3)</f>
        <v>5.0999999999999997E-2</v>
      </c>
      <c r="S78" s="32">
        <f>ROUND(S77,3)</f>
        <v>5.0999999999999997E-2</v>
      </c>
      <c r="T78" s="68"/>
      <c r="U78" s="68"/>
    </row>
    <row r="79" spans="1:23" outlineLevel="1" x14ac:dyDescent="0.25">
      <c r="B79" s="93" t="s">
        <v>269</v>
      </c>
      <c r="D79" s="2" t="s">
        <v>85</v>
      </c>
      <c r="H79" s="31"/>
      <c r="I79" s="31"/>
      <c r="J79" s="31"/>
      <c r="K79" s="31"/>
      <c r="L79" s="31"/>
      <c r="M79" s="31"/>
      <c r="P79" s="31"/>
      <c r="Q79" s="31"/>
      <c r="R79" s="31"/>
      <c r="S79" s="31"/>
      <c r="T79" s="31"/>
      <c r="U79" s="31"/>
    </row>
    <row r="80" spans="1:23" outlineLevel="1" x14ac:dyDescent="0.25">
      <c r="B80" s="93" t="s">
        <v>173</v>
      </c>
      <c r="D80" s="2" t="s">
        <v>85</v>
      </c>
      <c r="H80" s="31"/>
      <c r="I80" s="31"/>
      <c r="J80" s="31"/>
      <c r="K80" s="31"/>
      <c r="L80" s="31"/>
      <c r="M80" s="31"/>
      <c r="P80" s="31"/>
      <c r="Q80" s="31"/>
      <c r="R80" s="31"/>
      <c r="S80" s="31"/>
      <c r="T80" s="31"/>
      <c r="U80" s="31"/>
    </row>
    <row r="81" spans="1:23" outlineLevel="1" x14ac:dyDescent="0.25">
      <c r="B81" s="93" t="s">
        <v>185</v>
      </c>
      <c r="D81" s="2" t="s">
        <v>85</v>
      </c>
      <c r="H81" s="31"/>
      <c r="I81" s="31"/>
      <c r="J81" s="31"/>
      <c r="K81" s="31"/>
      <c r="L81" s="31"/>
      <c r="M81" s="31"/>
      <c r="P81" s="31"/>
      <c r="Q81" s="31"/>
      <c r="R81" s="31"/>
      <c r="S81" s="31"/>
      <c r="T81" s="31"/>
      <c r="U81" s="31"/>
    </row>
    <row r="82" spans="1:23" outlineLevel="1" x14ac:dyDescent="0.25">
      <c r="B82" s="93" t="s">
        <v>270</v>
      </c>
      <c r="D82" s="2" t="s">
        <v>85</v>
      </c>
      <c r="H82" s="31"/>
      <c r="I82" s="31"/>
      <c r="J82" s="31"/>
      <c r="K82" s="31"/>
      <c r="L82" s="31"/>
      <c r="M82" s="31"/>
      <c r="P82" s="31"/>
      <c r="Q82" s="31"/>
      <c r="R82" s="31"/>
      <c r="S82" s="31"/>
      <c r="T82" s="31"/>
      <c r="U82" s="31"/>
    </row>
    <row r="83" spans="1:23" outlineLevel="1" x14ac:dyDescent="0.25">
      <c r="B83" s="93" t="s">
        <v>172</v>
      </c>
      <c r="D83" s="2" t="s">
        <v>85</v>
      </c>
      <c r="H83" s="31"/>
      <c r="I83" s="31"/>
      <c r="J83" s="31"/>
      <c r="K83" s="31"/>
      <c r="L83" s="31"/>
      <c r="M83" s="31"/>
      <c r="P83" s="31"/>
      <c r="Q83" s="31"/>
      <c r="R83" s="31"/>
      <c r="S83" s="31"/>
      <c r="T83" s="31"/>
      <c r="U83" s="31"/>
    </row>
    <row r="84" spans="1:23" outlineLevel="1" x14ac:dyDescent="0.25">
      <c r="B84" s="93" t="s">
        <v>184</v>
      </c>
      <c r="D84" s="2" t="s">
        <v>85</v>
      </c>
      <c r="H84" s="31"/>
      <c r="I84" s="31"/>
      <c r="J84" s="31"/>
      <c r="K84" s="31"/>
      <c r="L84" s="31"/>
      <c r="M84" s="31"/>
      <c r="P84" s="31"/>
      <c r="Q84" s="31"/>
      <c r="R84" s="31"/>
      <c r="S84" s="31"/>
      <c r="T84" s="31"/>
      <c r="U84" s="31"/>
    </row>
    <row r="85" spans="1:23" outlineLevel="1" x14ac:dyDescent="0.25"/>
    <row r="87" spans="1:23" s="8" customFormat="1" x14ac:dyDescent="0.25">
      <c r="B87" s="8" t="s">
        <v>182</v>
      </c>
      <c r="H87" s="35"/>
      <c r="I87" s="35"/>
      <c r="J87" s="35"/>
      <c r="K87" s="35"/>
      <c r="L87" s="35"/>
      <c r="M87" s="35"/>
    </row>
    <row r="88" spans="1:23" outlineLevel="1" x14ac:dyDescent="0.25">
      <c r="B88" s="39"/>
    </row>
    <row r="89" spans="1:23" outlineLevel="1" x14ac:dyDescent="0.25">
      <c r="B89" s="1" t="s">
        <v>150</v>
      </c>
    </row>
    <row r="90" spans="1:23" outlineLevel="1" x14ac:dyDescent="0.25">
      <c r="B90" s="2" t="s">
        <v>71</v>
      </c>
      <c r="D90" s="2" t="s">
        <v>85</v>
      </c>
      <c r="F90" s="43">
        <f>'2. Input uit WACC modellen'!F38</f>
        <v>0.4524648639265762</v>
      </c>
      <c r="H90" s="76">
        <f>$F90</f>
        <v>0.4524648639265762</v>
      </c>
      <c r="I90" s="76">
        <f>$F90</f>
        <v>0.4524648639265762</v>
      </c>
      <c r="J90" s="76">
        <f t="shared" ref="J90:M92" si="32">$F90</f>
        <v>0.4524648639265762</v>
      </c>
      <c r="K90" s="76">
        <f t="shared" si="32"/>
        <v>0.4524648639265762</v>
      </c>
      <c r="L90" s="76">
        <f t="shared" si="32"/>
        <v>0.4524648639265762</v>
      </c>
      <c r="M90" s="76">
        <f t="shared" si="32"/>
        <v>0.4524648639265762</v>
      </c>
      <c r="P90" s="76">
        <f t="shared" ref="P90:U91" si="33">$F90</f>
        <v>0.4524648639265762</v>
      </c>
      <c r="Q90" s="76">
        <f t="shared" si="33"/>
        <v>0.4524648639265762</v>
      </c>
      <c r="R90" s="76">
        <f t="shared" si="33"/>
        <v>0.4524648639265762</v>
      </c>
      <c r="S90" s="76">
        <f t="shared" si="33"/>
        <v>0.4524648639265762</v>
      </c>
      <c r="T90" s="76">
        <f t="shared" si="33"/>
        <v>0.4524648639265762</v>
      </c>
      <c r="U90" s="76">
        <f t="shared" si="33"/>
        <v>0.4524648639265762</v>
      </c>
    </row>
    <row r="91" spans="1:23" outlineLevel="1" x14ac:dyDescent="0.25">
      <c r="B91" s="2" t="s">
        <v>72</v>
      </c>
      <c r="D91" s="2" t="s">
        <v>85</v>
      </c>
      <c r="F91" s="43">
        <f>'2. Input uit WACC modellen'!F39</f>
        <v>0.25</v>
      </c>
      <c r="H91" s="76">
        <f>$F91</f>
        <v>0.25</v>
      </c>
      <c r="I91" s="76">
        <f t="shared" ref="I91:I92" si="34">$F91</f>
        <v>0.25</v>
      </c>
      <c r="J91" s="76">
        <f t="shared" si="32"/>
        <v>0.25</v>
      </c>
      <c r="K91" s="76">
        <f t="shared" si="32"/>
        <v>0.25</v>
      </c>
      <c r="L91" s="76">
        <f t="shared" si="32"/>
        <v>0.25</v>
      </c>
      <c r="M91" s="76">
        <f t="shared" si="32"/>
        <v>0.25</v>
      </c>
      <c r="P91" s="76">
        <f t="shared" si="33"/>
        <v>0.25</v>
      </c>
      <c r="Q91" s="76">
        <f t="shared" si="33"/>
        <v>0.25</v>
      </c>
      <c r="R91" s="76">
        <f t="shared" si="33"/>
        <v>0.25</v>
      </c>
      <c r="S91" s="76">
        <f t="shared" si="33"/>
        <v>0.25</v>
      </c>
      <c r="T91" s="76">
        <f t="shared" si="33"/>
        <v>0.25</v>
      </c>
      <c r="U91" s="76">
        <f t="shared" si="33"/>
        <v>0.25</v>
      </c>
    </row>
    <row r="92" spans="1:23" outlineLevel="1" x14ac:dyDescent="0.25">
      <c r="A92" s="99"/>
      <c r="B92" s="2" t="s">
        <v>287</v>
      </c>
      <c r="D92" s="2" t="s">
        <v>85</v>
      </c>
      <c r="F92" s="43">
        <f>'2. Input uit WACC modellen'!F40</f>
        <v>-9.240740740740726E-5</v>
      </c>
      <c r="H92" s="76">
        <f>$F92</f>
        <v>-9.240740740740726E-5</v>
      </c>
      <c r="I92" s="76">
        <f t="shared" si="34"/>
        <v>-9.240740740740726E-5</v>
      </c>
      <c r="J92" s="76">
        <f t="shared" si="32"/>
        <v>-9.240740740740726E-5</v>
      </c>
      <c r="K92" s="76">
        <f t="shared" si="32"/>
        <v>-9.240740740740726E-5</v>
      </c>
      <c r="L92" s="76">
        <f t="shared" si="32"/>
        <v>-9.240740740740726E-5</v>
      </c>
      <c r="M92" s="76">
        <f t="shared" si="32"/>
        <v>-9.240740740740726E-5</v>
      </c>
      <c r="P92" s="43">
        <f>'4. Risicovrije rente'!S34</f>
        <v>5.0000000000000001E-3</v>
      </c>
      <c r="Q92" s="43">
        <f>'4. Risicovrije rente'!T34</f>
        <v>5.0000000000000001E-3</v>
      </c>
      <c r="R92" s="43">
        <f>'4. Risicovrije rente'!U34</f>
        <v>5.0000000000000001E-3</v>
      </c>
      <c r="S92" s="43">
        <f>'4. Risicovrije rente'!V34</f>
        <v>1.222761508951407E-2</v>
      </c>
      <c r="T92" s="43">
        <f>'4. Risicovrije rente'!W34</f>
        <v>1.222761508951407E-2</v>
      </c>
      <c r="U92" s="43">
        <f>'4. Risicovrije rente'!X34</f>
        <v>1.222761508951407E-2</v>
      </c>
    </row>
    <row r="93" spans="1:23" outlineLevel="1" x14ac:dyDescent="0.25">
      <c r="A93" s="99"/>
      <c r="B93" s="2" t="s">
        <v>288</v>
      </c>
      <c r="D93" s="2" t="s">
        <v>85</v>
      </c>
      <c r="H93" s="43">
        <f>'4. Risicovrije rente'!S37</f>
        <v>-2.4786015325670495E-3</v>
      </c>
      <c r="I93" s="43">
        <f>'4. Risicovrije rente'!T37</f>
        <v>1.3280961538461537E-2</v>
      </c>
      <c r="J93" s="31"/>
      <c r="K93" s="31"/>
      <c r="L93" s="31"/>
      <c r="M93" s="31"/>
      <c r="P93" s="43">
        <f>'4. Risicovrije rente'!S39</f>
        <v>5.0000000000000001E-3</v>
      </c>
      <c r="Q93" s="43">
        <f>'4. Risicovrije rente'!T39</f>
        <v>1.4405192307692312E-2</v>
      </c>
      <c r="R93" s="43">
        <f>'4. Risicovrije rente'!U39</f>
        <v>2.7455769230769221E-2</v>
      </c>
      <c r="S93" s="43">
        <f>'4. Risicovrije rente'!V39</f>
        <v>2.6723880308570001E-2</v>
      </c>
      <c r="T93" s="68"/>
      <c r="U93" s="68"/>
      <c r="W93" s="2" t="s">
        <v>168</v>
      </c>
    </row>
    <row r="94" spans="1:23" outlineLevel="1" x14ac:dyDescent="0.25">
      <c r="A94" s="99"/>
      <c r="B94" s="2" t="s">
        <v>74</v>
      </c>
      <c r="D94" s="2" t="s">
        <v>85</v>
      </c>
      <c r="F94" s="43">
        <f>'2. Input uit WACC modellen'!F41</f>
        <v>0.05</v>
      </c>
      <c r="H94" s="76">
        <f>$F94</f>
        <v>0.05</v>
      </c>
      <c r="I94" s="76">
        <f t="shared" ref="I94" si="35">$F94</f>
        <v>0.05</v>
      </c>
      <c r="J94" s="76">
        <f t="shared" ref="J94:M95" si="36">$F94</f>
        <v>0.05</v>
      </c>
      <c r="K94" s="76">
        <f t="shared" si="36"/>
        <v>0.05</v>
      </c>
      <c r="L94" s="76">
        <f t="shared" si="36"/>
        <v>0.05</v>
      </c>
      <c r="M94" s="76">
        <f t="shared" si="36"/>
        <v>0.05</v>
      </c>
      <c r="P94" s="76">
        <f t="shared" ref="P94:U95" si="37">$F94</f>
        <v>0.05</v>
      </c>
      <c r="Q94" s="76">
        <f t="shared" si="37"/>
        <v>0.05</v>
      </c>
      <c r="R94" s="76">
        <f t="shared" si="37"/>
        <v>0.05</v>
      </c>
      <c r="S94" s="76">
        <f t="shared" si="37"/>
        <v>0.05</v>
      </c>
      <c r="T94" s="76">
        <f t="shared" si="37"/>
        <v>0.05</v>
      </c>
      <c r="U94" s="76">
        <f t="shared" si="37"/>
        <v>0.05</v>
      </c>
    </row>
    <row r="95" spans="1:23" outlineLevel="1" x14ac:dyDescent="0.25">
      <c r="A95" s="99"/>
      <c r="B95" s="2" t="s">
        <v>164</v>
      </c>
      <c r="F95" s="77">
        <f>'2. Input uit WACC modellen'!F42</f>
        <v>0.39052874739697352</v>
      </c>
      <c r="H95" s="78">
        <f>$F95</f>
        <v>0.39052874739697352</v>
      </c>
      <c r="I95" s="78">
        <f>$F95</f>
        <v>0.39052874739697352</v>
      </c>
      <c r="J95" s="78">
        <f t="shared" si="36"/>
        <v>0.39052874739697352</v>
      </c>
      <c r="K95" s="78">
        <f t="shared" si="36"/>
        <v>0.39052874739697352</v>
      </c>
      <c r="L95" s="78">
        <f t="shared" si="36"/>
        <v>0.39052874739697352</v>
      </c>
      <c r="M95" s="78">
        <f t="shared" si="36"/>
        <v>0.39052874739697352</v>
      </c>
      <c r="P95" s="78">
        <f t="shared" si="37"/>
        <v>0.39052874739697352</v>
      </c>
      <c r="Q95" s="78">
        <f t="shared" si="37"/>
        <v>0.39052874739697352</v>
      </c>
      <c r="R95" s="78">
        <f t="shared" si="37"/>
        <v>0.39052874739697352</v>
      </c>
      <c r="S95" s="78">
        <f t="shared" si="37"/>
        <v>0.39052874739697352</v>
      </c>
      <c r="T95" s="78">
        <f t="shared" si="37"/>
        <v>0.39052874739697352</v>
      </c>
      <c r="U95" s="78">
        <f t="shared" si="37"/>
        <v>0.39052874739697352</v>
      </c>
    </row>
    <row r="96" spans="1:23" outlineLevel="1" x14ac:dyDescent="0.25">
      <c r="A96" s="99"/>
      <c r="B96" s="2" t="s">
        <v>289</v>
      </c>
      <c r="D96" s="2" t="s">
        <v>85</v>
      </c>
      <c r="H96" s="43">
        <f>'2. Input uit WACC modellen'!S43</f>
        <v>1.4799809838996474E-2</v>
      </c>
      <c r="I96" s="43">
        <f>'2. Input uit WACC modellen'!T43</f>
        <v>1.2563793392173233E-2</v>
      </c>
      <c r="J96" s="43">
        <f>'2. Input uit WACC modellen'!U43</f>
        <v>1.0719922539219722E-2</v>
      </c>
      <c r="K96" s="43">
        <f>'2. Input uit WACC modellen'!V43</f>
        <v>9.5487336786033803E-3</v>
      </c>
      <c r="L96" s="43">
        <f>'2. Input uit WACC modellen'!W43</f>
        <v>9.0182344731594543E-3</v>
      </c>
      <c r="M96" s="43">
        <f>'2. Input uit WACC modellen'!X43</f>
        <v>8.876355957370699E-3</v>
      </c>
      <c r="P96" s="76">
        <f t="shared" ref="P96:U96" si="38">H96</f>
        <v>1.4799809838996474E-2</v>
      </c>
      <c r="Q96" s="76">
        <f t="shared" si="38"/>
        <v>1.2563793392173233E-2</v>
      </c>
      <c r="R96" s="76">
        <f t="shared" si="38"/>
        <v>1.0719922539219722E-2</v>
      </c>
      <c r="S96" s="76">
        <f t="shared" si="38"/>
        <v>9.5487336786033803E-3</v>
      </c>
      <c r="T96" s="76">
        <f t="shared" si="38"/>
        <v>9.0182344731594543E-3</v>
      </c>
      <c r="U96" s="76">
        <f t="shared" si="38"/>
        <v>8.876355957370699E-3</v>
      </c>
    </row>
    <row r="97" spans="1:23" outlineLevel="1" x14ac:dyDescent="0.25">
      <c r="A97" s="99"/>
      <c r="B97" s="2" t="s">
        <v>290</v>
      </c>
      <c r="D97" s="2" t="s">
        <v>85</v>
      </c>
      <c r="H97" s="43">
        <f>'5. Rente schulden'!S42</f>
        <v>1.4334063833712432E-2</v>
      </c>
      <c r="I97" s="43">
        <f>'5. Rente schulden'!T42</f>
        <v>1.3766379548441936E-2</v>
      </c>
      <c r="J97" s="31"/>
      <c r="K97" s="31"/>
      <c r="L97" s="31"/>
      <c r="M97" s="31"/>
      <c r="P97" s="43">
        <f>'5. Rente schulden'!S42</f>
        <v>1.4334063833712432E-2</v>
      </c>
      <c r="Q97" s="43">
        <f>'5. Rente schulden'!T42</f>
        <v>1.3766379548441936E-2</v>
      </c>
      <c r="R97" s="43">
        <f>'5. Rente schulden'!U42</f>
        <v>1.461467854637886E-2</v>
      </c>
      <c r="S97" s="43">
        <f>'5. Rente schulden'!V42</f>
        <v>1.5902568340739491E-2</v>
      </c>
      <c r="T97" s="68"/>
      <c r="U97" s="68"/>
      <c r="W97" s="2" t="s">
        <v>168</v>
      </c>
    </row>
    <row r="98" spans="1:23" outlineLevel="1" x14ac:dyDescent="0.25">
      <c r="A98" s="99"/>
      <c r="B98" s="2" t="s">
        <v>91</v>
      </c>
      <c r="D98" s="2" t="s">
        <v>85</v>
      </c>
      <c r="F98" s="43">
        <f>'2. Input uit WACC modellen'!F45</f>
        <v>1.5E-3</v>
      </c>
      <c r="H98" s="76">
        <f>$F98</f>
        <v>1.5E-3</v>
      </c>
      <c r="I98" s="76">
        <f t="shared" ref="I98:M98" si="39">$F98</f>
        <v>1.5E-3</v>
      </c>
      <c r="J98" s="76">
        <f t="shared" si="39"/>
        <v>1.5E-3</v>
      </c>
      <c r="K98" s="76">
        <f t="shared" si="39"/>
        <v>1.5E-3</v>
      </c>
      <c r="L98" s="76">
        <f t="shared" si="39"/>
        <v>1.5E-3</v>
      </c>
      <c r="M98" s="76">
        <f t="shared" si="39"/>
        <v>1.5E-3</v>
      </c>
      <c r="P98" s="76">
        <f t="shared" ref="P98:U98" si="40">$F98</f>
        <v>1.5E-3</v>
      </c>
      <c r="Q98" s="76">
        <f>$F98</f>
        <v>1.5E-3</v>
      </c>
      <c r="R98" s="76">
        <f>$F98</f>
        <v>1.5E-3</v>
      </c>
      <c r="S98" s="76">
        <f t="shared" si="40"/>
        <v>1.5E-3</v>
      </c>
      <c r="T98" s="76">
        <f t="shared" si="40"/>
        <v>1.5E-3</v>
      </c>
      <c r="U98" s="76">
        <f t="shared" si="40"/>
        <v>1.5E-3</v>
      </c>
    </row>
    <row r="99" spans="1:23" outlineLevel="1" x14ac:dyDescent="0.25">
      <c r="B99" s="2" t="s">
        <v>269</v>
      </c>
      <c r="D99" s="2" t="s">
        <v>85</v>
      </c>
      <c r="H99" s="76">
        <f>H27</f>
        <v>8.3408398013620176E-3</v>
      </c>
      <c r="I99" s="76">
        <f t="shared" ref="I99:M99" si="41">I27</f>
        <v>8.8408398013620181E-3</v>
      </c>
      <c r="J99" s="76">
        <f t="shared" si="41"/>
        <v>8.8408398013620181E-3</v>
      </c>
      <c r="K99" s="76">
        <f t="shared" si="41"/>
        <v>8.8408398013620007E-3</v>
      </c>
      <c r="L99" s="76">
        <f t="shared" si="41"/>
        <v>8.8408398013620007E-3</v>
      </c>
      <c r="M99" s="76">
        <f t="shared" si="41"/>
        <v>8.8408398013620007E-3</v>
      </c>
      <c r="P99" s="76">
        <f>H99</f>
        <v>8.3408398013620176E-3</v>
      </c>
      <c r="Q99" s="76">
        <f t="shared" ref="Q99:U100" si="42">I99</f>
        <v>8.8408398013620181E-3</v>
      </c>
      <c r="R99" s="76">
        <f t="shared" si="42"/>
        <v>8.8408398013620181E-3</v>
      </c>
      <c r="S99" s="76">
        <f t="shared" si="42"/>
        <v>8.8408398013620007E-3</v>
      </c>
      <c r="T99" s="76">
        <f t="shared" si="42"/>
        <v>8.8408398013620007E-3</v>
      </c>
      <c r="U99" s="76">
        <f t="shared" si="42"/>
        <v>8.8408398013620007E-3</v>
      </c>
    </row>
    <row r="100" spans="1:23" outlineLevel="1" x14ac:dyDescent="0.25">
      <c r="B100" s="2" t="s">
        <v>270</v>
      </c>
      <c r="D100" s="2" t="s">
        <v>85</v>
      </c>
      <c r="H100" s="76">
        <f>H24</f>
        <v>1.6681679602724035E-2</v>
      </c>
      <c r="I100" s="76">
        <f t="shared" ref="I100:M100" si="43">I24</f>
        <v>1.7681679602724036E-2</v>
      </c>
      <c r="J100" s="76">
        <f t="shared" si="43"/>
        <v>1.7681679602724036E-2</v>
      </c>
      <c r="K100" s="76">
        <f t="shared" si="43"/>
        <v>1.7681679602724001E-2</v>
      </c>
      <c r="L100" s="76">
        <f t="shared" si="43"/>
        <v>1.7681679602724001E-2</v>
      </c>
      <c r="M100" s="76">
        <f t="shared" si="43"/>
        <v>1.7681679602724001E-2</v>
      </c>
      <c r="P100" s="76">
        <f>H100</f>
        <v>1.6681679602724035E-2</v>
      </c>
      <c r="Q100" s="76">
        <f t="shared" si="42"/>
        <v>1.7681679602724036E-2</v>
      </c>
      <c r="R100" s="76">
        <f t="shared" si="42"/>
        <v>1.7681679602724036E-2</v>
      </c>
      <c r="S100" s="76">
        <f t="shared" si="42"/>
        <v>1.7681679602724001E-2</v>
      </c>
      <c r="T100" s="76">
        <f t="shared" si="42"/>
        <v>1.7681679602724001E-2</v>
      </c>
      <c r="U100" s="76">
        <f t="shared" si="42"/>
        <v>1.7681679602724001E-2</v>
      </c>
    </row>
    <row r="101" spans="1:23" outlineLevel="1" x14ac:dyDescent="0.25"/>
    <row r="102" spans="1:23" outlineLevel="1" x14ac:dyDescent="0.25">
      <c r="B102" s="1" t="s">
        <v>166</v>
      </c>
      <c r="H102" s="1" t="s">
        <v>165</v>
      </c>
      <c r="P102" s="1" t="s">
        <v>162</v>
      </c>
    </row>
    <row r="103" spans="1:23" outlineLevel="1" x14ac:dyDescent="0.25">
      <c r="B103" s="2" t="s">
        <v>71</v>
      </c>
      <c r="D103" s="2" t="s">
        <v>85</v>
      </c>
      <c r="H103" s="76">
        <f>H90</f>
        <v>0.4524648639265762</v>
      </c>
      <c r="I103" s="76">
        <f t="shared" ref="I103:I105" si="44">I90</f>
        <v>0.4524648639265762</v>
      </c>
      <c r="J103" s="76">
        <f t="shared" ref="J103:M103" si="45">J90</f>
        <v>0.4524648639265762</v>
      </c>
      <c r="K103" s="76">
        <f t="shared" si="45"/>
        <v>0.4524648639265762</v>
      </c>
      <c r="L103" s="76">
        <f t="shared" si="45"/>
        <v>0.4524648639265762</v>
      </c>
      <c r="M103" s="76">
        <f t="shared" si="45"/>
        <v>0.4524648639265762</v>
      </c>
      <c r="P103" s="76">
        <f t="shared" ref="P103:U105" si="46">P90</f>
        <v>0.4524648639265762</v>
      </c>
      <c r="Q103" s="76">
        <f t="shared" si="46"/>
        <v>0.4524648639265762</v>
      </c>
      <c r="R103" s="76">
        <f t="shared" si="46"/>
        <v>0.4524648639265762</v>
      </c>
      <c r="S103" s="76">
        <f t="shared" si="46"/>
        <v>0.4524648639265762</v>
      </c>
      <c r="T103" s="76">
        <f t="shared" si="46"/>
        <v>0.4524648639265762</v>
      </c>
      <c r="U103" s="76">
        <f t="shared" si="46"/>
        <v>0.4524648639265762</v>
      </c>
    </row>
    <row r="104" spans="1:23" outlineLevel="1" x14ac:dyDescent="0.25">
      <c r="B104" s="2" t="s">
        <v>72</v>
      </c>
      <c r="D104" s="2" t="s">
        <v>85</v>
      </c>
      <c r="H104" s="76">
        <f>H91</f>
        <v>0.25</v>
      </c>
      <c r="I104" s="76">
        <f t="shared" si="44"/>
        <v>0.25</v>
      </c>
      <c r="J104" s="76">
        <f t="shared" ref="J104:M104" si="47">J91</f>
        <v>0.25</v>
      </c>
      <c r="K104" s="76">
        <f t="shared" si="47"/>
        <v>0.25</v>
      </c>
      <c r="L104" s="76">
        <f t="shared" si="47"/>
        <v>0.25</v>
      </c>
      <c r="M104" s="76">
        <f t="shared" si="47"/>
        <v>0.25</v>
      </c>
      <c r="P104" s="76">
        <f t="shared" si="46"/>
        <v>0.25</v>
      </c>
      <c r="Q104" s="76">
        <f t="shared" si="46"/>
        <v>0.25</v>
      </c>
      <c r="R104" s="76">
        <f t="shared" si="46"/>
        <v>0.25</v>
      </c>
      <c r="S104" s="76">
        <f t="shared" si="46"/>
        <v>0.25</v>
      </c>
      <c r="T104" s="76">
        <f t="shared" si="46"/>
        <v>0.25</v>
      </c>
      <c r="U104" s="76">
        <f t="shared" si="46"/>
        <v>0.25</v>
      </c>
    </row>
    <row r="105" spans="1:23" outlineLevel="1" x14ac:dyDescent="0.25">
      <c r="B105" s="2" t="s">
        <v>73</v>
      </c>
      <c r="D105" s="2" t="s">
        <v>85</v>
      </c>
      <c r="H105" s="76">
        <f>H92</f>
        <v>-9.240740740740726E-5</v>
      </c>
      <c r="I105" s="76">
        <f t="shared" si="44"/>
        <v>-9.240740740740726E-5</v>
      </c>
      <c r="J105" s="76">
        <f t="shared" ref="J105:M105" si="48">J92</f>
        <v>-9.240740740740726E-5</v>
      </c>
      <c r="K105" s="76">
        <f t="shared" si="48"/>
        <v>-9.240740740740726E-5</v>
      </c>
      <c r="L105" s="76">
        <f t="shared" si="48"/>
        <v>-9.240740740740726E-5</v>
      </c>
      <c r="M105" s="76">
        <f t="shared" si="48"/>
        <v>-9.240740740740726E-5</v>
      </c>
      <c r="P105" s="76">
        <f t="shared" si="46"/>
        <v>5.0000000000000001E-3</v>
      </c>
      <c r="Q105" s="76">
        <f t="shared" si="46"/>
        <v>5.0000000000000001E-3</v>
      </c>
      <c r="R105" s="76">
        <f t="shared" si="46"/>
        <v>5.0000000000000001E-3</v>
      </c>
      <c r="S105" s="76">
        <f t="shared" si="46"/>
        <v>1.222761508951407E-2</v>
      </c>
      <c r="T105" s="76">
        <f t="shared" si="46"/>
        <v>1.222761508951407E-2</v>
      </c>
      <c r="U105" s="76">
        <f t="shared" si="46"/>
        <v>1.222761508951407E-2</v>
      </c>
    </row>
    <row r="106" spans="1:23" outlineLevel="1" x14ac:dyDescent="0.25">
      <c r="B106" s="2" t="s">
        <v>74</v>
      </c>
      <c r="D106" s="2" t="s">
        <v>85</v>
      </c>
      <c r="H106" s="76">
        <f>H94</f>
        <v>0.05</v>
      </c>
      <c r="I106" s="76">
        <f t="shared" ref="I106" si="49">I94</f>
        <v>0.05</v>
      </c>
      <c r="J106" s="76">
        <f t="shared" ref="J106:M106" si="50">J94</f>
        <v>0.05</v>
      </c>
      <c r="K106" s="76">
        <f t="shared" si="50"/>
        <v>0.05</v>
      </c>
      <c r="L106" s="76">
        <f t="shared" si="50"/>
        <v>0.05</v>
      </c>
      <c r="M106" s="76">
        <f t="shared" si="50"/>
        <v>0.05</v>
      </c>
      <c r="P106" s="76">
        <f t="shared" ref="P106:U107" si="51">P94</f>
        <v>0.05</v>
      </c>
      <c r="Q106" s="76">
        <f t="shared" si="51"/>
        <v>0.05</v>
      </c>
      <c r="R106" s="76">
        <f t="shared" si="51"/>
        <v>0.05</v>
      </c>
      <c r="S106" s="76">
        <f t="shared" si="51"/>
        <v>0.05</v>
      </c>
      <c r="T106" s="76">
        <f t="shared" si="51"/>
        <v>0.05</v>
      </c>
      <c r="U106" s="76">
        <f t="shared" si="51"/>
        <v>0.05</v>
      </c>
    </row>
    <row r="107" spans="1:23" outlineLevel="1" x14ac:dyDescent="0.25">
      <c r="B107" s="2" t="s">
        <v>164</v>
      </c>
      <c r="H107" s="78">
        <f>H95</f>
        <v>0.39052874739697352</v>
      </c>
      <c r="I107" s="78">
        <f t="shared" ref="I107" si="52">I95</f>
        <v>0.39052874739697352</v>
      </c>
      <c r="J107" s="78">
        <f t="shared" ref="J107:M107" si="53">J95</f>
        <v>0.39052874739697352</v>
      </c>
      <c r="K107" s="78">
        <f t="shared" si="53"/>
        <v>0.39052874739697352</v>
      </c>
      <c r="L107" s="78">
        <f t="shared" si="53"/>
        <v>0.39052874739697352</v>
      </c>
      <c r="M107" s="78">
        <f t="shared" si="53"/>
        <v>0.39052874739697352</v>
      </c>
      <c r="P107" s="78">
        <f t="shared" si="51"/>
        <v>0.39052874739697352</v>
      </c>
      <c r="Q107" s="78">
        <f t="shared" si="51"/>
        <v>0.39052874739697352</v>
      </c>
      <c r="R107" s="78">
        <f t="shared" si="51"/>
        <v>0.39052874739697352</v>
      </c>
      <c r="S107" s="78">
        <f t="shared" si="51"/>
        <v>0.39052874739697352</v>
      </c>
      <c r="T107" s="78">
        <f t="shared" si="51"/>
        <v>0.39052874739697352</v>
      </c>
      <c r="U107" s="78">
        <f t="shared" si="51"/>
        <v>0.39052874739697352</v>
      </c>
    </row>
    <row r="108" spans="1:23" outlineLevel="1" x14ac:dyDescent="0.25">
      <c r="B108" s="2" t="s">
        <v>94</v>
      </c>
      <c r="H108" s="79">
        <f>((1-H103)+H103*(1-H104))/(1-H103)*H107</f>
        <v>0.63256874388592832</v>
      </c>
      <c r="I108" s="79">
        <f t="shared" ref="I108" si="54">((1-I103)+I103*(1-I104))/(1-I103)*I107</f>
        <v>0.63256874388592832</v>
      </c>
      <c r="J108" s="79">
        <f t="shared" ref="J108:M108" si="55">((1-J103)+J103*(1-J104))/(1-J103)*J107</f>
        <v>0.63256874388592832</v>
      </c>
      <c r="K108" s="79">
        <f t="shared" si="55"/>
        <v>0.63256874388592832</v>
      </c>
      <c r="L108" s="79">
        <f t="shared" si="55"/>
        <v>0.63256874388592832</v>
      </c>
      <c r="M108" s="79">
        <f t="shared" si="55"/>
        <v>0.63256874388592832</v>
      </c>
      <c r="P108" s="79">
        <f t="shared" ref="P108:Q108" si="56">((1-P103)+P103*(1-P104))/(1-P103)*P107</f>
        <v>0.63256874388592832</v>
      </c>
      <c r="Q108" s="79">
        <f t="shared" si="56"/>
        <v>0.63256874388592832</v>
      </c>
      <c r="R108" s="79">
        <f t="shared" ref="R108" si="57">((1-R103)+R103*(1-R104))/(1-R103)*R107</f>
        <v>0.63256874388592832</v>
      </c>
      <c r="S108" s="79">
        <f t="shared" ref="S108" si="58">((1-S103)+S103*(1-S104))/(1-S103)*S107</f>
        <v>0.63256874388592832</v>
      </c>
      <c r="T108" s="79">
        <f t="shared" ref="T108" si="59">((1-T103)+T103*(1-T104))/(1-T103)*T107</f>
        <v>0.63256874388592832</v>
      </c>
      <c r="U108" s="79">
        <f t="shared" ref="U108" si="60">((1-U103)+U103*(1-U104))/(1-U103)*U107</f>
        <v>0.63256874388592832</v>
      </c>
    </row>
    <row r="109" spans="1:23" outlineLevel="1" x14ac:dyDescent="0.25">
      <c r="B109" s="2" t="s">
        <v>157</v>
      </c>
      <c r="D109" s="2" t="s">
        <v>85</v>
      </c>
      <c r="H109" s="80">
        <f>H105+H108*H106</f>
        <v>3.1536029786889005E-2</v>
      </c>
      <c r="I109" s="80">
        <f>I105+I108*I106</f>
        <v>3.1536029786889005E-2</v>
      </c>
      <c r="J109" s="80">
        <f t="shared" ref="J109:L109" si="61">J105+J108*J106</f>
        <v>3.1536029786889005E-2</v>
      </c>
      <c r="K109" s="80">
        <f t="shared" si="61"/>
        <v>3.1536029786889005E-2</v>
      </c>
      <c r="L109" s="80">
        <f t="shared" si="61"/>
        <v>3.1536029786889005E-2</v>
      </c>
      <c r="M109" s="80">
        <f>M105+M108*M106</f>
        <v>3.1536029786889005E-2</v>
      </c>
      <c r="P109" s="80">
        <f>P105+P108*P106</f>
        <v>3.6628437194296412E-2</v>
      </c>
      <c r="Q109" s="80">
        <f t="shared" ref="Q109" si="62">Q105+Q108*Q106</f>
        <v>3.6628437194296412E-2</v>
      </c>
      <c r="R109" s="80">
        <f t="shared" ref="R109" si="63">R105+R108*R106</f>
        <v>3.6628437194296412E-2</v>
      </c>
      <c r="S109" s="80">
        <f t="shared" ref="S109" si="64">S105+S108*S106</f>
        <v>4.3856052283810482E-2</v>
      </c>
      <c r="T109" s="80">
        <f t="shared" ref="T109" si="65">T105+T108*T106</f>
        <v>4.3856052283810482E-2</v>
      </c>
      <c r="U109" s="80">
        <f t="shared" ref="U109" si="66">U105+U108*U106</f>
        <v>4.3856052283810482E-2</v>
      </c>
    </row>
    <row r="110" spans="1:23" outlineLevel="1" x14ac:dyDescent="0.25">
      <c r="B110" s="2" t="s">
        <v>158</v>
      </c>
      <c r="D110" s="2" t="s">
        <v>85</v>
      </c>
      <c r="H110" s="80">
        <f>H109*1/(1-H104)</f>
        <v>4.2048039715852005E-2</v>
      </c>
      <c r="I110" s="80">
        <f>I109*1/(1-I104)</f>
        <v>4.2048039715852005E-2</v>
      </c>
      <c r="J110" s="80">
        <f t="shared" ref="J110:M110" si="67">J109*1/(1-J104)</f>
        <v>4.2048039715852005E-2</v>
      </c>
      <c r="K110" s="80">
        <f t="shared" si="67"/>
        <v>4.2048039715852005E-2</v>
      </c>
      <c r="L110" s="80">
        <f t="shared" si="67"/>
        <v>4.2048039715852005E-2</v>
      </c>
      <c r="M110" s="80">
        <f t="shared" si="67"/>
        <v>4.2048039715852005E-2</v>
      </c>
      <c r="P110" s="80">
        <f t="shared" ref="P110:U110" si="68">P109*1/(1-P104)</f>
        <v>4.8837916259061885E-2</v>
      </c>
      <c r="Q110" s="80">
        <f t="shared" si="68"/>
        <v>4.8837916259061885E-2</v>
      </c>
      <c r="R110" s="80">
        <f t="shared" si="68"/>
        <v>4.8837916259061885E-2</v>
      </c>
      <c r="S110" s="80">
        <f t="shared" si="68"/>
        <v>5.8474736378413973E-2</v>
      </c>
      <c r="T110" s="80">
        <f t="shared" si="68"/>
        <v>5.8474736378413973E-2</v>
      </c>
      <c r="U110" s="80">
        <f t="shared" si="68"/>
        <v>5.8474736378413973E-2</v>
      </c>
    </row>
    <row r="111" spans="1:23" outlineLevel="1" x14ac:dyDescent="0.25">
      <c r="B111" s="2" t="s">
        <v>159</v>
      </c>
      <c r="D111" s="2" t="s">
        <v>85</v>
      </c>
      <c r="H111" s="76">
        <f>H96</f>
        <v>1.4799809838996474E-2</v>
      </c>
      <c r="I111" s="76">
        <f t="shared" ref="I111" si="69">I96</f>
        <v>1.2563793392173233E-2</v>
      </c>
      <c r="J111" s="76">
        <f t="shared" ref="J111:M111" si="70">J96</f>
        <v>1.0719922539219722E-2</v>
      </c>
      <c r="K111" s="76">
        <f t="shared" si="70"/>
        <v>9.5487336786033803E-3</v>
      </c>
      <c r="L111" s="76">
        <f t="shared" si="70"/>
        <v>9.0182344731594543E-3</v>
      </c>
      <c r="M111" s="76">
        <f t="shared" si="70"/>
        <v>8.876355957370699E-3</v>
      </c>
      <c r="P111" s="76">
        <f t="shared" ref="P111:U111" si="71">P96</f>
        <v>1.4799809838996474E-2</v>
      </c>
      <c r="Q111" s="76">
        <f t="shared" si="71"/>
        <v>1.2563793392173233E-2</v>
      </c>
      <c r="R111" s="76">
        <f t="shared" si="71"/>
        <v>1.0719922539219722E-2</v>
      </c>
      <c r="S111" s="76">
        <f t="shared" si="71"/>
        <v>9.5487336786033803E-3</v>
      </c>
      <c r="T111" s="76">
        <f>T96</f>
        <v>9.0182344731594543E-3</v>
      </c>
      <c r="U111" s="76">
        <f t="shared" si="71"/>
        <v>8.876355957370699E-3</v>
      </c>
    </row>
    <row r="112" spans="1:23" outlineLevel="1" x14ac:dyDescent="0.25">
      <c r="B112" s="2" t="s">
        <v>91</v>
      </c>
      <c r="D112" s="2" t="s">
        <v>85</v>
      </c>
      <c r="H112" s="76">
        <f t="shared" ref="H112:I112" si="72">H98</f>
        <v>1.5E-3</v>
      </c>
      <c r="I112" s="76">
        <f t="shared" si="72"/>
        <v>1.5E-3</v>
      </c>
      <c r="J112" s="76">
        <f t="shared" ref="J112:M112" si="73">J98</f>
        <v>1.5E-3</v>
      </c>
      <c r="K112" s="76">
        <f t="shared" si="73"/>
        <v>1.5E-3</v>
      </c>
      <c r="L112" s="76">
        <f t="shared" si="73"/>
        <v>1.5E-3</v>
      </c>
      <c r="M112" s="76">
        <f t="shared" si="73"/>
        <v>1.5E-3</v>
      </c>
      <c r="P112" s="76">
        <f t="shared" ref="P112:U112" si="74">P98</f>
        <v>1.5E-3</v>
      </c>
      <c r="Q112" s="76">
        <f t="shared" si="74"/>
        <v>1.5E-3</v>
      </c>
      <c r="R112" s="76">
        <f t="shared" si="74"/>
        <v>1.5E-3</v>
      </c>
      <c r="S112" s="76">
        <f t="shared" si="74"/>
        <v>1.5E-3</v>
      </c>
      <c r="T112" s="76">
        <f t="shared" si="74"/>
        <v>1.5E-3</v>
      </c>
      <c r="U112" s="76">
        <f t="shared" si="74"/>
        <v>1.5E-3</v>
      </c>
    </row>
    <row r="113" spans="1:23" outlineLevel="1" x14ac:dyDescent="0.25">
      <c r="B113" s="2" t="s">
        <v>156</v>
      </c>
      <c r="D113" s="2" t="s">
        <v>85</v>
      </c>
      <c r="H113" s="80">
        <f>H111+H112</f>
        <v>1.6299809838996475E-2</v>
      </c>
      <c r="I113" s="80">
        <f>I111+I112</f>
        <v>1.4063793392173233E-2</v>
      </c>
      <c r="J113" s="80">
        <f t="shared" ref="J113:M113" si="75">J111+J112</f>
        <v>1.2219922539219722E-2</v>
      </c>
      <c r="K113" s="80">
        <f t="shared" si="75"/>
        <v>1.104873367860338E-2</v>
      </c>
      <c r="L113" s="80">
        <f t="shared" si="75"/>
        <v>1.0518234473159454E-2</v>
      </c>
      <c r="M113" s="80">
        <f t="shared" si="75"/>
        <v>1.0376355957370699E-2</v>
      </c>
      <c r="P113" s="80">
        <f t="shared" ref="P113:Q113" si="76">P111+P112</f>
        <v>1.6299809838996475E-2</v>
      </c>
      <c r="Q113" s="80">
        <f t="shared" si="76"/>
        <v>1.4063793392173233E-2</v>
      </c>
      <c r="R113" s="80">
        <f t="shared" ref="R113" si="77">R111+R112</f>
        <v>1.2219922539219722E-2</v>
      </c>
      <c r="S113" s="80">
        <f t="shared" ref="S113" si="78">S111+S112</f>
        <v>1.104873367860338E-2</v>
      </c>
      <c r="T113" s="80">
        <f t="shared" ref="T113" si="79">T111+T112</f>
        <v>1.0518234473159454E-2</v>
      </c>
      <c r="U113" s="80">
        <f t="shared" ref="U113" si="80">U111+U112</f>
        <v>1.0376355957370699E-2</v>
      </c>
    </row>
    <row r="114" spans="1:23" outlineLevel="1" x14ac:dyDescent="0.25">
      <c r="B114" s="2" t="s">
        <v>160</v>
      </c>
      <c r="D114" s="2" t="s">
        <v>85</v>
      </c>
      <c r="H114" s="80">
        <f>(1-H103)*H110+H103*H113</f>
        <v>3.0397870388270364E-2</v>
      </c>
      <c r="I114" s="80">
        <f>(1-I103)*I110+I103*I113</f>
        <v>2.9386151510920899E-2</v>
      </c>
      <c r="J114" s="80">
        <f t="shared" ref="J114:M114" si="81">(1-J103)*J110+J103*J113</f>
        <v>2.8551864736341109E-2</v>
      </c>
      <c r="K114" s="80">
        <f t="shared" si="81"/>
        <v>2.8021942927890012E-2</v>
      </c>
      <c r="L114" s="80">
        <f t="shared" si="81"/>
        <v>2.7781910677085672E-2</v>
      </c>
      <c r="M114" s="80">
        <f t="shared" si="81"/>
        <v>2.7717715633745206E-2</v>
      </c>
      <c r="P114" s="80">
        <f t="shared" ref="P114:Q114" si="82">(1-P103)*P110+P103*P113</f>
        <v>3.411556636527853E-2</v>
      </c>
      <c r="Q114" s="80">
        <f t="shared" si="82"/>
        <v>3.3103847487929064E-2</v>
      </c>
      <c r="R114" s="80">
        <f t="shared" ref="R114" si="83">(1-R103)*R110+R103*R113</f>
        <v>3.2269560713349278E-2</v>
      </c>
      <c r="S114" s="80">
        <f t="shared" ref="S114" si="84">(1-S103)*S110+S103*S113</f>
        <v>3.7016136520262741E-2</v>
      </c>
      <c r="T114" s="80">
        <f t="shared" ref="T114" si="85">(1-T103)*T110+T103*T113</f>
        <v>3.6776104269458397E-2</v>
      </c>
      <c r="U114" s="80">
        <f t="shared" ref="U114" si="86">(1-U103)*U110+U103*U113</f>
        <v>3.6711909226117931E-2</v>
      </c>
    </row>
    <row r="115" spans="1:23" outlineLevel="1" x14ac:dyDescent="0.25">
      <c r="B115" s="2" t="s">
        <v>268</v>
      </c>
      <c r="D115" s="2" t="s">
        <v>85</v>
      </c>
      <c r="H115" s="32">
        <f>ROUND(H114,3)</f>
        <v>0.03</v>
      </c>
      <c r="I115" s="32">
        <f>ROUND(I114,3)</f>
        <v>2.9000000000000001E-2</v>
      </c>
      <c r="J115" s="32">
        <f t="shared" ref="J115:M115" si="87">ROUND(J114,3)</f>
        <v>2.9000000000000001E-2</v>
      </c>
      <c r="K115" s="32">
        <f t="shared" si="87"/>
        <v>2.8000000000000001E-2</v>
      </c>
      <c r="L115" s="32">
        <f t="shared" si="87"/>
        <v>2.8000000000000001E-2</v>
      </c>
      <c r="M115" s="32">
        <f t="shared" si="87"/>
        <v>2.8000000000000001E-2</v>
      </c>
      <c r="P115" s="32">
        <f t="shared" ref="P115:Q115" si="88">ROUND(P114,3)</f>
        <v>3.4000000000000002E-2</v>
      </c>
      <c r="Q115" s="32">
        <f t="shared" si="88"/>
        <v>3.3000000000000002E-2</v>
      </c>
      <c r="R115" s="32">
        <f t="shared" ref="R115" si="89">ROUND(R114,3)</f>
        <v>3.2000000000000001E-2</v>
      </c>
      <c r="S115" s="32">
        <f t="shared" ref="S115" si="90">ROUND(S114,3)</f>
        <v>3.6999999999999998E-2</v>
      </c>
      <c r="T115" s="32">
        <f t="shared" ref="T115" si="91">ROUND(T114,3)</f>
        <v>3.6999999999999998E-2</v>
      </c>
      <c r="U115" s="32">
        <f t="shared" ref="U115" si="92">ROUND(U114,3)</f>
        <v>3.6999999999999998E-2</v>
      </c>
    </row>
    <row r="116" spans="1:23" outlineLevel="1" x14ac:dyDescent="0.25">
      <c r="B116" s="2" t="s">
        <v>269</v>
      </c>
      <c r="D116" s="2" t="s">
        <v>85</v>
      </c>
      <c r="H116" s="76">
        <f>H99</f>
        <v>8.3408398013620176E-3</v>
      </c>
      <c r="I116" s="76">
        <f t="shared" ref="I116" si="93">I99</f>
        <v>8.8408398013620181E-3</v>
      </c>
      <c r="J116" s="76">
        <f t="shared" ref="J116:M116" si="94">J99</f>
        <v>8.8408398013620181E-3</v>
      </c>
      <c r="K116" s="76">
        <f t="shared" si="94"/>
        <v>8.8408398013620007E-3</v>
      </c>
      <c r="L116" s="76">
        <f t="shared" si="94"/>
        <v>8.8408398013620007E-3</v>
      </c>
      <c r="M116" s="76">
        <f t="shared" si="94"/>
        <v>8.8408398013620007E-3</v>
      </c>
      <c r="P116" s="76">
        <f>P99</f>
        <v>8.3408398013620176E-3</v>
      </c>
      <c r="Q116" s="76">
        <f t="shared" ref="Q116:U116" si="95">Q99</f>
        <v>8.8408398013620181E-3</v>
      </c>
      <c r="R116" s="76">
        <f t="shared" si="95"/>
        <v>8.8408398013620181E-3</v>
      </c>
      <c r="S116" s="76">
        <f t="shared" si="95"/>
        <v>8.8408398013620007E-3</v>
      </c>
      <c r="T116" s="76">
        <f t="shared" si="95"/>
        <v>8.8408398013620007E-3</v>
      </c>
      <c r="U116" s="76">
        <f t="shared" si="95"/>
        <v>8.8408398013620007E-3</v>
      </c>
    </row>
    <row r="117" spans="1:23" outlineLevel="1" x14ac:dyDescent="0.25">
      <c r="B117" s="2" t="s">
        <v>173</v>
      </c>
      <c r="D117" s="2" t="s">
        <v>85</v>
      </c>
      <c r="H117" s="80">
        <f>(1+H114)/(1+H116)-1</f>
        <v>2.1874578234134967E-2</v>
      </c>
      <c r="I117" s="80">
        <f t="shared" ref="I117" si="96">(1+I114)/(1+I116)-1</f>
        <v>2.0365265658361054E-2</v>
      </c>
      <c r="J117" s="80">
        <f t="shared" ref="J117:M117" si="97">(1+J114)/(1+J116)-1</f>
        <v>1.9538290042719009E-2</v>
      </c>
      <c r="K117" s="80">
        <f t="shared" si="97"/>
        <v>1.9013012132126583E-2</v>
      </c>
      <c r="L117" s="80">
        <f t="shared" si="97"/>
        <v>1.8775083371380008E-2</v>
      </c>
      <c r="M117" s="80">
        <f t="shared" si="97"/>
        <v>1.8711450892590742E-2</v>
      </c>
      <c r="P117" s="80">
        <f>(1+P114)/(1+P116)-1</f>
        <v>2.5561522003803905E-2</v>
      </c>
      <c r="Q117" s="80">
        <f t="shared" ref="Q117" si="98">(1+Q114)/(1+Q116)-1</f>
        <v>2.405038211116084E-2</v>
      </c>
      <c r="R117" s="80">
        <f t="shared" ref="R117" si="99">(1+R114)/(1+R116)-1</f>
        <v>2.3223406495518351E-2</v>
      </c>
      <c r="S117" s="80">
        <f t="shared" ref="S117" si="100">(1+S114)/(1+S116)-1</f>
        <v>2.7928386329451715E-2</v>
      </c>
      <c r="T117" s="80">
        <f t="shared" ref="T117" si="101">(1+T114)/(1+T116)-1</f>
        <v>2.7690457568704918E-2</v>
      </c>
      <c r="U117" s="80">
        <f t="shared" ref="U117" si="102">(1+U114)/(1+U116)-1</f>
        <v>2.7626825089915652E-2</v>
      </c>
    </row>
    <row r="118" spans="1:23" outlineLevel="1" x14ac:dyDescent="0.25">
      <c r="B118" s="2" t="s">
        <v>185</v>
      </c>
      <c r="D118" s="2" t="s">
        <v>85</v>
      </c>
      <c r="H118" s="32">
        <f>ROUND(H117,3)</f>
        <v>2.1999999999999999E-2</v>
      </c>
      <c r="I118" s="32">
        <f t="shared" ref="I118" si="103">ROUND(I117,3)</f>
        <v>0.02</v>
      </c>
      <c r="J118" s="32">
        <f t="shared" ref="J118:M118" si="104">ROUND(J117,3)</f>
        <v>0.02</v>
      </c>
      <c r="K118" s="32">
        <f t="shared" si="104"/>
        <v>1.9E-2</v>
      </c>
      <c r="L118" s="32">
        <f t="shared" si="104"/>
        <v>1.9E-2</v>
      </c>
      <c r="M118" s="32">
        <f t="shared" si="104"/>
        <v>1.9E-2</v>
      </c>
      <c r="P118" s="32">
        <f>ROUND(P117,3)</f>
        <v>2.5999999999999999E-2</v>
      </c>
      <c r="Q118" s="32">
        <f t="shared" ref="Q118" si="105">ROUND(Q117,3)</f>
        <v>2.4E-2</v>
      </c>
      <c r="R118" s="32">
        <f t="shared" ref="R118" si="106">ROUND(R117,3)</f>
        <v>2.3E-2</v>
      </c>
      <c r="S118" s="32">
        <f t="shared" ref="S118" si="107">ROUND(S117,3)</f>
        <v>2.8000000000000001E-2</v>
      </c>
      <c r="T118" s="32">
        <f t="shared" ref="T118" si="108">ROUND(T117,3)</f>
        <v>2.8000000000000001E-2</v>
      </c>
      <c r="U118" s="32">
        <f t="shared" ref="U118" si="109">ROUND(U117,3)</f>
        <v>2.8000000000000001E-2</v>
      </c>
    </row>
    <row r="119" spans="1:23" outlineLevel="1" x14ac:dyDescent="0.25">
      <c r="B119" s="2" t="s">
        <v>270</v>
      </c>
      <c r="D119" s="2" t="s">
        <v>85</v>
      </c>
      <c r="H119" s="76">
        <f>H100</f>
        <v>1.6681679602724035E-2</v>
      </c>
      <c r="I119" s="76">
        <f t="shared" ref="I119" si="110">I100</f>
        <v>1.7681679602724036E-2</v>
      </c>
      <c r="J119" s="76">
        <f t="shared" ref="J119:M119" si="111">J100</f>
        <v>1.7681679602724036E-2</v>
      </c>
      <c r="K119" s="76">
        <f t="shared" si="111"/>
        <v>1.7681679602724001E-2</v>
      </c>
      <c r="L119" s="76">
        <f t="shared" si="111"/>
        <v>1.7681679602724001E-2</v>
      </c>
      <c r="M119" s="76">
        <f t="shared" si="111"/>
        <v>1.7681679602724001E-2</v>
      </c>
      <c r="P119" s="76">
        <f>P100</f>
        <v>1.6681679602724035E-2</v>
      </c>
      <c r="Q119" s="76">
        <f t="shared" ref="Q119:U119" si="112">Q100</f>
        <v>1.7681679602724036E-2</v>
      </c>
      <c r="R119" s="76">
        <f t="shared" si="112"/>
        <v>1.7681679602724036E-2</v>
      </c>
      <c r="S119" s="76">
        <f t="shared" si="112"/>
        <v>1.7681679602724001E-2</v>
      </c>
      <c r="T119" s="76">
        <f t="shared" si="112"/>
        <v>1.7681679602724001E-2</v>
      </c>
      <c r="U119" s="76">
        <f t="shared" si="112"/>
        <v>1.7681679602724001E-2</v>
      </c>
    </row>
    <row r="120" spans="1:23" outlineLevel="1" x14ac:dyDescent="0.25">
      <c r="B120" s="2" t="s">
        <v>172</v>
      </c>
      <c r="D120" s="2" t="s">
        <v>85</v>
      </c>
      <c r="H120" s="80">
        <f>(1+H114)/(1+H119)-1</f>
        <v>1.3491135977689694E-2</v>
      </c>
      <c r="I120" s="80">
        <f t="shared" ref="I120" si="113">(1+I114)/(1+I119)-1</f>
        <v>1.1501112914566791E-2</v>
      </c>
      <c r="J120" s="80">
        <f>(1+J114)/(1+J119)-1</f>
        <v>1.0681321430352053E-2</v>
      </c>
      <c r="K120" s="80">
        <f t="shared" ref="K120:M120" si="114">(1+K114)/(1+K119)-1</f>
        <v>1.0160606732355415E-2</v>
      </c>
      <c r="L120" s="80">
        <f t="shared" si="114"/>
        <v>9.9247449146422362E-3</v>
      </c>
      <c r="M120" s="80">
        <f t="shared" si="114"/>
        <v>9.8616652261431792E-3</v>
      </c>
      <c r="P120" s="80">
        <f>(1+P114)/(1+P119)-1</f>
        <v>1.7147832121226836E-2</v>
      </c>
      <c r="Q120" s="80">
        <f t="shared" ref="Q120" si="115">(1+Q114)/(1+Q119)-1</f>
        <v>1.5154215895117229E-2</v>
      </c>
      <c r="R120" s="80">
        <f t="shared" ref="R120" si="116">(1+R114)/(1+R119)-1</f>
        <v>1.4334424410902269E-2</v>
      </c>
      <c r="S120" s="80">
        <f t="shared" ref="S120" si="117">(1+S114)/(1+S119)-1</f>
        <v>1.8998530979831063E-2</v>
      </c>
      <c r="T120" s="80">
        <f t="shared" ref="T120" si="118">(1+T114)/(1+T119)-1</f>
        <v>1.8762669162117884E-2</v>
      </c>
      <c r="U120" s="80">
        <f t="shared" ref="U120" si="119">(1+U114)/(1+U119)-1</f>
        <v>1.8699589473619049E-2</v>
      </c>
    </row>
    <row r="121" spans="1:23" outlineLevel="1" x14ac:dyDescent="0.25">
      <c r="B121" s="2" t="s">
        <v>184</v>
      </c>
      <c r="D121" s="2" t="s">
        <v>85</v>
      </c>
      <c r="H121" s="32">
        <f>ROUND(H120,3)</f>
        <v>1.2999999999999999E-2</v>
      </c>
      <c r="I121" s="32">
        <f t="shared" ref="I121" si="120">ROUND(I120,3)</f>
        <v>1.2E-2</v>
      </c>
      <c r="J121" s="32">
        <f>ROUND(J120,3)</f>
        <v>1.0999999999999999E-2</v>
      </c>
      <c r="K121" s="32">
        <f t="shared" ref="K121:M121" si="121">ROUND(K120,3)</f>
        <v>0.01</v>
      </c>
      <c r="L121" s="32">
        <f t="shared" si="121"/>
        <v>0.01</v>
      </c>
      <c r="M121" s="32">
        <f t="shared" si="121"/>
        <v>0.01</v>
      </c>
      <c r="P121" s="32">
        <f>ROUND(P120,3)</f>
        <v>1.7000000000000001E-2</v>
      </c>
      <c r="Q121" s="32">
        <f t="shared" ref="Q121" si="122">ROUND(Q120,3)</f>
        <v>1.4999999999999999E-2</v>
      </c>
      <c r="R121" s="32">
        <f t="shared" ref="R121" si="123">ROUND(R120,3)</f>
        <v>1.4E-2</v>
      </c>
      <c r="S121" s="32">
        <f t="shared" ref="S121" si="124">ROUND(S120,3)</f>
        <v>1.9E-2</v>
      </c>
      <c r="T121" s="32">
        <f t="shared" ref="T121" si="125">ROUND(T120,3)</f>
        <v>1.9E-2</v>
      </c>
      <c r="U121" s="32">
        <f t="shared" ref="U121" si="126">ROUND(U120,3)</f>
        <v>1.9E-2</v>
      </c>
    </row>
    <row r="122" spans="1:23" outlineLevel="1" x14ac:dyDescent="0.25">
      <c r="A122" s="99"/>
    </row>
    <row r="123" spans="1:23" outlineLevel="1" x14ac:dyDescent="0.25">
      <c r="A123" s="99"/>
      <c r="B123" s="1" t="s">
        <v>167</v>
      </c>
      <c r="H123" s="1" t="s">
        <v>186</v>
      </c>
      <c r="P123" s="1" t="s">
        <v>187</v>
      </c>
      <c r="W123" s="2" t="s">
        <v>169</v>
      </c>
    </row>
    <row r="124" spans="1:23" outlineLevel="1" x14ac:dyDescent="0.25">
      <c r="A124" s="99"/>
      <c r="B124" s="2" t="s">
        <v>71</v>
      </c>
      <c r="D124" s="2" t="s">
        <v>85</v>
      </c>
      <c r="H124" s="76">
        <f>H90</f>
        <v>0.4524648639265762</v>
      </c>
      <c r="I124" s="76">
        <f>I90</f>
        <v>0.4524648639265762</v>
      </c>
      <c r="J124" s="31"/>
      <c r="K124" s="31"/>
      <c r="L124" s="31"/>
      <c r="M124" s="31"/>
      <c r="P124" s="76">
        <f t="shared" ref="P124:Q125" si="127">P90</f>
        <v>0.4524648639265762</v>
      </c>
      <c r="Q124" s="76">
        <f t="shared" si="127"/>
        <v>0.4524648639265762</v>
      </c>
      <c r="R124" s="76">
        <f>R90</f>
        <v>0.4524648639265762</v>
      </c>
      <c r="S124" s="76">
        <f>S90</f>
        <v>0.4524648639265762</v>
      </c>
      <c r="T124" s="68"/>
      <c r="U124" s="68"/>
    </row>
    <row r="125" spans="1:23" outlineLevel="1" x14ac:dyDescent="0.25">
      <c r="A125" s="99"/>
      <c r="B125" s="2" t="s">
        <v>72</v>
      </c>
      <c r="D125" s="2" t="s">
        <v>85</v>
      </c>
      <c r="H125" s="76">
        <f>H91</f>
        <v>0.25</v>
      </c>
      <c r="I125" s="76">
        <f>I91</f>
        <v>0.25</v>
      </c>
      <c r="J125" s="31"/>
      <c r="K125" s="31"/>
      <c r="L125" s="31"/>
      <c r="M125" s="31"/>
      <c r="P125" s="76">
        <f t="shared" si="127"/>
        <v>0.25</v>
      </c>
      <c r="Q125" s="76">
        <f t="shared" si="127"/>
        <v>0.25</v>
      </c>
      <c r="R125" s="76">
        <f>R91</f>
        <v>0.25</v>
      </c>
      <c r="S125" s="76">
        <f>S91</f>
        <v>0.25</v>
      </c>
      <c r="T125" s="68"/>
      <c r="U125" s="68"/>
    </row>
    <row r="126" spans="1:23" outlineLevel="1" x14ac:dyDescent="0.25">
      <c r="A126" s="99"/>
      <c r="B126" s="2" t="s">
        <v>73</v>
      </c>
      <c r="D126" s="2" t="s">
        <v>85</v>
      </c>
      <c r="H126" s="76">
        <f>H93</f>
        <v>-2.4786015325670495E-3</v>
      </c>
      <c r="I126" s="76">
        <f>I93</f>
        <v>1.3280961538461537E-2</v>
      </c>
      <c r="J126" s="31"/>
      <c r="K126" s="31"/>
      <c r="L126" s="31"/>
      <c r="M126" s="31"/>
      <c r="P126" s="76">
        <f t="shared" ref="P126:Q128" si="128">P93</f>
        <v>5.0000000000000001E-3</v>
      </c>
      <c r="Q126" s="76">
        <f t="shared" si="128"/>
        <v>1.4405192307692312E-2</v>
      </c>
      <c r="R126" s="76">
        <f t="shared" ref="R126:S128" si="129">R93</f>
        <v>2.7455769230769221E-2</v>
      </c>
      <c r="S126" s="76">
        <f t="shared" si="129"/>
        <v>2.6723880308570001E-2</v>
      </c>
      <c r="T126" s="68"/>
      <c r="U126" s="68"/>
    </row>
    <row r="127" spans="1:23" outlineLevel="1" x14ac:dyDescent="0.25">
      <c r="A127" s="99"/>
      <c r="B127" s="2" t="s">
        <v>74</v>
      </c>
      <c r="D127" s="2" t="s">
        <v>85</v>
      </c>
      <c r="H127" s="76">
        <f>H94</f>
        <v>0.05</v>
      </c>
      <c r="I127" s="76">
        <f t="shared" ref="I127:I128" si="130">I94</f>
        <v>0.05</v>
      </c>
      <c r="J127" s="31"/>
      <c r="K127" s="31"/>
      <c r="L127" s="31"/>
      <c r="M127" s="31"/>
      <c r="P127" s="76">
        <f t="shared" si="128"/>
        <v>0.05</v>
      </c>
      <c r="Q127" s="76">
        <f t="shared" si="128"/>
        <v>0.05</v>
      </c>
      <c r="R127" s="76">
        <f t="shared" si="129"/>
        <v>0.05</v>
      </c>
      <c r="S127" s="76">
        <f t="shared" si="129"/>
        <v>0.05</v>
      </c>
      <c r="T127" s="68"/>
      <c r="U127" s="68"/>
    </row>
    <row r="128" spans="1:23" outlineLevel="1" x14ac:dyDescent="0.25">
      <c r="A128" s="99"/>
      <c r="B128" s="2" t="s">
        <v>164</v>
      </c>
      <c r="H128" s="78">
        <f>H95</f>
        <v>0.39052874739697352</v>
      </c>
      <c r="I128" s="78">
        <f t="shared" si="130"/>
        <v>0.39052874739697352</v>
      </c>
      <c r="J128" s="31"/>
      <c r="K128" s="31"/>
      <c r="L128" s="31"/>
      <c r="M128" s="31"/>
      <c r="P128" s="78">
        <f t="shared" si="128"/>
        <v>0.39052874739697352</v>
      </c>
      <c r="Q128" s="78">
        <f t="shared" si="128"/>
        <v>0.39052874739697352</v>
      </c>
      <c r="R128" s="78">
        <f t="shared" si="129"/>
        <v>0.39052874739697352</v>
      </c>
      <c r="S128" s="78">
        <f t="shared" si="129"/>
        <v>0.39052874739697352</v>
      </c>
      <c r="T128" s="81"/>
      <c r="U128" s="81"/>
    </row>
    <row r="129" spans="1:21" outlineLevel="1" x14ac:dyDescent="0.25">
      <c r="A129" s="99"/>
      <c r="B129" s="2" t="s">
        <v>94</v>
      </c>
      <c r="H129" s="79">
        <f>((1-H124)+H124*(1-H125))/(1-H124)*H128</f>
        <v>0.63256874388592832</v>
      </c>
      <c r="I129" s="79">
        <f>((1-I124)+I124*(1-I125))/(1-I124)*I128</f>
        <v>0.63256874388592832</v>
      </c>
      <c r="J129" s="31"/>
      <c r="K129" s="31"/>
      <c r="L129" s="31"/>
      <c r="M129" s="31"/>
      <c r="P129" s="79">
        <f>((1-P124)+P124*(1-P125))/(1-P124)*P128</f>
        <v>0.63256874388592832</v>
      </c>
      <c r="Q129" s="79">
        <f>((1-Q124)+Q124*(1-Q125))/(1-Q124)*Q128</f>
        <v>0.63256874388592832</v>
      </c>
      <c r="R129" s="79">
        <f>((1-R124)+R124*(1-R125))/(1-R124)*R128</f>
        <v>0.63256874388592832</v>
      </c>
      <c r="S129" s="79">
        <f>((1-S124)+S124*(1-S125))/(1-S124)*S128</f>
        <v>0.63256874388592832</v>
      </c>
      <c r="T129" s="81"/>
      <c r="U129" s="81"/>
    </row>
    <row r="130" spans="1:21" outlineLevel="1" x14ac:dyDescent="0.25">
      <c r="A130" s="99"/>
      <c r="B130" s="2" t="s">
        <v>157</v>
      </c>
      <c r="D130" s="2" t="s">
        <v>85</v>
      </c>
      <c r="H130" s="80">
        <f>H126+H129*H127</f>
        <v>2.9149835661729365E-2</v>
      </c>
      <c r="I130" s="80">
        <f>I126+I129*I127</f>
        <v>4.4909398732757955E-2</v>
      </c>
      <c r="J130" s="31"/>
      <c r="K130" s="31"/>
      <c r="L130" s="31"/>
      <c r="M130" s="31"/>
      <c r="P130" s="80">
        <f>P126+P129*P127</f>
        <v>3.6628437194296412E-2</v>
      </c>
      <c r="Q130" s="80">
        <f>Q126+Q129*Q127</f>
        <v>4.6033629501988728E-2</v>
      </c>
      <c r="R130" s="80">
        <f>R126+R129*R127</f>
        <v>5.9084206425065636E-2</v>
      </c>
      <c r="S130" s="80">
        <f>S126+S129*S127</f>
        <v>5.8352317502866416E-2</v>
      </c>
      <c r="T130" s="82"/>
      <c r="U130" s="82"/>
    </row>
    <row r="131" spans="1:21" outlineLevel="1" x14ac:dyDescent="0.25">
      <c r="A131" s="99"/>
      <c r="B131" s="2" t="s">
        <v>158</v>
      </c>
      <c r="D131" s="2" t="s">
        <v>85</v>
      </c>
      <c r="H131" s="80">
        <f>H130*1/(1-H125)</f>
        <v>3.8866447548972484E-2</v>
      </c>
      <c r="I131" s="80">
        <f>I130*1/(1-I125)</f>
        <v>5.987919831034394E-2</v>
      </c>
      <c r="J131" s="31"/>
      <c r="K131" s="31"/>
      <c r="L131" s="31"/>
      <c r="M131" s="31"/>
      <c r="P131" s="80">
        <f>P130*1/(1-P125)</f>
        <v>4.8837916259061885E-2</v>
      </c>
      <c r="Q131" s="80">
        <f>Q130*1/(1-Q125)</f>
        <v>6.1378172669318304E-2</v>
      </c>
      <c r="R131" s="80">
        <f>R130*1/(1-R125)</f>
        <v>7.877894190008751E-2</v>
      </c>
      <c r="S131" s="80">
        <f>S130*1/(1-S125)</f>
        <v>7.7803090003821893E-2</v>
      </c>
      <c r="T131" s="82"/>
      <c r="U131" s="82"/>
    </row>
    <row r="132" spans="1:21" outlineLevel="1" x14ac:dyDescent="0.25">
      <c r="A132" s="99"/>
      <c r="B132" s="2" t="s">
        <v>159</v>
      </c>
      <c r="D132" s="2" t="s">
        <v>85</v>
      </c>
      <c r="H132" s="76">
        <f>H97</f>
        <v>1.4334063833712432E-2</v>
      </c>
      <c r="I132" s="76">
        <f>I97</f>
        <v>1.3766379548441936E-2</v>
      </c>
      <c r="J132" s="31"/>
      <c r="K132" s="31"/>
      <c r="L132" s="31"/>
      <c r="M132" s="31"/>
      <c r="P132" s="76">
        <f t="shared" ref="P132:Q133" si="131">P97</f>
        <v>1.4334063833712432E-2</v>
      </c>
      <c r="Q132" s="76">
        <f t="shared" si="131"/>
        <v>1.3766379548441936E-2</v>
      </c>
      <c r="R132" s="76">
        <f>R97</f>
        <v>1.461467854637886E-2</v>
      </c>
      <c r="S132" s="76">
        <f>S97</f>
        <v>1.5902568340739491E-2</v>
      </c>
      <c r="T132" s="68"/>
      <c r="U132" s="68"/>
    </row>
    <row r="133" spans="1:21" outlineLevel="1" x14ac:dyDescent="0.25">
      <c r="A133" s="99"/>
      <c r="B133" s="2" t="s">
        <v>91</v>
      </c>
      <c r="D133" s="2" t="s">
        <v>85</v>
      </c>
      <c r="H133" s="76">
        <f>H98</f>
        <v>1.5E-3</v>
      </c>
      <c r="I133" s="76">
        <f>I98</f>
        <v>1.5E-3</v>
      </c>
      <c r="J133" s="31"/>
      <c r="K133" s="31"/>
      <c r="L133" s="31"/>
      <c r="M133" s="31"/>
      <c r="P133" s="76">
        <f t="shared" si="131"/>
        <v>1.5E-3</v>
      </c>
      <c r="Q133" s="76">
        <f t="shared" si="131"/>
        <v>1.5E-3</v>
      </c>
      <c r="R133" s="76">
        <f>R98</f>
        <v>1.5E-3</v>
      </c>
      <c r="S133" s="76">
        <f>S98</f>
        <v>1.5E-3</v>
      </c>
      <c r="T133" s="68"/>
      <c r="U133" s="68"/>
    </row>
    <row r="134" spans="1:21" outlineLevel="1" x14ac:dyDescent="0.25">
      <c r="A134" s="99"/>
      <c r="B134" s="2" t="s">
        <v>156</v>
      </c>
      <c r="D134" s="2" t="s">
        <v>85</v>
      </c>
      <c r="H134" s="80">
        <f>H132+H133</f>
        <v>1.5834063833712431E-2</v>
      </c>
      <c r="I134" s="80">
        <f>I132+I133</f>
        <v>1.5266379548441936E-2</v>
      </c>
      <c r="J134" s="31"/>
      <c r="K134" s="31"/>
      <c r="L134" s="31"/>
      <c r="M134" s="31"/>
      <c r="P134" s="80">
        <f>P132+P133</f>
        <v>1.5834063833712431E-2</v>
      </c>
      <c r="Q134" s="80">
        <f>Q132+Q133</f>
        <v>1.5266379548441936E-2</v>
      </c>
      <c r="R134" s="80">
        <f>R132+R133</f>
        <v>1.6114678546378859E-2</v>
      </c>
      <c r="S134" s="80">
        <f>S132+S133</f>
        <v>1.7402568340739492E-2</v>
      </c>
      <c r="T134" s="82"/>
      <c r="U134" s="82"/>
    </row>
    <row r="135" spans="1:21" outlineLevel="1" x14ac:dyDescent="0.25">
      <c r="A135" s="99"/>
      <c r="B135" s="2" t="s">
        <v>160</v>
      </c>
      <c r="D135" s="2" t="s">
        <v>85</v>
      </c>
      <c r="H135" s="80">
        <f>(1-H124)*H131+H124*H134</f>
        <v>2.844510318534265E-2</v>
      </c>
      <c r="I135" s="80">
        <f>(1-I124)*I131+I124*I134</f>
        <v>3.9693465339858937E-2</v>
      </c>
      <c r="J135" s="31"/>
      <c r="K135" s="31"/>
      <c r="L135" s="31"/>
      <c r="M135" s="31"/>
      <c r="P135" s="80">
        <f>(1-P124)*P131+P124*P134</f>
        <v>3.390483266237334E-2</v>
      </c>
      <c r="Q135" s="80">
        <f>(1-Q124)*Q131+Q124*Q134</f>
        <v>4.0514206469470543E-2</v>
      </c>
      <c r="R135" s="80">
        <f>(1-R124)*R131+R124*R134</f>
        <v>5.042556450869258E-2</v>
      </c>
      <c r="S135" s="80">
        <f>(1-S124)*S131+S124*S134</f>
        <v>5.0473976188441093E-2</v>
      </c>
      <c r="T135" s="82"/>
      <c r="U135" s="82"/>
    </row>
    <row r="136" spans="1:21" outlineLevel="1" x14ac:dyDescent="0.25">
      <c r="A136" s="99"/>
      <c r="B136" s="2" t="s">
        <v>268</v>
      </c>
      <c r="D136" s="2" t="s">
        <v>85</v>
      </c>
      <c r="H136" s="32">
        <f>ROUND(H135,3)</f>
        <v>2.8000000000000001E-2</v>
      </c>
      <c r="I136" s="32">
        <f>ROUND(I135,3)</f>
        <v>0.04</v>
      </c>
      <c r="J136" s="31"/>
      <c r="K136" s="31"/>
      <c r="L136" s="31"/>
      <c r="M136" s="31"/>
      <c r="P136" s="32">
        <f>ROUND(P135,3)</f>
        <v>3.4000000000000002E-2</v>
      </c>
      <c r="Q136" s="32">
        <f>ROUND(Q135,3)</f>
        <v>4.1000000000000002E-2</v>
      </c>
      <c r="R136" s="32">
        <f>ROUND(R135,3)</f>
        <v>0.05</v>
      </c>
      <c r="S136" s="32">
        <f>ROUND(S135,3)</f>
        <v>0.05</v>
      </c>
      <c r="T136" s="68"/>
      <c r="U136" s="68"/>
    </row>
    <row r="137" spans="1:21" outlineLevel="1" x14ac:dyDescent="0.25">
      <c r="A137" s="99"/>
      <c r="B137" s="2" t="s">
        <v>269</v>
      </c>
      <c r="D137" s="2" t="s">
        <v>85</v>
      </c>
      <c r="H137" s="76">
        <f>H99</f>
        <v>8.3408398013620176E-3</v>
      </c>
      <c r="I137" s="76">
        <f>I99</f>
        <v>8.8408398013620181E-3</v>
      </c>
      <c r="J137" s="31"/>
      <c r="K137" s="31"/>
      <c r="L137" s="31"/>
      <c r="M137" s="31"/>
      <c r="P137" s="76">
        <f>P99</f>
        <v>8.3408398013620176E-3</v>
      </c>
      <c r="Q137" s="76">
        <f>Q99</f>
        <v>8.8408398013620181E-3</v>
      </c>
      <c r="R137" s="76">
        <f>R99</f>
        <v>8.8408398013620181E-3</v>
      </c>
      <c r="S137" s="76">
        <f>S99</f>
        <v>8.8408398013620007E-3</v>
      </c>
      <c r="T137" s="68"/>
      <c r="U137" s="68"/>
    </row>
    <row r="138" spans="1:21" outlineLevel="1" x14ac:dyDescent="0.25">
      <c r="A138" s="99"/>
      <c r="B138" s="2" t="s">
        <v>173</v>
      </c>
      <c r="D138" s="2" t="s">
        <v>85</v>
      </c>
      <c r="H138" s="80">
        <f>(1+H135)/(1+H137)-1</f>
        <v>1.9937964020123378E-2</v>
      </c>
      <c r="I138" s="80">
        <f>(1+I135)/(1+I137)-1</f>
        <v>3.0582252741246707E-2</v>
      </c>
      <c r="J138" s="31"/>
      <c r="K138" s="31"/>
      <c r="L138" s="31"/>
      <c r="M138" s="31"/>
      <c r="P138" s="80">
        <f>(1+P135)/(1+P137)-1</f>
        <v>2.5352531457564886E-2</v>
      </c>
      <c r="Q138" s="80">
        <f>(1+Q135)/(1+Q137)-1</f>
        <v>3.139580141734255E-2</v>
      </c>
      <c r="R138" s="80">
        <f>(1+R135)/(1+R137)-1</f>
        <v>4.1220302615344817E-2</v>
      </c>
      <c r="S138" s="80">
        <f>(1+S135)/(1+S137)-1</f>
        <v>4.1268290045907152E-2</v>
      </c>
      <c r="T138" s="82"/>
      <c r="U138" s="82"/>
    </row>
    <row r="139" spans="1:21" outlineLevel="1" x14ac:dyDescent="0.25">
      <c r="A139" s="99"/>
      <c r="B139" s="2" t="s">
        <v>185</v>
      </c>
      <c r="D139" s="2" t="s">
        <v>85</v>
      </c>
      <c r="H139" s="32">
        <f>ROUND(H138,3)</f>
        <v>0.02</v>
      </c>
      <c r="I139" s="32">
        <f>ROUND(I138,3)</f>
        <v>3.1E-2</v>
      </c>
      <c r="J139" s="31"/>
      <c r="K139" s="31"/>
      <c r="L139" s="31"/>
      <c r="M139" s="31"/>
      <c r="P139" s="32">
        <f>ROUND(P138,3)</f>
        <v>2.5000000000000001E-2</v>
      </c>
      <c r="Q139" s="32">
        <f>ROUND(Q138,3)</f>
        <v>3.1E-2</v>
      </c>
      <c r="R139" s="32">
        <f>ROUND(R138,3)</f>
        <v>4.1000000000000002E-2</v>
      </c>
      <c r="S139" s="32">
        <f>ROUND(S138,3)</f>
        <v>4.1000000000000002E-2</v>
      </c>
      <c r="T139" s="68"/>
      <c r="U139" s="68"/>
    </row>
    <row r="140" spans="1:21" outlineLevel="1" x14ac:dyDescent="0.25">
      <c r="A140" s="99"/>
      <c r="B140" s="2" t="s">
        <v>270</v>
      </c>
      <c r="D140" s="2" t="s">
        <v>85</v>
      </c>
      <c r="H140" s="76">
        <f>H100</f>
        <v>1.6681679602724035E-2</v>
      </c>
      <c r="I140" s="76">
        <f>I100</f>
        <v>1.7681679602724036E-2</v>
      </c>
      <c r="J140" s="31"/>
      <c r="K140" s="31"/>
      <c r="L140" s="31"/>
      <c r="M140" s="31"/>
      <c r="P140" s="76">
        <f>P100</f>
        <v>1.6681679602724035E-2</v>
      </c>
      <c r="Q140" s="76">
        <f>Q100</f>
        <v>1.7681679602724036E-2</v>
      </c>
      <c r="R140" s="76">
        <f>R100</f>
        <v>1.7681679602724036E-2</v>
      </c>
      <c r="S140" s="76">
        <f>S100</f>
        <v>1.7681679602724001E-2</v>
      </c>
      <c r="T140" s="68"/>
      <c r="U140" s="68"/>
    </row>
    <row r="141" spans="1:21" outlineLevel="1" x14ac:dyDescent="0.25">
      <c r="A141" s="99"/>
      <c r="B141" s="2" t="s">
        <v>172</v>
      </c>
      <c r="D141" s="2" t="s">
        <v>85</v>
      </c>
      <c r="H141" s="80">
        <f>(1+H135)/(1+H140)-1</f>
        <v>1.1570409714882546E-2</v>
      </c>
      <c r="I141" s="80">
        <f>(1+I135)/(1+I140)-1</f>
        <v>2.1629342630721027E-2</v>
      </c>
      <c r="J141" s="31"/>
      <c r="K141" s="31"/>
      <c r="L141" s="31"/>
      <c r="M141" s="31"/>
      <c r="P141" s="80">
        <f>(1+P135)/(1+P140)-1</f>
        <v>1.6940556129996898E-2</v>
      </c>
      <c r="Q141" s="80">
        <f>(1+Q135)/(1+Q140)-1</f>
        <v>2.2435823818367062E-2</v>
      </c>
      <c r="R141" s="80">
        <f>(1+R135)/(1+R140)-1</f>
        <v>3.21749772667137E-2</v>
      </c>
      <c r="S141" s="80">
        <f>(1+S135)/(1+S140)-1</f>
        <v>3.2222547819194869E-2</v>
      </c>
      <c r="T141" s="82"/>
      <c r="U141" s="82"/>
    </row>
    <row r="142" spans="1:21" outlineLevel="1" x14ac:dyDescent="0.25">
      <c r="A142" s="99"/>
      <c r="B142" s="2" t="s">
        <v>184</v>
      </c>
      <c r="D142" s="2" t="s">
        <v>85</v>
      </c>
      <c r="H142" s="32">
        <f>ROUND(H141,3)</f>
        <v>1.2E-2</v>
      </c>
      <c r="I142" s="32">
        <f>ROUND(I141,3)</f>
        <v>2.1999999999999999E-2</v>
      </c>
      <c r="J142" s="31"/>
      <c r="K142" s="31"/>
      <c r="L142" s="31"/>
      <c r="M142" s="31"/>
      <c r="P142" s="32">
        <f>ROUND(P141,3)</f>
        <v>1.7000000000000001E-2</v>
      </c>
      <c r="Q142" s="32">
        <f>ROUND(Q141,3)</f>
        <v>2.1999999999999999E-2</v>
      </c>
      <c r="R142" s="32">
        <f>ROUND(R141,3)</f>
        <v>3.2000000000000001E-2</v>
      </c>
      <c r="S142" s="32">
        <f>ROUND(S141,3)</f>
        <v>3.2000000000000001E-2</v>
      </c>
      <c r="T142" s="68"/>
      <c r="U142" s="68"/>
    </row>
    <row r="143" spans="1:21" outlineLevel="1" x14ac:dyDescent="0.25"/>
    <row r="144" spans="1:21" x14ac:dyDescent="0.25">
      <c r="B144" s="39"/>
    </row>
    <row r="145" spans="1:23" s="8" customFormat="1" collapsed="1" x14ac:dyDescent="0.25">
      <c r="B145" s="8" t="s">
        <v>183</v>
      </c>
      <c r="H145" s="35"/>
      <c r="I145" s="35"/>
      <c r="J145" s="35"/>
      <c r="K145" s="35"/>
      <c r="L145" s="35"/>
      <c r="M145" s="35"/>
    </row>
    <row r="146" spans="1:23" outlineLevel="1" x14ac:dyDescent="0.25">
      <c r="B146" s="39"/>
    </row>
    <row r="147" spans="1:23" outlineLevel="1" x14ac:dyDescent="0.25">
      <c r="B147" s="1" t="s">
        <v>150</v>
      </c>
    </row>
    <row r="148" spans="1:23" outlineLevel="1" x14ac:dyDescent="0.25">
      <c r="A148" s="99"/>
      <c r="B148" s="2" t="s">
        <v>287</v>
      </c>
      <c r="D148" s="2" t="s">
        <v>85</v>
      </c>
      <c r="F148" s="43">
        <f>'2. Input uit WACC modellen'!F62</f>
        <v>-9.240740740740726E-5</v>
      </c>
      <c r="H148" s="90"/>
      <c r="I148" s="76">
        <f>$F148</f>
        <v>-9.240740740740726E-5</v>
      </c>
      <c r="J148" s="76">
        <f t="shared" ref="J148:M148" si="132">$F148</f>
        <v>-9.240740740740726E-5</v>
      </c>
      <c r="K148" s="76">
        <f t="shared" si="132"/>
        <v>-9.240740740740726E-5</v>
      </c>
      <c r="L148" s="76">
        <f t="shared" si="132"/>
        <v>-9.240740740740726E-5</v>
      </c>
      <c r="M148" s="76">
        <f t="shared" si="132"/>
        <v>-9.240740740740726E-5</v>
      </c>
      <c r="P148" s="90"/>
      <c r="Q148" s="43">
        <f>'4. Risicovrije rente'!T34</f>
        <v>5.0000000000000001E-3</v>
      </c>
      <c r="R148" s="43">
        <f>'4. Risicovrije rente'!U34</f>
        <v>5.0000000000000001E-3</v>
      </c>
      <c r="S148" s="43">
        <f>'4. Risicovrije rente'!V34</f>
        <v>1.222761508951407E-2</v>
      </c>
      <c r="T148" s="43">
        <f>'4. Risicovrije rente'!W34</f>
        <v>1.222761508951407E-2</v>
      </c>
      <c r="U148" s="43">
        <f>'4. Risicovrije rente'!X34</f>
        <v>1.222761508951407E-2</v>
      </c>
    </row>
    <row r="149" spans="1:23" outlineLevel="1" x14ac:dyDescent="0.25">
      <c r="A149" s="99"/>
      <c r="B149" s="2" t="s">
        <v>288</v>
      </c>
      <c r="D149" s="2" t="s">
        <v>85</v>
      </c>
      <c r="H149" s="90"/>
      <c r="I149" s="43">
        <f>'4. Risicovrije rente'!T37</f>
        <v>1.3280961538461537E-2</v>
      </c>
      <c r="J149" s="31"/>
      <c r="K149" s="31"/>
      <c r="L149" s="31"/>
      <c r="M149" s="31"/>
      <c r="P149" s="90"/>
      <c r="Q149" s="43">
        <f>'4. Risicovrije rente'!T39</f>
        <v>1.4405192307692312E-2</v>
      </c>
      <c r="R149" s="43">
        <f>'4. Risicovrije rente'!U39</f>
        <v>2.7455769230769221E-2</v>
      </c>
      <c r="S149" s="43">
        <f>'4. Risicovrije rente'!V39</f>
        <v>2.6723880308570001E-2</v>
      </c>
      <c r="T149" s="68"/>
      <c r="U149" s="68"/>
      <c r="W149" s="2" t="s">
        <v>168</v>
      </c>
    </row>
    <row r="150" spans="1:23" outlineLevel="1" x14ac:dyDescent="0.25">
      <c r="A150" s="99"/>
      <c r="B150" s="2" t="s">
        <v>74</v>
      </c>
      <c r="D150" s="2" t="s">
        <v>85</v>
      </c>
      <c r="F150" s="43">
        <f>'2. Input uit WACC modellen'!F63</f>
        <v>0.05</v>
      </c>
      <c r="H150" s="90"/>
      <c r="I150" s="76">
        <f t="shared" ref="I150:M151" si="133">$F150</f>
        <v>0.05</v>
      </c>
      <c r="J150" s="76">
        <f t="shared" si="133"/>
        <v>0.05</v>
      </c>
      <c r="K150" s="76">
        <f t="shared" si="133"/>
        <v>0.05</v>
      </c>
      <c r="L150" s="76">
        <f t="shared" si="133"/>
        <v>0.05</v>
      </c>
      <c r="M150" s="76">
        <f t="shared" si="133"/>
        <v>0.05</v>
      </c>
      <c r="P150" s="90"/>
      <c r="Q150" s="76">
        <f t="shared" ref="Q150:U151" si="134">$F150</f>
        <v>0.05</v>
      </c>
      <c r="R150" s="76">
        <f t="shared" si="134"/>
        <v>0.05</v>
      </c>
      <c r="S150" s="76">
        <f t="shared" si="134"/>
        <v>0.05</v>
      </c>
      <c r="T150" s="76">
        <f t="shared" si="134"/>
        <v>0.05</v>
      </c>
      <c r="U150" s="76">
        <f t="shared" si="134"/>
        <v>0.05</v>
      </c>
    </row>
    <row r="151" spans="1:23" outlineLevel="1" x14ac:dyDescent="0.25">
      <c r="A151" s="99"/>
      <c r="B151" s="2" t="s">
        <v>164</v>
      </c>
      <c r="F151" s="77">
        <f>'2. Input uit WACC modellen'!F64</f>
        <v>0.48218427952287901</v>
      </c>
      <c r="H151" s="90"/>
      <c r="I151" s="78">
        <f>$F151</f>
        <v>0.48218427952287901</v>
      </c>
      <c r="J151" s="78">
        <f t="shared" si="133"/>
        <v>0.48218427952287901</v>
      </c>
      <c r="K151" s="78">
        <f t="shared" si="133"/>
        <v>0.48218427952287901</v>
      </c>
      <c r="L151" s="78">
        <f t="shared" si="133"/>
        <v>0.48218427952287901</v>
      </c>
      <c r="M151" s="78">
        <f t="shared" si="133"/>
        <v>0.48218427952287901</v>
      </c>
      <c r="P151" s="90"/>
      <c r="Q151" s="78">
        <f t="shared" si="134"/>
        <v>0.48218427952287901</v>
      </c>
      <c r="R151" s="78">
        <f t="shared" si="134"/>
        <v>0.48218427952287901</v>
      </c>
      <c r="S151" s="78">
        <f t="shared" si="134"/>
        <v>0.48218427952287901</v>
      </c>
      <c r="T151" s="78">
        <f t="shared" si="134"/>
        <v>0.48218427952287901</v>
      </c>
      <c r="U151" s="78">
        <f t="shared" si="134"/>
        <v>0.48218427952287901</v>
      </c>
    </row>
    <row r="152" spans="1:23" outlineLevel="1" x14ac:dyDescent="0.25">
      <c r="A152" s="99"/>
      <c r="B152" s="2" t="s">
        <v>289</v>
      </c>
      <c r="D152" s="2" t="s">
        <v>85</v>
      </c>
      <c r="H152" s="90"/>
      <c r="I152" s="43">
        <f>'2. Input uit WACC modellen'!T65</f>
        <v>9.4977828398386446E-3</v>
      </c>
      <c r="J152" s="43">
        <f>'2. Input uit WACC modellen'!U65</f>
        <v>9.4977828398386446E-3</v>
      </c>
      <c r="K152" s="43">
        <f>'2. Input uit WACC modellen'!V65</f>
        <v>9.4977828398386446E-3</v>
      </c>
      <c r="L152" s="43">
        <f>'2. Input uit WACC modellen'!W65</f>
        <v>9.4977828398386446E-3</v>
      </c>
      <c r="M152" s="43">
        <f>'2. Input uit WACC modellen'!X65</f>
        <v>9.2140258082611358E-3</v>
      </c>
      <c r="P152" s="90"/>
      <c r="Q152" s="76">
        <f>I152</f>
        <v>9.4977828398386446E-3</v>
      </c>
      <c r="R152" s="76">
        <f t="shared" ref="R152" si="135">J152</f>
        <v>9.4977828398386446E-3</v>
      </c>
      <c r="S152" s="76">
        <f t="shared" ref="S152" si="136">K152</f>
        <v>9.4977828398386446E-3</v>
      </c>
      <c r="T152" s="76">
        <f t="shared" ref="T152" si="137">L152</f>
        <v>9.4977828398386446E-3</v>
      </c>
      <c r="U152" s="76">
        <f t="shared" ref="U152" si="138">M152</f>
        <v>9.2140258082611358E-3</v>
      </c>
    </row>
    <row r="153" spans="1:23" outlineLevel="1" x14ac:dyDescent="0.25">
      <c r="A153" s="99"/>
      <c r="B153" s="2" t="s">
        <v>290</v>
      </c>
      <c r="D153" s="2" t="s">
        <v>85</v>
      </c>
      <c r="H153" s="90"/>
      <c r="I153" s="43">
        <f>'5. Rente schulden'!T51</f>
        <v>9.4977828398386446E-3</v>
      </c>
      <c r="J153" s="31"/>
      <c r="K153" s="31"/>
      <c r="L153" s="31"/>
      <c r="M153" s="31"/>
      <c r="P153" s="90"/>
      <c r="Q153" s="43">
        <f>'5. Rente schulden'!T51</f>
        <v>9.4977828398386446E-3</v>
      </c>
      <c r="R153" s="43">
        <f>'5. Rente schulden'!U51</f>
        <v>9.4977828398386446E-3</v>
      </c>
      <c r="S153" s="43">
        <f>'5. Rente schulden'!V51</f>
        <v>9.4977828398386446E-3</v>
      </c>
      <c r="T153" s="68"/>
      <c r="U153" s="68"/>
      <c r="W153" s="2" t="s">
        <v>168</v>
      </c>
    </row>
    <row r="154" spans="1:23" outlineLevel="1" x14ac:dyDescent="0.25">
      <c r="A154" s="99"/>
      <c r="B154" s="2" t="s">
        <v>91</v>
      </c>
      <c r="D154" s="2" t="s">
        <v>85</v>
      </c>
      <c r="F154" s="43">
        <f>'2. Input uit WACC modellen'!F67</f>
        <v>1.5E-3</v>
      </c>
      <c r="H154" s="90"/>
      <c r="I154" s="76">
        <f t="shared" ref="I154:M156" si="139">$F154</f>
        <v>1.5E-3</v>
      </c>
      <c r="J154" s="76">
        <f t="shared" si="139"/>
        <v>1.5E-3</v>
      </c>
      <c r="K154" s="76">
        <f t="shared" si="139"/>
        <v>1.5E-3</v>
      </c>
      <c r="L154" s="76">
        <f t="shared" si="139"/>
        <v>1.5E-3</v>
      </c>
      <c r="M154" s="76">
        <f t="shared" si="139"/>
        <v>1.5E-3</v>
      </c>
      <c r="P154" s="90"/>
      <c r="Q154" s="76">
        <f t="shared" ref="Q154:U156" si="140">$F154</f>
        <v>1.5E-3</v>
      </c>
      <c r="R154" s="76">
        <f t="shared" si="140"/>
        <v>1.5E-3</v>
      </c>
      <c r="S154" s="76">
        <f t="shared" si="140"/>
        <v>1.5E-3</v>
      </c>
      <c r="T154" s="76">
        <f t="shared" si="140"/>
        <v>1.5E-3</v>
      </c>
      <c r="U154" s="76">
        <f t="shared" si="140"/>
        <v>1.5E-3</v>
      </c>
    </row>
    <row r="155" spans="1:23" outlineLevel="1" x14ac:dyDescent="0.25">
      <c r="A155" s="99"/>
      <c r="B155" s="2" t="s">
        <v>71</v>
      </c>
      <c r="D155" s="2" t="s">
        <v>85</v>
      </c>
      <c r="F155" s="43">
        <f>'2. Input uit WACC modellen'!F60</f>
        <v>0.4524648639265762</v>
      </c>
      <c r="H155" s="90"/>
      <c r="I155" s="76">
        <f t="shared" si="139"/>
        <v>0.4524648639265762</v>
      </c>
      <c r="J155" s="76">
        <f t="shared" si="139"/>
        <v>0.4524648639265762</v>
      </c>
      <c r="K155" s="76">
        <f t="shared" si="139"/>
        <v>0.4524648639265762</v>
      </c>
      <c r="L155" s="76">
        <f t="shared" si="139"/>
        <v>0.4524648639265762</v>
      </c>
      <c r="M155" s="76">
        <f t="shared" si="139"/>
        <v>0.4524648639265762</v>
      </c>
      <c r="P155" s="90"/>
      <c r="Q155" s="76">
        <f t="shared" si="140"/>
        <v>0.4524648639265762</v>
      </c>
      <c r="R155" s="76">
        <f t="shared" si="140"/>
        <v>0.4524648639265762</v>
      </c>
      <c r="S155" s="76">
        <f t="shared" si="140"/>
        <v>0.4524648639265762</v>
      </c>
      <c r="T155" s="76">
        <f t="shared" si="140"/>
        <v>0.4524648639265762</v>
      </c>
      <c r="U155" s="76">
        <f t="shared" si="140"/>
        <v>0.4524648639265762</v>
      </c>
    </row>
    <row r="156" spans="1:23" outlineLevel="1" x14ac:dyDescent="0.25">
      <c r="A156" s="99"/>
      <c r="B156" s="2" t="s">
        <v>72</v>
      </c>
      <c r="D156" s="2" t="s">
        <v>85</v>
      </c>
      <c r="F156" s="43">
        <f>'2. Input uit WACC modellen'!F61</f>
        <v>0.25</v>
      </c>
      <c r="H156" s="90"/>
      <c r="I156" s="76">
        <f t="shared" si="139"/>
        <v>0.25</v>
      </c>
      <c r="J156" s="76">
        <f t="shared" si="139"/>
        <v>0.25</v>
      </c>
      <c r="K156" s="76">
        <f t="shared" si="139"/>
        <v>0.25</v>
      </c>
      <c r="L156" s="76">
        <f t="shared" si="139"/>
        <v>0.25</v>
      </c>
      <c r="M156" s="76">
        <f t="shared" si="139"/>
        <v>0.25</v>
      </c>
      <c r="P156" s="90"/>
      <c r="Q156" s="76">
        <f t="shared" si="140"/>
        <v>0.25</v>
      </c>
      <c r="R156" s="76">
        <f t="shared" si="140"/>
        <v>0.25</v>
      </c>
      <c r="S156" s="76">
        <f t="shared" si="140"/>
        <v>0.25</v>
      </c>
      <c r="T156" s="76">
        <f t="shared" si="140"/>
        <v>0.25</v>
      </c>
      <c r="U156" s="76">
        <f t="shared" si="140"/>
        <v>0.25</v>
      </c>
    </row>
    <row r="157" spans="1:23" outlineLevel="1" x14ac:dyDescent="0.25">
      <c r="A157" s="99"/>
      <c r="B157" s="2" t="s">
        <v>269</v>
      </c>
      <c r="D157" s="2" t="s">
        <v>85</v>
      </c>
      <c r="H157" s="90"/>
      <c r="I157" s="76">
        <f>I27</f>
        <v>8.8408398013620181E-3</v>
      </c>
      <c r="J157" s="76">
        <f>J27</f>
        <v>8.8408398013620181E-3</v>
      </c>
      <c r="K157" s="76">
        <f>K27</f>
        <v>8.8408398013620007E-3</v>
      </c>
      <c r="L157" s="76">
        <f>L27</f>
        <v>8.8408398013620007E-3</v>
      </c>
      <c r="M157" s="76">
        <f>M27</f>
        <v>8.8408398013620007E-3</v>
      </c>
      <c r="P157" s="90"/>
      <c r="Q157" s="76">
        <f>I157</f>
        <v>8.8408398013620181E-3</v>
      </c>
      <c r="R157" s="76">
        <f t="shared" ref="R157:U158" si="141">J157</f>
        <v>8.8408398013620181E-3</v>
      </c>
      <c r="S157" s="76">
        <f t="shared" si="141"/>
        <v>8.8408398013620007E-3</v>
      </c>
      <c r="T157" s="76">
        <f t="shared" si="141"/>
        <v>8.8408398013620007E-3</v>
      </c>
      <c r="U157" s="76">
        <f t="shared" si="141"/>
        <v>8.8408398013620007E-3</v>
      </c>
    </row>
    <row r="158" spans="1:23" outlineLevel="1" x14ac:dyDescent="0.25">
      <c r="A158" s="99"/>
      <c r="B158" s="2" t="s">
        <v>270</v>
      </c>
      <c r="D158" s="2" t="s">
        <v>85</v>
      </c>
      <c r="H158" s="90"/>
      <c r="I158" s="76">
        <f>I24</f>
        <v>1.7681679602724036E-2</v>
      </c>
      <c r="J158" s="76">
        <f>J24</f>
        <v>1.7681679602724036E-2</v>
      </c>
      <c r="K158" s="76">
        <f>K24</f>
        <v>1.7681679602724001E-2</v>
      </c>
      <c r="L158" s="76">
        <f>L24</f>
        <v>1.7681679602724001E-2</v>
      </c>
      <c r="M158" s="76">
        <f>M24</f>
        <v>1.7681679602724001E-2</v>
      </c>
      <c r="P158" s="90"/>
      <c r="Q158" s="76">
        <f>I158</f>
        <v>1.7681679602724036E-2</v>
      </c>
      <c r="R158" s="76">
        <f t="shared" si="141"/>
        <v>1.7681679602724036E-2</v>
      </c>
      <c r="S158" s="76">
        <f t="shared" si="141"/>
        <v>1.7681679602724001E-2</v>
      </c>
      <c r="T158" s="76">
        <f t="shared" si="141"/>
        <v>1.7681679602724001E-2</v>
      </c>
      <c r="U158" s="76">
        <f t="shared" si="141"/>
        <v>1.7681679602724001E-2</v>
      </c>
    </row>
    <row r="159" spans="1:23" outlineLevel="1" x14ac:dyDescent="0.25">
      <c r="A159" s="99"/>
    </row>
    <row r="160" spans="1:23" outlineLevel="1" x14ac:dyDescent="0.25">
      <c r="A160" s="99"/>
      <c r="B160" s="1" t="s">
        <v>166</v>
      </c>
      <c r="H160" s="1" t="s">
        <v>165</v>
      </c>
      <c r="P160" s="1" t="s">
        <v>162</v>
      </c>
    </row>
    <row r="161" spans="1:21" outlineLevel="1" x14ac:dyDescent="0.25">
      <c r="A161" s="99"/>
      <c r="B161" s="2" t="s">
        <v>71</v>
      </c>
      <c r="D161" s="2" t="s">
        <v>85</v>
      </c>
      <c r="H161" s="90"/>
      <c r="I161" s="76">
        <f>I155</f>
        <v>0.4524648639265762</v>
      </c>
      <c r="J161" s="76">
        <f t="shared" ref="J161:M161" si="142">J155</f>
        <v>0.4524648639265762</v>
      </c>
      <c r="K161" s="76">
        <f t="shared" si="142"/>
        <v>0.4524648639265762</v>
      </c>
      <c r="L161" s="76">
        <f t="shared" si="142"/>
        <v>0.4524648639265762</v>
      </c>
      <c r="M161" s="76">
        <f t="shared" si="142"/>
        <v>0.4524648639265762</v>
      </c>
      <c r="P161" s="90"/>
      <c r="Q161" s="76">
        <f t="shared" ref="Q161:Q162" si="143">Q155</f>
        <v>0.4524648639265762</v>
      </c>
      <c r="R161" s="76">
        <f t="shared" ref="R161:U161" si="144">R155</f>
        <v>0.4524648639265762</v>
      </c>
      <c r="S161" s="76">
        <f t="shared" si="144"/>
        <v>0.4524648639265762</v>
      </c>
      <c r="T161" s="76">
        <f t="shared" si="144"/>
        <v>0.4524648639265762</v>
      </c>
      <c r="U161" s="76">
        <f t="shared" si="144"/>
        <v>0.4524648639265762</v>
      </c>
    </row>
    <row r="162" spans="1:21" outlineLevel="1" x14ac:dyDescent="0.25">
      <c r="A162" s="99"/>
      <c r="B162" s="2" t="s">
        <v>72</v>
      </c>
      <c r="D162" s="2" t="s">
        <v>85</v>
      </c>
      <c r="H162" s="90"/>
      <c r="I162" s="76">
        <f>I156</f>
        <v>0.25</v>
      </c>
      <c r="J162" s="76">
        <f t="shared" ref="J162:M162" si="145">J156</f>
        <v>0.25</v>
      </c>
      <c r="K162" s="76">
        <f t="shared" si="145"/>
        <v>0.25</v>
      </c>
      <c r="L162" s="76">
        <f t="shared" si="145"/>
        <v>0.25</v>
      </c>
      <c r="M162" s="76">
        <f t="shared" si="145"/>
        <v>0.25</v>
      </c>
      <c r="P162" s="90"/>
      <c r="Q162" s="76">
        <f t="shared" si="143"/>
        <v>0.25</v>
      </c>
      <c r="R162" s="76">
        <f t="shared" ref="R162:U162" si="146">R156</f>
        <v>0.25</v>
      </c>
      <c r="S162" s="76">
        <f t="shared" si="146"/>
        <v>0.25</v>
      </c>
      <c r="T162" s="76">
        <f t="shared" si="146"/>
        <v>0.25</v>
      </c>
      <c r="U162" s="76">
        <f t="shared" si="146"/>
        <v>0.25</v>
      </c>
    </row>
    <row r="163" spans="1:21" outlineLevel="1" x14ac:dyDescent="0.25">
      <c r="A163" s="99"/>
      <c r="B163" s="2" t="s">
        <v>73</v>
      </c>
      <c r="D163" s="2" t="s">
        <v>85</v>
      </c>
      <c r="H163" s="90"/>
      <c r="I163" s="76">
        <f>I148</f>
        <v>-9.240740740740726E-5</v>
      </c>
      <c r="J163" s="76">
        <f t="shared" ref="J163:M163" si="147">J148</f>
        <v>-9.240740740740726E-5</v>
      </c>
      <c r="K163" s="76">
        <f t="shared" si="147"/>
        <v>-9.240740740740726E-5</v>
      </c>
      <c r="L163" s="76">
        <f t="shared" si="147"/>
        <v>-9.240740740740726E-5</v>
      </c>
      <c r="M163" s="76">
        <f t="shared" si="147"/>
        <v>-9.240740740740726E-5</v>
      </c>
      <c r="P163" s="90"/>
      <c r="Q163" s="76">
        <f t="shared" ref="Q163" si="148">Q148</f>
        <v>5.0000000000000001E-3</v>
      </c>
      <c r="R163" s="76">
        <f t="shared" ref="R163:U163" si="149">R148</f>
        <v>5.0000000000000001E-3</v>
      </c>
      <c r="S163" s="76">
        <f t="shared" si="149"/>
        <v>1.222761508951407E-2</v>
      </c>
      <c r="T163" s="76">
        <f t="shared" si="149"/>
        <v>1.222761508951407E-2</v>
      </c>
      <c r="U163" s="76">
        <f t="shared" si="149"/>
        <v>1.222761508951407E-2</v>
      </c>
    </row>
    <row r="164" spans="1:21" outlineLevel="1" x14ac:dyDescent="0.25">
      <c r="A164" s="99"/>
      <c r="B164" s="2" t="s">
        <v>74</v>
      </c>
      <c r="D164" s="2" t="s">
        <v>85</v>
      </c>
      <c r="H164" s="90"/>
      <c r="I164" s="76">
        <f>I150</f>
        <v>0.05</v>
      </c>
      <c r="J164" s="76">
        <f t="shared" ref="J164:M164" si="150">J150</f>
        <v>0.05</v>
      </c>
      <c r="K164" s="76">
        <f t="shared" si="150"/>
        <v>0.05</v>
      </c>
      <c r="L164" s="76">
        <f t="shared" si="150"/>
        <v>0.05</v>
      </c>
      <c r="M164" s="76">
        <f t="shared" si="150"/>
        <v>0.05</v>
      </c>
      <c r="P164" s="90"/>
      <c r="Q164" s="76">
        <f t="shared" ref="Q164" si="151">Q150</f>
        <v>0.05</v>
      </c>
      <c r="R164" s="76">
        <f t="shared" ref="R164:U164" si="152">R150</f>
        <v>0.05</v>
      </c>
      <c r="S164" s="76">
        <f t="shared" si="152"/>
        <v>0.05</v>
      </c>
      <c r="T164" s="76">
        <f t="shared" si="152"/>
        <v>0.05</v>
      </c>
      <c r="U164" s="76">
        <f t="shared" si="152"/>
        <v>0.05</v>
      </c>
    </row>
    <row r="165" spans="1:21" outlineLevel="1" x14ac:dyDescent="0.25">
      <c r="A165" s="99"/>
      <c r="B165" s="2" t="s">
        <v>164</v>
      </c>
      <c r="H165" s="90"/>
      <c r="I165" s="78">
        <f>I151</f>
        <v>0.48218427952287901</v>
      </c>
      <c r="J165" s="78">
        <f t="shared" ref="J165:M165" si="153">J151</f>
        <v>0.48218427952287901</v>
      </c>
      <c r="K165" s="78">
        <f t="shared" si="153"/>
        <v>0.48218427952287901</v>
      </c>
      <c r="L165" s="78">
        <f t="shared" si="153"/>
        <v>0.48218427952287901</v>
      </c>
      <c r="M165" s="78">
        <f t="shared" si="153"/>
        <v>0.48218427952287901</v>
      </c>
      <c r="P165" s="90"/>
      <c r="Q165" s="78">
        <f>Q151</f>
        <v>0.48218427952287901</v>
      </c>
      <c r="R165" s="78">
        <f t="shared" ref="R165:U165" si="154">R151</f>
        <v>0.48218427952287901</v>
      </c>
      <c r="S165" s="78">
        <f t="shared" si="154"/>
        <v>0.48218427952287901</v>
      </c>
      <c r="T165" s="78">
        <f t="shared" si="154"/>
        <v>0.48218427952287901</v>
      </c>
      <c r="U165" s="78">
        <f t="shared" si="154"/>
        <v>0.48218427952287901</v>
      </c>
    </row>
    <row r="166" spans="1:21" outlineLevel="1" x14ac:dyDescent="0.25">
      <c r="A166" s="99"/>
      <c r="B166" s="2" t="s">
        <v>94</v>
      </c>
      <c r="H166" s="90"/>
      <c r="I166" s="79">
        <f>((1-I161)+I161*(1-I162))/(1-I161)*I165</f>
        <v>0.78103009330906092</v>
      </c>
      <c r="J166" s="79">
        <f t="shared" ref="J166" si="155">((1-J161)+J161*(1-J162))/(1-J161)*J165</f>
        <v>0.78103009330906092</v>
      </c>
      <c r="K166" s="79">
        <f t="shared" ref="K166" si="156">((1-K161)+K161*(1-K162))/(1-K161)*K165</f>
        <v>0.78103009330906092</v>
      </c>
      <c r="L166" s="79">
        <f t="shared" ref="L166" si="157">((1-L161)+L161*(1-L162))/(1-L161)*L165</f>
        <v>0.78103009330906092</v>
      </c>
      <c r="M166" s="79">
        <f t="shared" ref="M166" si="158">((1-M161)+M161*(1-M162))/(1-M161)*M165</f>
        <v>0.78103009330906092</v>
      </c>
      <c r="P166" s="90"/>
      <c r="Q166" s="79">
        <f t="shared" ref="Q166" si="159">((1-Q161)+Q161*(1-Q162))/(1-Q161)*Q165</f>
        <v>0.78103009330906092</v>
      </c>
      <c r="R166" s="79">
        <f t="shared" ref="R166" si="160">((1-R161)+R161*(1-R162))/(1-R161)*R165</f>
        <v>0.78103009330906092</v>
      </c>
      <c r="S166" s="79">
        <f t="shared" ref="S166" si="161">((1-S161)+S161*(1-S162))/(1-S161)*S165</f>
        <v>0.78103009330906092</v>
      </c>
      <c r="T166" s="79">
        <f t="shared" ref="T166" si="162">((1-T161)+T161*(1-T162))/(1-T161)*T165</f>
        <v>0.78103009330906092</v>
      </c>
      <c r="U166" s="79">
        <f t="shared" ref="U166" si="163">((1-U161)+U161*(1-U162))/(1-U161)*U165</f>
        <v>0.78103009330906092</v>
      </c>
    </row>
    <row r="167" spans="1:21" outlineLevel="1" x14ac:dyDescent="0.25">
      <c r="A167" s="99"/>
      <c r="B167" s="2" t="s">
        <v>157</v>
      </c>
      <c r="D167" s="2" t="s">
        <v>85</v>
      </c>
      <c r="H167" s="90"/>
      <c r="I167" s="80">
        <f>I163+I166*I164</f>
        <v>3.8959097258045639E-2</v>
      </c>
      <c r="J167" s="80">
        <f t="shared" ref="J167" si="164">J163+J166*J164</f>
        <v>3.8959097258045639E-2</v>
      </c>
      <c r="K167" s="80">
        <f t="shared" ref="K167" si="165">K163+K166*K164</f>
        <v>3.8959097258045639E-2</v>
      </c>
      <c r="L167" s="80">
        <f t="shared" ref="L167" si="166">L163+L166*L164</f>
        <v>3.8959097258045639E-2</v>
      </c>
      <c r="M167" s="80">
        <f t="shared" ref="M167" si="167">M163+M166*M164</f>
        <v>3.8959097258045639E-2</v>
      </c>
      <c r="P167" s="90"/>
      <c r="Q167" s="80">
        <f t="shared" ref="Q167" si="168">Q163+Q166*Q164</f>
        <v>4.4051504665453045E-2</v>
      </c>
      <c r="R167" s="80">
        <f t="shared" ref="R167" si="169">R163+R166*R164</f>
        <v>4.4051504665453045E-2</v>
      </c>
      <c r="S167" s="80">
        <f t="shared" ref="S167" si="170">S163+S166*S164</f>
        <v>5.1279119754967115E-2</v>
      </c>
      <c r="T167" s="80">
        <f t="shared" ref="T167" si="171">T163+T166*T164</f>
        <v>5.1279119754967115E-2</v>
      </c>
      <c r="U167" s="80">
        <f t="shared" ref="U167" si="172">U163+U166*U164</f>
        <v>5.1279119754967115E-2</v>
      </c>
    </row>
    <row r="168" spans="1:21" outlineLevel="1" x14ac:dyDescent="0.25">
      <c r="A168" s="99"/>
      <c r="B168" s="2" t="s">
        <v>158</v>
      </c>
      <c r="D168" s="2" t="s">
        <v>85</v>
      </c>
      <c r="H168" s="90"/>
      <c r="I168" s="80">
        <f>I167*1/(1-I162)</f>
        <v>5.194546301072752E-2</v>
      </c>
      <c r="J168" s="80">
        <f t="shared" ref="J168" si="173">J167*1/(1-J162)</f>
        <v>5.194546301072752E-2</v>
      </c>
      <c r="K168" s="80">
        <f t="shared" ref="K168" si="174">K167*1/(1-K162)</f>
        <v>5.194546301072752E-2</v>
      </c>
      <c r="L168" s="80">
        <f t="shared" ref="L168" si="175">L167*1/(1-L162)</f>
        <v>5.194546301072752E-2</v>
      </c>
      <c r="M168" s="80">
        <f>M167*1/(1-M162)</f>
        <v>5.194546301072752E-2</v>
      </c>
      <c r="P168" s="90"/>
      <c r="Q168" s="80">
        <f t="shared" ref="Q168" si="176">Q167*1/(1-Q162)</f>
        <v>5.8735339553937393E-2</v>
      </c>
      <c r="R168" s="80">
        <f t="shared" ref="R168" si="177">R167*1/(1-R162)</f>
        <v>5.8735339553937393E-2</v>
      </c>
      <c r="S168" s="80">
        <f>S167*1/(1-S162)</f>
        <v>6.8372159673289482E-2</v>
      </c>
      <c r="T168" s="80">
        <f t="shared" ref="T168" si="178">T167*1/(1-T162)</f>
        <v>6.8372159673289482E-2</v>
      </c>
      <c r="U168" s="80">
        <f t="shared" ref="U168" si="179">U167*1/(1-U162)</f>
        <v>6.8372159673289482E-2</v>
      </c>
    </row>
    <row r="169" spans="1:21" outlineLevel="1" x14ac:dyDescent="0.25">
      <c r="A169" s="99"/>
      <c r="B169" s="2" t="s">
        <v>159</v>
      </c>
      <c r="D169" s="2" t="s">
        <v>85</v>
      </c>
      <c r="H169" s="90"/>
      <c r="I169" s="76">
        <f>I152</f>
        <v>9.4977828398386446E-3</v>
      </c>
      <c r="J169" s="76">
        <f t="shared" ref="J169:L169" si="180">J152</f>
        <v>9.4977828398386446E-3</v>
      </c>
      <c r="K169" s="76">
        <f t="shared" si="180"/>
        <v>9.4977828398386446E-3</v>
      </c>
      <c r="L169" s="76">
        <f t="shared" si="180"/>
        <v>9.4977828398386446E-3</v>
      </c>
      <c r="M169" s="76">
        <f>M152</f>
        <v>9.2140258082611358E-3</v>
      </c>
      <c r="P169" s="90"/>
      <c r="Q169" s="76">
        <f t="shared" ref="Q169" si="181">Q152</f>
        <v>9.4977828398386446E-3</v>
      </c>
      <c r="R169" s="76">
        <f t="shared" ref="R169:T169" si="182">R152</f>
        <v>9.4977828398386446E-3</v>
      </c>
      <c r="S169" s="76">
        <f t="shared" si="182"/>
        <v>9.4977828398386446E-3</v>
      </c>
      <c r="T169" s="76">
        <f t="shared" si="182"/>
        <v>9.4977828398386446E-3</v>
      </c>
      <c r="U169" s="76">
        <f>U152</f>
        <v>9.2140258082611358E-3</v>
      </c>
    </row>
    <row r="170" spans="1:21" outlineLevel="1" x14ac:dyDescent="0.25">
      <c r="A170" s="99"/>
      <c r="B170" s="2" t="s">
        <v>91</v>
      </c>
      <c r="D170" s="2" t="s">
        <v>85</v>
      </c>
      <c r="H170" s="90"/>
      <c r="I170" s="76">
        <f>I154</f>
        <v>1.5E-3</v>
      </c>
      <c r="J170" s="76">
        <f t="shared" ref="J170:M170" si="183">J154</f>
        <v>1.5E-3</v>
      </c>
      <c r="K170" s="76">
        <f t="shared" si="183"/>
        <v>1.5E-3</v>
      </c>
      <c r="L170" s="76">
        <f t="shared" si="183"/>
        <v>1.5E-3</v>
      </c>
      <c r="M170" s="76">
        <f t="shared" si="183"/>
        <v>1.5E-3</v>
      </c>
      <c r="P170" s="90"/>
      <c r="Q170" s="76">
        <f t="shared" ref="Q170" si="184">Q154</f>
        <v>1.5E-3</v>
      </c>
      <c r="R170" s="76">
        <f t="shared" ref="R170:U170" si="185">R154</f>
        <v>1.5E-3</v>
      </c>
      <c r="S170" s="76">
        <f t="shared" si="185"/>
        <v>1.5E-3</v>
      </c>
      <c r="T170" s="76">
        <f t="shared" si="185"/>
        <v>1.5E-3</v>
      </c>
      <c r="U170" s="76">
        <f t="shared" si="185"/>
        <v>1.5E-3</v>
      </c>
    </row>
    <row r="171" spans="1:21" outlineLevel="1" x14ac:dyDescent="0.25">
      <c r="A171" s="99"/>
      <c r="B171" s="2" t="s">
        <v>156</v>
      </c>
      <c r="D171" s="2" t="s">
        <v>85</v>
      </c>
      <c r="H171" s="90"/>
      <c r="I171" s="80">
        <f>I169+I170</f>
        <v>1.0997782839838644E-2</v>
      </c>
      <c r="J171" s="80">
        <f t="shared" ref="J171" si="186">J169+J170</f>
        <v>1.0997782839838644E-2</v>
      </c>
      <c r="K171" s="80">
        <f t="shared" ref="K171" si="187">K169+K170</f>
        <v>1.0997782839838644E-2</v>
      </c>
      <c r="L171" s="80">
        <f t="shared" ref="L171" si="188">L169+L170</f>
        <v>1.0997782839838644E-2</v>
      </c>
      <c r="M171" s="80">
        <f t="shared" ref="M171" si="189">M169+M170</f>
        <v>1.0714025808261135E-2</v>
      </c>
      <c r="P171" s="90"/>
      <c r="Q171" s="80">
        <f t="shared" ref="Q171" si="190">Q169+Q170</f>
        <v>1.0997782839838644E-2</v>
      </c>
      <c r="R171" s="80">
        <f t="shared" ref="R171" si="191">R169+R170</f>
        <v>1.0997782839838644E-2</v>
      </c>
      <c r="S171" s="80">
        <f t="shared" ref="S171" si="192">S169+S170</f>
        <v>1.0997782839838644E-2</v>
      </c>
      <c r="T171" s="80">
        <f t="shared" ref="T171" si="193">T169+T170</f>
        <v>1.0997782839838644E-2</v>
      </c>
      <c r="U171" s="80">
        <f t="shared" ref="U171" si="194">U169+U170</f>
        <v>1.0714025808261135E-2</v>
      </c>
    </row>
    <row r="172" spans="1:21" outlineLevel="1" x14ac:dyDescent="0.25">
      <c r="A172" s="99"/>
      <c r="B172" s="2" t="s">
        <v>160</v>
      </c>
      <c r="D172" s="2" t="s">
        <v>85</v>
      </c>
      <c r="H172" s="90"/>
      <c r="I172" s="80">
        <f>(1-I161)*I168+I161*I171</f>
        <v>3.3418076474097322E-2</v>
      </c>
      <c r="J172" s="80">
        <f t="shared" ref="J172" si="195">(1-J161)*J168+J161*J171</f>
        <v>3.3418076474097322E-2</v>
      </c>
      <c r="K172" s="80">
        <f t="shared" ref="K172" si="196">(1-K161)*K168+K161*K171</f>
        <v>3.3418076474097322E-2</v>
      </c>
      <c r="L172" s="80">
        <f t="shared" ref="L172" si="197">(1-L161)*L168+L161*L171</f>
        <v>3.3418076474097322E-2</v>
      </c>
      <c r="M172" s="80">
        <f t="shared" ref="M172" si="198">(1-M161)*M168+M161*M171</f>
        <v>3.3289686387416396E-2</v>
      </c>
      <c r="P172" s="90"/>
      <c r="Q172" s="80">
        <f t="shared" ref="Q172" si="199">(1-Q161)*Q168+Q161*Q171</f>
        <v>3.7135772451105484E-2</v>
      </c>
      <c r="R172" s="80">
        <f>(1-R161)*R168+R161*R171</f>
        <v>3.7135772451105484E-2</v>
      </c>
      <c r="S172" s="80">
        <f t="shared" ref="S172" si="200">(1-S161)*S168+S161*S171</f>
        <v>4.241227006647004E-2</v>
      </c>
      <c r="T172" s="80">
        <f t="shared" ref="T172" si="201">(1-T161)*T168+T161*T171</f>
        <v>4.241227006647004E-2</v>
      </c>
      <c r="U172" s="80">
        <f t="shared" ref="U172" si="202">(1-U161)*U168+U161*U171</f>
        <v>4.2283879979789114E-2</v>
      </c>
    </row>
    <row r="173" spans="1:21" outlineLevel="1" x14ac:dyDescent="0.25">
      <c r="A173" s="99"/>
      <c r="B173" s="2" t="s">
        <v>268</v>
      </c>
      <c r="D173" s="2" t="s">
        <v>85</v>
      </c>
      <c r="H173" s="90"/>
      <c r="I173" s="32">
        <f>ROUND(I172,3)</f>
        <v>3.3000000000000002E-2</v>
      </c>
      <c r="J173" s="32">
        <f t="shared" ref="J173" si="203">ROUND(J172,3)</f>
        <v>3.3000000000000002E-2</v>
      </c>
      <c r="K173" s="32">
        <f t="shared" ref="K173" si="204">ROUND(K172,3)</f>
        <v>3.3000000000000002E-2</v>
      </c>
      <c r="L173" s="32">
        <f t="shared" ref="L173" si="205">ROUND(L172,3)</f>
        <v>3.3000000000000002E-2</v>
      </c>
      <c r="M173" s="32">
        <f t="shared" ref="M173" si="206">ROUND(M172,3)</f>
        <v>3.3000000000000002E-2</v>
      </c>
      <c r="P173" s="90"/>
      <c r="Q173" s="32">
        <f t="shared" ref="Q173" si="207">ROUND(Q172,3)</f>
        <v>3.6999999999999998E-2</v>
      </c>
      <c r="R173" s="32">
        <f t="shared" ref="R173" si="208">ROUND(R172,3)</f>
        <v>3.6999999999999998E-2</v>
      </c>
      <c r="S173" s="32">
        <f t="shared" ref="S173" si="209">ROUND(S172,3)</f>
        <v>4.2000000000000003E-2</v>
      </c>
      <c r="T173" s="32">
        <f t="shared" ref="T173" si="210">ROUND(T172,3)</f>
        <v>4.2000000000000003E-2</v>
      </c>
      <c r="U173" s="32">
        <f t="shared" ref="U173" si="211">ROUND(U172,3)</f>
        <v>4.2000000000000003E-2</v>
      </c>
    </row>
    <row r="174" spans="1:21" outlineLevel="1" x14ac:dyDescent="0.25">
      <c r="A174" s="99"/>
      <c r="B174" s="2" t="s">
        <v>269</v>
      </c>
      <c r="D174" s="2" t="s">
        <v>85</v>
      </c>
      <c r="H174" s="90"/>
      <c r="I174" s="76">
        <f t="shared" ref="I174:M174" si="212">I157</f>
        <v>8.8408398013620181E-3</v>
      </c>
      <c r="J174" s="76">
        <f t="shared" si="212"/>
        <v>8.8408398013620181E-3</v>
      </c>
      <c r="K174" s="76">
        <f t="shared" si="212"/>
        <v>8.8408398013620007E-3</v>
      </c>
      <c r="L174" s="76">
        <f t="shared" si="212"/>
        <v>8.8408398013620007E-3</v>
      </c>
      <c r="M174" s="76">
        <f t="shared" si="212"/>
        <v>8.8408398013620007E-3</v>
      </c>
      <c r="P174" s="90"/>
      <c r="Q174" s="76">
        <f t="shared" ref="Q174" si="213">Q157</f>
        <v>8.8408398013620181E-3</v>
      </c>
      <c r="R174" s="76">
        <f t="shared" ref="R174:U174" si="214">R157</f>
        <v>8.8408398013620181E-3</v>
      </c>
      <c r="S174" s="76">
        <f t="shared" si="214"/>
        <v>8.8408398013620007E-3</v>
      </c>
      <c r="T174" s="76">
        <f t="shared" si="214"/>
        <v>8.8408398013620007E-3</v>
      </c>
      <c r="U174" s="76">
        <f t="shared" si="214"/>
        <v>8.8408398013620007E-3</v>
      </c>
    </row>
    <row r="175" spans="1:21" outlineLevel="1" x14ac:dyDescent="0.25">
      <c r="A175" s="99"/>
      <c r="B175" s="2" t="s">
        <v>173</v>
      </c>
      <c r="D175" s="2" t="s">
        <v>85</v>
      </c>
      <c r="H175" s="90"/>
      <c r="I175" s="80">
        <f>(1+I172)/(1+I174)-1</f>
        <v>2.4361857394249009E-2</v>
      </c>
      <c r="J175" s="80">
        <f t="shared" ref="J175" si="215">(1+J172)/(1+J174)-1</f>
        <v>2.4361857394249009E-2</v>
      </c>
      <c r="K175" s="80">
        <f t="shared" ref="K175" si="216">(1+K172)/(1+K174)-1</f>
        <v>2.4361857394249009E-2</v>
      </c>
      <c r="L175" s="80">
        <f t="shared" ref="L175" si="217">(1+L172)/(1+L174)-1</f>
        <v>2.4361857394249009E-2</v>
      </c>
      <c r="M175" s="80">
        <f t="shared" ref="M175" si="218">(1+M172)/(1+M174)-1</f>
        <v>2.4234592436670477E-2</v>
      </c>
      <c r="P175" s="90"/>
      <c r="Q175" s="80">
        <f t="shared" ref="Q175" si="219">(1+Q172)/(1+Q174)-1</f>
        <v>2.8046973847048795E-2</v>
      </c>
      <c r="R175" s="80">
        <f t="shared" ref="R175" si="220">(1+R172)/(1+R174)-1</f>
        <v>2.8046973847048795E-2</v>
      </c>
      <c r="S175" s="80">
        <f t="shared" ref="S175" si="221">(1+S172)/(1+S174)-1</f>
        <v>3.3277231591574141E-2</v>
      </c>
      <c r="T175" s="80">
        <f t="shared" ref="T175" si="222">(1+T172)/(1+T174)-1</f>
        <v>3.3277231591574141E-2</v>
      </c>
      <c r="U175" s="80">
        <f t="shared" ref="U175" si="223">(1+U172)/(1+U174)-1</f>
        <v>3.3149966633995387E-2</v>
      </c>
    </row>
    <row r="176" spans="1:21" outlineLevel="1" x14ac:dyDescent="0.25">
      <c r="A176" s="99"/>
      <c r="B176" s="2" t="s">
        <v>185</v>
      </c>
      <c r="D176" s="2" t="s">
        <v>85</v>
      </c>
      <c r="H176" s="90"/>
      <c r="I176" s="32">
        <f t="shared" ref="I176" si="224">ROUND(I175,3)</f>
        <v>2.4E-2</v>
      </c>
      <c r="J176" s="32">
        <f t="shared" ref="J176" si="225">ROUND(J175,3)</f>
        <v>2.4E-2</v>
      </c>
      <c r="K176" s="32">
        <f t="shared" ref="K176" si="226">ROUND(K175,3)</f>
        <v>2.4E-2</v>
      </c>
      <c r="L176" s="32">
        <f t="shared" ref="L176" si="227">ROUND(L175,3)</f>
        <v>2.4E-2</v>
      </c>
      <c r="M176" s="32">
        <f t="shared" ref="M176" si="228">ROUND(M175,3)</f>
        <v>2.4E-2</v>
      </c>
      <c r="P176" s="90"/>
      <c r="Q176" s="32">
        <f t="shared" ref="Q176" si="229">ROUND(Q175,3)</f>
        <v>2.8000000000000001E-2</v>
      </c>
      <c r="R176" s="32">
        <f t="shared" ref="R176" si="230">ROUND(R175,3)</f>
        <v>2.8000000000000001E-2</v>
      </c>
      <c r="S176" s="32">
        <f>ROUND(S175,3)</f>
        <v>3.3000000000000002E-2</v>
      </c>
      <c r="T176" s="32">
        <f t="shared" ref="T176" si="231">ROUND(T175,3)</f>
        <v>3.3000000000000002E-2</v>
      </c>
      <c r="U176" s="32">
        <f t="shared" ref="U176" si="232">ROUND(U175,3)</f>
        <v>3.3000000000000002E-2</v>
      </c>
    </row>
    <row r="177" spans="1:23" outlineLevel="1" x14ac:dyDescent="0.25">
      <c r="A177" s="99"/>
      <c r="B177" s="93" t="s">
        <v>270</v>
      </c>
      <c r="D177" s="2" t="s">
        <v>85</v>
      </c>
      <c r="H177" s="90"/>
      <c r="I177" s="90"/>
      <c r="J177" s="90"/>
      <c r="K177" s="90"/>
      <c r="L177" s="90"/>
      <c r="M177" s="90"/>
      <c r="P177" s="90"/>
      <c r="Q177" s="90"/>
      <c r="R177" s="90"/>
      <c r="S177" s="90"/>
      <c r="T177" s="90"/>
      <c r="U177" s="90"/>
    </row>
    <row r="178" spans="1:23" outlineLevel="1" x14ac:dyDescent="0.25">
      <c r="A178" s="99"/>
      <c r="B178" s="93" t="s">
        <v>172</v>
      </c>
      <c r="D178" s="2" t="s">
        <v>85</v>
      </c>
      <c r="H178" s="90"/>
      <c r="I178" s="90"/>
      <c r="J178" s="90"/>
      <c r="K178" s="90"/>
      <c r="L178" s="90"/>
      <c r="M178" s="90"/>
      <c r="P178" s="90"/>
      <c r="Q178" s="90"/>
      <c r="R178" s="90"/>
      <c r="S178" s="90"/>
      <c r="T178" s="90"/>
      <c r="U178" s="90"/>
    </row>
    <row r="179" spans="1:23" outlineLevel="1" x14ac:dyDescent="0.25">
      <c r="A179" s="99"/>
      <c r="B179" s="93" t="s">
        <v>184</v>
      </c>
      <c r="D179" s="2" t="s">
        <v>85</v>
      </c>
      <c r="H179" s="90"/>
      <c r="I179" s="90"/>
      <c r="J179" s="90"/>
      <c r="K179" s="90"/>
      <c r="L179" s="90"/>
      <c r="M179" s="90"/>
      <c r="P179" s="90"/>
      <c r="Q179" s="90"/>
      <c r="R179" s="90"/>
      <c r="S179" s="90"/>
      <c r="T179" s="90"/>
      <c r="U179" s="90"/>
    </row>
    <row r="180" spans="1:23" outlineLevel="1" x14ac:dyDescent="0.25">
      <c r="A180" s="99"/>
    </row>
    <row r="181" spans="1:23" outlineLevel="1" x14ac:dyDescent="0.25">
      <c r="A181" s="99"/>
      <c r="B181" s="1" t="s">
        <v>167</v>
      </c>
      <c r="H181" s="1" t="s">
        <v>186</v>
      </c>
      <c r="P181" s="1" t="s">
        <v>187</v>
      </c>
      <c r="W181" s="2" t="s">
        <v>169</v>
      </c>
    </row>
    <row r="182" spans="1:23" outlineLevel="1" x14ac:dyDescent="0.25">
      <c r="A182" s="99"/>
      <c r="B182" s="2" t="s">
        <v>71</v>
      </c>
      <c r="D182" s="2" t="s">
        <v>85</v>
      </c>
      <c r="H182" s="90"/>
      <c r="I182" s="76">
        <f>I155</f>
        <v>0.4524648639265762</v>
      </c>
      <c r="J182" s="90"/>
      <c r="K182" s="90"/>
      <c r="L182" s="90"/>
      <c r="M182" s="90"/>
      <c r="P182" s="90"/>
      <c r="Q182" s="76">
        <f t="shared" ref="Q182:S183" si="233">Q155</f>
        <v>0.4524648639265762</v>
      </c>
      <c r="R182" s="76">
        <f t="shared" si="233"/>
        <v>0.4524648639265762</v>
      </c>
      <c r="S182" s="76">
        <f t="shared" si="233"/>
        <v>0.4524648639265762</v>
      </c>
      <c r="T182" s="68"/>
      <c r="U182" s="68"/>
    </row>
    <row r="183" spans="1:23" outlineLevel="1" x14ac:dyDescent="0.25">
      <c r="A183" s="99"/>
      <c r="B183" s="2" t="s">
        <v>72</v>
      </c>
      <c r="D183" s="2" t="s">
        <v>85</v>
      </c>
      <c r="H183" s="90"/>
      <c r="I183" s="76">
        <f>I156</f>
        <v>0.25</v>
      </c>
      <c r="J183" s="90"/>
      <c r="K183" s="90"/>
      <c r="L183" s="90"/>
      <c r="M183" s="90"/>
      <c r="P183" s="90"/>
      <c r="Q183" s="76">
        <f t="shared" si="233"/>
        <v>0.25</v>
      </c>
      <c r="R183" s="76">
        <f t="shared" si="233"/>
        <v>0.25</v>
      </c>
      <c r="S183" s="76">
        <f t="shared" si="233"/>
        <v>0.25</v>
      </c>
      <c r="T183" s="68"/>
      <c r="U183" s="68"/>
    </row>
    <row r="184" spans="1:23" outlineLevel="1" x14ac:dyDescent="0.25">
      <c r="A184" s="99"/>
      <c r="B184" s="2" t="s">
        <v>73</v>
      </c>
      <c r="D184" s="2" t="s">
        <v>85</v>
      </c>
      <c r="H184" s="90"/>
      <c r="I184" s="76">
        <f>I149</f>
        <v>1.3280961538461537E-2</v>
      </c>
      <c r="J184" s="90"/>
      <c r="K184" s="90"/>
      <c r="L184" s="90"/>
      <c r="M184" s="90"/>
      <c r="P184" s="90"/>
      <c r="Q184" s="76">
        <f t="shared" ref="Q184:Q186" si="234">Q149</f>
        <v>1.4405192307692312E-2</v>
      </c>
      <c r="R184" s="76">
        <f t="shared" ref="R184:S186" si="235">R149</f>
        <v>2.7455769230769221E-2</v>
      </c>
      <c r="S184" s="76">
        <f t="shared" si="235"/>
        <v>2.6723880308570001E-2</v>
      </c>
      <c r="T184" s="68"/>
      <c r="U184" s="68"/>
    </row>
    <row r="185" spans="1:23" outlineLevel="1" x14ac:dyDescent="0.25">
      <c r="A185" s="99"/>
      <c r="B185" s="2" t="s">
        <v>74</v>
      </c>
      <c r="D185" s="2" t="s">
        <v>85</v>
      </c>
      <c r="H185" s="90"/>
      <c r="I185" s="76">
        <f>I150</f>
        <v>0.05</v>
      </c>
      <c r="J185" s="90"/>
      <c r="K185" s="90"/>
      <c r="L185" s="90"/>
      <c r="M185" s="90"/>
      <c r="P185" s="90"/>
      <c r="Q185" s="76">
        <f t="shared" si="234"/>
        <v>0.05</v>
      </c>
      <c r="R185" s="76">
        <f t="shared" si="235"/>
        <v>0.05</v>
      </c>
      <c r="S185" s="76">
        <f t="shared" si="235"/>
        <v>0.05</v>
      </c>
      <c r="T185" s="68"/>
      <c r="U185" s="68"/>
    </row>
    <row r="186" spans="1:23" outlineLevel="1" x14ac:dyDescent="0.25">
      <c r="A186" s="99"/>
      <c r="B186" s="2" t="s">
        <v>164</v>
      </c>
      <c r="H186" s="90"/>
      <c r="I186" s="78">
        <f>I151</f>
        <v>0.48218427952287901</v>
      </c>
      <c r="J186" s="90"/>
      <c r="K186" s="90"/>
      <c r="L186" s="90"/>
      <c r="M186" s="90"/>
      <c r="P186" s="90"/>
      <c r="Q186" s="78">
        <f t="shared" si="234"/>
        <v>0.48218427952287901</v>
      </c>
      <c r="R186" s="78">
        <f t="shared" si="235"/>
        <v>0.48218427952287901</v>
      </c>
      <c r="S186" s="78">
        <f t="shared" si="235"/>
        <v>0.48218427952287901</v>
      </c>
      <c r="T186" s="81"/>
      <c r="U186" s="81"/>
    </row>
    <row r="187" spans="1:23" outlineLevel="1" x14ac:dyDescent="0.25">
      <c r="A187" s="99"/>
      <c r="B187" s="2" t="s">
        <v>94</v>
      </c>
      <c r="H187" s="90"/>
      <c r="I187" s="79">
        <f>((1-I182)+I182*(1-I183))/(1-I182)*I186</f>
        <v>0.78103009330906092</v>
      </c>
      <c r="J187" s="90"/>
      <c r="K187" s="90"/>
      <c r="L187" s="90"/>
      <c r="M187" s="90"/>
      <c r="P187" s="90"/>
      <c r="Q187" s="79">
        <f>((1-Q182)+Q182*(1-Q183))/(1-Q182)*Q186</f>
        <v>0.78103009330906092</v>
      </c>
      <c r="R187" s="79">
        <f>((1-R182)+R182*(1-R183))/(1-R182)*R186</f>
        <v>0.78103009330906092</v>
      </c>
      <c r="S187" s="79">
        <f>((1-S182)+S182*(1-S183))/(1-S182)*S186</f>
        <v>0.78103009330906092</v>
      </c>
      <c r="T187" s="81"/>
      <c r="U187" s="81"/>
    </row>
    <row r="188" spans="1:23" outlineLevel="1" x14ac:dyDescent="0.25">
      <c r="A188" s="99"/>
      <c r="B188" s="2" t="s">
        <v>157</v>
      </c>
      <c r="D188" s="2" t="s">
        <v>85</v>
      </c>
      <c r="H188" s="90"/>
      <c r="I188" s="80">
        <f>I184+I187*I185</f>
        <v>5.2332466203914588E-2</v>
      </c>
      <c r="J188" s="90"/>
      <c r="K188" s="90"/>
      <c r="L188" s="90"/>
      <c r="M188" s="90"/>
      <c r="P188" s="90"/>
      <c r="Q188" s="80">
        <f>Q184+Q187*Q185</f>
        <v>5.3456696973145361E-2</v>
      </c>
      <c r="R188" s="80">
        <f>R184+R187*R185</f>
        <v>6.6507273896222269E-2</v>
      </c>
      <c r="S188" s="80">
        <f>S184+S187*S185</f>
        <v>6.5775384974023049E-2</v>
      </c>
      <c r="T188" s="82"/>
      <c r="U188" s="82"/>
    </row>
    <row r="189" spans="1:23" outlineLevel="1" x14ac:dyDescent="0.25">
      <c r="A189" s="99"/>
      <c r="B189" s="2" t="s">
        <v>158</v>
      </c>
      <c r="D189" s="2" t="s">
        <v>85</v>
      </c>
      <c r="H189" s="90"/>
      <c r="I189" s="80">
        <f>I188*1/(1-I183)</f>
        <v>6.9776621605219455E-2</v>
      </c>
      <c r="J189" s="90"/>
      <c r="K189" s="90"/>
      <c r="L189" s="90"/>
      <c r="M189" s="90"/>
      <c r="P189" s="90"/>
      <c r="Q189" s="80">
        <f>Q188*1/(1-Q183)</f>
        <v>7.1275595964193819E-2</v>
      </c>
      <c r="R189" s="80">
        <f>R188*1/(1-R183)</f>
        <v>8.8676365194963025E-2</v>
      </c>
      <c r="S189" s="80">
        <f>S188*1/(1-S183)</f>
        <v>8.7700513298697394E-2</v>
      </c>
      <c r="T189" s="82"/>
      <c r="U189" s="82"/>
    </row>
    <row r="190" spans="1:23" outlineLevel="1" x14ac:dyDescent="0.25">
      <c r="A190" s="99"/>
      <c r="B190" s="2" t="s">
        <v>159</v>
      </c>
      <c r="D190" s="2" t="s">
        <v>85</v>
      </c>
      <c r="H190" s="90"/>
      <c r="I190" s="76">
        <f>I153</f>
        <v>9.4977828398386446E-3</v>
      </c>
      <c r="J190" s="90"/>
      <c r="K190" s="90"/>
      <c r="L190" s="90"/>
      <c r="M190" s="90"/>
      <c r="P190" s="90"/>
      <c r="Q190" s="76">
        <f t="shared" ref="Q190:S191" si="236">Q153</f>
        <v>9.4977828398386446E-3</v>
      </c>
      <c r="R190" s="76">
        <f t="shared" si="236"/>
        <v>9.4977828398386446E-3</v>
      </c>
      <c r="S190" s="76">
        <f t="shared" si="236"/>
        <v>9.4977828398386446E-3</v>
      </c>
      <c r="T190" s="68"/>
      <c r="U190" s="68"/>
    </row>
    <row r="191" spans="1:23" outlineLevel="1" x14ac:dyDescent="0.25">
      <c r="A191" s="99"/>
      <c r="B191" s="2" t="s">
        <v>91</v>
      </c>
      <c r="D191" s="2" t="s">
        <v>85</v>
      </c>
      <c r="H191" s="90"/>
      <c r="I191" s="76">
        <f>I154</f>
        <v>1.5E-3</v>
      </c>
      <c r="J191" s="90"/>
      <c r="K191" s="90"/>
      <c r="L191" s="90"/>
      <c r="M191" s="90"/>
      <c r="P191" s="90"/>
      <c r="Q191" s="76">
        <f t="shared" si="236"/>
        <v>1.5E-3</v>
      </c>
      <c r="R191" s="76">
        <f t="shared" si="236"/>
        <v>1.5E-3</v>
      </c>
      <c r="S191" s="76">
        <f t="shared" si="236"/>
        <v>1.5E-3</v>
      </c>
      <c r="T191" s="68"/>
      <c r="U191" s="68"/>
    </row>
    <row r="192" spans="1:23" outlineLevel="1" x14ac:dyDescent="0.25">
      <c r="A192" s="99"/>
      <c r="B192" s="2" t="s">
        <v>156</v>
      </c>
      <c r="D192" s="2" t="s">
        <v>85</v>
      </c>
      <c r="H192" s="90"/>
      <c r="I192" s="80">
        <f>I190+I191</f>
        <v>1.0997782839838644E-2</v>
      </c>
      <c r="J192" s="90"/>
      <c r="K192" s="90"/>
      <c r="L192" s="90"/>
      <c r="M192" s="90"/>
      <c r="P192" s="90"/>
      <c r="Q192" s="80">
        <f>Q190+Q191</f>
        <v>1.0997782839838644E-2</v>
      </c>
      <c r="R192" s="80">
        <f>R190+R191</f>
        <v>1.0997782839838644E-2</v>
      </c>
      <c r="S192" s="80">
        <f>S190+S191</f>
        <v>1.0997782839838644E-2</v>
      </c>
      <c r="T192" s="82"/>
      <c r="U192" s="82"/>
    </row>
    <row r="193" spans="1:21" outlineLevel="1" x14ac:dyDescent="0.25">
      <c r="A193" s="99"/>
      <c r="B193" s="2" t="s">
        <v>160</v>
      </c>
      <c r="D193" s="2" t="s">
        <v>85</v>
      </c>
      <c r="H193" s="90"/>
      <c r="I193" s="80">
        <f>(1-I182)*I189+I182*I192</f>
        <v>4.3181262321479258E-2</v>
      </c>
      <c r="J193" s="90"/>
      <c r="K193" s="90"/>
      <c r="L193" s="90"/>
      <c r="M193" s="90"/>
      <c r="P193" s="90"/>
      <c r="Q193" s="80">
        <f>(1-Q182)*Q189+Q182*Q192</f>
        <v>4.4002003451090864E-2</v>
      </c>
      <c r="R193" s="80">
        <f>(1-R182)*R189+R182*R192</f>
        <v>5.3529535999642323E-2</v>
      </c>
      <c r="S193" s="80">
        <f>(1-S182)*S189+S182*S192</f>
        <v>5.2995222798833015E-2</v>
      </c>
      <c r="T193" s="82"/>
      <c r="U193" s="82"/>
    </row>
    <row r="194" spans="1:21" outlineLevel="1" x14ac:dyDescent="0.25">
      <c r="A194" s="99"/>
      <c r="B194" s="2" t="s">
        <v>268</v>
      </c>
      <c r="D194" s="2" t="s">
        <v>85</v>
      </c>
      <c r="H194" s="90"/>
      <c r="I194" s="32">
        <f>ROUND(I193,3)</f>
        <v>4.2999999999999997E-2</v>
      </c>
      <c r="J194" s="90"/>
      <c r="K194" s="90"/>
      <c r="L194" s="90"/>
      <c r="M194" s="90"/>
      <c r="P194" s="90"/>
      <c r="Q194" s="32">
        <f>ROUND(Q193,3)</f>
        <v>4.3999999999999997E-2</v>
      </c>
      <c r="R194" s="32">
        <f>ROUND(R193,3)</f>
        <v>5.3999999999999999E-2</v>
      </c>
      <c r="S194" s="32">
        <f>ROUND(S193,3)</f>
        <v>5.2999999999999999E-2</v>
      </c>
      <c r="T194" s="68"/>
      <c r="U194" s="68"/>
    </row>
    <row r="195" spans="1:21" outlineLevel="1" x14ac:dyDescent="0.25">
      <c r="A195" s="99"/>
      <c r="B195" s="2" t="s">
        <v>269</v>
      </c>
      <c r="D195" s="2" t="s">
        <v>85</v>
      </c>
      <c r="H195" s="90"/>
      <c r="I195" s="76">
        <f>I157</f>
        <v>8.8408398013620181E-3</v>
      </c>
      <c r="J195" s="90"/>
      <c r="K195" s="90"/>
      <c r="L195" s="90"/>
      <c r="M195" s="90"/>
      <c r="P195" s="90"/>
      <c r="Q195" s="76">
        <f>Q157</f>
        <v>8.8408398013620181E-3</v>
      </c>
      <c r="R195" s="76">
        <f>R157</f>
        <v>8.8408398013620181E-3</v>
      </c>
      <c r="S195" s="76">
        <f>S157</f>
        <v>8.8408398013620007E-3</v>
      </c>
      <c r="T195" s="68"/>
      <c r="U195" s="68"/>
    </row>
    <row r="196" spans="1:21" outlineLevel="1" x14ac:dyDescent="0.25">
      <c r="A196" s="99"/>
      <c r="B196" s="2" t="s">
        <v>173</v>
      </c>
      <c r="D196" s="2" t="s">
        <v>85</v>
      </c>
      <c r="H196" s="90"/>
      <c r="I196" s="80">
        <f>(1+I193)/(1+I195)-1</f>
        <v>3.4039484887307792E-2</v>
      </c>
      <c r="J196" s="90"/>
      <c r="K196" s="90"/>
      <c r="L196" s="90"/>
      <c r="M196" s="90"/>
      <c r="P196" s="90"/>
      <c r="Q196" s="80">
        <f>(1+Q193)/(1+Q195)-1</f>
        <v>3.4853033563403413E-2</v>
      </c>
      <c r="R196" s="80">
        <f>(1+R193)/(1+R195)-1</f>
        <v>4.4297072873338061E-2</v>
      </c>
      <c r="S196" s="80">
        <f>(1+S193)/(1+S195)-1</f>
        <v>4.3767442053758376E-2</v>
      </c>
      <c r="T196" s="82"/>
      <c r="U196" s="82"/>
    </row>
    <row r="197" spans="1:21" outlineLevel="1" x14ac:dyDescent="0.25">
      <c r="A197" s="99"/>
      <c r="B197" s="2" t="s">
        <v>185</v>
      </c>
      <c r="D197" s="2" t="s">
        <v>85</v>
      </c>
      <c r="H197" s="90"/>
      <c r="I197" s="32">
        <f>ROUND(I196,3)</f>
        <v>3.4000000000000002E-2</v>
      </c>
      <c r="J197" s="90"/>
      <c r="K197" s="90"/>
      <c r="L197" s="90"/>
      <c r="M197" s="90"/>
      <c r="P197" s="90"/>
      <c r="Q197" s="32">
        <f>ROUND(Q196,3)</f>
        <v>3.5000000000000003E-2</v>
      </c>
      <c r="R197" s="32">
        <f>ROUND(R196,3)</f>
        <v>4.3999999999999997E-2</v>
      </c>
      <c r="S197" s="32">
        <f>ROUND(S196,3)</f>
        <v>4.3999999999999997E-2</v>
      </c>
      <c r="T197" s="68"/>
      <c r="U197" s="68"/>
    </row>
    <row r="198" spans="1:21" outlineLevel="1" x14ac:dyDescent="0.25">
      <c r="A198" s="99"/>
      <c r="B198" s="93" t="s">
        <v>270</v>
      </c>
      <c r="D198" s="2" t="s">
        <v>85</v>
      </c>
      <c r="H198" s="90"/>
      <c r="I198" s="90"/>
      <c r="J198" s="90"/>
      <c r="K198" s="90"/>
      <c r="L198" s="90"/>
      <c r="M198" s="90"/>
      <c r="P198" s="90"/>
      <c r="Q198" s="90"/>
      <c r="R198" s="90"/>
      <c r="S198" s="90"/>
      <c r="T198" s="90"/>
      <c r="U198" s="90"/>
    </row>
    <row r="199" spans="1:21" outlineLevel="1" x14ac:dyDescent="0.25">
      <c r="B199" s="93" t="s">
        <v>172</v>
      </c>
      <c r="D199" s="2" t="s">
        <v>85</v>
      </c>
      <c r="H199" s="90"/>
      <c r="I199" s="90"/>
      <c r="J199" s="90"/>
      <c r="K199" s="90"/>
      <c r="L199" s="90"/>
      <c r="M199" s="90"/>
      <c r="P199" s="90"/>
      <c r="Q199" s="90"/>
      <c r="R199" s="90"/>
      <c r="S199" s="90"/>
      <c r="T199" s="90"/>
      <c r="U199" s="90"/>
    </row>
    <row r="200" spans="1:21" outlineLevel="1" x14ac:dyDescent="0.25">
      <c r="B200" s="93" t="s">
        <v>184</v>
      </c>
      <c r="D200" s="2" t="s">
        <v>85</v>
      </c>
      <c r="H200" s="90"/>
      <c r="I200" s="90"/>
      <c r="J200" s="90"/>
      <c r="K200" s="90"/>
      <c r="L200" s="90"/>
      <c r="M200" s="90"/>
      <c r="P200" s="90"/>
      <c r="Q200" s="90"/>
      <c r="R200" s="90"/>
      <c r="S200" s="90"/>
      <c r="T200" s="90"/>
      <c r="U200" s="90"/>
    </row>
    <row r="201" spans="1:21" outlineLevel="1" x14ac:dyDescent="0.25"/>
    <row r="202" spans="1:21" x14ac:dyDescent="0.25">
      <c r="B202" s="39"/>
    </row>
    <row r="203" spans="1:21" s="8" customFormat="1" collapsed="1" x14ac:dyDescent="0.25">
      <c r="B203" s="8" t="s">
        <v>177</v>
      </c>
      <c r="H203" s="35">
        <v>2021</v>
      </c>
      <c r="I203" s="35">
        <v>2022</v>
      </c>
      <c r="J203" s="35">
        <v>2023</v>
      </c>
      <c r="K203" s="35">
        <v>2024</v>
      </c>
      <c r="L203" s="35">
        <v>2025</v>
      </c>
      <c r="M203" s="35">
        <v>2026</v>
      </c>
    </row>
    <row r="204" spans="1:21" outlineLevel="1" x14ac:dyDescent="0.25">
      <c r="B204" s="39"/>
    </row>
    <row r="205" spans="1:21" outlineLevel="1" x14ac:dyDescent="0.25">
      <c r="B205" s="46" t="s">
        <v>69</v>
      </c>
    </row>
    <row r="206" spans="1:21" outlineLevel="1" x14ac:dyDescent="0.25">
      <c r="B206" s="71" t="s">
        <v>174</v>
      </c>
      <c r="D206" s="2" t="s">
        <v>85</v>
      </c>
      <c r="H206" s="31"/>
      <c r="I206" s="76">
        <f>I56</f>
        <v>3.1214471740504894E-2</v>
      </c>
      <c r="J206" s="76">
        <f>J56</f>
        <v>3.0461434548036168E-2</v>
      </c>
      <c r="K206" s="76">
        <f>K56</f>
        <v>3.0008540826054149E-2</v>
      </c>
      <c r="L206" s="76">
        <f>L56</f>
        <v>2.9841515937783974E-2</v>
      </c>
      <c r="M206" s="76">
        <f>M56</f>
        <v>2.9847889421738369E-2</v>
      </c>
    </row>
    <row r="207" spans="1:21" outlineLevel="1" x14ac:dyDescent="0.25">
      <c r="B207" s="40" t="s">
        <v>356</v>
      </c>
      <c r="D207" s="2" t="s">
        <v>85</v>
      </c>
      <c r="H207" s="31"/>
      <c r="I207" s="43">
        <f>'2. Input uit WACC modellen'!T29</f>
        <v>3.1214471740504894E-2</v>
      </c>
      <c r="J207" s="43">
        <f>'2. Input uit WACC modellen'!U29</f>
        <v>3.0461434548036168E-2</v>
      </c>
      <c r="K207" s="43">
        <f>'2. Input uit WACC modellen'!V29</f>
        <v>3.0008540826054149E-2</v>
      </c>
      <c r="L207" s="43">
        <f>'2. Input uit WACC modellen'!W29</f>
        <v>2.9841515937783974E-2</v>
      </c>
      <c r="M207" s="43">
        <f>'2. Input uit WACC modellen'!X29</f>
        <v>2.9847889421738369E-2</v>
      </c>
    </row>
    <row r="208" spans="1:21" outlineLevel="1" x14ac:dyDescent="0.25">
      <c r="B208" s="39" t="s">
        <v>101</v>
      </c>
      <c r="D208" s="2" t="s">
        <v>100</v>
      </c>
      <c r="H208" s="31"/>
      <c r="I208" s="83" t="b">
        <f>I206=I207</f>
        <v>1</v>
      </c>
      <c r="J208" s="83" t="b">
        <f t="shared" ref="J208:M208" si="237">J206=J207</f>
        <v>1</v>
      </c>
      <c r="K208" s="83" t="b">
        <f t="shared" si="237"/>
        <v>1</v>
      </c>
      <c r="L208" s="83" t="b">
        <f t="shared" si="237"/>
        <v>1</v>
      </c>
      <c r="M208" s="83" t="b">
        <f t="shared" si="237"/>
        <v>1</v>
      </c>
    </row>
    <row r="209" spans="2:13" outlineLevel="1" x14ac:dyDescent="0.25">
      <c r="B209" s="39"/>
    </row>
    <row r="210" spans="2:13" outlineLevel="1" x14ac:dyDescent="0.25">
      <c r="B210" s="92" t="s">
        <v>216</v>
      </c>
    </row>
    <row r="211" spans="2:13" outlineLevel="1" x14ac:dyDescent="0.25">
      <c r="B211" s="71" t="s">
        <v>174</v>
      </c>
      <c r="D211" s="2" t="s">
        <v>85</v>
      </c>
      <c r="H211" s="76">
        <f t="shared" ref="H211:M211" si="238">H114</f>
        <v>3.0397870388270364E-2</v>
      </c>
      <c r="I211" s="76">
        <f t="shared" si="238"/>
        <v>2.9386151510920899E-2</v>
      </c>
      <c r="J211" s="76">
        <f t="shared" si="238"/>
        <v>2.8551864736341109E-2</v>
      </c>
      <c r="K211" s="76">
        <f t="shared" si="238"/>
        <v>2.8021942927890012E-2</v>
      </c>
      <c r="L211" s="76">
        <f t="shared" si="238"/>
        <v>2.7781910677085672E-2</v>
      </c>
      <c r="M211" s="76">
        <f t="shared" si="238"/>
        <v>2.7717715633745206E-2</v>
      </c>
    </row>
    <row r="212" spans="2:13" outlineLevel="1" x14ac:dyDescent="0.25">
      <c r="B212" s="40" t="s">
        <v>356</v>
      </c>
      <c r="D212" s="2" t="s">
        <v>85</v>
      </c>
      <c r="H212" s="43">
        <f>'2. Input uit WACC modellen'!S48</f>
        <v>3.0397870388270364E-2</v>
      </c>
      <c r="I212" s="43">
        <f>'2. Input uit WACC modellen'!T48</f>
        <v>2.9386151510920899E-2</v>
      </c>
      <c r="J212" s="43">
        <f>'2. Input uit WACC modellen'!U48</f>
        <v>2.8551864736341109E-2</v>
      </c>
      <c r="K212" s="43">
        <f>'2. Input uit WACC modellen'!V48</f>
        <v>2.8021942927890012E-2</v>
      </c>
      <c r="L212" s="43">
        <f>'2. Input uit WACC modellen'!W48</f>
        <v>2.7781910677085672E-2</v>
      </c>
      <c r="M212" s="43">
        <f>'2. Input uit WACC modellen'!X48</f>
        <v>2.7717715633745206E-2</v>
      </c>
    </row>
    <row r="213" spans="2:13" outlineLevel="1" x14ac:dyDescent="0.25">
      <c r="B213" s="71" t="s">
        <v>175</v>
      </c>
      <c r="D213" s="2" t="s">
        <v>85</v>
      </c>
      <c r="H213" s="76">
        <f t="shared" ref="H213:M213" si="239">H117</f>
        <v>2.1874578234134967E-2</v>
      </c>
      <c r="I213" s="76">
        <f t="shared" si="239"/>
        <v>2.0365265658361054E-2</v>
      </c>
      <c r="J213" s="76">
        <f>J117</f>
        <v>1.9538290042719009E-2</v>
      </c>
      <c r="K213" s="76">
        <f t="shared" si="239"/>
        <v>1.9013012132126583E-2</v>
      </c>
      <c r="L213" s="76">
        <f t="shared" si="239"/>
        <v>1.8775083371380008E-2</v>
      </c>
      <c r="M213" s="76">
        <f t="shared" si="239"/>
        <v>1.8711450892590742E-2</v>
      </c>
    </row>
    <row r="214" spans="2:13" outlineLevel="1" x14ac:dyDescent="0.25">
      <c r="B214" s="40" t="s">
        <v>357</v>
      </c>
      <c r="D214" s="2" t="s">
        <v>85</v>
      </c>
      <c r="H214" s="43">
        <f>'2. Input uit WACC modellen'!S49</f>
        <v>2.1874578234134967E-2</v>
      </c>
      <c r="I214" s="43">
        <f>'2. Input uit WACC modellen'!T49</f>
        <v>2.0365265658361054E-2</v>
      </c>
      <c r="J214" s="43">
        <f>'2. Input uit WACC modellen'!U49</f>
        <v>1.9538290042719009E-2</v>
      </c>
      <c r="K214" s="43">
        <f>'2. Input uit WACC modellen'!V49</f>
        <v>1.9013012132126583E-2</v>
      </c>
      <c r="L214" s="43">
        <f>'2. Input uit WACC modellen'!W49</f>
        <v>1.8775083371380008E-2</v>
      </c>
      <c r="M214" s="43">
        <f>'2. Input uit WACC modellen'!X49</f>
        <v>1.8711450892590742E-2</v>
      </c>
    </row>
    <row r="215" spans="2:13" outlineLevel="1" x14ac:dyDescent="0.25">
      <c r="B215" s="71" t="s">
        <v>176</v>
      </c>
      <c r="D215" s="2" t="s">
        <v>85</v>
      </c>
      <c r="H215" s="76">
        <f t="shared" ref="H215:M215" si="240">H120</f>
        <v>1.3491135977689694E-2</v>
      </c>
      <c r="I215" s="76">
        <f t="shared" si="240"/>
        <v>1.1501112914566791E-2</v>
      </c>
      <c r="J215" s="76">
        <f t="shared" si="240"/>
        <v>1.0681321430352053E-2</v>
      </c>
      <c r="K215" s="76">
        <f t="shared" si="240"/>
        <v>1.0160606732355415E-2</v>
      </c>
      <c r="L215" s="76">
        <f t="shared" si="240"/>
        <v>9.9247449146422362E-3</v>
      </c>
      <c r="M215" s="76">
        <f t="shared" si="240"/>
        <v>9.8616652261431792E-3</v>
      </c>
    </row>
    <row r="216" spans="2:13" outlineLevel="1" x14ac:dyDescent="0.25">
      <c r="B216" s="40" t="s">
        <v>358</v>
      </c>
      <c r="D216" s="2" t="s">
        <v>85</v>
      </c>
      <c r="H216" s="43">
        <f>'2. Input uit WACC modellen'!S50</f>
        <v>1.3491135977689694E-2</v>
      </c>
      <c r="I216" s="43">
        <f>'2. Input uit WACC modellen'!T50</f>
        <v>1.1501112914566791E-2</v>
      </c>
      <c r="J216" s="43">
        <f>'2. Input uit WACC modellen'!U50</f>
        <v>1.0681321430352053E-2</v>
      </c>
      <c r="K216" s="43">
        <f>'2. Input uit WACC modellen'!V50</f>
        <v>1.0160606732355415E-2</v>
      </c>
      <c r="L216" s="43">
        <f>'2. Input uit WACC modellen'!W50</f>
        <v>9.9247449146422362E-3</v>
      </c>
      <c r="M216" s="43">
        <f>'2. Input uit WACC modellen'!X50</f>
        <v>9.8616652261431792E-3</v>
      </c>
    </row>
    <row r="217" spans="2:13" outlineLevel="1" x14ac:dyDescent="0.25">
      <c r="B217" s="39" t="s">
        <v>101</v>
      </c>
      <c r="D217" s="2" t="s">
        <v>100</v>
      </c>
      <c r="H217" s="83" t="b">
        <f>AND(H211=H212,H213=H214,H215=H216)</f>
        <v>1</v>
      </c>
      <c r="I217" s="83" t="b">
        <f t="shared" ref="I217:M217" si="241">AND(I211=I212,I213=I214,I215=I216)</f>
        <v>1</v>
      </c>
      <c r="J217" s="83" t="b">
        <f t="shared" si="241"/>
        <v>1</v>
      </c>
      <c r="K217" s="83" t="b">
        <f t="shared" si="241"/>
        <v>1</v>
      </c>
      <c r="L217" s="83" t="b">
        <f t="shared" si="241"/>
        <v>1</v>
      </c>
      <c r="M217" s="83" t="b">
        <f t="shared" si="241"/>
        <v>1</v>
      </c>
    </row>
    <row r="218" spans="2:13" outlineLevel="1" x14ac:dyDescent="0.25">
      <c r="B218" s="39"/>
    </row>
    <row r="219" spans="2:13" outlineLevel="1" x14ac:dyDescent="0.25">
      <c r="B219" s="92" t="s">
        <v>192</v>
      </c>
    </row>
    <row r="220" spans="2:13" outlineLevel="1" x14ac:dyDescent="0.25">
      <c r="B220" s="71" t="s">
        <v>174</v>
      </c>
      <c r="D220" s="2" t="s">
        <v>85</v>
      </c>
      <c r="H220" s="31"/>
      <c r="I220" s="76">
        <f>I172</f>
        <v>3.3418076474097322E-2</v>
      </c>
      <c r="J220" s="76">
        <f t="shared" ref="J220:M220" si="242">J172</f>
        <v>3.3418076474097322E-2</v>
      </c>
      <c r="K220" s="76">
        <f t="shared" si="242"/>
        <v>3.3418076474097322E-2</v>
      </c>
      <c r="L220" s="76">
        <f t="shared" si="242"/>
        <v>3.3418076474097322E-2</v>
      </c>
      <c r="M220" s="76">
        <f t="shared" si="242"/>
        <v>3.3289686387416396E-2</v>
      </c>
    </row>
    <row r="221" spans="2:13" outlineLevel="1" x14ac:dyDescent="0.25">
      <c r="B221" s="40" t="s">
        <v>356</v>
      </c>
      <c r="D221" s="2" t="s">
        <v>85</v>
      </c>
      <c r="H221" s="31"/>
      <c r="I221" s="43">
        <f>'2. Input uit WACC modellen'!T70</f>
        <v>3.3418076474097322E-2</v>
      </c>
      <c r="J221" s="43">
        <f>'2. Input uit WACC modellen'!U70</f>
        <v>3.3418076474097308E-2</v>
      </c>
      <c r="K221" s="43">
        <f>'2. Input uit WACC modellen'!V70</f>
        <v>3.3418076474097308E-2</v>
      </c>
      <c r="L221" s="43">
        <f>'2. Input uit WACC modellen'!W70</f>
        <v>3.3418076474097308E-2</v>
      </c>
      <c r="M221" s="43">
        <f>'2. Input uit WACC modellen'!X70</f>
        <v>3.3289686387416383E-2</v>
      </c>
    </row>
    <row r="222" spans="2:13" outlineLevel="1" x14ac:dyDescent="0.25">
      <c r="B222" s="71" t="s">
        <v>175</v>
      </c>
      <c r="D222" s="2" t="s">
        <v>85</v>
      </c>
      <c r="H222" s="31"/>
      <c r="I222" s="76">
        <f>I175</f>
        <v>2.4361857394249009E-2</v>
      </c>
      <c r="J222" s="76">
        <f t="shared" ref="J222:M222" si="243">J175</f>
        <v>2.4361857394249009E-2</v>
      </c>
      <c r="K222" s="76">
        <f t="shared" si="243"/>
        <v>2.4361857394249009E-2</v>
      </c>
      <c r="L222" s="76">
        <f t="shared" si="243"/>
        <v>2.4361857394249009E-2</v>
      </c>
      <c r="M222" s="76">
        <f t="shared" si="243"/>
        <v>2.4234592436670477E-2</v>
      </c>
    </row>
    <row r="223" spans="2:13" outlineLevel="1" x14ac:dyDescent="0.25">
      <c r="B223" s="40" t="s">
        <v>357</v>
      </c>
      <c r="D223" s="2" t="s">
        <v>85</v>
      </c>
      <c r="H223" s="31"/>
      <c r="I223" s="43">
        <f>'2. Input uit WACC modellen'!T71</f>
        <v>2.4361857394249009E-2</v>
      </c>
      <c r="J223" s="43">
        <f>'2. Input uit WACC modellen'!U71</f>
        <v>2.4361857394249009E-2</v>
      </c>
      <c r="K223" s="43">
        <f>'2. Input uit WACC modellen'!V71</f>
        <v>2.4361857394249009E-2</v>
      </c>
      <c r="L223" s="43">
        <f>'2. Input uit WACC modellen'!W71</f>
        <v>2.4361857394249009E-2</v>
      </c>
      <c r="M223" s="43">
        <f>'2. Input uit WACC modellen'!X71</f>
        <v>2.4234592436670477E-2</v>
      </c>
    </row>
    <row r="224" spans="2:13" outlineLevel="1" x14ac:dyDescent="0.25">
      <c r="B224" s="39" t="s">
        <v>101</v>
      </c>
      <c r="D224" s="2" t="s">
        <v>100</v>
      </c>
      <c r="H224" s="31"/>
      <c r="I224" s="83" t="b">
        <f>AND(I220=I221,I222=I223)</f>
        <v>1</v>
      </c>
      <c r="J224" s="83" t="b">
        <f t="shared" ref="J224:M224" si="244">AND(J220=J221,J222=J223)</f>
        <v>1</v>
      </c>
      <c r="K224" s="83" t="b">
        <f t="shared" si="244"/>
        <v>1</v>
      </c>
      <c r="L224" s="83" t="b">
        <f t="shared" si="244"/>
        <v>1</v>
      </c>
      <c r="M224" s="83" t="b">
        <f t="shared" si="244"/>
        <v>1</v>
      </c>
    </row>
    <row r="225" spans="2:2" x14ac:dyDescent="0.25">
      <c r="B225" s="39"/>
    </row>
    <row r="226" spans="2:2" x14ac:dyDescent="0.25">
      <c r="B226" s="39"/>
    </row>
    <row r="227" spans="2:2" x14ac:dyDescent="0.25">
      <c r="B227" s="39"/>
    </row>
    <row r="228" spans="2:2" x14ac:dyDescent="0.25">
      <c r="B228" s="39"/>
    </row>
    <row r="229" spans="2:2" x14ac:dyDescent="0.25">
      <c r="B229" s="21" t="s">
        <v>61</v>
      </c>
    </row>
  </sheetData>
  <pageMargins left="0.7" right="0.7" top="0.75" bottom="0.75" header="0.3" footer="0.3"/>
  <pageSetup paperSize="9" orientation="portrait" r:id="rId1"/>
  <ignoredErrors>
    <ignoredError sqref="I35 I149 P98 H93:I93"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4F51-C586-41EA-AA2B-5837FD2F18F9}">
  <sheetPr>
    <tabColor rgb="FFFFFFCC"/>
  </sheetPr>
  <dimension ref="A1:W227"/>
  <sheetViews>
    <sheetView showGridLines="0" zoomScale="80" zoomScaleNormal="80" workbookViewId="0">
      <pane xSplit="4" ySplit="18" topLeftCell="E19" activePane="bottomRight" state="frozen"/>
      <selection pane="topRight" activeCell="E1" sqref="E1"/>
      <selection pane="bottomLeft" activeCell="A13" sqref="A13"/>
      <selection pane="bottomRight" activeCell="E19" sqref="E19"/>
    </sheetView>
  </sheetViews>
  <sheetFormatPr defaultColWidth="9.109375" defaultRowHeight="13.2" outlineLevelRow="1" x14ac:dyDescent="0.25"/>
  <cols>
    <col min="1" max="1" width="2.6640625" style="2" customWidth="1"/>
    <col min="2" max="2" width="60.6640625" style="2" customWidth="1"/>
    <col min="3" max="3" width="2.6640625" style="2" customWidth="1"/>
    <col min="4" max="4" width="10.6640625" style="2" customWidth="1"/>
    <col min="5" max="5" width="2.6640625" style="2" customWidth="1"/>
    <col min="6" max="6" width="10.6640625" style="2" customWidth="1"/>
    <col min="7" max="7" width="2.5546875" style="2" customWidth="1"/>
    <col min="8" max="13" width="10.6640625" style="2" customWidth="1"/>
    <col min="14" max="15" width="3.6640625" style="2" customWidth="1"/>
    <col min="16" max="21" width="10.6640625" style="2" customWidth="1"/>
    <col min="22" max="22" width="2.5546875" style="2" customWidth="1"/>
    <col min="23" max="23" width="12.5546875" style="2" customWidth="1"/>
    <col min="24" max="24" width="13.6640625" style="2" customWidth="1"/>
    <col min="25" max="16384" width="9.109375" style="2"/>
  </cols>
  <sheetData>
    <row r="1" spans="2:18" x14ac:dyDescent="0.25">
      <c r="R1" s="99"/>
    </row>
    <row r="2" spans="2:18" s="13" customFormat="1" ht="17.399999999999999" x14ac:dyDescent="0.25">
      <c r="B2" s="13" t="s">
        <v>133</v>
      </c>
    </row>
    <row r="4" spans="2:18" x14ac:dyDescent="0.25">
      <c r="B4" s="20" t="s">
        <v>45</v>
      </c>
    </row>
    <row r="5" spans="2:18" x14ac:dyDescent="0.25">
      <c r="B5" s="2" t="s">
        <v>298</v>
      </c>
      <c r="F5" s="14"/>
    </row>
    <row r="6" spans="2:18" x14ac:dyDescent="0.25">
      <c r="B6" s="2" t="s">
        <v>294</v>
      </c>
      <c r="F6" s="14"/>
    </row>
    <row r="7" spans="2:18" x14ac:dyDescent="0.25">
      <c r="B7" s="2" t="s">
        <v>295</v>
      </c>
      <c r="F7" s="14"/>
    </row>
    <row r="8" spans="2:18" x14ac:dyDescent="0.25">
      <c r="F8" s="14"/>
    </row>
    <row r="9" spans="2:18" x14ac:dyDescent="0.25">
      <c r="B9" s="21" t="s">
        <v>22</v>
      </c>
      <c r="F9" s="14"/>
    </row>
    <row r="10" spans="2:18" x14ac:dyDescent="0.25">
      <c r="B10" s="94" t="s">
        <v>354</v>
      </c>
      <c r="F10" s="14"/>
    </row>
    <row r="11" spans="2:18" x14ac:dyDescent="0.25">
      <c r="B11" s="94" t="s">
        <v>355</v>
      </c>
      <c r="F11" s="14"/>
    </row>
    <row r="12" spans="2:18" x14ac:dyDescent="0.25">
      <c r="B12" s="94" t="s">
        <v>296</v>
      </c>
      <c r="F12" s="14"/>
    </row>
    <row r="13" spans="2:18" x14ac:dyDescent="0.25">
      <c r="B13" s="94" t="s">
        <v>297</v>
      </c>
      <c r="F13" s="14"/>
    </row>
    <row r="14" spans="2:18" x14ac:dyDescent="0.25">
      <c r="B14" s="2" t="s">
        <v>364</v>
      </c>
      <c r="F14" s="14"/>
    </row>
    <row r="15" spans="2:18" x14ac:dyDescent="0.25">
      <c r="B15" s="4"/>
    </row>
    <row r="16" spans="2:18" s="89" customFormat="1" x14ac:dyDescent="0.25">
      <c r="H16" s="89" t="s">
        <v>171</v>
      </c>
      <c r="P16" s="89" t="s">
        <v>170</v>
      </c>
    </row>
    <row r="17" spans="2:23" s="87" customFormat="1" x14ac:dyDescent="0.25">
      <c r="B17" s="87" t="s">
        <v>37</v>
      </c>
      <c r="D17" s="87" t="s">
        <v>19</v>
      </c>
      <c r="F17" s="87" t="s">
        <v>20</v>
      </c>
      <c r="H17" s="88">
        <v>2021</v>
      </c>
      <c r="I17" s="88">
        <v>2022</v>
      </c>
      <c r="J17" s="88">
        <v>2023</v>
      </c>
      <c r="K17" s="88">
        <v>2024</v>
      </c>
      <c r="L17" s="88">
        <v>2025</v>
      </c>
      <c r="M17" s="88">
        <v>2026</v>
      </c>
      <c r="P17" s="88">
        <v>2021</v>
      </c>
      <c r="Q17" s="88">
        <v>2022</v>
      </c>
      <c r="R17" s="88">
        <v>2023</v>
      </c>
      <c r="S17" s="88">
        <v>2024</v>
      </c>
      <c r="T17" s="88">
        <v>2025</v>
      </c>
      <c r="U17" s="88">
        <v>2026</v>
      </c>
      <c r="W17" s="87" t="s">
        <v>39</v>
      </c>
    </row>
    <row r="20" spans="2:23" s="8" customFormat="1" x14ac:dyDescent="0.25">
      <c r="B20" s="8" t="s">
        <v>155</v>
      </c>
    </row>
    <row r="22" spans="2:23" x14ac:dyDescent="0.25">
      <c r="B22" s="1" t="s">
        <v>150</v>
      </c>
    </row>
    <row r="23" spans="2:23" x14ac:dyDescent="0.25">
      <c r="B23" s="40" t="s">
        <v>75</v>
      </c>
      <c r="D23" s="2" t="s">
        <v>85</v>
      </c>
      <c r="F23" s="74">
        <f>'2. Input uit WACC modellen'!F13</f>
        <v>0.5</v>
      </c>
    </row>
    <row r="24" spans="2:23" x14ac:dyDescent="0.25">
      <c r="B24" s="37" t="s">
        <v>90</v>
      </c>
      <c r="D24" s="2" t="s">
        <v>85</v>
      </c>
      <c r="H24" s="74">
        <f>'2. Input uit WACC modellen'!S12</f>
        <v>1.6681679602724035E-2</v>
      </c>
      <c r="I24" s="74">
        <f>'2. Input uit WACC modellen'!T12</f>
        <v>1.7681679602724036E-2</v>
      </c>
      <c r="J24" s="74">
        <f>'2. Input uit WACC modellen'!U12</f>
        <v>1.7681679602724036E-2</v>
      </c>
      <c r="K24" s="74">
        <f>'2. Input uit WACC modellen'!V12</f>
        <v>1.7681679602724001E-2</v>
      </c>
      <c r="L24" s="74">
        <f>'2. Input uit WACC modellen'!W12</f>
        <v>1.7681679602724001E-2</v>
      </c>
      <c r="M24" s="74">
        <f>'2. Input uit WACC modellen'!X12</f>
        <v>1.7681679602724001E-2</v>
      </c>
    </row>
    <row r="25" spans="2:23" x14ac:dyDescent="0.25">
      <c r="B25" s="40"/>
    </row>
    <row r="26" spans="2:23" x14ac:dyDescent="0.25">
      <c r="B26" s="75" t="s">
        <v>291</v>
      </c>
    </row>
    <row r="27" spans="2:23" x14ac:dyDescent="0.25">
      <c r="B27" s="2" t="s">
        <v>292</v>
      </c>
      <c r="D27" s="2" t="s">
        <v>85</v>
      </c>
      <c r="H27" s="44">
        <f>$F$23*H24</f>
        <v>8.3408398013620176E-3</v>
      </c>
      <c r="I27" s="44">
        <f t="shared" ref="I27:K27" si="0">$F$23*I24</f>
        <v>8.8408398013620181E-3</v>
      </c>
      <c r="J27" s="44">
        <f t="shared" si="0"/>
        <v>8.8408398013620181E-3</v>
      </c>
      <c r="K27" s="44">
        <f t="shared" si="0"/>
        <v>8.8408398013620007E-3</v>
      </c>
      <c r="L27" s="44">
        <f>$F$23*L24</f>
        <v>8.8408398013620007E-3</v>
      </c>
      <c r="M27" s="44">
        <f>$F$23*M24</f>
        <v>8.8408398013620007E-3</v>
      </c>
    </row>
    <row r="28" spans="2:23" x14ac:dyDescent="0.25">
      <c r="P28" s="14"/>
    </row>
    <row r="29" spans="2:23" s="8" customFormat="1" x14ac:dyDescent="0.25">
      <c r="B29" s="8" t="s">
        <v>181</v>
      </c>
      <c r="H29" s="35"/>
      <c r="I29" s="35"/>
      <c r="J29" s="35"/>
      <c r="K29" s="35"/>
      <c r="L29" s="35"/>
      <c r="M29" s="35"/>
    </row>
    <row r="30" spans="2:23" outlineLevel="1" x14ac:dyDescent="0.25">
      <c r="B30" s="39"/>
    </row>
    <row r="31" spans="2:23" outlineLevel="1" x14ac:dyDescent="0.25">
      <c r="B31" s="1" t="s">
        <v>150</v>
      </c>
    </row>
    <row r="32" spans="2:23" outlineLevel="1" x14ac:dyDescent="0.25">
      <c r="B32" s="2" t="s">
        <v>71</v>
      </c>
      <c r="D32" s="2" t="s">
        <v>85</v>
      </c>
      <c r="F32" s="43">
        <f>'2. Input uit WACC modellen'!F19</f>
        <v>0.44618924529835263</v>
      </c>
      <c r="H32" s="31"/>
      <c r="I32" s="76">
        <f t="shared" ref="I32:M33" si="1">$F32</f>
        <v>0.44618924529835263</v>
      </c>
      <c r="J32" s="76">
        <f t="shared" si="1"/>
        <v>0.44618924529835263</v>
      </c>
      <c r="K32" s="76">
        <f t="shared" si="1"/>
        <v>0.44618924529835263</v>
      </c>
      <c r="L32" s="76">
        <f t="shared" si="1"/>
        <v>0.44618924529835263</v>
      </c>
      <c r="M32" s="76">
        <f t="shared" si="1"/>
        <v>0.44618924529835263</v>
      </c>
      <c r="P32" s="31"/>
      <c r="Q32" s="76">
        <f t="shared" ref="Q32:U33" si="2">$F32</f>
        <v>0.44618924529835263</v>
      </c>
      <c r="R32" s="76">
        <f t="shared" si="2"/>
        <v>0.44618924529835263</v>
      </c>
      <c r="S32" s="76">
        <f t="shared" si="2"/>
        <v>0.44618924529835263</v>
      </c>
      <c r="T32" s="76">
        <f t="shared" si="2"/>
        <v>0.44618924529835263</v>
      </c>
      <c r="U32" s="76">
        <f t="shared" si="2"/>
        <v>0.44618924529835263</v>
      </c>
    </row>
    <row r="33" spans="1:23" outlineLevel="1" x14ac:dyDescent="0.25">
      <c r="A33" s="99"/>
      <c r="B33" s="2" t="s">
        <v>72</v>
      </c>
      <c r="D33" s="2" t="s">
        <v>85</v>
      </c>
      <c r="F33" s="43">
        <f>'2. Input uit WACC modellen'!F20</f>
        <v>0.25</v>
      </c>
      <c r="H33" s="31"/>
      <c r="I33" s="76">
        <f t="shared" si="1"/>
        <v>0.25</v>
      </c>
      <c r="J33" s="76">
        <f t="shared" si="1"/>
        <v>0.25</v>
      </c>
      <c r="K33" s="76">
        <f t="shared" si="1"/>
        <v>0.25</v>
      </c>
      <c r="L33" s="76">
        <f t="shared" si="1"/>
        <v>0.25</v>
      </c>
      <c r="M33" s="76">
        <f t="shared" si="1"/>
        <v>0.25</v>
      </c>
      <c r="P33" s="31"/>
      <c r="Q33" s="76">
        <f t="shared" si="2"/>
        <v>0.25</v>
      </c>
      <c r="R33" s="76">
        <f t="shared" si="2"/>
        <v>0.25</v>
      </c>
      <c r="S33" s="76">
        <f t="shared" si="2"/>
        <v>0.25</v>
      </c>
      <c r="T33" s="76">
        <f t="shared" si="2"/>
        <v>0.25</v>
      </c>
      <c r="U33" s="76">
        <f t="shared" si="2"/>
        <v>0.25</v>
      </c>
    </row>
    <row r="34" spans="1:23" outlineLevel="1" x14ac:dyDescent="0.25">
      <c r="A34" s="99"/>
      <c r="B34" s="2" t="s">
        <v>287</v>
      </c>
      <c r="D34" s="2" t="s">
        <v>85</v>
      </c>
      <c r="F34" s="43">
        <f>'2. Input uit WACC modellen'!F21</f>
        <v>1.59921895006402E-3</v>
      </c>
      <c r="H34" s="31"/>
      <c r="I34" s="76">
        <f>$F34</f>
        <v>1.59921895006402E-3</v>
      </c>
      <c r="J34" s="76">
        <f t="shared" ref="J34:M34" si="3">$F34</f>
        <v>1.59921895006402E-3</v>
      </c>
      <c r="K34" s="76">
        <f t="shared" si="3"/>
        <v>1.59921895006402E-3</v>
      </c>
      <c r="L34" s="76">
        <f t="shared" si="3"/>
        <v>1.59921895006402E-3</v>
      </c>
      <c r="M34" s="76">
        <f t="shared" si="3"/>
        <v>1.59921895006402E-3</v>
      </c>
      <c r="P34" s="31"/>
      <c r="Q34" s="43">
        <f>'4. Risicovrije rente'!T34</f>
        <v>5.0000000000000001E-3</v>
      </c>
      <c r="R34" s="43">
        <f>'4. Risicovrije rente'!U34</f>
        <v>5.0000000000000001E-3</v>
      </c>
      <c r="S34" s="43">
        <f>'4. Risicovrije rente'!V34</f>
        <v>1.222761508951407E-2</v>
      </c>
      <c r="T34" s="43">
        <f>'4. Risicovrije rente'!W34</f>
        <v>1.222761508951407E-2</v>
      </c>
      <c r="U34" s="43">
        <f>'4. Risicovrije rente'!X34</f>
        <v>1.222761508951407E-2</v>
      </c>
    </row>
    <row r="35" spans="1:23" outlineLevel="1" x14ac:dyDescent="0.25">
      <c r="A35" s="99"/>
      <c r="B35" s="2" t="s">
        <v>381</v>
      </c>
      <c r="D35" s="2" t="s">
        <v>85</v>
      </c>
      <c r="H35" s="31"/>
      <c r="I35" s="43">
        <f>'4. Risicovrije rente'!T37</f>
        <v>1.3280961538461537E-2</v>
      </c>
      <c r="J35" s="31"/>
      <c r="K35" s="31"/>
      <c r="L35" s="31"/>
      <c r="M35" s="31"/>
      <c r="P35" s="31"/>
      <c r="Q35" s="43">
        <f>'4. Risicovrije rente'!T39</f>
        <v>1.4405192307692312E-2</v>
      </c>
      <c r="R35" s="43">
        <f>'4. Risicovrije rente'!U39</f>
        <v>2.7455769230769221E-2</v>
      </c>
      <c r="S35" s="43">
        <f>'4. Risicovrije rente'!V39</f>
        <v>2.6723880308570001E-2</v>
      </c>
      <c r="T35" s="68"/>
      <c r="U35" s="68"/>
      <c r="W35" s="2" t="s">
        <v>223</v>
      </c>
    </row>
    <row r="36" spans="1:23" outlineLevel="1" x14ac:dyDescent="0.25">
      <c r="A36" s="99"/>
      <c r="B36" s="2" t="s">
        <v>74</v>
      </c>
      <c r="D36" s="2" t="s">
        <v>85</v>
      </c>
      <c r="F36" s="43">
        <f>'2. Input uit WACC modellen'!F22</f>
        <v>0.05</v>
      </c>
      <c r="H36" s="31"/>
      <c r="I36" s="76">
        <f t="shared" ref="I36:M37" si="4">$F36</f>
        <v>0.05</v>
      </c>
      <c r="J36" s="76">
        <f t="shared" si="4"/>
        <v>0.05</v>
      </c>
      <c r="K36" s="76">
        <f t="shared" si="4"/>
        <v>0.05</v>
      </c>
      <c r="L36" s="76">
        <f t="shared" si="4"/>
        <v>0.05</v>
      </c>
      <c r="M36" s="76">
        <f t="shared" si="4"/>
        <v>0.05</v>
      </c>
      <c r="P36" s="31"/>
      <c r="Q36" s="76">
        <f t="shared" ref="Q36:U37" si="5">$F36</f>
        <v>0.05</v>
      </c>
      <c r="R36" s="76">
        <f t="shared" si="5"/>
        <v>0.05</v>
      </c>
      <c r="S36" s="76">
        <f t="shared" si="5"/>
        <v>0.05</v>
      </c>
      <c r="T36" s="76">
        <f t="shared" si="5"/>
        <v>0.05</v>
      </c>
      <c r="U36" s="76">
        <f t="shared" si="5"/>
        <v>0.05</v>
      </c>
    </row>
    <row r="37" spans="1:23" outlineLevel="1" x14ac:dyDescent="0.25">
      <c r="A37" s="99"/>
      <c r="B37" s="2" t="s">
        <v>164</v>
      </c>
      <c r="F37" s="77">
        <f>'2. Input uit WACC modellen'!F23</f>
        <v>0.39485740969546723</v>
      </c>
      <c r="H37" s="31"/>
      <c r="I37" s="78">
        <f>$F37</f>
        <v>0.39485740969546723</v>
      </c>
      <c r="J37" s="78">
        <f t="shared" si="4"/>
        <v>0.39485740969546723</v>
      </c>
      <c r="K37" s="78">
        <f t="shared" si="4"/>
        <v>0.39485740969546723</v>
      </c>
      <c r="L37" s="78">
        <f t="shared" si="4"/>
        <v>0.39485740969546723</v>
      </c>
      <c r="M37" s="78">
        <f t="shared" si="4"/>
        <v>0.39485740969546723</v>
      </c>
      <c r="P37" s="31"/>
      <c r="Q37" s="78">
        <f t="shared" si="5"/>
        <v>0.39485740969546723</v>
      </c>
      <c r="R37" s="78">
        <f t="shared" si="5"/>
        <v>0.39485740969546723</v>
      </c>
      <c r="S37" s="78">
        <f t="shared" si="5"/>
        <v>0.39485740969546723</v>
      </c>
      <c r="T37" s="78">
        <f t="shared" si="5"/>
        <v>0.39485740969546723</v>
      </c>
      <c r="U37" s="78">
        <f t="shared" si="5"/>
        <v>0.39485740969546723</v>
      </c>
    </row>
    <row r="38" spans="1:23" outlineLevel="1" x14ac:dyDescent="0.25">
      <c r="A38" s="99"/>
      <c r="B38" s="2" t="s">
        <v>289</v>
      </c>
      <c r="D38" s="2" t="s">
        <v>85</v>
      </c>
      <c r="F38" s="43">
        <f>'2. Input uit WACC modellen'!F25</f>
        <v>1.0100313881520773E-2</v>
      </c>
      <c r="H38" s="31"/>
      <c r="I38" s="76">
        <f>$F38</f>
        <v>1.0100313881520773E-2</v>
      </c>
      <c r="J38" s="76">
        <f>$F38</f>
        <v>1.0100313881520773E-2</v>
      </c>
      <c r="K38" s="76">
        <f>$F38</f>
        <v>1.0100313881520773E-2</v>
      </c>
      <c r="L38" s="76">
        <f>$F38</f>
        <v>1.0100313881520773E-2</v>
      </c>
      <c r="M38" s="76">
        <f>$F38</f>
        <v>1.0100313881520773E-2</v>
      </c>
      <c r="P38" s="31"/>
      <c r="Q38" s="76">
        <f>I38</f>
        <v>1.0100313881520773E-2</v>
      </c>
      <c r="R38" s="76">
        <f t="shared" ref="R38:U38" si="6">J38</f>
        <v>1.0100313881520773E-2</v>
      </c>
      <c r="S38" s="76">
        <f t="shared" si="6"/>
        <v>1.0100313881520773E-2</v>
      </c>
      <c r="T38" s="76">
        <f t="shared" si="6"/>
        <v>1.0100313881520773E-2</v>
      </c>
      <c r="U38" s="76">
        <f t="shared" si="6"/>
        <v>1.0100313881520773E-2</v>
      </c>
    </row>
    <row r="39" spans="1:23" outlineLevel="1" x14ac:dyDescent="0.25">
      <c r="A39" s="99"/>
      <c r="B39" s="2" t="s">
        <v>290</v>
      </c>
      <c r="D39" s="2" t="s">
        <v>85</v>
      </c>
      <c r="H39" s="31"/>
      <c r="I39" s="43">
        <f>'3. Input rente'!T40</f>
        <v>2.5222007722007712E-2</v>
      </c>
      <c r="J39" s="31"/>
      <c r="K39" s="31"/>
      <c r="L39" s="31"/>
      <c r="M39" s="31"/>
      <c r="P39" s="31"/>
      <c r="Q39" s="43">
        <f>'3. Input rente'!T40</f>
        <v>2.5222007722007712E-2</v>
      </c>
      <c r="R39" s="43">
        <f>'3. Input rente'!U40</f>
        <v>3.5460384615384609E-2</v>
      </c>
      <c r="S39" s="43">
        <f>'3. Input rente'!V40</f>
        <v>3.3129472656249999E-2</v>
      </c>
      <c r="T39" s="68"/>
      <c r="U39" s="68"/>
      <c r="W39" s="2" t="s">
        <v>168</v>
      </c>
    </row>
    <row r="40" spans="1:23" outlineLevel="1" x14ac:dyDescent="0.25">
      <c r="A40" s="99"/>
      <c r="B40" s="2" t="s">
        <v>91</v>
      </c>
      <c r="D40" s="2" t="s">
        <v>85</v>
      </c>
      <c r="F40" s="43">
        <f>'2. Input uit WACC modellen'!F26</f>
        <v>1.5E-3</v>
      </c>
      <c r="H40" s="31"/>
      <c r="I40" s="76">
        <f t="shared" ref="I40:M40" si="7">$F40</f>
        <v>1.5E-3</v>
      </c>
      <c r="J40" s="76">
        <f t="shared" si="7"/>
        <v>1.5E-3</v>
      </c>
      <c r="K40" s="76">
        <f t="shared" si="7"/>
        <v>1.5E-3</v>
      </c>
      <c r="L40" s="76">
        <f t="shared" si="7"/>
        <v>1.5E-3</v>
      </c>
      <c r="M40" s="76">
        <f t="shared" si="7"/>
        <v>1.5E-3</v>
      </c>
      <c r="P40" s="31"/>
      <c r="Q40" s="76">
        <f t="shared" ref="Q40:U40" si="8">$F40</f>
        <v>1.5E-3</v>
      </c>
      <c r="R40" s="76">
        <f t="shared" si="8"/>
        <v>1.5E-3</v>
      </c>
      <c r="S40" s="76">
        <f t="shared" si="8"/>
        <v>1.5E-3</v>
      </c>
      <c r="T40" s="76">
        <f t="shared" si="8"/>
        <v>1.5E-3</v>
      </c>
      <c r="U40" s="76">
        <f t="shared" si="8"/>
        <v>1.5E-3</v>
      </c>
    </row>
    <row r="41" spans="1:23" outlineLevel="1" x14ac:dyDescent="0.25">
      <c r="A41" s="99"/>
      <c r="B41" s="2" t="s">
        <v>269</v>
      </c>
      <c r="D41" s="2" t="s">
        <v>85</v>
      </c>
      <c r="H41" s="31"/>
      <c r="I41" s="31"/>
      <c r="J41" s="31"/>
      <c r="K41" s="31"/>
      <c r="L41" s="31"/>
      <c r="M41" s="31"/>
      <c r="P41" s="31"/>
      <c r="Q41" s="31"/>
      <c r="R41" s="31"/>
      <c r="S41" s="31"/>
      <c r="T41" s="31"/>
      <c r="U41" s="31"/>
    </row>
    <row r="42" spans="1:23" outlineLevel="1" x14ac:dyDescent="0.25">
      <c r="A42" s="99"/>
      <c r="B42" s="2" t="s">
        <v>270</v>
      </c>
      <c r="D42" s="2" t="s">
        <v>85</v>
      </c>
      <c r="H42" s="31"/>
      <c r="I42" s="31"/>
      <c r="J42" s="31"/>
      <c r="K42" s="31"/>
      <c r="L42" s="31"/>
      <c r="M42" s="31"/>
      <c r="P42" s="31"/>
      <c r="Q42" s="31"/>
      <c r="R42" s="31"/>
      <c r="S42" s="31"/>
      <c r="T42" s="31"/>
      <c r="U42" s="31"/>
    </row>
    <row r="43" spans="1:23" outlineLevel="1" x14ac:dyDescent="0.25">
      <c r="A43" s="99"/>
    </row>
    <row r="44" spans="1:23" outlineLevel="1" x14ac:dyDescent="0.25">
      <c r="A44" s="99"/>
      <c r="B44" s="1" t="s">
        <v>166</v>
      </c>
      <c r="H44" s="1" t="s">
        <v>200</v>
      </c>
      <c r="P44" s="1" t="s">
        <v>201</v>
      </c>
    </row>
    <row r="45" spans="1:23" outlineLevel="1" x14ac:dyDescent="0.25">
      <c r="A45" s="99"/>
      <c r="B45" s="2" t="s">
        <v>71</v>
      </c>
      <c r="D45" s="2" t="s">
        <v>85</v>
      </c>
      <c r="H45" s="31"/>
      <c r="I45" s="76">
        <f>I32</f>
        <v>0.44618924529835263</v>
      </c>
      <c r="J45" s="76">
        <f t="shared" ref="J45:M47" si="9">J32</f>
        <v>0.44618924529835263</v>
      </c>
      <c r="K45" s="76">
        <f t="shared" si="9"/>
        <v>0.44618924529835263</v>
      </c>
      <c r="L45" s="76">
        <f t="shared" si="9"/>
        <v>0.44618924529835263</v>
      </c>
      <c r="M45" s="76">
        <f t="shared" si="9"/>
        <v>0.44618924529835263</v>
      </c>
      <c r="P45" s="31"/>
      <c r="Q45" s="76">
        <f t="shared" ref="Q45:U47" si="10">Q32</f>
        <v>0.44618924529835263</v>
      </c>
      <c r="R45" s="76">
        <f t="shared" si="10"/>
        <v>0.44618924529835263</v>
      </c>
      <c r="S45" s="76">
        <f t="shared" si="10"/>
        <v>0.44618924529835263</v>
      </c>
      <c r="T45" s="76">
        <f t="shared" si="10"/>
        <v>0.44618924529835263</v>
      </c>
      <c r="U45" s="76">
        <f t="shared" si="10"/>
        <v>0.44618924529835263</v>
      </c>
    </row>
    <row r="46" spans="1:23" outlineLevel="1" x14ac:dyDescent="0.25">
      <c r="A46" s="99"/>
      <c r="B46" s="2" t="s">
        <v>72</v>
      </c>
      <c r="D46" s="2" t="s">
        <v>85</v>
      </c>
      <c r="H46" s="31"/>
      <c r="I46" s="76">
        <f>I33</f>
        <v>0.25</v>
      </c>
      <c r="J46" s="76">
        <f t="shared" si="9"/>
        <v>0.25</v>
      </c>
      <c r="K46" s="76">
        <f t="shared" si="9"/>
        <v>0.25</v>
      </c>
      <c r="L46" s="76">
        <f t="shared" si="9"/>
        <v>0.25</v>
      </c>
      <c r="M46" s="76">
        <f t="shared" si="9"/>
        <v>0.25</v>
      </c>
      <c r="P46" s="31"/>
      <c r="Q46" s="76">
        <f t="shared" si="10"/>
        <v>0.25</v>
      </c>
      <c r="R46" s="76">
        <f t="shared" si="10"/>
        <v>0.25</v>
      </c>
      <c r="S46" s="76">
        <f t="shared" si="10"/>
        <v>0.25</v>
      </c>
      <c r="T46" s="76">
        <f t="shared" si="10"/>
        <v>0.25</v>
      </c>
      <c r="U46" s="76">
        <f t="shared" si="10"/>
        <v>0.25</v>
      </c>
    </row>
    <row r="47" spans="1:23" outlineLevel="1" x14ac:dyDescent="0.25">
      <c r="A47" s="99"/>
      <c r="B47" s="2" t="s">
        <v>73</v>
      </c>
      <c r="D47" s="2" t="s">
        <v>85</v>
      </c>
      <c r="H47" s="31"/>
      <c r="I47" s="76">
        <f>I34</f>
        <v>1.59921895006402E-3</v>
      </c>
      <c r="J47" s="76">
        <f t="shared" si="9"/>
        <v>1.59921895006402E-3</v>
      </c>
      <c r="K47" s="76">
        <f t="shared" si="9"/>
        <v>1.59921895006402E-3</v>
      </c>
      <c r="L47" s="76">
        <f t="shared" si="9"/>
        <v>1.59921895006402E-3</v>
      </c>
      <c r="M47" s="76">
        <f t="shared" si="9"/>
        <v>1.59921895006402E-3</v>
      </c>
      <c r="P47" s="31"/>
      <c r="Q47" s="76">
        <f t="shared" si="10"/>
        <v>5.0000000000000001E-3</v>
      </c>
      <c r="R47" s="76">
        <f t="shared" si="10"/>
        <v>5.0000000000000001E-3</v>
      </c>
      <c r="S47" s="76">
        <f t="shared" si="10"/>
        <v>1.222761508951407E-2</v>
      </c>
      <c r="T47" s="76">
        <f t="shared" si="10"/>
        <v>1.222761508951407E-2</v>
      </c>
      <c r="U47" s="76">
        <f t="shared" si="10"/>
        <v>1.222761508951407E-2</v>
      </c>
    </row>
    <row r="48" spans="1:23" outlineLevel="1" x14ac:dyDescent="0.25">
      <c r="A48" s="99"/>
      <c r="B48" s="2" t="s">
        <v>74</v>
      </c>
      <c r="D48" s="2" t="s">
        <v>85</v>
      </c>
      <c r="H48" s="31"/>
      <c r="I48" s="76">
        <f t="shared" ref="I48:M49" si="11">I36</f>
        <v>0.05</v>
      </c>
      <c r="J48" s="76">
        <f t="shared" si="11"/>
        <v>0.05</v>
      </c>
      <c r="K48" s="76">
        <f t="shared" si="11"/>
        <v>0.05</v>
      </c>
      <c r="L48" s="76">
        <f t="shared" si="11"/>
        <v>0.05</v>
      </c>
      <c r="M48" s="76">
        <f t="shared" si="11"/>
        <v>0.05</v>
      </c>
      <c r="P48" s="31"/>
      <c r="Q48" s="76">
        <f t="shared" ref="Q48:U49" si="12">Q36</f>
        <v>0.05</v>
      </c>
      <c r="R48" s="76">
        <f t="shared" si="12"/>
        <v>0.05</v>
      </c>
      <c r="S48" s="76">
        <f t="shared" si="12"/>
        <v>0.05</v>
      </c>
      <c r="T48" s="76">
        <f t="shared" si="12"/>
        <v>0.05</v>
      </c>
      <c r="U48" s="76">
        <f t="shared" si="12"/>
        <v>0.05</v>
      </c>
    </row>
    <row r="49" spans="1:21" outlineLevel="1" x14ac:dyDescent="0.25">
      <c r="A49" s="99"/>
      <c r="B49" s="2" t="s">
        <v>164</v>
      </c>
      <c r="H49" s="31"/>
      <c r="I49" s="78">
        <f t="shared" si="11"/>
        <v>0.39485740969546723</v>
      </c>
      <c r="J49" s="78">
        <f t="shared" si="11"/>
        <v>0.39485740969546723</v>
      </c>
      <c r="K49" s="78">
        <f t="shared" si="11"/>
        <v>0.39485740969546723</v>
      </c>
      <c r="L49" s="78">
        <f t="shared" si="11"/>
        <v>0.39485740969546723</v>
      </c>
      <c r="M49" s="78">
        <f t="shared" si="11"/>
        <v>0.39485740969546723</v>
      </c>
      <c r="P49" s="31"/>
      <c r="Q49" s="78">
        <f t="shared" si="12"/>
        <v>0.39485740969546723</v>
      </c>
      <c r="R49" s="78">
        <f t="shared" si="12"/>
        <v>0.39485740969546723</v>
      </c>
      <c r="S49" s="78">
        <f t="shared" si="12"/>
        <v>0.39485740969546723</v>
      </c>
      <c r="T49" s="78">
        <f t="shared" si="12"/>
        <v>0.39485740969546723</v>
      </c>
      <c r="U49" s="78">
        <f t="shared" si="12"/>
        <v>0.39485740969546723</v>
      </c>
    </row>
    <row r="50" spans="1:21" outlineLevel="1" x14ac:dyDescent="0.25">
      <c r="A50" s="99"/>
      <c r="B50" s="2" t="s">
        <v>94</v>
      </c>
      <c r="H50" s="31"/>
      <c r="I50" s="79">
        <f>((1-I45)+I45*(1-I46))/(1-I45)*I49</f>
        <v>0.63345127249530997</v>
      </c>
      <c r="J50" s="79">
        <f t="shared" ref="J50:M50" si="13">((1-J45)+J45*(1-J46))/(1-J45)*J49</f>
        <v>0.63345127249530997</v>
      </c>
      <c r="K50" s="79">
        <f t="shared" si="13"/>
        <v>0.63345127249530997</v>
      </c>
      <c r="L50" s="79">
        <f t="shared" si="13"/>
        <v>0.63345127249530997</v>
      </c>
      <c r="M50" s="79">
        <f t="shared" si="13"/>
        <v>0.63345127249530997</v>
      </c>
      <c r="P50" s="31"/>
      <c r="Q50" s="79">
        <f t="shared" ref="Q50:U50" si="14">((1-Q45)+Q45*(1-Q46))/(1-Q45)*Q49</f>
        <v>0.63345127249530997</v>
      </c>
      <c r="R50" s="79">
        <f t="shared" si="14"/>
        <v>0.63345127249530997</v>
      </c>
      <c r="S50" s="79">
        <f t="shared" si="14"/>
        <v>0.63345127249530997</v>
      </c>
      <c r="T50" s="79">
        <f t="shared" si="14"/>
        <v>0.63345127249530997</v>
      </c>
      <c r="U50" s="79">
        <f t="shared" si="14"/>
        <v>0.63345127249530997</v>
      </c>
    </row>
    <row r="51" spans="1:21" outlineLevel="1" x14ac:dyDescent="0.25">
      <c r="A51" s="99"/>
      <c r="B51" s="2" t="s">
        <v>157</v>
      </c>
      <c r="D51" s="2" t="s">
        <v>85</v>
      </c>
      <c r="H51" s="31"/>
      <c r="I51" s="80">
        <f>I47+I50*I48</f>
        <v>3.3271782574829517E-2</v>
      </c>
      <c r="J51" s="80">
        <f t="shared" ref="J51:M51" si="15">J47+J50*J48</f>
        <v>3.3271782574829517E-2</v>
      </c>
      <c r="K51" s="80">
        <f t="shared" si="15"/>
        <v>3.3271782574829517E-2</v>
      </c>
      <c r="L51" s="80">
        <f t="shared" si="15"/>
        <v>3.3271782574829517E-2</v>
      </c>
      <c r="M51" s="80">
        <f t="shared" si="15"/>
        <v>3.3271782574829517E-2</v>
      </c>
      <c r="P51" s="31"/>
      <c r="Q51" s="80">
        <f>Q47+Q50*Q48</f>
        <v>3.6672563624765495E-2</v>
      </c>
      <c r="R51" s="80">
        <f>R47+R50*R48</f>
        <v>3.6672563624765495E-2</v>
      </c>
      <c r="S51" s="80">
        <f>S47+S50*S48</f>
        <v>4.3900178714279564E-2</v>
      </c>
      <c r="T51" s="80">
        <f t="shared" ref="T51:U51" si="16">T47+T50*T48</f>
        <v>4.3900178714279564E-2</v>
      </c>
      <c r="U51" s="80">
        <f t="shared" si="16"/>
        <v>4.3900178714279564E-2</v>
      </c>
    </row>
    <row r="52" spans="1:21" outlineLevel="1" x14ac:dyDescent="0.25">
      <c r="A52" s="99"/>
      <c r="B52" s="2" t="s">
        <v>158</v>
      </c>
      <c r="D52" s="2" t="s">
        <v>85</v>
      </c>
      <c r="H52" s="31"/>
      <c r="I52" s="80">
        <f>I51*1/(1-I46)</f>
        <v>4.4362376766439358E-2</v>
      </c>
      <c r="J52" s="80">
        <f t="shared" ref="J52:M52" si="17">J51*1/(1-J46)</f>
        <v>4.4362376766439358E-2</v>
      </c>
      <c r="K52" s="80">
        <f t="shared" si="17"/>
        <v>4.4362376766439358E-2</v>
      </c>
      <c r="L52" s="80">
        <f t="shared" si="17"/>
        <v>4.4362376766439358E-2</v>
      </c>
      <c r="M52" s="80">
        <f t="shared" si="17"/>
        <v>4.4362376766439358E-2</v>
      </c>
      <c r="P52" s="31"/>
      <c r="Q52" s="80">
        <f t="shared" ref="Q52:R52" si="18">Q51*1/(1-Q46)</f>
        <v>4.8896751499687328E-2</v>
      </c>
      <c r="R52" s="80">
        <f t="shared" si="18"/>
        <v>4.8896751499687328E-2</v>
      </c>
      <c r="S52" s="80">
        <f>S51*1/(1-S46)</f>
        <v>5.8533571619039416E-2</v>
      </c>
      <c r="T52" s="80">
        <f>T51*1/(1-T46)</f>
        <v>5.8533571619039416E-2</v>
      </c>
      <c r="U52" s="80">
        <f>U51*1/(1-U46)</f>
        <v>5.8533571619039416E-2</v>
      </c>
    </row>
    <row r="53" spans="1:21" outlineLevel="1" x14ac:dyDescent="0.25">
      <c r="A53" s="99"/>
      <c r="B53" s="2" t="s">
        <v>159</v>
      </c>
      <c r="D53" s="2" t="s">
        <v>85</v>
      </c>
      <c r="H53" s="31"/>
      <c r="I53" s="76">
        <f>I38</f>
        <v>1.0100313881520773E-2</v>
      </c>
      <c r="J53" s="76">
        <f>J38</f>
        <v>1.0100313881520773E-2</v>
      </c>
      <c r="K53" s="76">
        <f>K38</f>
        <v>1.0100313881520773E-2</v>
      </c>
      <c r="L53" s="76">
        <f>L38</f>
        <v>1.0100313881520773E-2</v>
      </c>
      <c r="M53" s="76">
        <f>M38</f>
        <v>1.0100313881520773E-2</v>
      </c>
      <c r="P53" s="31"/>
      <c r="Q53" s="76">
        <f>Q38</f>
        <v>1.0100313881520773E-2</v>
      </c>
      <c r="R53" s="76">
        <f>R38</f>
        <v>1.0100313881520773E-2</v>
      </c>
      <c r="S53" s="76">
        <f>S38</f>
        <v>1.0100313881520773E-2</v>
      </c>
      <c r="T53" s="76">
        <f>T38</f>
        <v>1.0100313881520773E-2</v>
      </c>
      <c r="U53" s="76">
        <f>U38</f>
        <v>1.0100313881520773E-2</v>
      </c>
    </row>
    <row r="54" spans="1:21" outlineLevel="1" x14ac:dyDescent="0.25">
      <c r="A54" s="99"/>
      <c r="B54" s="2" t="s">
        <v>91</v>
      </c>
      <c r="D54" s="2" t="s">
        <v>85</v>
      </c>
      <c r="H54" s="31"/>
      <c r="I54" s="76">
        <f>I40</f>
        <v>1.5E-3</v>
      </c>
      <c r="J54" s="76">
        <f>J40</f>
        <v>1.5E-3</v>
      </c>
      <c r="K54" s="76">
        <f>K40</f>
        <v>1.5E-3</v>
      </c>
      <c r="L54" s="76">
        <f>L40</f>
        <v>1.5E-3</v>
      </c>
      <c r="M54" s="76">
        <f>M40</f>
        <v>1.5E-3</v>
      </c>
      <c r="P54" s="31"/>
      <c r="Q54" s="76">
        <f>Q40</f>
        <v>1.5E-3</v>
      </c>
      <c r="R54" s="76">
        <f>R40</f>
        <v>1.5E-3</v>
      </c>
      <c r="S54" s="76">
        <f>S40</f>
        <v>1.5E-3</v>
      </c>
      <c r="T54" s="76">
        <f>T40</f>
        <v>1.5E-3</v>
      </c>
      <c r="U54" s="76">
        <f>U40</f>
        <v>1.5E-3</v>
      </c>
    </row>
    <row r="55" spans="1:21" outlineLevel="1" x14ac:dyDescent="0.25">
      <c r="A55" s="99"/>
      <c r="B55" s="2" t="s">
        <v>156</v>
      </c>
      <c r="D55" s="2" t="s">
        <v>85</v>
      </c>
      <c r="H55" s="31"/>
      <c r="I55" s="80">
        <f>I53+I54</f>
        <v>1.1600313881520772E-2</v>
      </c>
      <c r="J55" s="80">
        <f t="shared" ref="J55:M55" si="19">J53+J54</f>
        <v>1.1600313881520772E-2</v>
      </c>
      <c r="K55" s="80">
        <f t="shared" si="19"/>
        <v>1.1600313881520772E-2</v>
      </c>
      <c r="L55" s="80">
        <f t="shared" si="19"/>
        <v>1.1600313881520772E-2</v>
      </c>
      <c r="M55" s="80">
        <f t="shared" si="19"/>
        <v>1.1600313881520772E-2</v>
      </c>
      <c r="P55" s="31"/>
      <c r="Q55" s="80">
        <f t="shared" ref="Q55:U55" si="20">Q53+Q54</f>
        <v>1.1600313881520772E-2</v>
      </c>
      <c r="R55" s="80">
        <f t="shared" si="20"/>
        <v>1.1600313881520772E-2</v>
      </c>
      <c r="S55" s="80">
        <f t="shared" si="20"/>
        <v>1.1600313881520772E-2</v>
      </c>
      <c r="T55" s="80">
        <f t="shared" si="20"/>
        <v>1.1600313881520772E-2</v>
      </c>
      <c r="U55" s="80">
        <f t="shared" si="20"/>
        <v>1.1600313881520772E-2</v>
      </c>
    </row>
    <row r="56" spans="1:21" outlineLevel="1" x14ac:dyDescent="0.25">
      <c r="A56" s="99"/>
      <c r="B56" s="2" t="s">
        <v>160</v>
      </c>
      <c r="D56" s="2" t="s">
        <v>85</v>
      </c>
      <c r="H56" s="31"/>
      <c r="I56" s="80">
        <f>(1-I45)*I52+I45*I55</f>
        <v>2.9744296653400362E-2</v>
      </c>
      <c r="J56" s="80">
        <f t="shared" ref="J56:M56" si="21">(1-J45)*J52+J45*J55</f>
        <v>2.9744296653400362E-2</v>
      </c>
      <c r="K56" s="80">
        <f t="shared" si="21"/>
        <v>2.9744296653400362E-2</v>
      </c>
      <c r="L56" s="80">
        <f t="shared" si="21"/>
        <v>2.9744296653400362E-2</v>
      </c>
      <c r="M56" s="80">
        <f t="shared" si="21"/>
        <v>2.9744296653400362E-2</v>
      </c>
      <c r="P56" s="31"/>
      <c r="Q56" s="80">
        <f t="shared" ref="Q56:U56" si="22">(1-Q45)*Q52+Q45*Q55</f>
        <v>3.2255482146520506E-2</v>
      </c>
      <c r="R56" s="80">
        <f t="shared" si="22"/>
        <v>3.2255482146520506E-2</v>
      </c>
      <c r="S56" s="80">
        <f t="shared" si="22"/>
        <v>3.7592456769742898E-2</v>
      </c>
      <c r="T56" s="80">
        <f t="shared" si="22"/>
        <v>3.7592456769742898E-2</v>
      </c>
      <c r="U56" s="80">
        <f t="shared" si="22"/>
        <v>3.7592456769742898E-2</v>
      </c>
    </row>
    <row r="57" spans="1:21" outlineLevel="1" x14ac:dyDescent="0.25">
      <c r="A57" s="99"/>
      <c r="B57" s="2" t="s">
        <v>161</v>
      </c>
      <c r="D57" s="2" t="s">
        <v>85</v>
      </c>
      <c r="H57" s="31"/>
      <c r="I57" s="32">
        <f>ROUND(I56,3)</f>
        <v>0.03</v>
      </c>
      <c r="J57" s="32">
        <f t="shared" ref="J57:M57" si="23">ROUND(J56,3)</f>
        <v>0.03</v>
      </c>
      <c r="K57" s="32">
        <f t="shared" si="23"/>
        <v>0.03</v>
      </c>
      <c r="L57" s="32">
        <f t="shared" si="23"/>
        <v>0.03</v>
      </c>
      <c r="M57" s="32">
        <f t="shared" si="23"/>
        <v>0.03</v>
      </c>
      <c r="P57" s="31"/>
      <c r="Q57" s="32">
        <f t="shared" ref="Q57:U57" si="24">ROUND(Q56,3)</f>
        <v>3.2000000000000001E-2</v>
      </c>
      <c r="R57" s="32">
        <f t="shared" si="24"/>
        <v>3.2000000000000001E-2</v>
      </c>
      <c r="S57" s="32">
        <f t="shared" si="24"/>
        <v>3.7999999999999999E-2</v>
      </c>
      <c r="T57" s="32">
        <f t="shared" si="24"/>
        <v>3.7999999999999999E-2</v>
      </c>
      <c r="U57" s="32">
        <f t="shared" si="24"/>
        <v>3.7999999999999999E-2</v>
      </c>
    </row>
    <row r="58" spans="1:21" outlineLevel="1" x14ac:dyDescent="0.25">
      <c r="A58" s="99"/>
      <c r="B58" s="93" t="s">
        <v>269</v>
      </c>
      <c r="D58" s="2" t="s">
        <v>85</v>
      </c>
      <c r="H58" s="31"/>
      <c r="I58" s="31"/>
      <c r="J58" s="31"/>
      <c r="K58" s="31"/>
      <c r="L58" s="31"/>
      <c r="M58" s="31"/>
      <c r="P58" s="31"/>
      <c r="Q58" s="31"/>
      <c r="R58" s="31"/>
      <c r="S58" s="31"/>
      <c r="T58" s="31"/>
      <c r="U58" s="31"/>
    </row>
    <row r="59" spans="1:21" outlineLevel="1" x14ac:dyDescent="0.25">
      <c r="A59" s="99"/>
      <c r="B59" s="93" t="s">
        <v>173</v>
      </c>
      <c r="D59" s="2" t="s">
        <v>85</v>
      </c>
      <c r="H59" s="31"/>
      <c r="I59" s="31"/>
      <c r="J59" s="31"/>
      <c r="K59" s="31"/>
      <c r="L59" s="31"/>
      <c r="M59" s="31"/>
      <c r="P59" s="31"/>
      <c r="Q59" s="31"/>
      <c r="R59" s="31"/>
      <c r="S59" s="31"/>
      <c r="T59" s="31"/>
      <c r="U59" s="31"/>
    </row>
    <row r="60" spans="1:21" outlineLevel="1" x14ac:dyDescent="0.25">
      <c r="A60" s="99"/>
      <c r="B60" s="93" t="s">
        <v>185</v>
      </c>
      <c r="D60" s="2" t="s">
        <v>85</v>
      </c>
      <c r="H60" s="31"/>
      <c r="I60" s="31"/>
      <c r="J60" s="31"/>
      <c r="K60" s="31"/>
      <c r="L60" s="31"/>
      <c r="M60" s="31"/>
      <c r="P60" s="31"/>
      <c r="Q60" s="31"/>
      <c r="R60" s="31"/>
      <c r="S60" s="31"/>
      <c r="T60" s="31"/>
      <c r="U60" s="31"/>
    </row>
    <row r="61" spans="1:21" outlineLevel="1" x14ac:dyDescent="0.25">
      <c r="A61" s="99"/>
      <c r="B61" s="93" t="s">
        <v>270</v>
      </c>
      <c r="D61" s="2" t="s">
        <v>85</v>
      </c>
      <c r="H61" s="31"/>
      <c r="I61" s="31"/>
      <c r="J61" s="31"/>
      <c r="K61" s="31"/>
      <c r="L61" s="31"/>
      <c r="M61" s="31"/>
      <c r="P61" s="31"/>
      <c r="Q61" s="31"/>
      <c r="R61" s="31"/>
      <c r="S61" s="31"/>
      <c r="T61" s="31"/>
      <c r="U61" s="31"/>
    </row>
    <row r="62" spans="1:21" outlineLevel="1" x14ac:dyDescent="0.25">
      <c r="A62" s="99"/>
      <c r="B62" s="93" t="s">
        <v>172</v>
      </c>
      <c r="D62" s="2" t="s">
        <v>85</v>
      </c>
      <c r="H62" s="31"/>
      <c r="I62" s="31"/>
      <c r="J62" s="31"/>
      <c r="K62" s="31"/>
      <c r="L62" s="31"/>
      <c r="M62" s="31"/>
      <c r="P62" s="31"/>
      <c r="Q62" s="31"/>
      <c r="R62" s="31"/>
      <c r="S62" s="31"/>
      <c r="T62" s="31"/>
      <c r="U62" s="31"/>
    </row>
    <row r="63" spans="1:21" outlineLevel="1" x14ac:dyDescent="0.25">
      <c r="A63" s="99"/>
      <c r="B63" s="93" t="s">
        <v>184</v>
      </c>
      <c r="D63" s="2" t="s">
        <v>85</v>
      </c>
      <c r="H63" s="31"/>
      <c r="I63" s="31"/>
      <c r="J63" s="31"/>
      <c r="K63" s="31"/>
      <c r="L63" s="31"/>
      <c r="M63" s="31"/>
      <c r="P63" s="31"/>
      <c r="Q63" s="31"/>
      <c r="R63" s="31"/>
      <c r="S63" s="31"/>
      <c r="T63" s="31"/>
      <c r="U63" s="31"/>
    </row>
    <row r="64" spans="1:21" outlineLevel="1" x14ac:dyDescent="0.25">
      <c r="A64" s="99"/>
    </row>
    <row r="65" spans="1:23" outlineLevel="1" x14ac:dyDescent="0.25">
      <c r="A65" s="99"/>
      <c r="B65" s="1" t="s">
        <v>167</v>
      </c>
      <c r="H65" s="1" t="s">
        <v>202</v>
      </c>
      <c r="P65" s="1" t="s">
        <v>203</v>
      </c>
      <c r="W65" s="2" t="s">
        <v>169</v>
      </c>
    </row>
    <row r="66" spans="1:23" outlineLevel="1" x14ac:dyDescent="0.25">
      <c r="A66" s="99"/>
      <c r="B66" s="2" t="s">
        <v>71</v>
      </c>
      <c r="D66" s="2" t="s">
        <v>85</v>
      </c>
      <c r="H66" s="31"/>
      <c r="I66" s="76">
        <f>I32</f>
        <v>0.44618924529835263</v>
      </c>
      <c r="J66" s="31"/>
      <c r="K66" s="31"/>
      <c r="L66" s="31"/>
      <c r="M66" s="31"/>
      <c r="P66" s="31"/>
      <c r="Q66" s="76">
        <f t="shared" ref="Q66:S67" si="25">Q32</f>
        <v>0.44618924529835263</v>
      </c>
      <c r="R66" s="76">
        <f t="shared" si="25"/>
        <v>0.44618924529835263</v>
      </c>
      <c r="S66" s="76">
        <f t="shared" si="25"/>
        <v>0.44618924529835263</v>
      </c>
      <c r="T66" s="68"/>
      <c r="U66" s="68"/>
    </row>
    <row r="67" spans="1:23" outlineLevel="1" x14ac:dyDescent="0.25">
      <c r="A67" s="99"/>
      <c r="B67" s="2" t="s">
        <v>72</v>
      </c>
      <c r="D67" s="2" t="s">
        <v>85</v>
      </c>
      <c r="H67" s="31"/>
      <c r="I67" s="76">
        <f>I33</f>
        <v>0.25</v>
      </c>
      <c r="J67" s="31"/>
      <c r="K67" s="31"/>
      <c r="L67" s="31"/>
      <c r="M67" s="31"/>
      <c r="P67" s="31"/>
      <c r="Q67" s="76">
        <f t="shared" si="25"/>
        <v>0.25</v>
      </c>
      <c r="R67" s="76">
        <f t="shared" si="25"/>
        <v>0.25</v>
      </c>
      <c r="S67" s="76">
        <f t="shared" si="25"/>
        <v>0.25</v>
      </c>
      <c r="T67" s="68"/>
      <c r="U67" s="68"/>
    </row>
    <row r="68" spans="1:23" outlineLevel="1" x14ac:dyDescent="0.25">
      <c r="A68" s="99"/>
      <c r="B68" s="2" t="s">
        <v>73</v>
      </c>
      <c r="D68" s="2" t="s">
        <v>85</v>
      </c>
      <c r="H68" s="31"/>
      <c r="I68" s="76">
        <f>I35</f>
        <v>1.3280961538461537E-2</v>
      </c>
      <c r="J68" s="31"/>
      <c r="K68" s="31"/>
      <c r="L68" s="31"/>
      <c r="M68" s="31"/>
      <c r="P68" s="31"/>
      <c r="Q68" s="76">
        <f t="shared" ref="Q68:R70" si="26">Q35</f>
        <v>1.4405192307692312E-2</v>
      </c>
      <c r="R68" s="76">
        <f>R35</f>
        <v>2.7455769230769221E-2</v>
      </c>
      <c r="S68" s="76">
        <f>S35</f>
        <v>2.6723880308570001E-2</v>
      </c>
      <c r="T68" s="68"/>
      <c r="U68" s="68"/>
    </row>
    <row r="69" spans="1:23" outlineLevel="1" x14ac:dyDescent="0.25">
      <c r="A69" s="99"/>
      <c r="B69" s="2" t="s">
        <v>74</v>
      </c>
      <c r="D69" s="2" t="s">
        <v>85</v>
      </c>
      <c r="H69" s="31"/>
      <c r="I69" s="76">
        <f>I36</f>
        <v>0.05</v>
      </c>
      <c r="J69" s="31"/>
      <c r="K69" s="31"/>
      <c r="L69" s="31"/>
      <c r="M69" s="31"/>
      <c r="P69" s="31"/>
      <c r="Q69" s="76">
        <f t="shared" si="26"/>
        <v>0.05</v>
      </c>
      <c r="R69" s="76">
        <f t="shared" si="26"/>
        <v>0.05</v>
      </c>
      <c r="S69" s="76">
        <f t="shared" ref="S69" si="27">S36</f>
        <v>0.05</v>
      </c>
      <c r="T69" s="68"/>
      <c r="U69" s="68"/>
    </row>
    <row r="70" spans="1:23" outlineLevel="1" x14ac:dyDescent="0.25">
      <c r="A70" s="99"/>
      <c r="B70" s="2" t="s">
        <v>164</v>
      </c>
      <c r="H70" s="31"/>
      <c r="I70" s="78">
        <f>I37</f>
        <v>0.39485740969546723</v>
      </c>
      <c r="J70" s="31"/>
      <c r="K70" s="31"/>
      <c r="L70" s="31"/>
      <c r="M70" s="31"/>
      <c r="P70" s="31"/>
      <c r="Q70" s="78">
        <f t="shared" si="26"/>
        <v>0.39485740969546723</v>
      </c>
      <c r="R70" s="78">
        <f t="shared" si="26"/>
        <v>0.39485740969546723</v>
      </c>
      <c r="S70" s="78">
        <f t="shared" ref="S70" si="28">S37</f>
        <v>0.39485740969546723</v>
      </c>
      <c r="T70" s="81"/>
      <c r="U70" s="81"/>
    </row>
    <row r="71" spans="1:23" outlineLevel="1" x14ac:dyDescent="0.25">
      <c r="A71" s="99"/>
      <c r="B71" s="2" t="s">
        <v>94</v>
      </c>
      <c r="H71" s="31"/>
      <c r="I71" s="79">
        <f>((1-I66)+I66*(1-I67))/(1-I66)*I70</f>
        <v>0.63345127249530997</v>
      </c>
      <c r="J71" s="31"/>
      <c r="K71" s="31"/>
      <c r="L71" s="31"/>
      <c r="M71" s="31"/>
      <c r="P71" s="31"/>
      <c r="Q71" s="79">
        <f>((1-Q66)+Q66*(1-Q67))/(1-Q66)*Q70</f>
        <v>0.63345127249530997</v>
      </c>
      <c r="R71" s="79">
        <f>((1-R66)+R66*(1-R67))/(1-R66)*R70</f>
        <v>0.63345127249530997</v>
      </c>
      <c r="S71" s="79">
        <f>((1-S66)+S66*(1-S67))/(1-S66)*S70</f>
        <v>0.63345127249530997</v>
      </c>
      <c r="T71" s="81"/>
      <c r="U71" s="81"/>
    </row>
    <row r="72" spans="1:23" outlineLevel="1" x14ac:dyDescent="0.25">
      <c r="A72" s="99"/>
      <c r="B72" s="2" t="s">
        <v>157</v>
      </c>
      <c r="D72" s="2" t="s">
        <v>85</v>
      </c>
      <c r="H72" s="31"/>
      <c r="I72" s="80">
        <f>I68+I71*I69</f>
        <v>4.4953525163227037E-2</v>
      </c>
      <c r="J72" s="31"/>
      <c r="K72" s="31"/>
      <c r="L72" s="31"/>
      <c r="M72" s="31"/>
      <c r="P72" s="31"/>
      <c r="Q72" s="80">
        <f>Q68+Q71*Q69</f>
        <v>4.607775593245781E-2</v>
      </c>
      <c r="R72" s="80">
        <f>R68+R71*R69</f>
        <v>5.9128332855534718E-2</v>
      </c>
      <c r="S72" s="80">
        <f>S68+S71*S69</f>
        <v>5.8396443933335498E-2</v>
      </c>
      <c r="T72" s="82"/>
      <c r="U72" s="82"/>
    </row>
    <row r="73" spans="1:23" outlineLevel="1" x14ac:dyDescent="0.25">
      <c r="A73" s="99"/>
      <c r="B73" s="2" t="s">
        <v>158</v>
      </c>
      <c r="D73" s="2" t="s">
        <v>85</v>
      </c>
      <c r="H73" s="31"/>
      <c r="I73" s="80">
        <f>I72*1/(1-I67)</f>
        <v>5.9938033550969383E-2</v>
      </c>
      <c r="J73" s="31"/>
      <c r="K73" s="31"/>
      <c r="L73" s="31"/>
      <c r="M73" s="31"/>
      <c r="P73" s="31"/>
      <c r="Q73" s="80">
        <f>Q72*1/(1-Q67)</f>
        <v>6.1437007909943747E-2</v>
      </c>
      <c r="R73" s="80">
        <f>R72*1/(1-R67)</f>
        <v>7.8837777140712953E-2</v>
      </c>
      <c r="S73" s="80">
        <f>S72*1/(1-S67)</f>
        <v>7.7861925244447336E-2</v>
      </c>
      <c r="T73" s="82"/>
      <c r="U73" s="82"/>
    </row>
    <row r="74" spans="1:23" outlineLevel="1" x14ac:dyDescent="0.25">
      <c r="A74" s="99"/>
      <c r="B74" s="2" t="s">
        <v>159</v>
      </c>
      <c r="D74" s="2" t="s">
        <v>85</v>
      </c>
      <c r="H74" s="31"/>
      <c r="I74" s="76">
        <f>I39</f>
        <v>2.5222007722007712E-2</v>
      </c>
      <c r="J74" s="31"/>
      <c r="K74" s="31"/>
      <c r="L74" s="31"/>
      <c r="M74" s="31"/>
      <c r="P74" s="31"/>
      <c r="Q74" s="76">
        <f t="shared" ref="Q74:S75" si="29">Q39</f>
        <v>2.5222007722007712E-2</v>
      </c>
      <c r="R74" s="76">
        <f t="shared" si="29"/>
        <v>3.5460384615384609E-2</v>
      </c>
      <c r="S74" s="76">
        <f t="shared" si="29"/>
        <v>3.3129472656249999E-2</v>
      </c>
      <c r="T74" s="68"/>
      <c r="U74" s="68"/>
    </row>
    <row r="75" spans="1:23" outlineLevel="1" x14ac:dyDescent="0.25">
      <c r="A75" s="99"/>
      <c r="B75" s="2" t="s">
        <v>91</v>
      </c>
      <c r="D75" s="2" t="s">
        <v>85</v>
      </c>
      <c r="H75" s="31"/>
      <c r="I75" s="76">
        <f>I40</f>
        <v>1.5E-3</v>
      </c>
      <c r="J75" s="31"/>
      <c r="K75" s="31"/>
      <c r="L75" s="31"/>
      <c r="M75" s="31"/>
      <c r="P75" s="31"/>
      <c r="Q75" s="76">
        <f t="shared" si="29"/>
        <v>1.5E-3</v>
      </c>
      <c r="R75" s="76">
        <f t="shared" si="29"/>
        <v>1.5E-3</v>
      </c>
      <c r="S75" s="76">
        <f t="shared" si="29"/>
        <v>1.5E-3</v>
      </c>
      <c r="T75" s="68"/>
      <c r="U75" s="68"/>
    </row>
    <row r="76" spans="1:23" outlineLevel="1" x14ac:dyDescent="0.25">
      <c r="A76" s="99"/>
      <c r="B76" s="2" t="s">
        <v>156</v>
      </c>
      <c r="D76" s="2" t="s">
        <v>85</v>
      </c>
      <c r="H76" s="31"/>
      <c r="I76" s="80">
        <f>I74+I75</f>
        <v>2.6722007722007713E-2</v>
      </c>
      <c r="J76" s="31"/>
      <c r="K76" s="31"/>
      <c r="L76" s="31"/>
      <c r="M76" s="31"/>
      <c r="P76" s="31"/>
      <c r="Q76" s="80">
        <f>Q74+Q75</f>
        <v>2.6722007722007713E-2</v>
      </c>
      <c r="R76" s="80">
        <f>R74+R75</f>
        <v>3.696038461538461E-2</v>
      </c>
      <c r="S76" s="80">
        <f>S74+S75</f>
        <v>3.462947265625E-2</v>
      </c>
      <c r="T76" s="82"/>
      <c r="U76" s="82"/>
    </row>
    <row r="77" spans="1:23" outlineLevel="1" x14ac:dyDescent="0.25">
      <c r="A77" s="99"/>
      <c r="B77" s="2" t="s">
        <v>160</v>
      </c>
      <c r="D77" s="2" t="s">
        <v>85</v>
      </c>
      <c r="H77" s="31"/>
      <c r="I77" s="80">
        <f>(1-I66)*I73+I66*I76</f>
        <v>4.5117400054534386E-2</v>
      </c>
      <c r="J77" s="31"/>
      <c r="K77" s="31"/>
      <c r="L77" s="31"/>
      <c r="M77" s="31"/>
      <c r="P77" s="31"/>
      <c r="Q77" s="80">
        <f>(1-Q66)*Q73+Q66*Q76</f>
        <v>4.5947548175556394E-2</v>
      </c>
      <c r="R77" s="80">
        <f>(1-R66)*R73+R66*R76</f>
        <v>6.0152534974773825E-2</v>
      </c>
      <c r="S77" s="80">
        <f>(1-S66)*S73+S66*S76</f>
        <v>5.8572069851722752E-2</v>
      </c>
      <c r="T77" s="82"/>
      <c r="U77" s="82"/>
    </row>
    <row r="78" spans="1:23" outlineLevel="1" x14ac:dyDescent="0.25">
      <c r="A78" s="99"/>
      <c r="B78" s="2" t="s">
        <v>268</v>
      </c>
      <c r="D78" s="2" t="s">
        <v>85</v>
      </c>
      <c r="H78" s="31"/>
      <c r="I78" s="32">
        <f>ROUND(I77,3)</f>
        <v>4.4999999999999998E-2</v>
      </c>
      <c r="J78" s="31"/>
      <c r="K78" s="31"/>
      <c r="L78" s="31"/>
      <c r="M78" s="31"/>
      <c r="P78" s="31"/>
      <c r="Q78" s="32">
        <f>ROUND(Q77,3)</f>
        <v>4.5999999999999999E-2</v>
      </c>
      <c r="R78" s="32">
        <f>ROUND(R77,3)</f>
        <v>0.06</v>
      </c>
      <c r="S78" s="32">
        <f>ROUND(S77,3)</f>
        <v>5.8999999999999997E-2</v>
      </c>
      <c r="T78" s="68"/>
      <c r="U78" s="68"/>
    </row>
    <row r="79" spans="1:23" outlineLevel="1" x14ac:dyDescent="0.25">
      <c r="A79" s="99"/>
      <c r="B79" s="93" t="s">
        <v>269</v>
      </c>
      <c r="D79" s="2" t="s">
        <v>85</v>
      </c>
      <c r="H79" s="31"/>
      <c r="I79" s="31"/>
      <c r="J79" s="31"/>
      <c r="K79" s="31"/>
      <c r="L79" s="31"/>
      <c r="M79" s="31"/>
      <c r="P79" s="31"/>
      <c r="Q79" s="31"/>
      <c r="R79" s="31"/>
      <c r="S79" s="31"/>
      <c r="T79" s="31"/>
      <c r="U79" s="31"/>
    </row>
    <row r="80" spans="1:23" outlineLevel="1" x14ac:dyDescent="0.25">
      <c r="A80" s="99"/>
      <c r="B80" s="93" t="s">
        <v>173</v>
      </c>
      <c r="D80" s="2" t="s">
        <v>85</v>
      </c>
      <c r="H80" s="31"/>
      <c r="I80" s="31"/>
      <c r="J80" s="31"/>
      <c r="K80" s="31"/>
      <c r="L80" s="31"/>
      <c r="M80" s="31"/>
      <c r="P80" s="31"/>
      <c r="Q80" s="31"/>
      <c r="R80" s="31"/>
      <c r="S80" s="31"/>
      <c r="T80" s="31"/>
      <c r="U80" s="31"/>
    </row>
    <row r="81" spans="1:23" outlineLevel="1" x14ac:dyDescent="0.25">
      <c r="A81" s="99"/>
      <c r="B81" s="93" t="s">
        <v>185</v>
      </c>
      <c r="D81" s="2" t="s">
        <v>85</v>
      </c>
      <c r="H81" s="31"/>
      <c r="I81" s="31"/>
      <c r="J81" s="31"/>
      <c r="K81" s="31"/>
      <c r="L81" s="31"/>
      <c r="M81" s="31"/>
      <c r="P81" s="31"/>
      <c r="Q81" s="31"/>
      <c r="R81" s="31"/>
      <c r="S81" s="31"/>
      <c r="T81" s="31"/>
      <c r="U81" s="31"/>
    </row>
    <row r="82" spans="1:23" outlineLevel="1" x14ac:dyDescent="0.25">
      <c r="B82" s="93" t="s">
        <v>270</v>
      </c>
      <c r="D82" s="2" t="s">
        <v>85</v>
      </c>
      <c r="H82" s="31"/>
      <c r="I82" s="31"/>
      <c r="J82" s="31"/>
      <c r="K82" s="31"/>
      <c r="L82" s="31"/>
      <c r="M82" s="31"/>
      <c r="P82" s="31"/>
      <c r="Q82" s="31"/>
      <c r="R82" s="31"/>
      <c r="S82" s="31"/>
      <c r="T82" s="31"/>
      <c r="U82" s="31"/>
    </row>
    <row r="83" spans="1:23" outlineLevel="1" x14ac:dyDescent="0.25">
      <c r="B83" s="93" t="s">
        <v>172</v>
      </c>
      <c r="D83" s="2" t="s">
        <v>85</v>
      </c>
      <c r="H83" s="31"/>
      <c r="I83" s="31"/>
      <c r="J83" s="31"/>
      <c r="K83" s="31"/>
      <c r="L83" s="31"/>
      <c r="M83" s="31"/>
      <c r="P83" s="31"/>
      <c r="Q83" s="31"/>
      <c r="R83" s="31"/>
      <c r="S83" s="31"/>
      <c r="T83" s="31"/>
      <c r="U83" s="31"/>
    </row>
    <row r="84" spans="1:23" outlineLevel="1" x14ac:dyDescent="0.25">
      <c r="B84" s="93" t="s">
        <v>184</v>
      </c>
      <c r="D84" s="2" t="s">
        <v>85</v>
      </c>
      <c r="H84" s="31"/>
      <c r="I84" s="31"/>
      <c r="J84" s="31"/>
      <c r="K84" s="31"/>
      <c r="L84" s="31"/>
      <c r="M84" s="31"/>
      <c r="P84" s="31"/>
      <c r="Q84" s="31"/>
      <c r="R84" s="31"/>
      <c r="S84" s="31"/>
      <c r="T84" s="31"/>
      <c r="U84" s="31"/>
    </row>
    <row r="85" spans="1:23" outlineLevel="1" x14ac:dyDescent="0.25">
      <c r="I85" s="45"/>
      <c r="J85" s="45"/>
      <c r="K85" s="45"/>
      <c r="L85" s="45"/>
      <c r="M85" s="45"/>
    </row>
    <row r="86" spans="1:23" x14ac:dyDescent="0.25">
      <c r="I86" s="45"/>
    </row>
    <row r="87" spans="1:23" s="8" customFormat="1" x14ac:dyDescent="0.25">
      <c r="B87" s="8" t="s">
        <v>182</v>
      </c>
      <c r="H87" s="35"/>
      <c r="I87" s="35"/>
      <c r="J87" s="35"/>
      <c r="K87" s="35"/>
      <c r="L87" s="35"/>
      <c r="M87" s="35"/>
    </row>
    <row r="88" spans="1:23" outlineLevel="1" x14ac:dyDescent="0.25">
      <c r="B88" s="39"/>
    </row>
    <row r="89" spans="1:23" outlineLevel="1" x14ac:dyDescent="0.25">
      <c r="B89" s="1" t="s">
        <v>150</v>
      </c>
    </row>
    <row r="90" spans="1:23" outlineLevel="1" x14ac:dyDescent="0.25">
      <c r="A90" s="99"/>
      <c r="B90" s="2" t="s">
        <v>71</v>
      </c>
      <c r="D90" s="2" t="s">
        <v>85</v>
      </c>
      <c r="F90" s="43">
        <f>'2. Input uit WACC modellen'!F38</f>
        <v>0.4524648639265762</v>
      </c>
      <c r="H90" s="31"/>
      <c r="I90" s="76">
        <f>$F90</f>
        <v>0.4524648639265762</v>
      </c>
      <c r="J90" s="76">
        <f t="shared" ref="I90:M91" si="30">$F90</f>
        <v>0.4524648639265762</v>
      </c>
      <c r="K90" s="76">
        <f t="shared" si="30"/>
        <v>0.4524648639265762</v>
      </c>
      <c r="L90" s="76">
        <f t="shared" si="30"/>
        <v>0.4524648639265762</v>
      </c>
      <c r="M90" s="76">
        <f t="shared" si="30"/>
        <v>0.4524648639265762</v>
      </c>
      <c r="P90" s="31"/>
      <c r="Q90" s="76">
        <f t="shared" ref="Q90:U91" si="31">$F90</f>
        <v>0.4524648639265762</v>
      </c>
      <c r="R90" s="76">
        <f t="shared" si="31"/>
        <v>0.4524648639265762</v>
      </c>
      <c r="S90" s="76">
        <f t="shared" si="31"/>
        <v>0.4524648639265762</v>
      </c>
      <c r="T90" s="76">
        <f t="shared" si="31"/>
        <v>0.4524648639265762</v>
      </c>
      <c r="U90" s="76">
        <f t="shared" si="31"/>
        <v>0.4524648639265762</v>
      </c>
    </row>
    <row r="91" spans="1:23" outlineLevel="1" x14ac:dyDescent="0.25">
      <c r="A91" s="99"/>
      <c r="B91" s="2" t="s">
        <v>163</v>
      </c>
      <c r="D91" s="2" t="s">
        <v>85</v>
      </c>
      <c r="F91" s="43">
        <f>'2. Input uit WACC modellen'!F39</f>
        <v>0.25</v>
      </c>
      <c r="H91" s="31"/>
      <c r="I91" s="76">
        <f t="shared" si="30"/>
        <v>0.25</v>
      </c>
      <c r="J91" s="76">
        <f t="shared" si="30"/>
        <v>0.25</v>
      </c>
      <c r="K91" s="76">
        <f t="shared" si="30"/>
        <v>0.25</v>
      </c>
      <c r="L91" s="76">
        <f t="shared" si="30"/>
        <v>0.25</v>
      </c>
      <c r="M91" s="76">
        <f t="shared" si="30"/>
        <v>0.25</v>
      </c>
      <c r="P91" s="31"/>
      <c r="Q91" s="76">
        <f t="shared" si="31"/>
        <v>0.25</v>
      </c>
      <c r="R91" s="76">
        <f t="shared" si="31"/>
        <v>0.25</v>
      </c>
      <c r="S91" s="76">
        <f t="shared" si="31"/>
        <v>0.25</v>
      </c>
      <c r="T91" s="76">
        <f t="shared" si="31"/>
        <v>0.25</v>
      </c>
      <c r="U91" s="76">
        <f t="shared" si="31"/>
        <v>0.25</v>
      </c>
    </row>
    <row r="92" spans="1:23" outlineLevel="1" x14ac:dyDescent="0.25">
      <c r="A92" s="99"/>
      <c r="B92" s="2" t="s">
        <v>287</v>
      </c>
      <c r="D92" s="2" t="s">
        <v>85</v>
      </c>
      <c r="F92" s="43">
        <f>'2. Input uit WACC modellen'!F40</f>
        <v>-9.240740740740726E-5</v>
      </c>
      <c r="H92" s="31"/>
      <c r="I92" s="76">
        <f>$F92</f>
        <v>-9.240740740740726E-5</v>
      </c>
      <c r="J92" s="76">
        <f t="shared" ref="J92:M92" si="32">$F92</f>
        <v>-9.240740740740726E-5</v>
      </c>
      <c r="K92" s="76">
        <f t="shared" si="32"/>
        <v>-9.240740740740726E-5</v>
      </c>
      <c r="L92" s="76">
        <f t="shared" si="32"/>
        <v>-9.240740740740726E-5</v>
      </c>
      <c r="M92" s="76">
        <f t="shared" si="32"/>
        <v>-9.240740740740726E-5</v>
      </c>
      <c r="P92" s="31"/>
      <c r="Q92" s="43">
        <f>'4. Risicovrije rente'!T34</f>
        <v>5.0000000000000001E-3</v>
      </c>
      <c r="R92" s="43">
        <f>'4. Risicovrije rente'!U34</f>
        <v>5.0000000000000001E-3</v>
      </c>
      <c r="S92" s="43">
        <f>'4. Risicovrije rente'!V34</f>
        <v>1.222761508951407E-2</v>
      </c>
      <c r="T92" s="43">
        <f>'4. Risicovrije rente'!W34</f>
        <v>1.222761508951407E-2</v>
      </c>
      <c r="U92" s="43">
        <f>'4. Risicovrije rente'!X34</f>
        <v>1.222761508951407E-2</v>
      </c>
    </row>
    <row r="93" spans="1:23" outlineLevel="1" x14ac:dyDescent="0.25">
      <c r="A93" s="99"/>
      <c r="B93" s="2" t="s">
        <v>288</v>
      </c>
      <c r="D93" s="2" t="s">
        <v>85</v>
      </c>
      <c r="H93" s="31"/>
      <c r="I93" s="43">
        <f>'4. Risicovrije rente'!T37</f>
        <v>1.3280961538461537E-2</v>
      </c>
      <c r="J93" s="31"/>
      <c r="K93" s="31"/>
      <c r="L93" s="31"/>
      <c r="M93" s="31"/>
      <c r="P93" s="31"/>
      <c r="Q93" s="43">
        <f>'4. Risicovrije rente'!T39</f>
        <v>1.4405192307692312E-2</v>
      </c>
      <c r="R93" s="43">
        <f>'4. Risicovrije rente'!U39</f>
        <v>2.7455769230769221E-2</v>
      </c>
      <c r="S93" s="43">
        <f>'4. Risicovrije rente'!V39</f>
        <v>2.6723880308570001E-2</v>
      </c>
      <c r="T93" s="68"/>
      <c r="U93" s="68"/>
      <c r="W93" s="2" t="s">
        <v>168</v>
      </c>
    </row>
    <row r="94" spans="1:23" outlineLevel="1" x14ac:dyDescent="0.25">
      <c r="A94" s="99"/>
      <c r="B94" s="2" t="s">
        <v>74</v>
      </c>
      <c r="D94" s="2" t="s">
        <v>85</v>
      </c>
      <c r="F94" s="43">
        <f>'2. Input uit WACC modellen'!F41</f>
        <v>0.05</v>
      </c>
      <c r="H94" s="31"/>
      <c r="I94" s="76">
        <f t="shared" ref="I94:M96" si="33">$F94</f>
        <v>0.05</v>
      </c>
      <c r="J94" s="76">
        <f t="shared" si="33"/>
        <v>0.05</v>
      </c>
      <c r="K94" s="76">
        <f t="shared" si="33"/>
        <v>0.05</v>
      </c>
      <c r="L94" s="76">
        <f t="shared" si="33"/>
        <v>0.05</v>
      </c>
      <c r="M94" s="76">
        <f t="shared" si="33"/>
        <v>0.05</v>
      </c>
      <c r="P94" s="31"/>
      <c r="Q94" s="76">
        <f t="shared" ref="Q94:U95" si="34">$F94</f>
        <v>0.05</v>
      </c>
      <c r="R94" s="76">
        <f t="shared" si="34"/>
        <v>0.05</v>
      </c>
      <c r="S94" s="76">
        <f t="shared" si="34"/>
        <v>0.05</v>
      </c>
      <c r="T94" s="76">
        <f t="shared" si="34"/>
        <v>0.05</v>
      </c>
      <c r="U94" s="76">
        <f t="shared" si="34"/>
        <v>0.05</v>
      </c>
    </row>
    <row r="95" spans="1:23" outlineLevel="1" x14ac:dyDescent="0.25">
      <c r="A95" s="99"/>
      <c r="B95" s="2" t="s">
        <v>164</v>
      </c>
      <c r="F95" s="77">
        <f>'2. Input uit WACC modellen'!F42</f>
        <v>0.39052874739697352</v>
      </c>
      <c r="H95" s="31"/>
      <c r="I95" s="78">
        <f>$F95</f>
        <v>0.39052874739697352</v>
      </c>
      <c r="J95" s="78">
        <f t="shared" si="33"/>
        <v>0.39052874739697352</v>
      </c>
      <c r="K95" s="78">
        <f t="shared" si="33"/>
        <v>0.39052874739697352</v>
      </c>
      <c r="L95" s="78">
        <f t="shared" si="33"/>
        <v>0.39052874739697352</v>
      </c>
      <c r="M95" s="78">
        <f>$F95</f>
        <v>0.39052874739697352</v>
      </c>
      <c r="P95" s="31"/>
      <c r="Q95" s="78">
        <f t="shared" si="34"/>
        <v>0.39052874739697352</v>
      </c>
      <c r="R95" s="78">
        <f t="shared" si="34"/>
        <v>0.39052874739697352</v>
      </c>
      <c r="S95" s="78">
        <f t="shared" si="34"/>
        <v>0.39052874739697352</v>
      </c>
      <c r="T95" s="78">
        <f t="shared" si="34"/>
        <v>0.39052874739697352</v>
      </c>
      <c r="U95" s="78">
        <f t="shared" si="34"/>
        <v>0.39052874739697352</v>
      </c>
    </row>
    <row r="96" spans="1:23" outlineLevel="1" x14ac:dyDescent="0.25">
      <c r="A96" s="99"/>
      <c r="B96" s="2" t="s">
        <v>289</v>
      </c>
      <c r="D96" s="2" t="s">
        <v>85</v>
      </c>
      <c r="F96" s="43">
        <f>'2. Input uit WACC modellen'!F44</f>
        <v>8.538686106480264E-3</v>
      </c>
      <c r="H96" s="31"/>
      <c r="I96" s="76">
        <f t="shared" ref="I96" si="35">$F96</f>
        <v>8.538686106480264E-3</v>
      </c>
      <c r="J96" s="76">
        <f t="shared" si="33"/>
        <v>8.538686106480264E-3</v>
      </c>
      <c r="K96" s="76">
        <f t="shared" si="33"/>
        <v>8.538686106480264E-3</v>
      </c>
      <c r="L96" s="76">
        <f t="shared" si="33"/>
        <v>8.538686106480264E-3</v>
      </c>
      <c r="M96" s="76">
        <f t="shared" si="33"/>
        <v>8.538686106480264E-3</v>
      </c>
      <c r="P96" s="31"/>
      <c r="Q96" s="76">
        <f>I96</f>
        <v>8.538686106480264E-3</v>
      </c>
      <c r="R96" s="76">
        <f t="shared" ref="R96:U96" si="36">J96</f>
        <v>8.538686106480264E-3</v>
      </c>
      <c r="S96" s="76">
        <f t="shared" si="36"/>
        <v>8.538686106480264E-3</v>
      </c>
      <c r="T96" s="76">
        <f t="shared" si="36"/>
        <v>8.538686106480264E-3</v>
      </c>
      <c r="U96" s="76">
        <f t="shared" si="36"/>
        <v>8.538686106480264E-3</v>
      </c>
    </row>
    <row r="97" spans="1:23" outlineLevel="1" x14ac:dyDescent="0.25">
      <c r="A97" s="99"/>
      <c r="B97" s="2" t="s">
        <v>290</v>
      </c>
      <c r="D97" s="2" t="s">
        <v>85</v>
      </c>
      <c r="H97" s="31"/>
      <c r="I97" s="43">
        <f>'3. Input rente'!T40</f>
        <v>2.5222007722007712E-2</v>
      </c>
      <c r="J97" s="31"/>
      <c r="K97" s="31"/>
      <c r="L97" s="31"/>
      <c r="M97" s="31"/>
      <c r="P97" s="31"/>
      <c r="Q97" s="43">
        <f>'3. Input rente'!T40</f>
        <v>2.5222007722007712E-2</v>
      </c>
      <c r="R97" s="43">
        <f>'3. Input rente'!U40</f>
        <v>3.5460384615384609E-2</v>
      </c>
      <c r="S97" s="43">
        <f>'3. Input rente'!V40</f>
        <v>3.3129472656249999E-2</v>
      </c>
      <c r="T97" s="68"/>
      <c r="U97" s="68"/>
      <c r="W97" s="2" t="s">
        <v>168</v>
      </c>
    </row>
    <row r="98" spans="1:23" outlineLevel="1" x14ac:dyDescent="0.25">
      <c r="A98" s="99"/>
      <c r="B98" s="2" t="s">
        <v>91</v>
      </c>
      <c r="D98" s="2" t="s">
        <v>85</v>
      </c>
      <c r="F98" s="43">
        <f>'2. Input uit WACC modellen'!F45</f>
        <v>1.5E-3</v>
      </c>
      <c r="H98" s="31"/>
      <c r="I98" s="76">
        <f t="shared" ref="I98:M98" si="37">$F98</f>
        <v>1.5E-3</v>
      </c>
      <c r="J98" s="76">
        <f t="shared" si="37"/>
        <v>1.5E-3</v>
      </c>
      <c r="K98" s="76">
        <f t="shared" si="37"/>
        <v>1.5E-3</v>
      </c>
      <c r="L98" s="76">
        <f t="shared" si="37"/>
        <v>1.5E-3</v>
      </c>
      <c r="M98" s="76">
        <f t="shared" si="37"/>
        <v>1.5E-3</v>
      </c>
      <c r="P98" s="31"/>
      <c r="Q98" s="76">
        <f t="shared" ref="Q98:U98" si="38">$F98</f>
        <v>1.5E-3</v>
      </c>
      <c r="R98" s="76">
        <f t="shared" si="38"/>
        <v>1.5E-3</v>
      </c>
      <c r="S98" s="76">
        <f t="shared" si="38"/>
        <v>1.5E-3</v>
      </c>
      <c r="T98" s="76">
        <f t="shared" si="38"/>
        <v>1.5E-3</v>
      </c>
      <c r="U98" s="76">
        <f t="shared" si="38"/>
        <v>1.5E-3</v>
      </c>
    </row>
    <row r="99" spans="1:23" outlineLevel="1" x14ac:dyDescent="0.25">
      <c r="A99" s="99"/>
      <c r="B99" s="2" t="s">
        <v>269</v>
      </c>
      <c r="D99" s="2" t="s">
        <v>85</v>
      </c>
      <c r="H99" s="31"/>
      <c r="I99" s="76">
        <f t="shared" ref="I99:M99" si="39">I27</f>
        <v>8.8408398013620181E-3</v>
      </c>
      <c r="J99" s="76">
        <f t="shared" si="39"/>
        <v>8.8408398013620181E-3</v>
      </c>
      <c r="K99" s="76">
        <f t="shared" si="39"/>
        <v>8.8408398013620007E-3</v>
      </c>
      <c r="L99" s="76">
        <f t="shared" si="39"/>
        <v>8.8408398013620007E-3</v>
      </c>
      <c r="M99" s="76">
        <f t="shared" si="39"/>
        <v>8.8408398013620007E-3</v>
      </c>
      <c r="P99" s="31"/>
      <c r="Q99" s="76">
        <f t="shared" ref="Q99:U99" si="40">I99</f>
        <v>8.8408398013620181E-3</v>
      </c>
      <c r="R99" s="76">
        <f t="shared" si="40"/>
        <v>8.8408398013620181E-3</v>
      </c>
      <c r="S99" s="76">
        <f t="shared" si="40"/>
        <v>8.8408398013620007E-3</v>
      </c>
      <c r="T99" s="76">
        <f t="shared" si="40"/>
        <v>8.8408398013620007E-3</v>
      </c>
      <c r="U99" s="76">
        <f t="shared" si="40"/>
        <v>8.8408398013620007E-3</v>
      </c>
    </row>
    <row r="100" spans="1:23" outlineLevel="1" x14ac:dyDescent="0.25">
      <c r="A100" s="99"/>
      <c r="B100" s="2" t="s">
        <v>270</v>
      </c>
      <c r="D100" s="2" t="s">
        <v>85</v>
      </c>
      <c r="H100" s="31"/>
      <c r="I100" s="31"/>
      <c r="J100" s="31"/>
      <c r="K100" s="31"/>
      <c r="L100" s="31"/>
      <c r="M100" s="31"/>
      <c r="P100" s="31"/>
      <c r="Q100" s="31"/>
      <c r="R100" s="31"/>
      <c r="S100" s="31"/>
      <c r="T100" s="31"/>
      <c r="U100" s="31"/>
    </row>
    <row r="101" spans="1:23" outlineLevel="1" x14ac:dyDescent="0.25">
      <c r="A101" s="99"/>
    </row>
    <row r="102" spans="1:23" outlineLevel="1" x14ac:dyDescent="0.25">
      <c r="A102" s="99"/>
      <c r="B102" s="1" t="s">
        <v>166</v>
      </c>
      <c r="H102" s="1" t="s">
        <v>200</v>
      </c>
      <c r="P102" s="1" t="s">
        <v>201</v>
      </c>
    </row>
    <row r="103" spans="1:23" outlineLevel="1" x14ac:dyDescent="0.25">
      <c r="A103" s="99"/>
      <c r="B103" s="2" t="s">
        <v>71</v>
      </c>
      <c r="D103" s="2" t="s">
        <v>85</v>
      </c>
      <c r="H103" s="90"/>
      <c r="I103" s="76">
        <f>I90</f>
        <v>0.4524648639265762</v>
      </c>
      <c r="J103" s="76">
        <f t="shared" ref="I103:M105" si="41">J90</f>
        <v>0.4524648639265762</v>
      </c>
      <c r="K103" s="76">
        <f t="shared" si="41"/>
        <v>0.4524648639265762</v>
      </c>
      <c r="L103" s="76">
        <f t="shared" si="41"/>
        <v>0.4524648639265762</v>
      </c>
      <c r="M103" s="76">
        <f t="shared" si="41"/>
        <v>0.4524648639265762</v>
      </c>
      <c r="P103" s="90"/>
      <c r="Q103" s="76">
        <f t="shared" ref="Q103:U105" si="42">Q90</f>
        <v>0.4524648639265762</v>
      </c>
      <c r="R103" s="76">
        <f t="shared" si="42"/>
        <v>0.4524648639265762</v>
      </c>
      <c r="S103" s="76">
        <f t="shared" si="42"/>
        <v>0.4524648639265762</v>
      </c>
      <c r="T103" s="76">
        <f t="shared" si="42"/>
        <v>0.4524648639265762</v>
      </c>
      <c r="U103" s="76">
        <f t="shared" si="42"/>
        <v>0.4524648639265762</v>
      </c>
    </row>
    <row r="104" spans="1:23" outlineLevel="1" x14ac:dyDescent="0.25">
      <c r="A104" s="99"/>
      <c r="B104" s="2" t="s">
        <v>72</v>
      </c>
      <c r="D104" s="2" t="s">
        <v>85</v>
      </c>
      <c r="H104" s="90"/>
      <c r="I104" s="76">
        <f t="shared" si="41"/>
        <v>0.25</v>
      </c>
      <c r="J104" s="76">
        <f t="shared" si="41"/>
        <v>0.25</v>
      </c>
      <c r="K104" s="76">
        <f t="shared" si="41"/>
        <v>0.25</v>
      </c>
      <c r="L104" s="76">
        <f t="shared" si="41"/>
        <v>0.25</v>
      </c>
      <c r="M104" s="76">
        <f t="shared" si="41"/>
        <v>0.25</v>
      </c>
      <c r="P104" s="90"/>
      <c r="Q104" s="76">
        <f t="shared" si="42"/>
        <v>0.25</v>
      </c>
      <c r="R104" s="76">
        <f t="shared" si="42"/>
        <v>0.25</v>
      </c>
      <c r="S104" s="76">
        <f t="shared" si="42"/>
        <v>0.25</v>
      </c>
      <c r="T104" s="76">
        <f t="shared" si="42"/>
        <v>0.25</v>
      </c>
      <c r="U104" s="76">
        <f t="shared" si="42"/>
        <v>0.25</v>
      </c>
    </row>
    <row r="105" spans="1:23" outlineLevel="1" x14ac:dyDescent="0.25">
      <c r="A105" s="99"/>
      <c r="B105" s="2" t="s">
        <v>73</v>
      </c>
      <c r="D105" s="2" t="s">
        <v>85</v>
      </c>
      <c r="H105" s="90"/>
      <c r="I105" s="76">
        <f t="shared" si="41"/>
        <v>-9.240740740740726E-5</v>
      </c>
      <c r="J105" s="76">
        <f t="shared" si="41"/>
        <v>-9.240740740740726E-5</v>
      </c>
      <c r="K105" s="76">
        <f t="shared" si="41"/>
        <v>-9.240740740740726E-5</v>
      </c>
      <c r="L105" s="76">
        <f t="shared" si="41"/>
        <v>-9.240740740740726E-5</v>
      </c>
      <c r="M105" s="76">
        <f t="shared" si="41"/>
        <v>-9.240740740740726E-5</v>
      </c>
      <c r="P105" s="90"/>
      <c r="Q105" s="76">
        <f t="shared" si="42"/>
        <v>5.0000000000000001E-3</v>
      </c>
      <c r="R105" s="76">
        <f t="shared" si="42"/>
        <v>5.0000000000000001E-3</v>
      </c>
      <c r="S105" s="76">
        <f t="shared" si="42"/>
        <v>1.222761508951407E-2</v>
      </c>
      <c r="T105" s="76">
        <f t="shared" si="42"/>
        <v>1.222761508951407E-2</v>
      </c>
      <c r="U105" s="76">
        <f t="shared" si="42"/>
        <v>1.222761508951407E-2</v>
      </c>
    </row>
    <row r="106" spans="1:23" outlineLevel="1" x14ac:dyDescent="0.25">
      <c r="A106" s="99"/>
      <c r="B106" s="2" t="s">
        <v>74</v>
      </c>
      <c r="D106" s="2" t="s">
        <v>85</v>
      </c>
      <c r="H106" s="90"/>
      <c r="I106" s="76">
        <f t="shared" ref="I106:M107" si="43">I94</f>
        <v>0.05</v>
      </c>
      <c r="J106" s="76">
        <f t="shared" si="43"/>
        <v>0.05</v>
      </c>
      <c r="K106" s="76">
        <f t="shared" si="43"/>
        <v>0.05</v>
      </c>
      <c r="L106" s="76">
        <f t="shared" si="43"/>
        <v>0.05</v>
      </c>
      <c r="M106" s="76">
        <f t="shared" si="43"/>
        <v>0.05</v>
      </c>
      <c r="P106" s="90"/>
      <c r="Q106" s="76">
        <f t="shared" ref="Q106:U107" si="44">Q94</f>
        <v>0.05</v>
      </c>
      <c r="R106" s="76">
        <f t="shared" si="44"/>
        <v>0.05</v>
      </c>
      <c r="S106" s="76">
        <f t="shared" si="44"/>
        <v>0.05</v>
      </c>
      <c r="T106" s="76">
        <f t="shared" si="44"/>
        <v>0.05</v>
      </c>
      <c r="U106" s="76">
        <f t="shared" si="44"/>
        <v>0.05</v>
      </c>
    </row>
    <row r="107" spans="1:23" outlineLevel="1" x14ac:dyDescent="0.25">
      <c r="A107" s="99"/>
      <c r="B107" s="2" t="s">
        <v>164</v>
      </c>
      <c r="H107" s="90"/>
      <c r="I107" s="78">
        <f t="shared" ref="I107" si="45">I95</f>
        <v>0.39052874739697352</v>
      </c>
      <c r="J107" s="78">
        <f t="shared" si="43"/>
        <v>0.39052874739697352</v>
      </c>
      <c r="K107" s="78">
        <f t="shared" si="43"/>
        <v>0.39052874739697352</v>
      </c>
      <c r="L107" s="78">
        <f t="shared" si="43"/>
        <v>0.39052874739697352</v>
      </c>
      <c r="M107" s="78">
        <f t="shared" si="43"/>
        <v>0.39052874739697352</v>
      </c>
      <c r="P107" s="90"/>
      <c r="Q107" s="78">
        <f t="shared" si="44"/>
        <v>0.39052874739697352</v>
      </c>
      <c r="R107" s="78">
        <f t="shared" si="44"/>
        <v>0.39052874739697352</v>
      </c>
      <c r="S107" s="78">
        <f t="shared" si="44"/>
        <v>0.39052874739697352</v>
      </c>
      <c r="T107" s="78">
        <f t="shared" si="44"/>
        <v>0.39052874739697352</v>
      </c>
      <c r="U107" s="78">
        <f t="shared" si="44"/>
        <v>0.39052874739697352</v>
      </c>
    </row>
    <row r="108" spans="1:23" outlineLevel="1" x14ac:dyDescent="0.25">
      <c r="A108" s="99"/>
      <c r="B108" s="2" t="s">
        <v>94</v>
      </c>
      <c r="H108" s="90"/>
      <c r="I108" s="79">
        <f t="shared" ref="I108" si="46">((1-I103)+I103*(1-I104))/(1-I103)*I107</f>
        <v>0.63256874388592832</v>
      </c>
      <c r="J108" s="79">
        <f t="shared" ref="J108:M108" si="47">((1-J103)+J103*(1-J104))/(1-J103)*J107</f>
        <v>0.63256874388592832</v>
      </c>
      <c r="K108" s="79">
        <f t="shared" si="47"/>
        <v>0.63256874388592832</v>
      </c>
      <c r="L108" s="79">
        <f t="shared" si="47"/>
        <v>0.63256874388592832</v>
      </c>
      <c r="M108" s="79">
        <f t="shared" si="47"/>
        <v>0.63256874388592832</v>
      </c>
      <c r="P108" s="90"/>
      <c r="Q108" s="79">
        <f t="shared" ref="Q108:U108" si="48">((1-Q103)+Q103*(1-Q104))/(1-Q103)*Q107</f>
        <v>0.63256874388592832</v>
      </c>
      <c r="R108" s="79">
        <f t="shared" si="48"/>
        <v>0.63256874388592832</v>
      </c>
      <c r="S108" s="79">
        <f t="shared" si="48"/>
        <v>0.63256874388592832</v>
      </c>
      <c r="T108" s="79">
        <f t="shared" si="48"/>
        <v>0.63256874388592832</v>
      </c>
      <c r="U108" s="79">
        <f t="shared" si="48"/>
        <v>0.63256874388592832</v>
      </c>
    </row>
    <row r="109" spans="1:23" outlineLevel="1" x14ac:dyDescent="0.25">
      <c r="A109" s="99"/>
      <c r="B109" s="2" t="s">
        <v>157</v>
      </c>
      <c r="D109" s="2" t="s">
        <v>85</v>
      </c>
      <c r="H109" s="90"/>
      <c r="I109" s="80">
        <f>I105+I108*I106</f>
        <v>3.1536029786889005E-2</v>
      </c>
      <c r="J109" s="80">
        <f t="shared" ref="J109:M109" si="49">J105+J108*J106</f>
        <v>3.1536029786889005E-2</v>
      </c>
      <c r="K109" s="80">
        <f t="shared" si="49"/>
        <v>3.1536029786889005E-2</v>
      </c>
      <c r="L109" s="80">
        <f t="shared" si="49"/>
        <v>3.1536029786889005E-2</v>
      </c>
      <c r="M109" s="80">
        <f t="shared" si="49"/>
        <v>3.1536029786889005E-2</v>
      </c>
      <c r="P109" s="90"/>
      <c r="Q109" s="80">
        <f t="shared" ref="Q109:U109" si="50">Q105+Q108*Q106</f>
        <v>3.6628437194296412E-2</v>
      </c>
      <c r="R109" s="80">
        <f t="shared" si="50"/>
        <v>3.6628437194296412E-2</v>
      </c>
      <c r="S109" s="80">
        <f t="shared" si="50"/>
        <v>4.3856052283810482E-2</v>
      </c>
      <c r="T109" s="80">
        <f t="shared" si="50"/>
        <v>4.3856052283810482E-2</v>
      </c>
      <c r="U109" s="80">
        <f t="shared" si="50"/>
        <v>4.3856052283810482E-2</v>
      </c>
    </row>
    <row r="110" spans="1:23" outlineLevel="1" x14ac:dyDescent="0.25">
      <c r="A110" s="99"/>
      <c r="B110" s="2" t="s">
        <v>158</v>
      </c>
      <c r="D110" s="2" t="s">
        <v>85</v>
      </c>
      <c r="H110" s="90"/>
      <c r="I110" s="80">
        <f>I109*1/(1-I104)</f>
        <v>4.2048039715852005E-2</v>
      </c>
      <c r="J110" s="80">
        <f t="shared" ref="J110:M110" si="51">J109*1/(1-J104)</f>
        <v>4.2048039715852005E-2</v>
      </c>
      <c r="K110" s="80">
        <f t="shared" si="51"/>
        <v>4.2048039715852005E-2</v>
      </c>
      <c r="L110" s="80">
        <f t="shared" si="51"/>
        <v>4.2048039715852005E-2</v>
      </c>
      <c r="M110" s="80">
        <f t="shared" si="51"/>
        <v>4.2048039715852005E-2</v>
      </c>
      <c r="P110" s="90"/>
      <c r="Q110" s="84">
        <f t="shared" ref="Q110:U110" si="52">Q109*1/(1-Q104)</f>
        <v>4.8837916259061885E-2</v>
      </c>
      <c r="R110" s="80">
        <f t="shared" si="52"/>
        <v>4.8837916259061885E-2</v>
      </c>
      <c r="S110" s="80">
        <f t="shared" si="52"/>
        <v>5.8474736378413973E-2</v>
      </c>
      <c r="T110" s="80">
        <f t="shared" si="52"/>
        <v>5.8474736378413973E-2</v>
      </c>
      <c r="U110" s="80">
        <f t="shared" si="52"/>
        <v>5.8474736378413973E-2</v>
      </c>
    </row>
    <row r="111" spans="1:23" outlineLevel="1" x14ac:dyDescent="0.25">
      <c r="A111" s="99"/>
      <c r="B111" s="2" t="s">
        <v>159</v>
      </c>
      <c r="D111" s="2" t="s">
        <v>85</v>
      </c>
      <c r="H111" s="90"/>
      <c r="I111" s="76">
        <f>I96</f>
        <v>8.538686106480264E-3</v>
      </c>
      <c r="J111" s="76">
        <f t="shared" ref="J111:M111" si="53">J96</f>
        <v>8.538686106480264E-3</v>
      </c>
      <c r="K111" s="76">
        <f t="shared" si="53"/>
        <v>8.538686106480264E-3</v>
      </c>
      <c r="L111" s="76">
        <f t="shared" si="53"/>
        <v>8.538686106480264E-3</v>
      </c>
      <c r="M111" s="76">
        <f t="shared" si="53"/>
        <v>8.538686106480264E-3</v>
      </c>
      <c r="P111" s="90"/>
      <c r="Q111" s="76">
        <f>Q96</f>
        <v>8.538686106480264E-3</v>
      </c>
      <c r="R111" s="76">
        <f>R96</f>
        <v>8.538686106480264E-3</v>
      </c>
      <c r="S111" s="76">
        <f>S96</f>
        <v>8.538686106480264E-3</v>
      </c>
      <c r="T111" s="76">
        <f>T96</f>
        <v>8.538686106480264E-3</v>
      </c>
      <c r="U111" s="76">
        <f>U96</f>
        <v>8.538686106480264E-3</v>
      </c>
    </row>
    <row r="112" spans="1:23" outlineLevel="1" x14ac:dyDescent="0.25">
      <c r="A112" s="99"/>
      <c r="B112" s="2" t="s">
        <v>91</v>
      </c>
      <c r="D112" s="2" t="s">
        <v>85</v>
      </c>
      <c r="H112" s="90"/>
      <c r="I112" s="76">
        <f>I98</f>
        <v>1.5E-3</v>
      </c>
      <c r="J112" s="76">
        <f>J98</f>
        <v>1.5E-3</v>
      </c>
      <c r="K112" s="76">
        <f>K98</f>
        <v>1.5E-3</v>
      </c>
      <c r="L112" s="76">
        <f>L98</f>
        <v>1.5E-3</v>
      </c>
      <c r="M112" s="76">
        <f>M98</f>
        <v>1.5E-3</v>
      </c>
      <c r="P112" s="90"/>
      <c r="Q112" s="76">
        <f>Q98</f>
        <v>1.5E-3</v>
      </c>
      <c r="R112" s="76">
        <f>R98</f>
        <v>1.5E-3</v>
      </c>
      <c r="S112" s="76">
        <f>S98</f>
        <v>1.5E-3</v>
      </c>
      <c r="T112" s="76">
        <f>T98</f>
        <v>1.5E-3</v>
      </c>
      <c r="U112" s="76">
        <f>U98</f>
        <v>1.5E-3</v>
      </c>
    </row>
    <row r="113" spans="1:23" outlineLevel="1" x14ac:dyDescent="0.25">
      <c r="A113" s="99"/>
      <c r="B113" s="2" t="s">
        <v>156</v>
      </c>
      <c r="D113" s="2" t="s">
        <v>85</v>
      </c>
      <c r="H113" s="90"/>
      <c r="I113" s="80">
        <f>I111+I112</f>
        <v>1.0038686106480264E-2</v>
      </c>
      <c r="J113" s="80">
        <f t="shared" ref="J113:M113" si="54">J111+J112</f>
        <v>1.0038686106480264E-2</v>
      </c>
      <c r="K113" s="80">
        <f t="shared" si="54"/>
        <v>1.0038686106480264E-2</v>
      </c>
      <c r="L113" s="80">
        <f t="shared" si="54"/>
        <v>1.0038686106480264E-2</v>
      </c>
      <c r="M113" s="80">
        <f t="shared" si="54"/>
        <v>1.0038686106480264E-2</v>
      </c>
      <c r="P113" s="90"/>
      <c r="Q113" s="80">
        <f t="shared" ref="Q113:U113" si="55">Q111+Q112</f>
        <v>1.0038686106480264E-2</v>
      </c>
      <c r="R113" s="80">
        <f t="shared" si="55"/>
        <v>1.0038686106480264E-2</v>
      </c>
      <c r="S113" s="80">
        <f t="shared" si="55"/>
        <v>1.0038686106480264E-2</v>
      </c>
      <c r="T113" s="80">
        <f t="shared" si="55"/>
        <v>1.0038686106480264E-2</v>
      </c>
      <c r="U113" s="80">
        <f t="shared" si="55"/>
        <v>1.0038686106480264E-2</v>
      </c>
    </row>
    <row r="114" spans="1:23" outlineLevel="1" x14ac:dyDescent="0.25">
      <c r="A114" s="99"/>
      <c r="B114" s="2" t="s">
        <v>160</v>
      </c>
      <c r="D114" s="2" t="s">
        <v>85</v>
      </c>
      <c r="H114" s="90"/>
      <c r="I114" s="80">
        <f>(1-I103)*I110+I103*I113</f>
        <v>2.7564931890609958E-2</v>
      </c>
      <c r="J114" s="80">
        <f t="shared" ref="J114:M114" si="56">(1-J103)*J110+J103*J113</f>
        <v>2.7564931890609958E-2</v>
      </c>
      <c r="K114" s="80">
        <f t="shared" si="56"/>
        <v>2.7564931890609958E-2</v>
      </c>
      <c r="L114" s="80">
        <f t="shared" si="56"/>
        <v>2.7564931890609958E-2</v>
      </c>
      <c r="M114" s="80">
        <f t="shared" si="56"/>
        <v>2.7564931890609958E-2</v>
      </c>
      <c r="P114" s="90"/>
      <c r="Q114" s="80">
        <f t="shared" ref="Q114:U114" si="57">(1-Q103)*Q110+Q103*Q113</f>
        <v>3.1282627867618124E-2</v>
      </c>
      <c r="R114" s="80">
        <f t="shared" si="57"/>
        <v>3.1282627867618124E-2</v>
      </c>
      <c r="S114" s="80">
        <f t="shared" si="57"/>
        <v>3.655912548298268E-2</v>
      </c>
      <c r="T114" s="80">
        <f t="shared" si="57"/>
        <v>3.655912548298268E-2</v>
      </c>
      <c r="U114" s="80">
        <f t="shared" si="57"/>
        <v>3.655912548298268E-2</v>
      </c>
    </row>
    <row r="115" spans="1:23" outlineLevel="1" x14ac:dyDescent="0.25">
      <c r="A115" s="99"/>
      <c r="B115" s="2" t="s">
        <v>268</v>
      </c>
      <c r="D115" s="2" t="s">
        <v>85</v>
      </c>
      <c r="H115" s="90"/>
      <c r="I115" s="32">
        <f>ROUND(I114,3)</f>
        <v>2.8000000000000001E-2</v>
      </c>
      <c r="J115" s="32">
        <f t="shared" ref="J115:M115" si="58">ROUND(J114,3)</f>
        <v>2.8000000000000001E-2</v>
      </c>
      <c r="K115" s="32">
        <f t="shared" si="58"/>
        <v>2.8000000000000001E-2</v>
      </c>
      <c r="L115" s="32">
        <f t="shared" si="58"/>
        <v>2.8000000000000001E-2</v>
      </c>
      <c r="M115" s="32">
        <f t="shared" si="58"/>
        <v>2.8000000000000001E-2</v>
      </c>
      <c r="P115" s="90"/>
      <c r="Q115" s="32">
        <f t="shared" ref="Q115:U115" si="59">ROUND(Q114,3)</f>
        <v>3.1E-2</v>
      </c>
      <c r="R115" s="32">
        <f t="shared" si="59"/>
        <v>3.1E-2</v>
      </c>
      <c r="S115" s="32">
        <f t="shared" si="59"/>
        <v>3.6999999999999998E-2</v>
      </c>
      <c r="T115" s="32">
        <f t="shared" si="59"/>
        <v>3.6999999999999998E-2</v>
      </c>
      <c r="U115" s="32">
        <f t="shared" si="59"/>
        <v>3.6999999999999998E-2</v>
      </c>
    </row>
    <row r="116" spans="1:23" outlineLevel="1" x14ac:dyDescent="0.25">
      <c r="A116" s="99"/>
      <c r="B116" s="2" t="s">
        <v>269</v>
      </c>
      <c r="D116" s="2" t="s">
        <v>85</v>
      </c>
      <c r="H116" s="90"/>
      <c r="I116" s="76">
        <f t="shared" ref="I116:M116" si="60">I99</f>
        <v>8.8408398013620181E-3</v>
      </c>
      <c r="J116" s="76">
        <f t="shared" si="60"/>
        <v>8.8408398013620181E-3</v>
      </c>
      <c r="K116" s="76">
        <f t="shared" si="60"/>
        <v>8.8408398013620007E-3</v>
      </c>
      <c r="L116" s="76">
        <f t="shared" si="60"/>
        <v>8.8408398013620007E-3</v>
      </c>
      <c r="M116" s="76">
        <f t="shared" si="60"/>
        <v>8.8408398013620007E-3</v>
      </c>
      <c r="P116" s="90"/>
      <c r="Q116" s="76">
        <f t="shared" ref="Q116:U116" si="61">Q99</f>
        <v>8.8408398013620181E-3</v>
      </c>
      <c r="R116" s="76">
        <f t="shared" si="61"/>
        <v>8.8408398013620181E-3</v>
      </c>
      <c r="S116" s="76">
        <f t="shared" si="61"/>
        <v>8.8408398013620007E-3</v>
      </c>
      <c r="T116" s="76">
        <f t="shared" si="61"/>
        <v>8.8408398013620007E-3</v>
      </c>
      <c r="U116" s="76">
        <f t="shared" si="61"/>
        <v>8.8408398013620007E-3</v>
      </c>
    </row>
    <row r="117" spans="1:23" outlineLevel="1" x14ac:dyDescent="0.25">
      <c r="A117" s="99"/>
      <c r="B117" s="2" t="s">
        <v>173</v>
      </c>
      <c r="D117" s="2" t="s">
        <v>85</v>
      </c>
      <c r="H117" s="90"/>
      <c r="I117" s="80">
        <f>(1+I114)/(1+I116)-1</f>
        <v>1.8560006049056055E-2</v>
      </c>
      <c r="J117" s="80">
        <f t="shared" ref="J117:M117" si="62">(1+J114)/(1+J116)-1</f>
        <v>1.8560006049056055E-2</v>
      </c>
      <c r="K117" s="80">
        <f>(1+K114)/(1+K116)-1</f>
        <v>1.8560006049056055E-2</v>
      </c>
      <c r="L117" s="80">
        <f t="shared" si="62"/>
        <v>1.8560006049056055E-2</v>
      </c>
      <c r="M117" s="80">
        <f t="shared" si="62"/>
        <v>1.8560006049056055E-2</v>
      </c>
      <c r="P117" s="90"/>
      <c r="Q117" s="80">
        <f t="shared" ref="Q117:U117" si="63">(1+Q114)/(1+Q116)-1</f>
        <v>2.2245122501855619E-2</v>
      </c>
      <c r="R117" s="80">
        <f t="shared" si="63"/>
        <v>2.2245122501855619E-2</v>
      </c>
      <c r="S117" s="80">
        <f t="shared" si="63"/>
        <v>2.7475380246380965E-2</v>
      </c>
      <c r="T117" s="80">
        <f t="shared" si="63"/>
        <v>2.7475380246380965E-2</v>
      </c>
      <c r="U117" s="80">
        <f t="shared" si="63"/>
        <v>2.7475380246380965E-2</v>
      </c>
    </row>
    <row r="118" spans="1:23" outlineLevel="1" x14ac:dyDescent="0.25">
      <c r="A118" s="99"/>
      <c r="B118" s="2" t="s">
        <v>185</v>
      </c>
      <c r="D118" s="2" t="s">
        <v>85</v>
      </c>
      <c r="H118" s="90"/>
      <c r="I118" s="32">
        <f>ROUND(I117,3)</f>
        <v>1.9E-2</v>
      </c>
      <c r="J118" s="32">
        <f t="shared" ref="J118:M118" si="64">ROUND(J117,3)</f>
        <v>1.9E-2</v>
      </c>
      <c r="K118" s="32">
        <f>ROUND(K117,3)</f>
        <v>1.9E-2</v>
      </c>
      <c r="L118" s="32">
        <f t="shared" si="64"/>
        <v>1.9E-2</v>
      </c>
      <c r="M118" s="32">
        <f t="shared" si="64"/>
        <v>1.9E-2</v>
      </c>
      <c r="P118" s="90"/>
      <c r="Q118" s="32">
        <f t="shared" ref="Q118:U118" si="65">ROUND(Q117,3)</f>
        <v>2.1999999999999999E-2</v>
      </c>
      <c r="R118" s="32">
        <f t="shared" si="65"/>
        <v>2.1999999999999999E-2</v>
      </c>
      <c r="S118" s="32">
        <f t="shared" si="65"/>
        <v>2.7E-2</v>
      </c>
      <c r="T118" s="32">
        <f t="shared" si="65"/>
        <v>2.7E-2</v>
      </c>
      <c r="U118" s="32">
        <f t="shared" si="65"/>
        <v>2.7E-2</v>
      </c>
    </row>
    <row r="119" spans="1:23" outlineLevel="1" x14ac:dyDescent="0.25">
      <c r="A119" s="99"/>
      <c r="B119" s="90" t="s">
        <v>270</v>
      </c>
      <c r="D119" s="2" t="s">
        <v>85</v>
      </c>
      <c r="H119" s="90"/>
      <c r="I119" s="90"/>
      <c r="J119" s="90"/>
      <c r="K119" s="90"/>
      <c r="L119" s="90"/>
      <c r="M119" s="90"/>
      <c r="P119" s="90"/>
      <c r="Q119" s="90"/>
      <c r="R119" s="90"/>
      <c r="S119" s="90"/>
      <c r="T119" s="90"/>
      <c r="U119" s="90"/>
    </row>
    <row r="120" spans="1:23" outlineLevel="1" x14ac:dyDescent="0.25">
      <c r="A120" s="99"/>
      <c r="B120" s="90" t="s">
        <v>172</v>
      </c>
      <c r="D120" s="2" t="s">
        <v>85</v>
      </c>
      <c r="H120" s="90"/>
      <c r="I120" s="90"/>
      <c r="J120" s="90"/>
      <c r="K120" s="90"/>
      <c r="L120" s="90"/>
      <c r="M120" s="90"/>
      <c r="P120" s="90"/>
      <c r="Q120" s="90"/>
      <c r="R120" s="90"/>
      <c r="S120" s="90"/>
      <c r="T120" s="90"/>
      <c r="U120" s="90"/>
    </row>
    <row r="121" spans="1:23" outlineLevel="1" x14ac:dyDescent="0.25">
      <c r="A121" s="99"/>
      <c r="B121" s="90" t="s">
        <v>184</v>
      </c>
      <c r="D121" s="2" t="s">
        <v>85</v>
      </c>
      <c r="H121" s="90"/>
      <c r="I121" s="90"/>
      <c r="J121" s="90"/>
      <c r="K121" s="90"/>
      <c r="L121" s="90"/>
      <c r="M121" s="90"/>
      <c r="P121" s="90"/>
      <c r="Q121" s="90"/>
      <c r="R121" s="90"/>
      <c r="S121" s="90"/>
      <c r="T121" s="90"/>
      <c r="U121" s="90"/>
    </row>
    <row r="122" spans="1:23" outlineLevel="1" x14ac:dyDescent="0.25">
      <c r="A122" s="99"/>
    </row>
    <row r="123" spans="1:23" outlineLevel="1" x14ac:dyDescent="0.25">
      <c r="A123" s="99"/>
      <c r="B123" s="1" t="s">
        <v>167</v>
      </c>
      <c r="H123" s="1" t="s">
        <v>202</v>
      </c>
      <c r="P123" s="1" t="s">
        <v>203</v>
      </c>
      <c r="W123" s="2" t="s">
        <v>169</v>
      </c>
    </row>
    <row r="124" spans="1:23" outlineLevel="1" x14ac:dyDescent="0.25">
      <c r="A124" s="99"/>
      <c r="B124" s="2" t="s">
        <v>71</v>
      </c>
      <c r="D124" s="2" t="s">
        <v>85</v>
      </c>
      <c r="H124" s="90"/>
      <c r="I124" s="76">
        <f>I90</f>
        <v>0.4524648639265762</v>
      </c>
      <c r="J124" s="31"/>
      <c r="K124" s="31"/>
      <c r="L124" s="31"/>
      <c r="M124" s="31"/>
      <c r="P124" s="90"/>
      <c r="Q124" s="76">
        <f t="shared" ref="Q124:S125" si="66">Q90</f>
        <v>0.4524648639265762</v>
      </c>
      <c r="R124" s="76">
        <f t="shared" si="66"/>
        <v>0.4524648639265762</v>
      </c>
      <c r="S124" s="76">
        <f t="shared" si="66"/>
        <v>0.4524648639265762</v>
      </c>
      <c r="T124" s="68"/>
      <c r="U124" s="68"/>
    </row>
    <row r="125" spans="1:23" outlineLevel="1" x14ac:dyDescent="0.25">
      <c r="A125" s="99"/>
      <c r="B125" s="2" t="s">
        <v>72</v>
      </c>
      <c r="D125" s="2" t="s">
        <v>85</v>
      </c>
      <c r="H125" s="90"/>
      <c r="I125" s="76">
        <f>I91</f>
        <v>0.25</v>
      </c>
      <c r="J125" s="31"/>
      <c r="K125" s="31"/>
      <c r="L125" s="31"/>
      <c r="M125" s="31"/>
      <c r="P125" s="90"/>
      <c r="Q125" s="76">
        <f t="shared" si="66"/>
        <v>0.25</v>
      </c>
      <c r="R125" s="76">
        <f t="shared" si="66"/>
        <v>0.25</v>
      </c>
      <c r="S125" s="76">
        <f t="shared" si="66"/>
        <v>0.25</v>
      </c>
      <c r="T125" s="68"/>
      <c r="U125" s="68"/>
    </row>
    <row r="126" spans="1:23" outlineLevel="1" x14ac:dyDescent="0.25">
      <c r="A126" s="99"/>
      <c r="B126" s="2" t="s">
        <v>73</v>
      </c>
      <c r="D126" s="2" t="s">
        <v>85</v>
      </c>
      <c r="H126" s="90"/>
      <c r="I126" s="76">
        <f>I93</f>
        <v>1.3280961538461537E-2</v>
      </c>
      <c r="J126" s="31"/>
      <c r="K126" s="31"/>
      <c r="L126" s="31"/>
      <c r="M126" s="31"/>
      <c r="P126" s="90"/>
      <c r="Q126" s="76">
        <f t="shared" ref="Q126:R128" si="67">Q93</f>
        <v>1.4405192307692312E-2</v>
      </c>
      <c r="R126" s="76">
        <f t="shared" si="67"/>
        <v>2.7455769230769221E-2</v>
      </c>
      <c r="S126" s="76">
        <f t="shared" ref="S126" si="68">S93</f>
        <v>2.6723880308570001E-2</v>
      </c>
      <c r="T126" s="68"/>
      <c r="U126" s="68"/>
    </row>
    <row r="127" spans="1:23" outlineLevel="1" x14ac:dyDescent="0.25">
      <c r="A127" s="99"/>
      <c r="B127" s="2" t="s">
        <v>74</v>
      </c>
      <c r="D127" s="2" t="s">
        <v>85</v>
      </c>
      <c r="H127" s="90"/>
      <c r="I127" s="76">
        <f>I94</f>
        <v>0.05</v>
      </c>
      <c r="J127" s="31"/>
      <c r="K127" s="31"/>
      <c r="L127" s="31"/>
      <c r="M127" s="31"/>
      <c r="P127" s="90"/>
      <c r="Q127" s="76">
        <f t="shared" si="67"/>
        <v>0.05</v>
      </c>
      <c r="R127" s="76">
        <f t="shared" si="67"/>
        <v>0.05</v>
      </c>
      <c r="S127" s="76">
        <f t="shared" ref="S127" si="69">S94</f>
        <v>0.05</v>
      </c>
      <c r="T127" s="68"/>
      <c r="U127" s="68"/>
    </row>
    <row r="128" spans="1:23" outlineLevel="1" x14ac:dyDescent="0.25">
      <c r="A128" s="99"/>
      <c r="B128" s="2" t="s">
        <v>164</v>
      </c>
      <c r="H128" s="90"/>
      <c r="I128" s="78">
        <f>I95</f>
        <v>0.39052874739697352</v>
      </c>
      <c r="J128" s="31"/>
      <c r="K128" s="31"/>
      <c r="L128" s="31"/>
      <c r="M128" s="31"/>
      <c r="P128" s="90"/>
      <c r="Q128" s="78">
        <f t="shared" si="67"/>
        <v>0.39052874739697352</v>
      </c>
      <c r="R128" s="78">
        <f t="shared" si="67"/>
        <v>0.39052874739697352</v>
      </c>
      <c r="S128" s="78">
        <f t="shared" ref="S128" si="70">S95</f>
        <v>0.39052874739697352</v>
      </c>
      <c r="T128" s="81"/>
      <c r="U128" s="81"/>
    </row>
    <row r="129" spans="1:21" outlineLevel="1" x14ac:dyDescent="0.25">
      <c r="A129" s="99"/>
      <c r="B129" s="2" t="s">
        <v>94</v>
      </c>
      <c r="H129" s="90"/>
      <c r="I129" s="79">
        <f>((1-I124)+I124*(1-I125))/(1-I124)*I128</f>
        <v>0.63256874388592832</v>
      </c>
      <c r="J129" s="31"/>
      <c r="K129" s="31"/>
      <c r="L129" s="31"/>
      <c r="M129" s="31"/>
      <c r="P129" s="90"/>
      <c r="Q129" s="79">
        <f>((1-Q124)+Q124*(1-Q125))/(1-Q124)*Q128</f>
        <v>0.63256874388592832</v>
      </c>
      <c r="R129" s="79">
        <f>((1-R124)+R124*(1-R125))/(1-R124)*R128</f>
        <v>0.63256874388592832</v>
      </c>
      <c r="S129" s="79">
        <f>((1-S124)+S124*(1-S125))/(1-S124)*S128</f>
        <v>0.63256874388592832</v>
      </c>
      <c r="T129" s="81"/>
      <c r="U129" s="81"/>
    </row>
    <row r="130" spans="1:21" outlineLevel="1" x14ac:dyDescent="0.25">
      <c r="A130" s="99"/>
      <c r="B130" s="2" t="s">
        <v>157</v>
      </c>
      <c r="D130" s="2" t="s">
        <v>85</v>
      </c>
      <c r="H130" s="90"/>
      <c r="I130" s="80">
        <f>I126+I129*I127</f>
        <v>4.4909398732757955E-2</v>
      </c>
      <c r="J130" s="31"/>
      <c r="K130" s="31"/>
      <c r="L130" s="31"/>
      <c r="M130" s="31"/>
      <c r="P130" s="90"/>
      <c r="Q130" s="80">
        <f>Q126+Q129*Q127</f>
        <v>4.6033629501988728E-2</v>
      </c>
      <c r="R130" s="80">
        <f>R126+R129*R127</f>
        <v>5.9084206425065636E-2</v>
      </c>
      <c r="S130" s="80">
        <f>S126+S129*S127</f>
        <v>5.8352317502866416E-2</v>
      </c>
      <c r="T130" s="82"/>
      <c r="U130" s="82"/>
    </row>
    <row r="131" spans="1:21" outlineLevel="1" x14ac:dyDescent="0.25">
      <c r="A131" s="99"/>
      <c r="B131" s="2" t="s">
        <v>158</v>
      </c>
      <c r="D131" s="2" t="s">
        <v>85</v>
      </c>
      <c r="H131" s="90"/>
      <c r="I131" s="80">
        <f>I130*1/(1-I125)</f>
        <v>5.987919831034394E-2</v>
      </c>
      <c r="J131" s="31"/>
      <c r="K131" s="31"/>
      <c r="L131" s="31"/>
      <c r="M131" s="31"/>
      <c r="P131" s="90"/>
      <c r="Q131" s="80">
        <f>Q130*1/(1-Q125)</f>
        <v>6.1378172669318304E-2</v>
      </c>
      <c r="R131" s="80">
        <f>R130*1/(1-R125)</f>
        <v>7.877894190008751E-2</v>
      </c>
      <c r="S131" s="80">
        <f>S130*1/(1-S125)</f>
        <v>7.7803090003821893E-2</v>
      </c>
      <c r="T131" s="82"/>
      <c r="U131" s="82"/>
    </row>
    <row r="132" spans="1:21" outlineLevel="1" x14ac:dyDescent="0.25">
      <c r="A132" s="99"/>
      <c r="B132" s="2" t="s">
        <v>159</v>
      </c>
      <c r="D132" s="2" t="s">
        <v>85</v>
      </c>
      <c r="H132" s="90"/>
      <c r="I132" s="76">
        <f>I97</f>
        <v>2.5222007722007712E-2</v>
      </c>
      <c r="J132" s="31"/>
      <c r="K132" s="31"/>
      <c r="L132" s="31"/>
      <c r="M132" s="31"/>
      <c r="P132" s="90"/>
      <c r="Q132" s="76">
        <f t="shared" ref="Q132:S133" si="71">Q97</f>
        <v>2.5222007722007712E-2</v>
      </c>
      <c r="R132" s="76">
        <f t="shared" si="71"/>
        <v>3.5460384615384609E-2</v>
      </c>
      <c r="S132" s="76">
        <f t="shared" si="71"/>
        <v>3.3129472656249999E-2</v>
      </c>
      <c r="T132" s="68"/>
      <c r="U132" s="68"/>
    </row>
    <row r="133" spans="1:21" outlineLevel="1" x14ac:dyDescent="0.25">
      <c r="A133" s="99"/>
      <c r="B133" s="2" t="s">
        <v>91</v>
      </c>
      <c r="D133" s="2" t="s">
        <v>85</v>
      </c>
      <c r="H133" s="90"/>
      <c r="I133" s="76">
        <f>I98</f>
        <v>1.5E-3</v>
      </c>
      <c r="J133" s="31"/>
      <c r="K133" s="31"/>
      <c r="L133" s="31"/>
      <c r="M133" s="31"/>
      <c r="P133" s="90"/>
      <c r="Q133" s="76">
        <f t="shared" si="71"/>
        <v>1.5E-3</v>
      </c>
      <c r="R133" s="76">
        <f t="shared" si="71"/>
        <v>1.5E-3</v>
      </c>
      <c r="S133" s="76">
        <f t="shared" si="71"/>
        <v>1.5E-3</v>
      </c>
      <c r="T133" s="68"/>
      <c r="U133" s="68"/>
    </row>
    <row r="134" spans="1:21" outlineLevel="1" x14ac:dyDescent="0.25">
      <c r="A134" s="99"/>
      <c r="B134" s="2" t="s">
        <v>156</v>
      </c>
      <c r="D134" s="2" t="s">
        <v>85</v>
      </c>
      <c r="H134" s="90"/>
      <c r="I134" s="80">
        <f>I132+I133</f>
        <v>2.6722007722007713E-2</v>
      </c>
      <c r="J134" s="31"/>
      <c r="K134" s="31"/>
      <c r="L134" s="31"/>
      <c r="M134" s="31"/>
      <c r="P134" s="90"/>
      <c r="Q134" s="80">
        <f>Q132+Q133</f>
        <v>2.6722007722007713E-2</v>
      </c>
      <c r="R134" s="80">
        <f>R132+R133</f>
        <v>3.696038461538461E-2</v>
      </c>
      <c r="S134" s="80">
        <f>S132+S133</f>
        <v>3.462947265625E-2</v>
      </c>
      <c r="T134" s="82"/>
      <c r="U134" s="82"/>
    </row>
    <row r="135" spans="1:21" outlineLevel="1" x14ac:dyDescent="0.25">
      <c r="A135" s="99"/>
      <c r="B135" s="2" t="s">
        <v>160</v>
      </c>
      <c r="D135" s="2" t="s">
        <v>85</v>
      </c>
      <c r="H135" s="90"/>
      <c r="I135" s="80">
        <f>(1-I124)*I131+I124*I134</f>
        <v>4.4876734582604827E-2</v>
      </c>
      <c r="J135" s="31"/>
      <c r="K135" s="31"/>
      <c r="L135" s="31"/>
      <c r="M135" s="31"/>
      <c r="P135" s="90"/>
      <c r="Q135" s="80">
        <f>(1-Q124)*Q131+Q124*Q134</f>
        <v>4.5697475712216433E-2</v>
      </c>
      <c r="R135" s="80">
        <f>(1-R124)*R131+R124*R134</f>
        <v>5.9857514068658677E-2</v>
      </c>
      <c r="S135" s="80">
        <f>(1-S124)*S131+S124*S134</f>
        <v>5.8268545105434708E-2</v>
      </c>
      <c r="T135" s="82"/>
      <c r="U135" s="82"/>
    </row>
    <row r="136" spans="1:21" outlineLevel="1" x14ac:dyDescent="0.25">
      <c r="A136" s="99"/>
      <c r="B136" s="2" t="s">
        <v>268</v>
      </c>
      <c r="D136" s="2" t="s">
        <v>85</v>
      </c>
      <c r="H136" s="90"/>
      <c r="I136" s="32">
        <f>ROUND(I135,3)</f>
        <v>4.4999999999999998E-2</v>
      </c>
      <c r="J136" s="31"/>
      <c r="K136" s="31"/>
      <c r="L136" s="31"/>
      <c r="M136" s="31"/>
      <c r="P136" s="90"/>
      <c r="Q136" s="32">
        <f>ROUND(Q135,3)</f>
        <v>4.5999999999999999E-2</v>
      </c>
      <c r="R136" s="32">
        <f>ROUND(R135,3)</f>
        <v>0.06</v>
      </c>
      <c r="S136" s="32">
        <f>ROUND(S135,3)</f>
        <v>5.8000000000000003E-2</v>
      </c>
      <c r="T136" s="68"/>
      <c r="U136" s="68"/>
    </row>
    <row r="137" spans="1:21" outlineLevel="1" x14ac:dyDescent="0.25">
      <c r="A137" s="99"/>
      <c r="B137" s="2" t="s">
        <v>269</v>
      </c>
      <c r="D137" s="2" t="s">
        <v>85</v>
      </c>
      <c r="H137" s="90"/>
      <c r="I137" s="76">
        <f>I99</f>
        <v>8.8408398013620181E-3</v>
      </c>
      <c r="J137" s="31"/>
      <c r="K137" s="31"/>
      <c r="L137" s="31"/>
      <c r="M137" s="31"/>
      <c r="P137" s="90"/>
      <c r="Q137" s="76">
        <f>Q99</f>
        <v>8.8408398013620181E-3</v>
      </c>
      <c r="R137" s="76">
        <f>R99</f>
        <v>8.8408398013620181E-3</v>
      </c>
      <c r="S137" s="76">
        <f>S99</f>
        <v>8.8408398013620007E-3</v>
      </c>
      <c r="T137" s="68"/>
      <c r="U137" s="68"/>
    </row>
    <row r="138" spans="1:21" outlineLevel="1" x14ac:dyDescent="0.25">
      <c r="A138" s="99"/>
      <c r="B138" s="2" t="s">
        <v>173</v>
      </c>
      <c r="D138" s="2" t="s">
        <v>85</v>
      </c>
      <c r="H138" s="90"/>
      <c r="I138" s="80">
        <f>(1+I135)/(1+I137)-1</f>
        <v>3.5720099107346082E-2</v>
      </c>
      <c r="J138" s="31"/>
      <c r="K138" s="31"/>
      <c r="L138" s="31"/>
      <c r="M138" s="31"/>
      <c r="P138" s="90"/>
      <c r="Q138" s="80">
        <f>(1+Q135)/(1+Q137)-1</f>
        <v>3.6533647783441703E-2</v>
      </c>
      <c r="R138" s="80">
        <f>(1+R135)/(1+R137)-1</f>
        <v>5.0569596565243735E-2</v>
      </c>
      <c r="S138" s="80">
        <f>(1+S135)/(1+S137)-1</f>
        <v>4.8994552315908324E-2</v>
      </c>
      <c r="T138" s="82"/>
      <c r="U138" s="82"/>
    </row>
    <row r="139" spans="1:21" outlineLevel="1" x14ac:dyDescent="0.25">
      <c r="A139" s="99"/>
      <c r="B139" s="2" t="s">
        <v>185</v>
      </c>
      <c r="D139" s="2" t="s">
        <v>85</v>
      </c>
      <c r="H139" s="90"/>
      <c r="I139" s="32">
        <f>ROUND(I138,3)</f>
        <v>3.5999999999999997E-2</v>
      </c>
      <c r="J139" s="31"/>
      <c r="K139" s="31"/>
      <c r="L139" s="31"/>
      <c r="M139" s="31"/>
      <c r="P139" s="90"/>
      <c r="Q139" s="32">
        <f>ROUND(Q138,3)</f>
        <v>3.6999999999999998E-2</v>
      </c>
      <c r="R139" s="32">
        <f>ROUND(R138,3)</f>
        <v>5.0999999999999997E-2</v>
      </c>
      <c r="S139" s="32">
        <f>ROUND(S138,3)</f>
        <v>4.9000000000000002E-2</v>
      </c>
      <c r="T139" s="68"/>
      <c r="U139" s="68"/>
    </row>
    <row r="140" spans="1:21" outlineLevel="1" x14ac:dyDescent="0.25">
      <c r="A140" s="99"/>
      <c r="B140" s="90" t="s">
        <v>270</v>
      </c>
      <c r="D140" s="2" t="s">
        <v>85</v>
      </c>
      <c r="H140" s="90"/>
      <c r="I140" s="90"/>
      <c r="J140" s="90"/>
      <c r="K140" s="90"/>
      <c r="L140" s="90"/>
      <c r="M140" s="90"/>
      <c r="P140" s="90"/>
      <c r="Q140" s="90"/>
      <c r="R140" s="90"/>
      <c r="S140" s="90"/>
      <c r="T140" s="90"/>
      <c r="U140" s="90"/>
    </row>
    <row r="141" spans="1:21" outlineLevel="1" x14ac:dyDescent="0.25">
      <c r="B141" s="90" t="s">
        <v>172</v>
      </c>
      <c r="D141" s="2" t="s">
        <v>85</v>
      </c>
      <c r="H141" s="90"/>
      <c r="I141" s="90"/>
      <c r="J141" s="90"/>
      <c r="K141" s="90"/>
      <c r="L141" s="90"/>
      <c r="M141" s="90"/>
      <c r="P141" s="90"/>
      <c r="Q141" s="90"/>
      <c r="R141" s="90"/>
      <c r="S141" s="90"/>
      <c r="T141" s="90"/>
      <c r="U141" s="90"/>
    </row>
    <row r="142" spans="1:21" outlineLevel="1" x14ac:dyDescent="0.25">
      <c r="B142" s="90" t="s">
        <v>184</v>
      </c>
      <c r="D142" s="2" t="s">
        <v>85</v>
      </c>
      <c r="H142" s="90"/>
      <c r="I142" s="90"/>
      <c r="J142" s="90"/>
      <c r="K142" s="90"/>
      <c r="L142" s="90"/>
      <c r="M142" s="90"/>
      <c r="P142" s="90"/>
      <c r="Q142" s="90"/>
      <c r="R142" s="90"/>
      <c r="S142" s="90"/>
      <c r="T142" s="90"/>
      <c r="U142" s="90"/>
    </row>
    <row r="143" spans="1:21" outlineLevel="1" x14ac:dyDescent="0.25"/>
    <row r="144" spans="1:21" x14ac:dyDescent="0.25">
      <c r="B144" s="39"/>
    </row>
    <row r="145" spans="1:23" s="8" customFormat="1" collapsed="1" x14ac:dyDescent="0.25">
      <c r="B145" s="8" t="s">
        <v>183</v>
      </c>
      <c r="H145" s="35"/>
      <c r="I145" s="35"/>
      <c r="J145" s="35"/>
      <c r="K145" s="35"/>
      <c r="L145" s="35"/>
      <c r="M145" s="35"/>
    </row>
    <row r="146" spans="1:23" outlineLevel="1" x14ac:dyDescent="0.25">
      <c r="B146" s="39"/>
    </row>
    <row r="147" spans="1:23" outlineLevel="1" x14ac:dyDescent="0.25">
      <c r="B147" s="1" t="s">
        <v>150</v>
      </c>
    </row>
    <row r="148" spans="1:23" outlineLevel="1" x14ac:dyDescent="0.25">
      <c r="A148" s="99"/>
      <c r="B148" s="2" t="s">
        <v>287</v>
      </c>
      <c r="D148" s="2" t="s">
        <v>85</v>
      </c>
      <c r="F148" s="43">
        <f>'2. Input uit WACC modellen'!F62</f>
        <v>-9.240740740740726E-5</v>
      </c>
      <c r="H148" s="90"/>
      <c r="I148" s="76">
        <f>$F148</f>
        <v>-9.240740740740726E-5</v>
      </c>
      <c r="J148" s="76">
        <f t="shared" ref="J148:M148" si="72">$F148</f>
        <v>-9.240740740740726E-5</v>
      </c>
      <c r="K148" s="76">
        <f t="shared" si="72"/>
        <v>-9.240740740740726E-5</v>
      </c>
      <c r="L148" s="76">
        <f t="shared" si="72"/>
        <v>-9.240740740740726E-5</v>
      </c>
      <c r="M148" s="76">
        <f t="shared" si="72"/>
        <v>-9.240740740740726E-5</v>
      </c>
      <c r="P148" s="90"/>
      <c r="Q148" s="43">
        <f>'4. Risicovrije rente'!T34</f>
        <v>5.0000000000000001E-3</v>
      </c>
      <c r="R148" s="43">
        <f>'4. Risicovrije rente'!U34</f>
        <v>5.0000000000000001E-3</v>
      </c>
      <c r="S148" s="43">
        <f>'4. Risicovrije rente'!V34</f>
        <v>1.222761508951407E-2</v>
      </c>
      <c r="T148" s="43">
        <f>'4. Risicovrije rente'!W34</f>
        <v>1.222761508951407E-2</v>
      </c>
      <c r="U148" s="43">
        <f>'4. Risicovrije rente'!X34</f>
        <v>1.222761508951407E-2</v>
      </c>
    </row>
    <row r="149" spans="1:23" outlineLevel="1" x14ac:dyDescent="0.25">
      <c r="A149" s="99"/>
      <c r="B149" s="2" t="s">
        <v>288</v>
      </c>
      <c r="D149" s="2" t="s">
        <v>85</v>
      </c>
      <c r="H149" s="90"/>
      <c r="I149" s="43">
        <f>'4. Risicovrije rente'!T37</f>
        <v>1.3280961538461537E-2</v>
      </c>
      <c r="J149" s="90"/>
      <c r="K149" s="90"/>
      <c r="L149" s="90"/>
      <c r="M149" s="90"/>
      <c r="P149" s="90"/>
      <c r="Q149" s="43">
        <f>'4. Risicovrije rente'!T39</f>
        <v>1.4405192307692312E-2</v>
      </c>
      <c r="R149" s="43">
        <f>'4. Risicovrije rente'!U39</f>
        <v>2.7455769230769221E-2</v>
      </c>
      <c r="S149" s="43">
        <f>'4. Risicovrije rente'!V39</f>
        <v>2.6723880308570001E-2</v>
      </c>
      <c r="T149" s="68"/>
      <c r="U149" s="68"/>
      <c r="W149" s="2" t="s">
        <v>168</v>
      </c>
    </row>
    <row r="150" spans="1:23" outlineLevel="1" x14ac:dyDescent="0.25">
      <c r="A150" s="99"/>
      <c r="B150" s="2" t="s">
        <v>74</v>
      </c>
      <c r="D150" s="2" t="s">
        <v>85</v>
      </c>
      <c r="F150" s="43">
        <f>'2. Input uit WACC modellen'!F63</f>
        <v>0.05</v>
      </c>
      <c r="H150" s="90"/>
      <c r="I150" s="76">
        <f t="shared" ref="I150:M152" si="73">$F150</f>
        <v>0.05</v>
      </c>
      <c r="J150" s="76">
        <f t="shared" si="73"/>
        <v>0.05</v>
      </c>
      <c r="K150" s="76">
        <f t="shared" si="73"/>
        <v>0.05</v>
      </c>
      <c r="L150" s="76">
        <f t="shared" si="73"/>
        <v>0.05</v>
      </c>
      <c r="M150" s="76">
        <f t="shared" si="73"/>
        <v>0.05</v>
      </c>
      <c r="P150" s="90"/>
      <c r="Q150" s="76">
        <f t="shared" ref="Q150:U151" si="74">$F150</f>
        <v>0.05</v>
      </c>
      <c r="R150" s="76">
        <f t="shared" si="74"/>
        <v>0.05</v>
      </c>
      <c r="S150" s="76">
        <f t="shared" si="74"/>
        <v>0.05</v>
      </c>
      <c r="T150" s="76">
        <f t="shared" si="74"/>
        <v>0.05</v>
      </c>
      <c r="U150" s="76">
        <f t="shared" si="74"/>
        <v>0.05</v>
      </c>
    </row>
    <row r="151" spans="1:23" outlineLevel="1" x14ac:dyDescent="0.25">
      <c r="A151" s="99"/>
      <c r="B151" s="2" t="s">
        <v>164</v>
      </c>
      <c r="F151" s="77">
        <f>'2. Input uit WACC modellen'!F64</f>
        <v>0.48218427952287901</v>
      </c>
      <c r="H151" s="90"/>
      <c r="I151" s="78">
        <f>$F151</f>
        <v>0.48218427952287901</v>
      </c>
      <c r="J151" s="78">
        <f t="shared" si="73"/>
        <v>0.48218427952287901</v>
      </c>
      <c r="K151" s="78">
        <f t="shared" si="73"/>
        <v>0.48218427952287901</v>
      </c>
      <c r="L151" s="78">
        <f t="shared" si="73"/>
        <v>0.48218427952287901</v>
      </c>
      <c r="M151" s="78">
        <f t="shared" si="73"/>
        <v>0.48218427952287901</v>
      </c>
      <c r="P151" s="90"/>
      <c r="Q151" s="78">
        <f t="shared" si="74"/>
        <v>0.48218427952287901</v>
      </c>
      <c r="R151" s="78">
        <f t="shared" si="74"/>
        <v>0.48218427952287901</v>
      </c>
      <c r="S151" s="78">
        <f t="shared" si="74"/>
        <v>0.48218427952287901</v>
      </c>
      <c r="T151" s="78">
        <f t="shared" si="74"/>
        <v>0.48218427952287901</v>
      </c>
      <c r="U151" s="78">
        <f t="shared" si="74"/>
        <v>0.48218427952287901</v>
      </c>
    </row>
    <row r="152" spans="1:23" outlineLevel="1" x14ac:dyDescent="0.25">
      <c r="A152" s="99"/>
      <c r="B152" s="2" t="s">
        <v>289</v>
      </c>
      <c r="D152" s="2" t="s">
        <v>85</v>
      </c>
      <c r="F152" s="43">
        <f>'2. Input uit WACC modellen'!F66</f>
        <v>8.538686106480264E-3</v>
      </c>
      <c r="H152" s="90"/>
      <c r="I152" s="76">
        <f>$F152</f>
        <v>8.538686106480264E-3</v>
      </c>
      <c r="J152" s="76">
        <f t="shared" si="73"/>
        <v>8.538686106480264E-3</v>
      </c>
      <c r="K152" s="76">
        <f t="shared" si="73"/>
        <v>8.538686106480264E-3</v>
      </c>
      <c r="L152" s="76">
        <f t="shared" si="73"/>
        <v>8.538686106480264E-3</v>
      </c>
      <c r="M152" s="76">
        <f t="shared" si="73"/>
        <v>8.538686106480264E-3</v>
      </c>
      <c r="P152" s="90"/>
      <c r="Q152" s="76">
        <f>I152</f>
        <v>8.538686106480264E-3</v>
      </c>
      <c r="R152" s="76">
        <f t="shared" ref="R152:U152" si="75">J152</f>
        <v>8.538686106480264E-3</v>
      </c>
      <c r="S152" s="76">
        <f t="shared" si="75"/>
        <v>8.538686106480264E-3</v>
      </c>
      <c r="T152" s="76">
        <f t="shared" si="75"/>
        <v>8.538686106480264E-3</v>
      </c>
      <c r="U152" s="76">
        <f t="shared" si="75"/>
        <v>8.538686106480264E-3</v>
      </c>
    </row>
    <row r="153" spans="1:23" outlineLevel="1" x14ac:dyDescent="0.25">
      <c r="A153" s="99"/>
      <c r="B153" s="2" t="s">
        <v>290</v>
      </c>
      <c r="D153" s="2" t="s">
        <v>85</v>
      </c>
      <c r="H153" s="90"/>
      <c r="I153" s="43">
        <f>'3. Input rente'!T40</f>
        <v>2.5222007722007712E-2</v>
      </c>
      <c r="J153" s="90"/>
      <c r="K153" s="90"/>
      <c r="L153" s="90"/>
      <c r="M153" s="90"/>
      <c r="P153" s="90"/>
      <c r="Q153" s="43">
        <f>'3. Input rente'!T40</f>
        <v>2.5222007722007712E-2</v>
      </c>
      <c r="R153" s="43">
        <f>'3. Input rente'!U40</f>
        <v>3.5460384615384609E-2</v>
      </c>
      <c r="S153" s="43">
        <f>'3. Input rente'!V40</f>
        <v>3.3129472656249999E-2</v>
      </c>
      <c r="T153" s="68"/>
      <c r="U153" s="68"/>
      <c r="W153" s="2" t="s">
        <v>168</v>
      </c>
    </row>
    <row r="154" spans="1:23" outlineLevel="1" x14ac:dyDescent="0.25">
      <c r="A154" s="99"/>
      <c r="B154" s="2" t="s">
        <v>91</v>
      </c>
      <c r="D154" s="2" t="s">
        <v>85</v>
      </c>
      <c r="F154" s="43">
        <f>'2. Input uit WACC modellen'!F67</f>
        <v>1.5E-3</v>
      </c>
      <c r="H154" s="90"/>
      <c r="I154" s="76">
        <f t="shared" ref="I154:M156" si="76">$F154</f>
        <v>1.5E-3</v>
      </c>
      <c r="J154" s="76">
        <f t="shared" si="76"/>
        <v>1.5E-3</v>
      </c>
      <c r="K154" s="76">
        <f t="shared" si="76"/>
        <v>1.5E-3</v>
      </c>
      <c r="L154" s="76">
        <f t="shared" si="76"/>
        <v>1.5E-3</v>
      </c>
      <c r="M154" s="76">
        <f t="shared" si="76"/>
        <v>1.5E-3</v>
      </c>
      <c r="P154" s="90"/>
      <c r="Q154" s="76">
        <f t="shared" ref="Q154:U156" si="77">$F154</f>
        <v>1.5E-3</v>
      </c>
      <c r="R154" s="76">
        <f t="shared" si="77"/>
        <v>1.5E-3</v>
      </c>
      <c r="S154" s="76">
        <f t="shared" si="77"/>
        <v>1.5E-3</v>
      </c>
      <c r="T154" s="76">
        <f t="shared" si="77"/>
        <v>1.5E-3</v>
      </c>
      <c r="U154" s="76">
        <f t="shared" si="77"/>
        <v>1.5E-3</v>
      </c>
    </row>
    <row r="155" spans="1:23" outlineLevel="1" x14ac:dyDescent="0.25">
      <c r="A155" s="99"/>
      <c r="B155" s="2" t="s">
        <v>71</v>
      </c>
      <c r="D155" s="2" t="s">
        <v>85</v>
      </c>
      <c r="F155" s="43">
        <f>'2. Input uit WACC modellen'!F60</f>
        <v>0.4524648639265762</v>
      </c>
      <c r="H155" s="90"/>
      <c r="I155" s="76">
        <f t="shared" si="76"/>
        <v>0.4524648639265762</v>
      </c>
      <c r="J155" s="76">
        <f t="shared" si="76"/>
        <v>0.4524648639265762</v>
      </c>
      <c r="K155" s="76">
        <f t="shared" si="76"/>
        <v>0.4524648639265762</v>
      </c>
      <c r="L155" s="76">
        <f t="shared" si="76"/>
        <v>0.4524648639265762</v>
      </c>
      <c r="M155" s="76">
        <f t="shared" si="76"/>
        <v>0.4524648639265762</v>
      </c>
      <c r="P155" s="90"/>
      <c r="Q155" s="76">
        <f t="shared" si="77"/>
        <v>0.4524648639265762</v>
      </c>
      <c r="R155" s="76">
        <f t="shared" si="77"/>
        <v>0.4524648639265762</v>
      </c>
      <c r="S155" s="76">
        <f t="shared" si="77"/>
        <v>0.4524648639265762</v>
      </c>
      <c r="T155" s="76">
        <f t="shared" si="77"/>
        <v>0.4524648639265762</v>
      </c>
      <c r="U155" s="76">
        <f t="shared" si="77"/>
        <v>0.4524648639265762</v>
      </c>
    </row>
    <row r="156" spans="1:23" outlineLevel="1" x14ac:dyDescent="0.25">
      <c r="A156" s="99"/>
      <c r="B156" s="2" t="s">
        <v>72</v>
      </c>
      <c r="D156" s="2" t="s">
        <v>85</v>
      </c>
      <c r="F156" s="43">
        <f>'2. Input uit WACC modellen'!F61</f>
        <v>0.25</v>
      </c>
      <c r="H156" s="90"/>
      <c r="I156" s="76">
        <f t="shared" si="76"/>
        <v>0.25</v>
      </c>
      <c r="J156" s="76">
        <f t="shared" si="76"/>
        <v>0.25</v>
      </c>
      <c r="K156" s="76">
        <f t="shared" si="76"/>
        <v>0.25</v>
      </c>
      <c r="L156" s="76">
        <f t="shared" si="76"/>
        <v>0.25</v>
      </c>
      <c r="M156" s="76">
        <f t="shared" si="76"/>
        <v>0.25</v>
      </c>
      <c r="P156" s="90"/>
      <c r="Q156" s="76">
        <f t="shared" si="77"/>
        <v>0.25</v>
      </c>
      <c r="R156" s="76">
        <f t="shared" si="77"/>
        <v>0.25</v>
      </c>
      <c r="S156" s="76">
        <f t="shared" si="77"/>
        <v>0.25</v>
      </c>
      <c r="T156" s="76">
        <f t="shared" si="77"/>
        <v>0.25</v>
      </c>
      <c r="U156" s="76">
        <f t="shared" si="77"/>
        <v>0.25</v>
      </c>
    </row>
    <row r="157" spans="1:23" outlineLevel="1" x14ac:dyDescent="0.25">
      <c r="A157" s="99"/>
      <c r="B157" s="2" t="s">
        <v>269</v>
      </c>
      <c r="D157" s="2" t="s">
        <v>85</v>
      </c>
      <c r="H157" s="90"/>
      <c r="I157" s="76">
        <f>I27</f>
        <v>8.8408398013620181E-3</v>
      </c>
      <c r="J157" s="76">
        <f>J27</f>
        <v>8.8408398013620181E-3</v>
      </c>
      <c r="K157" s="76">
        <f>K27</f>
        <v>8.8408398013620007E-3</v>
      </c>
      <c r="L157" s="76">
        <f>L27</f>
        <v>8.8408398013620007E-3</v>
      </c>
      <c r="M157" s="76">
        <f>M27</f>
        <v>8.8408398013620007E-3</v>
      </c>
      <c r="P157" s="90"/>
      <c r="Q157" s="76">
        <f>I157</f>
        <v>8.8408398013620181E-3</v>
      </c>
      <c r="R157" s="76">
        <f t="shared" ref="R157:U158" si="78">J157</f>
        <v>8.8408398013620181E-3</v>
      </c>
      <c r="S157" s="76">
        <f t="shared" si="78"/>
        <v>8.8408398013620007E-3</v>
      </c>
      <c r="T157" s="76">
        <f t="shared" si="78"/>
        <v>8.8408398013620007E-3</v>
      </c>
      <c r="U157" s="76">
        <f t="shared" si="78"/>
        <v>8.8408398013620007E-3</v>
      </c>
    </row>
    <row r="158" spans="1:23" outlineLevel="1" x14ac:dyDescent="0.25">
      <c r="A158" s="99"/>
      <c r="B158" s="2" t="s">
        <v>270</v>
      </c>
      <c r="D158" s="2" t="s">
        <v>85</v>
      </c>
      <c r="H158" s="90"/>
      <c r="I158" s="76">
        <f>I24</f>
        <v>1.7681679602724036E-2</v>
      </c>
      <c r="J158" s="76">
        <f>J24</f>
        <v>1.7681679602724036E-2</v>
      </c>
      <c r="K158" s="76">
        <f>K24</f>
        <v>1.7681679602724001E-2</v>
      </c>
      <c r="L158" s="76">
        <f>L24</f>
        <v>1.7681679602724001E-2</v>
      </c>
      <c r="M158" s="76">
        <f>M24</f>
        <v>1.7681679602724001E-2</v>
      </c>
      <c r="P158" s="90"/>
      <c r="Q158" s="76">
        <f>I158</f>
        <v>1.7681679602724036E-2</v>
      </c>
      <c r="R158" s="76">
        <f t="shared" si="78"/>
        <v>1.7681679602724036E-2</v>
      </c>
      <c r="S158" s="76">
        <f t="shared" si="78"/>
        <v>1.7681679602724001E-2</v>
      </c>
      <c r="T158" s="76">
        <f t="shared" si="78"/>
        <v>1.7681679602724001E-2</v>
      </c>
      <c r="U158" s="76">
        <f t="shared" si="78"/>
        <v>1.7681679602724001E-2</v>
      </c>
    </row>
    <row r="159" spans="1:23" outlineLevel="1" x14ac:dyDescent="0.25">
      <c r="A159" s="99"/>
    </row>
    <row r="160" spans="1:23" outlineLevel="1" x14ac:dyDescent="0.25">
      <c r="A160" s="99"/>
      <c r="B160" s="1" t="s">
        <v>166</v>
      </c>
      <c r="H160" s="1" t="s">
        <v>200</v>
      </c>
      <c r="P160" s="1" t="s">
        <v>201</v>
      </c>
    </row>
    <row r="161" spans="1:21" outlineLevel="1" x14ac:dyDescent="0.25">
      <c r="A161" s="99"/>
      <c r="B161" s="2" t="s">
        <v>71</v>
      </c>
      <c r="D161" s="2" t="s">
        <v>85</v>
      </c>
      <c r="H161" s="90"/>
      <c r="I161" s="76">
        <f>I155</f>
        <v>0.4524648639265762</v>
      </c>
      <c r="J161" s="76">
        <f t="shared" ref="J161:M162" si="79">J155</f>
        <v>0.4524648639265762</v>
      </c>
      <c r="K161" s="76">
        <f t="shared" si="79"/>
        <v>0.4524648639265762</v>
      </c>
      <c r="L161" s="76">
        <f t="shared" si="79"/>
        <v>0.4524648639265762</v>
      </c>
      <c r="M161" s="76">
        <f t="shared" si="79"/>
        <v>0.4524648639265762</v>
      </c>
      <c r="P161" s="90"/>
      <c r="Q161" s="76">
        <f t="shared" ref="Q161:U162" si="80">Q155</f>
        <v>0.4524648639265762</v>
      </c>
      <c r="R161" s="76">
        <f t="shared" si="80"/>
        <v>0.4524648639265762</v>
      </c>
      <c r="S161" s="76">
        <f t="shared" si="80"/>
        <v>0.4524648639265762</v>
      </c>
      <c r="T161" s="76">
        <f t="shared" si="80"/>
        <v>0.4524648639265762</v>
      </c>
      <c r="U161" s="76">
        <f t="shared" si="80"/>
        <v>0.4524648639265762</v>
      </c>
    </row>
    <row r="162" spans="1:21" outlineLevel="1" x14ac:dyDescent="0.25">
      <c r="A162" s="99"/>
      <c r="B162" s="2" t="s">
        <v>72</v>
      </c>
      <c r="D162" s="2" t="s">
        <v>85</v>
      </c>
      <c r="H162" s="90"/>
      <c r="I162" s="76">
        <f>I156</f>
        <v>0.25</v>
      </c>
      <c r="J162" s="76">
        <f t="shared" si="79"/>
        <v>0.25</v>
      </c>
      <c r="K162" s="76">
        <f t="shared" si="79"/>
        <v>0.25</v>
      </c>
      <c r="L162" s="76">
        <f t="shared" si="79"/>
        <v>0.25</v>
      </c>
      <c r="M162" s="76">
        <f t="shared" si="79"/>
        <v>0.25</v>
      </c>
      <c r="P162" s="90"/>
      <c r="Q162" s="76">
        <f t="shared" si="80"/>
        <v>0.25</v>
      </c>
      <c r="R162" s="76">
        <f t="shared" si="80"/>
        <v>0.25</v>
      </c>
      <c r="S162" s="76">
        <f t="shared" si="80"/>
        <v>0.25</v>
      </c>
      <c r="T162" s="76">
        <f t="shared" si="80"/>
        <v>0.25</v>
      </c>
      <c r="U162" s="76">
        <f t="shared" si="80"/>
        <v>0.25</v>
      </c>
    </row>
    <row r="163" spans="1:21" outlineLevel="1" x14ac:dyDescent="0.25">
      <c r="A163" s="99"/>
      <c r="B163" s="2" t="s">
        <v>73</v>
      </c>
      <c r="D163" s="2" t="s">
        <v>85</v>
      </c>
      <c r="H163" s="90"/>
      <c r="I163" s="76">
        <f>I148</f>
        <v>-9.240740740740726E-5</v>
      </c>
      <c r="J163" s="76">
        <f t="shared" ref="J163:M163" si="81">J148</f>
        <v>-9.240740740740726E-5</v>
      </c>
      <c r="K163" s="76">
        <f t="shared" si="81"/>
        <v>-9.240740740740726E-5</v>
      </c>
      <c r="L163" s="76">
        <f t="shared" si="81"/>
        <v>-9.240740740740726E-5</v>
      </c>
      <c r="M163" s="76">
        <f t="shared" si="81"/>
        <v>-9.240740740740726E-5</v>
      </c>
      <c r="P163" s="90"/>
      <c r="Q163" s="76">
        <f t="shared" ref="Q163:U163" si="82">Q148</f>
        <v>5.0000000000000001E-3</v>
      </c>
      <c r="R163" s="76">
        <f t="shared" si="82"/>
        <v>5.0000000000000001E-3</v>
      </c>
      <c r="S163" s="76">
        <f t="shared" si="82"/>
        <v>1.222761508951407E-2</v>
      </c>
      <c r="T163" s="76">
        <f t="shared" si="82"/>
        <v>1.222761508951407E-2</v>
      </c>
      <c r="U163" s="76">
        <f t="shared" si="82"/>
        <v>1.222761508951407E-2</v>
      </c>
    </row>
    <row r="164" spans="1:21" outlineLevel="1" x14ac:dyDescent="0.25">
      <c r="A164" s="99"/>
      <c r="B164" s="2" t="s">
        <v>74</v>
      </c>
      <c r="D164" s="2" t="s">
        <v>85</v>
      </c>
      <c r="H164" s="90"/>
      <c r="I164" s="76">
        <f>I150</f>
        <v>0.05</v>
      </c>
      <c r="J164" s="76">
        <f t="shared" ref="J164:M165" si="83">J150</f>
        <v>0.05</v>
      </c>
      <c r="K164" s="76">
        <f t="shared" si="83"/>
        <v>0.05</v>
      </c>
      <c r="L164" s="76">
        <f t="shared" si="83"/>
        <v>0.05</v>
      </c>
      <c r="M164" s="76">
        <f t="shared" si="83"/>
        <v>0.05</v>
      </c>
      <c r="P164" s="90"/>
      <c r="Q164" s="76">
        <f t="shared" ref="Q164:U165" si="84">Q150</f>
        <v>0.05</v>
      </c>
      <c r="R164" s="76">
        <f t="shared" si="84"/>
        <v>0.05</v>
      </c>
      <c r="S164" s="76">
        <f t="shared" si="84"/>
        <v>0.05</v>
      </c>
      <c r="T164" s="76">
        <f t="shared" si="84"/>
        <v>0.05</v>
      </c>
      <c r="U164" s="76">
        <f t="shared" si="84"/>
        <v>0.05</v>
      </c>
    </row>
    <row r="165" spans="1:21" outlineLevel="1" x14ac:dyDescent="0.25">
      <c r="A165" s="99"/>
      <c r="B165" s="2" t="s">
        <v>164</v>
      </c>
      <c r="H165" s="90"/>
      <c r="I165" s="78">
        <f>I151</f>
        <v>0.48218427952287901</v>
      </c>
      <c r="J165" s="78">
        <f t="shared" si="83"/>
        <v>0.48218427952287901</v>
      </c>
      <c r="K165" s="78">
        <f t="shared" si="83"/>
        <v>0.48218427952287901</v>
      </c>
      <c r="L165" s="78">
        <f t="shared" si="83"/>
        <v>0.48218427952287901</v>
      </c>
      <c r="M165" s="78">
        <f t="shared" si="83"/>
        <v>0.48218427952287901</v>
      </c>
      <c r="P165" s="90"/>
      <c r="Q165" s="78">
        <f t="shared" si="84"/>
        <v>0.48218427952287901</v>
      </c>
      <c r="R165" s="78">
        <f t="shared" si="84"/>
        <v>0.48218427952287901</v>
      </c>
      <c r="S165" s="78">
        <f t="shared" si="84"/>
        <v>0.48218427952287901</v>
      </c>
      <c r="T165" s="78">
        <f t="shared" si="84"/>
        <v>0.48218427952287901</v>
      </c>
      <c r="U165" s="78">
        <f t="shared" si="84"/>
        <v>0.48218427952287901</v>
      </c>
    </row>
    <row r="166" spans="1:21" outlineLevel="1" x14ac:dyDescent="0.25">
      <c r="A166" s="99"/>
      <c r="B166" s="2" t="s">
        <v>94</v>
      </c>
      <c r="H166" s="90"/>
      <c r="I166" s="79">
        <f>((1-I161)+I161*(1-I162))/(1-I161)*I165</f>
        <v>0.78103009330906092</v>
      </c>
      <c r="J166" s="79">
        <f>((1-J161)+J161*(1-J162))/(1-J161)*J165</f>
        <v>0.78103009330906092</v>
      </c>
      <c r="K166" s="79">
        <f>((1-K161)+K161*(1-K162))/(1-K161)*K165</f>
        <v>0.78103009330906092</v>
      </c>
      <c r="L166" s="79">
        <f>((1-L161)+L161*(1-L162))/(1-L161)*L165</f>
        <v>0.78103009330906092</v>
      </c>
      <c r="M166" s="79">
        <f>((1-M161)+M161*(1-M162))/(1-M161)*M165</f>
        <v>0.78103009330906092</v>
      </c>
      <c r="P166" s="90"/>
      <c r="Q166" s="79">
        <f>((1-Q161)+Q161*(1-Q162))/(1-Q161)*Q165</f>
        <v>0.78103009330906092</v>
      </c>
      <c r="R166" s="79">
        <f>((1-R161)+R161*(1-R162))/(1-R161)*R165</f>
        <v>0.78103009330906092</v>
      </c>
      <c r="S166" s="79">
        <f t="shared" ref="S166:U166" si="85">((1-S161)+S161*(1-S162))/(1-S161)*S165</f>
        <v>0.78103009330906092</v>
      </c>
      <c r="T166" s="79">
        <f t="shared" si="85"/>
        <v>0.78103009330906092</v>
      </c>
      <c r="U166" s="79">
        <f t="shared" si="85"/>
        <v>0.78103009330906092</v>
      </c>
    </row>
    <row r="167" spans="1:21" outlineLevel="1" x14ac:dyDescent="0.25">
      <c r="A167" s="99"/>
      <c r="B167" s="2" t="s">
        <v>157</v>
      </c>
      <c r="D167" s="2" t="s">
        <v>85</v>
      </c>
      <c r="H167" s="90"/>
      <c r="I167" s="80">
        <f>I163+I166*I164</f>
        <v>3.8959097258045639E-2</v>
      </c>
      <c r="J167" s="80">
        <f t="shared" ref="J167:M167" si="86">J163+J166*J164</f>
        <v>3.8959097258045639E-2</v>
      </c>
      <c r="K167" s="80">
        <f t="shared" si="86"/>
        <v>3.8959097258045639E-2</v>
      </c>
      <c r="L167" s="80">
        <f t="shared" si="86"/>
        <v>3.8959097258045639E-2</v>
      </c>
      <c r="M167" s="80">
        <f t="shared" si="86"/>
        <v>3.8959097258045639E-2</v>
      </c>
      <c r="P167" s="90"/>
      <c r="Q167" s="80">
        <f>Q163+Q166*Q164</f>
        <v>4.4051504665453045E-2</v>
      </c>
      <c r="R167" s="80">
        <f t="shared" ref="R167:U167" si="87">R163+R166*R164</f>
        <v>4.4051504665453045E-2</v>
      </c>
      <c r="S167" s="80">
        <f t="shared" si="87"/>
        <v>5.1279119754967115E-2</v>
      </c>
      <c r="T167" s="80">
        <f>T163+T166*T164</f>
        <v>5.1279119754967115E-2</v>
      </c>
      <c r="U167" s="80">
        <f t="shared" si="87"/>
        <v>5.1279119754967115E-2</v>
      </c>
    </row>
    <row r="168" spans="1:21" outlineLevel="1" x14ac:dyDescent="0.25">
      <c r="A168" s="99"/>
      <c r="B168" s="2" t="s">
        <v>158</v>
      </c>
      <c r="D168" s="2" t="s">
        <v>85</v>
      </c>
      <c r="H168" s="90"/>
      <c r="I168" s="80">
        <f>I167*1/(1-I162)</f>
        <v>5.194546301072752E-2</v>
      </c>
      <c r="J168" s="80">
        <f t="shared" ref="J168:M168" si="88">J167*1/(1-J162)</f>
        <v>5.194546301072752E-2</v>
      </c>
      <c r="K168" s="80">
        <f t="shared" si="88"/>
        <v>5.194546301072752E-2</v>
      </c>
      <c r="L168" s="80">
        <f t="shared" si="88"/>
        <v>5.194546301072752E-2</v>
      </c>
      <c r="M168" s="80">
        <f t="shared" si="88"/>
        <v>5.194546301072752E-2</v>
      </c>
      <c r="P168" s="90"/>
      <c r="Q168" s="80">
        <f t="shared" ref="Q168:U168" si="89">Q167*1/(1-Q162)</f>
        <v>5.8735339553937393E-2</v>
      </c>
      <c r="R168" s="80">
        <f t="shared" si="89"/>
        <v>5.8735339553937393E-2</v>
      </c>
      <c r="S168" s="80">
        <f t="shared" si="89"/>
        <v>6.8372159673289482E-2</v>
      </c>
      <c r="T168" s="80">
        <f t="shared" si="89"/>
        <v>6.8372159673289482E-2</v>
      </c>
      <c r="U168" s="80">
        <f t="shared" si="89"/>
        <v>6.8372159673289482E-2</v>
      </c>
    </row>
    <row r="169" spans="1:21" outlineLevel="1" x14ac:dyDescent="0.25">
      <c r="A169" s="99"/>
      <c r="B169" s="2" t="s">
        <v>159</v>
      </c>
      <c r="D169" s="2" t="s">
        <v>85</v>
      </c>
      <c r="H169" s="90"/>
      <c r="I169" s="76">
        <f>I152</f>
        <v>8.538686106480264E-3</v>
      </c>
      <c r="J169" s="76">
        <f t="shared" ref="J169:L169" si="90">J152</f>
        <v>8.538686106480264E-3</v>
      </c>
      <c r="K169" s="76">
        <f t="shared" si="90"/>
        <v>8.538686106480264E-3</v>
      </c>
      <c r="L169" s="76">
        <f t="shared" si="90"/>
        <v>8.538686106480264E-3</v>
      </c>
      <c r="M169" s="76">
        <f>M152</f>
        <v>8.538686106480264E-3</v>
      </c>
      <c r="P169" s="90"/>
      <c r="Q169" s="76">
        <f t="shared" ref="Q169:U169" si="91">Q152</f>
        <v>8.538686106480264E-3</v>
      </c>
      <c r="R169" s="76">
        <f t="shared" si="91"/>
        <v>8.538686106480264E-3</v>
      </c>
      <c r="S169" s="76">
        <f t="shared" si="91"/>
        <v>8.538686106480264E-3</v>
      </c>
      <c r="T169" s="76">
        <f t="shared" si="91"/>
        <v>8.538686106480264E-3</v>
      </c>
      <c r="U169" s="76">
        <f t="shared" si="91"/>
        <v>8.538686106480264E-3</v>
      </c>
    </row>
    <row r="170" spans="1:21" outlineLevel="1" x14ac:dyDescent="0.25">
      <c r="A170" s="99"/>
      <c r="B170" s="2" t="s">
        <v>91</v>
      </c>
      <c r="D170" s="2" t="s">
        <v>85</v>
      </c>
      <c r="H170" s="90"/>
      <c r="I170" s="76">
        <f>I154</f>
        <v>1.5E-3</v>
      </c>
      <c r="J170" s="76">
        <f t="shared" ref="J170:L170" si="92">J154</f>
        <v>1.5E-3</v>
      </c>
      <c r="K170" s="76">
        <f t="shared" si="92"/>
        <v>1.5E-3</v>
      </c>
      <c r="L170" s="76">
        <f t="shared" si="92"/>
        <v>1.5E-3</v>
      </c>
      <c r="M170" s="76">
        <f>M154</f>
        <v>1.5E-3</v>
      </c>
      <c r="P170" s="90"/>
      <c r="Q170" s="76">
        <f t="shared" ref="Q170:U170" si="93">Q154</f>
        <v>1.5E-3</v>
      </c>
      <c r="R170" s="76">
        <f t="shared" si="93"/>
        <v>1.5E-3</v>
      </c>
      <c r="S170" s="76">
        <f t="shared" si="93"/>
        <v>1.5E-3</v>
      </c>
      <c r="T170" s="76">
        <f t="shared" si="93"/>
        <v>1.5E-3</v>
      </c>
      <c r="U170" s="76">
        <f t="shared" si="93"/>
        <v>1.5E-3</v>
      </c>
    </row>
    <row r="171" spans="1:21" outlineLevel="1" x14ac:dyDescent="0.25">
      <c r="A171" s="99"/>
      <c r="B171" s="2" t="s">
        <v>156</v>
      </c>
      <c r="D171" s="2" t="s">
        <v>85</v>
      </c>
      <c r="H171" s="90"/>
      <c r="I171" s="80">
        <f>I169+I170</f>
        <v>1.0038686106480264E-2</v>
      </c>
      <c r="J171" s="80">
        <f t="shared" ref="J171:M171" si="94">J169+J170</f>
        <v>1.0038686106480264E-2</v>
      </c>
      <c r="K171" s="80">
        <f t="shared" si="94"/>
        <v>1.0038686106480264E-2</v>
      </c>
      <c r="L171" s="80">
        <f t="shared" si="94"/>
        <v>1.0038686106480264E-2</v>
      </c>
      <c r="M171" s="80">
        <f t="shared" si="94"/>
        <v>1.0038686106480264E-2</v>
      </c>
      <c r="P171" s="90"/>
      <c r="Q171" s="80">
        <f>Q169+Q170</f>
        <v>1.0038686106480264E-2</v>
      </c>
      <c r="R171" s="80">
        <f t="shared" ref="R171:U171" si="95">R169+R170</f>
        <v>1.0038686106480264E-2</v>
      </c>
      <c r="S171" s="80">
        <f t="shared" si="95"/>
        <v>1.0038686106480264E-2</v>
      </c>
      <c r="T171" s="80">
        <f t="shared" si="95"/>
        <v>1.0038686106480264E-2</v>
      </c>
      <c r="U171" s="80">
        <f t="shared" si="95"/>
        <v>1.0038686106480264E-2</v>
      </c>
    </row>
    <row r="172" spans="1:21" outlineLevel="1" x14ac:dyDescent="0.25">
      <c r="A172" s="99"/>
      <c r="B172" s="2" t="s">
        <v>160</v>
      </c>
      <c r="D172" s="2" t="s">
        <v>85</v>
      </c>
      <c r="H172" s="90"/>
      <c r="I172" s="80">
        <f>(1-I161)*I168+I161*I171</f>
        <v>3.2984118901145901E-2</v>
      </c>
      <c r="J172" s="80">
        <f>(1-J161)*J168+J161*J171</f>
        <v>3.2984118901145901E-2</v>
      </c>
      <c r="K172" s="80">
        <f t="shared" ref="K172:L172" si="96">(1-K161)*K168+K161*K171</f>
        <v>3.2984118901145901E-2</v>
      </c>
      <c r="L172" s="80">
        <f t="shared" si="96"/>
        <v>3.2984118901145901E-2</v>
      </c>
      <c r="M172" s="80">
        <f>(1-M161)*M168+M161*M171</f>
        <v>3.2984118901145901E-2</v>
      </c>
      <c r="P172" s="90"/>
      <c r="Q172" s="80">
        <f t="shared" ref="Q172:U172" si="97">(1-Q161)*Q168+Q161*Q171</f>
        <v>3.6701814878154063E-2</v>
      </c>
      <c r="R172" s="80">
        <f t="shared" si="97"/>
        <v>3.6701814878154063E-2</v>
      </c>
      <c r="S172" s="80">
        <f>(1-S161)*S168+S161*S171</f>
        <v>4.1978312493518619E-2</v>
      </c>
      <c r="T172" s="80">
        <f t="shared" si="97"/>
        <v>4.1978312493518619E-2</v>
      </c>
      <c r="U172" s="80">
        <f t="shared" si="97"/>
        <v>4.1978312493518619E-2</v>
      </c>
    </row>
    <row r="173" spans="1:21" outlineLevel="1" x14ac:dyDescent="0.25">
      <c r="A173" s="99"/>
      <c r="B173" s="2" t="s">
        <v>268</v>
      </c>
      <c r="D173" s="2" t="s">
        <v>85</v>
      </c>
      <c r="H173" s="90"/>
      <c r="I173" s="32">
        <f>ROUND(I172,3)</f>
        <v>3.3000000000000002E-2</v>
      </c>
      <c r="J173" s="32">
        <f t="shared" ref="J173:M173" si="98">ROUND(J172,3)</f>
        <v>3.3000000000000002E-2</v>
      </c>
      <c r="K173" s="32">
        <f t="shared" si="98"/>
        <v>3.3000000000000002E-2</v>
      </c>
      <c r="L173" s="32">
        <f t="shared" si="98"/>
        <v>3.3000000000000002E-2</v>
      </c>
      <c r="M173" s="32">
        <f t="shared" si="98"/>
        <v>3.3000000000000002E-2</v>
      </c>
      <c r="P173" s="90"/>
      <c r="Q173" s="32">
        <f t="shared" ref="Q173:U173" si="99">ROUND(Q172,3)</f>
        <v>3.6999999999999998E-2</v>
      </c>
      <c r="R173" s="32">
        <f t="shared" si="99"/>
        <v>3.6999999999999998E-2</v>
      </c>
      <c r="S173" s="32">
        <f t="shared" si="99"/>
        <v>4.2000000000000003E-2</v>
      </c>
      <c r="T173" s="32">
        <f t="shared" si="99"/>
        <v>4.2000000000000003E-2</v>
      </c>
      <c r="U173" s="32">
        <f t="shared" si="99"/>
        <v>4.2000000000000003E-2</v>
      </c>
    </row>
    <row r="174" spans="1:21" outlineLevel="1" x14ac:dyDescent="0.25">
      <c r="A174" s="99"/>
      <c r="B174" s="2" t="s">
        <v>269</v>
      </c>
      <c r="D174" s="2" t="s">
        <v>85</v>
      </c>
      <c r="H174" s="90"/>
      <c r="I174" s="76">
        <f t="shared" ref="I174:M174" si="100">I157</f>
        <v>8.8408398013620181E-3</v>
      </c>
      <c r="J174" s="76">
        <f t="shared" si="100"/>
        <v>8.8408398013620181E-3</v>
      </c>
      <c r="K174" s="76">
        <f t="shared" si="100"/>
        <v>8.8408398013620007E-3</v>
      </c>
      <c r="L174" s="76">
        <f t="shared" si="100"/>
        <v>8.8408398013620007E-3</v>
      </c>
      <c r="M174" s="76">
        <f t="shared" si="100"/>
        <v>8.8408398013620007E-3</v>
      </c>
      <c r="P174" s="90"/>
      <c r="Q174" s="76">
        <f t="shared" ref="Q174:U174" si="101">Q157</f>
        <v>8.8408398013620181E-3</v>
      </c>
      <c r="R174" s="76">
        <f t="shared" si="101"/>
        <v>8.8408398013620181E-3</v>
      </c>
      <c r="S174" s="76">
        <f t="shared" si="101"/>
        <v>8.8408398013620007E-3</v>
      </c>
      <c r="T174" s="76">
        <f t="shared" si="101"/>
        <v>8.8408398013620007E-3</v>
      </c>
      <c r="U174" s="76">
        <f t="shared" si="101"/>
        <v>8.8408398013620007E-3</v>
      </c>
    </row>
    <row r="175" spans="1:21" outlineLevel="1" x14ac:dyDescent="0.25">
      <c r="A175" s="99"/>
      <c r="B175" s="2" t="s">
        <v>173</v>
      </c>
      <c r="D175" s="2" t="s">
        <v>85</v>
      </c>
      <c r="H175" s="90"/>
      <c r="I175" s="80">
        <f t="shared" ref="I175:L175" si="102">(1+I172)/(1+I174)-1</f>
        <v>2.3931702749600881E-2</v>
      </c>
      <c r="J175" s="80">
        <f>(1+J172)/(1+J174)-1</f>
        <v>2.3931702749600881E-2</v>
      </c>
      <c r="K175" s="80">
        <f t="shared" si="102"/>
        <v>2.3931702749600881E-2</v>
      </c>
      <c r="L175" s="80">
        <f t="shared" si="102"/>
        <v>2.3931702749600881E-2</v>
      </c>
      <c r="M175" s="80">
        <f>(1+M172)/(1+M174)-1</f>
        <v>2.3931702749600881E-2</v>
      </c>
      <c r="P175" s="90"/>
      <c r="Q175" s="80">
        <f t="shared" ref="Q175:U175" si="103">(1+Q172)/(1+Q174)-1</f>
        <v>2.7616819202400666E-2</v>
      </c>
      <c r="R175" s="80">
        <f>(1+R172)/(1+R174)-1</f>
        <v>2.7616819202400666E-2</v>
      </c>
      <c r="S175" s="80">
        <f t="shared" si="103"/>
        <v>3.2847076946926013E-2</v>
      </c>
      <c r="T175" s="80">
        <f t="shared" si="103"/>
        <v>3.2847076946926013E-2</v>
      </c>
      <c r="U175" s="80">
        <f t="shared" si="103"/>
        <v>3.2847076946926013E-2</v>
      </c>
    </row>
    <row r="176" spans="1:21" outlineLevel="1" x14ac:dyDescent="0.25">
      <c r="A176" s="99"/>
      <c r="B176" s="2" t="s">
        <v>185</v>
      </c>
      <c r="D176" s="2" t="s">
        <v>85</v>
      </c>
      <c r="H176" s="90"/>
      <c r="I176" s="32">
        <f t="shared" ref="I176:M176" si="104">ROUND(I175,3)</f>
        <v>2.4E-2</v>
      </c>
      <c r="J176" s="32">
        <f t="shared" si="104"/>
        <v>2.4E-2</v>
      </c>
      <c r="K176" s="32">
        <f t="shared" si="104"/>
        <v>2.4E-2</v>
      </c>
      <c r="L176" s="32">
        <f t="shared" si="104"/>
        <v>2.4E-2</v>
      </c>
      <c r="M176" s="32">
        <f t="shared" si="104"/>
        <v>2.4E-2</v>
      </c>
      <c r="P176" s="90"/>
      <c r="Q176" s="32">
        <f t="shared" ref="Q176:U176" si="105">ROUND(Q175,3)</f>
        <v>2.8000000000000001E-2</v>
      </c>
      <c r="R176" s="32">
        <f t="shared" si="105"/>
        <v>2.8000000000000001E-2</v>
      </c>
      <c r="S176" s="32">
        <f t="shared" si="105"/>
        <v>3.3000000000000002E-2</v>
      </c>
      <c r="T176" s="32">
        <f t="shared" si="105"/>
        <v>3.3000000000000002E-2</v>
      </c>
      <c r="U176" s="32">
        <f t="shared" si="105"/>
        <v>3.3000000000000002E-2</v>
      </c>
    </row>
    <row r="177" spans="1:23" outlineLevel="1" x14ac:dyDescent="0.25">
      <c r="A177" s="99"/>
      <c r="B177" s="93" t="s">
        <v>270</v>
      </c>
      <c r="D177" s="2" t="s">
        <v>85</v>
      </c>
      <c r="H177" s="90"/>
      <c r="I177" s="90"/>
      <c r="J177" s="90"/>
      <c r="K177" s="90"/>
      <c r="L177" s="90"/>
      <c r="M177" s="90"/>
      <c r="P177" s="90"/>
      <c r="Q177" s="90"/>
      <c r="R177" s="90"/>
      <c r="S177" s="90"/>
      <c r="T177" s="90"/>
      <c r="U177" s="90"/>
    </row>
    <row r="178" spans="1:23" outlineLevel="1" x14ac:dyDescent="0.25">
      <c r="A178" s="99"/>
      <c r="B178" s="93" t="s">
        <v>172</v>
      </c>
      <c r="D178" s="2" t="s">
        <v>85</v>
      </c>
      <c r="H178" s="90"/>
      <c r="I178" s="90"/>
      <c r="J178" s="90"/>
      <c r="K178" s="90"/>
      <c r="L178" s="90"/>
      <c r="M178" s="90"/>
      <c r="P178" s="90"/>
      <c r="Q178" s="90"/>
      <c r="R178" s="90"/>
      <c r="S178" s="90"/>
      <c r="T178" s="90"/>
      <c r="U178" s="90"/>
    </row>
    <row r="179" spans="1:23" outlineLevel="1" x14ac:dyDescent="0.25">
      <c r="A179" s="99"/>
      <c r="B179" s="93" t="s">
        <v>184</v>
      </c>
      <c r="D179" s="2" t="s">
        <v>85</v>
      </c>
      <c r="H179" s="90"/>
      <c r="I179" s="90"/>
      <c r="J179" s="90"/>
      <c r="K179" s="90"/>
      <c r="L179" s="90"/>
      <c r="M179" s="90"/>
      <c r="P179" s="90"/>
      <c r="Q179" s="90"/>
      <c r="R179" s="90"/>
      <c r="S179" s="90"/>
      <c r="T179" s="90"/>
      <c r="U179" s="90"/>
    </row>
    <row r="180" spans="1:23" outlineLevel="1" x14ac:dyDescent="0.25">
      <c r="A180" s="99"/>
    </row>
    <row r="181" spans="1:23" outlineLevel="1" x14ac:dyDescent="0.25">
      <c r="A181" s="99"/>
      <c r="B181" s="1" t="s">
        <v>167</v>
      </c>
      <c r="H181" s="1" t="s">
        <v>202</v>
      </c>
      <c r="P181" s="1" t="s">
        <v>203</v>
      </c>
      <c r="W181" s="2" t="s">
        <v>169</v>
      </c>
    </row>
    <row r="182" spans="1:23" outlineLevel="1" x14ac:dyDescent="0.25">
      <c r="A182" s="99"/>
      <c r="B182" s="2" t="s">
        <v>71</v>
      </c>
      <c r="D182" s="2" t="s">
        <v>85</v>
      </c>
      <c r="H182" s="90"/>
      <c r="I182" s="76">
        <f>I155</f>
        <v>0.4524648639265762</v>
      </c>
      <c r="J182" s="31"/>
      <c r="K182" s="31"/>
      <c r="L182" s="31"/>
      <c r="M182" s="31"/>
      <c r="P182" s="90"/>
      <c r="Q182" s="76">
        <f t="shared" ref="Q182:S183" si="106">Q155</f>
        <v>0.4524648639265762</v>
      </c>
      <c r="R182" s="76">
        <f t="shared" si="106"/>
        <v>0.4524648639265762</v>
      </c>
      <c r="S182" s="76">
        <f t="shared" si="106"/>
        <v>0.4524648639265762</v>
      </c>
      <c r="T182" s="68"/>
      <c r="U182" s="68"/>
    </row>
    <row r="183" spans="1:23" outlineLevel="1" x14ac:dyDescent="0.25">
      <c r="A183" s="99"/>
      <c r="B183" s="2" t="s">
        <v>72</v>
      </c>
      <c r="D183" s="2" t="s">
        <v>85</v>
      </c>
      <c r="H183" s="90"/>
      <c r="I183" s="76">
        <f>I156</f>
        <v>0.25</v>
      </c>
      <c r="J183" s="31"/>
      <c r="K183" s="31"/>
      <c r="L183" s="31"/>
      <c r="M183" s="31"/>
      <c r="P183" s="90"/>
      <c r="Q183" s="76">
        <f t="shared" si="106"/>
        <v>0.25</v>
      </c>
      <c r="R183" s="76">
        <f t="shared" si="106"/>
        <v>0.25</v>
      </c>
      <c r="S183" s="76">
        <f t="shared" si="106"/>
        <v>0.25</v>
      </c>
      <c r="T183" s="68"/>
      <c r="U183" s="68"/>
    </row>
    <row r="184" spans="1:23" outlineLevel="1" x14ac:dyDescent="0.25">
      <c r="A184" s="99"/>
      <c r="B184" s="2" t="s">
        <v>73</v>
      </c>
      <c r="D184" s="2" t="s">
        <v>85</v>
      </c>
      <c r="H184" s="90"/>
      <c r="I184" s="76">
        <f>I149</f>
        <v>1.3280961538461537E-2</v>
      </c>
      <c r="J184" s="31"/>
      <c r="K184" s="31"/>
      <c r="L184" s="31"/>
      <c r="M184" s="31"/>
      <c r="P184" s="90"/>
      <c r="Q184" s="76">
        <f t="shared" ref="Q184:R186" si="107">Q149</f>
        <v>1.4405192307692312E-2</v>
      </c>
      <c r="R184" s="76">
        <f t="shared" si="107"/>
        <v>2.7455769230769221E-2</v>
      </c>
      <c r="S184" s="76">
        <f t="shared" ref="S184" si="108">S149</f>
        <v>2.6723880308570001E-2</v>
      </c>
      <c r="T184" s="68"/>
      <c r="U184" s="68"/>
    </row>
    <row r="185" spans="1:23" outlineLevel="1" x14ac:dyDescent="0.25">
      <c r="A185" s="99"/>
      <c r="B185" s="2" t="s">
        <v>74</v>
      </c>
      <c r="D185" s="2" t="s">
        <v>85</v>
      </c>
      <c r="H185" s="90"/>
      <c r="I185" s="76">
        <f>I150</f>
        <v>0.05</v>
      </c>
      <c r="J185" s="31"/>
      <c r="K185" s="31"/>
      <c r="L185" s="31"/>
      <c r="M185" s="31"/>
      <c r="P185" s="90"/>
      <c r="Q185" s="76">
        <f t="shared" si="107"/>
        <v>0.05</v>
      </c>
      <c r="R185" s="76">
        <f t="shared" si="107"/>
        <v>0.05</v>
      </c>
      <c r="S185" s="76">
        <f t="shared" ref="S185" si="109">S150</f>
        <v>0.05</v>
      </c>
      <c r="T185" s="68"/>
      <c r="U185" s="68"/>
    </row>
    <row r="186" spans="1:23" outlineLevel="1" x14ac:dyDescent="0.25">
      <c r="A186" s="99"/>
      <c r="B186" s="2" t="s">
        <v>164</v>
      </c>
      <c r="H186" s="90"/>
      <c r="I186" s="78">
        <f>I151</f>
        <v>0.48218427952287901</v>
      </c>
      <c r="J186" s="31"/>
      <c r="K186" s="31"/>
      <c r="L186" s="31"/>
      <c r="M186" s="31"/>
      <c r="P186" s="90"/>
      <c r="Q186" s="78">
        <f t="shared" si="107"/>
        <v>0.48218427952287901</v>
      </c>
      <c r="R186" s="78">
        <f t="shared" si="107"/>
        <v>0.48218427952287901</v>
      </c>
      <c r="S186" s="78">
        <f t="shared" ref="S186" si="110">S151</f>
        <v>0.48218427952287901</v>
      </c>
      <c r="T186" s="81"/>
      <c r="U186" s="81"/>
    </row>
    <row r="187" spans="1:23" outlineLevel="1" x14ac:dyDescent="0.25">
      <c r="A187" s="99"/>
      <c r="B187" s="2" t="s">
        <v>94</v>
      </c>
      <c r="H187" s="90"/>
      <c r="I187" s="79">
        <f>((1-I182)+I182*(1-I183))/(1-I182)*I186</f>
        <v>0.78103009330906092</v>
      </c>
      <c r="J187" s="31"/>
      <c r="K187" s="31"/>
      <c r="L187" s="31"/>
      <c r="M187" s="31"/>
      <c r="P187" s="90"/>
      <c r="Q187" s="79">
        <f>((1-Q182)+Q182*(1-Q183))/(1-Q182)*Q186</f>
        <v>0.78103009330906092</v>
      </c>
      <c r="R187" s="79">
        <f>((1-R182)+R182*(1-R183))/(1-R182)*R186</f>
        <v>0.78103009330906092</v>
      </c>
      <c r="S187" s="79">
        <f>((1-S182)+S182*(1-S183))/(1-S182)*S186</f>
        <v>0.78103009330906092</v>
      </c>
      <c r="T187" s="81"/>
      <c r="U187" s="81"/>
    </row>
    <row r="188" spans="1:23" outlineLevel="1" x14ac:dyDescent="0.25">
      <c r="A188" s="99"/>
      <c r="B188" s="2" t="s">
        <v>157</v>
      </c>
      <c r="D188" s="2" t="s">
        <v>85</v>
      </c>
      <c r="H188" s="90"/>
      <c r="I188" s="80">
        <f>I184+I187*I185</f>
        <v>5.2332466203914588E-2</v>
      </c>
      <c r="J188" s="31"/>
      <c r="K188" s="31"/>
      <c r="L188" s="31"/>
      <c r="M188" s="31"/>
      <c r="P188" s="90"/>
      <c r="Q188" s="80">
        <f>Q184+Q187*Q185</f>
        <v>5.3456696973145361E-2</v>
      </c>
      <c r="R188" s="80">
        <f>R184+R187*R185</f>
        <v>6.6507273896222269E-2</v>
      </c>
      <c r="S188" s="80">
        <f>S184+S187*S185</f>
        <v>6.5775384974023049E-2</v>
      </c>
      <c r="T188" s="82"/>
      <c r="U188" s="82"/>
    </row>
    <row r="189" spans="1:23" outlineLevel="1" x14ac:dyDescent="0.25">
      <c r="A189" s="99"/>
      <c r="B189" s="2" t="s">
        <v>158</v>
      </c>
      <c r="D189" s="2" t="s">
        <v>85</v>
      </c>
      <c r="H189" s="90"/>
      <c r="I189" s="80">
        <f>I188*1/(1-I183)</f>
        <v>6.9776621605219455E-2</v>
      </c>
      <c r="J189" s="31"/>
      <c r="K189" s="31"/>
      <c r="L189" s="31"/>
      <c r="M189" s="31"/>
      <c r="P189" s="90"/>
      <c r="Q189" s="80">
        <f>Q188*1/(1-Q183)</f>
        <v>7.1275595964193819E-2</v>
      </c>
      <c r="R189" s="80">
        <f>R188*1/(1-R183)</f>
        <v>8.8676365194963025E-2</v>
      </c>
      <c r="S189" s="80">
        <f>S188*1/(1-S183)</f>
        <v>8.7700513298697394E-2</v>
      </c>
      <c r="T189" s="82"/>
      <c r="U189" s="82"/>
    </row>
    <row r="190" spans="1:23" outlineLevel="1" x14ac:dyDescent="0.25">
      <c r="A190" s="99"/>
      <c r="B190" s="2" t="s">
        <v>159</v>
      </c>
      <c r="D190" s="2" t="s">
        <v>85</v>
      </c>
      <c r="H190" s="90"/>
      <c r="I190" s="76">
        <f>I153</f>
        <v>2.5222007722007712E-2</v>
      </c>
      <c r="J190" s="31"/>
      <c r="K190" s="31"/>
      <c r="L190" s="31"/>
      <c r="M190" s="31"/>
      <c r="P190" s="90"/>
      <c r="Q190" s="76">
        <f t="shared" ref="Q190:S191" si="111">Q153</f>
        <v>2.5222007722007712E-2</v>
      </c>
      <c r="R190" s="76">
        <f t="shared" si="111"/>
        <v>3.5460384615384609E-2</v>
      </c>
      <c r="S190" s="76">
        <f t="shared" si="111"/>
        <v>3.3129472656249999E-2</v>
      </c>
      <c r="T190" s="68"/>
      <c r="U190" s="68"/>
    </row>
    <row r="191" spans="1:23" outlineLevel="1" x14ac:dyDescent="0.25">
      <c r="A191" s="99"/>
      <c r="B191" s="2" t="s">
        <v>91</v>
      </c>
      <c r="D191" s="2" t="s">
        <v>85</v>
      </c>
      <c r="H191" s="90"/>
      <c r="I191" s="76">
        <f>I154</f>
        <v>1.5E-3</v>
      </c>
      <c r="J191" s="31"/>
      <c r="K191" s="31"/>
      <c r="L191" s="31"/>
      <c r="M191" s="31"/>
      <c r="P191" s="90"/>
      <c r="Q191" s="76">
        <f t="shared" si="111"/>
        <v>1.5E-3</v>
      </c>
      <c r="R191" s="76">
        <f t="shared" si="111"/>
        <v>1.5E-3</v>
      </c>
      <c r="S191" s="76">
        <f t="shared" si="111"/>
        <v>1.5E-3</v>
      </c>
      <c r="T191" s="68"/>
      <c r="U191" s="68"/>
    </row>
    <row r="192" spans="1:23" outlineLevel="1" x14ac:dyDescent="0.25">
      <c r="A192" s="99"/>
      <c r="B192" s="2" t="s">
        <v>156</v>
      </c>
      <c r="D192" s="2" t="s">
        <v>85</v>
      </c>
      <c r="H192" s="90"/>
      <c r="I192" s="80">
        <f>I190+I191</f>
        <v>2.6722007722007713E-2</v>
      </c>
      <c r="J192" s="31"/>
      <c r="K192" s="31"/>
      <c r="L192" s="31"/>
      <c r="M192" s="31"/>
      <c r="P192" s="90"/>
      <c r="Q192" s="80">
        <f>Q190+Q191</f>
        <v>2.6722007722007713E-2</v>
      </c>
      <c r="R192" s="80">
        <f>R190+R191</f>
        <v>3.696038461538461E-2</v>
      </c>
      <c r="S192" s="80">
        <f>S190+S191</f>
        <v>3.462947265625E-2</v>
      </c>
      <c r="T192" s="82"/>
      <c r="U192" s="82"/>
    </row>
    <row r="193" spans="1:21" outlineLevel="1" x14ac:dyDescent="0.25">
      <c r="A193" s="99"/>
      <c r="B193" s="2" t="s">
        <v>160</v>
      </c>
      <c r="D193" s="2" t="s">
        <v>85</v>
      </c>
      <c r="H193" s="90"/>
      <c r="I193" s="80">
        <f>(1-I182)*I189+I182*I192</f>
        <v>5.0295921593140766E-2</v>
      </c>
      <c r="J193" s="31"/>
      <c r="K193" s="31"/>
      <c r="L193" s="31"/>
      <c r="M193" s="31"/>
      <c r="P193" s="90"/>
      <c r="Q193" s="80">
        <f>(1-Q182)*Q189+Q182*Q192</f>
        <v>5.1116662722752372E-2</v>
      </c>
      <c r="R193" s="80">
        <f>(1-R182)*R189+R182*R192</f>
        <v>6.5276701079194616E-2</v>
      </c>
      <c r="S193" s="80">
        <f>(1-S182)*S189+S182*S192</f>
        <v>6.3687732115970633E-2</v>
      </c>
      <c r="T193" s="82"/>
      <c r="U193" s="82"/>
    </row>
    <row r="194" spans="1:21" outlineLevel="1" x14ac:dyDescent="0.25">
      <c r="A194" s="99"/>
      <c r="B194" s="2" t="s">
        <v>268</v>
      </c>
      <c r="D194" s="2" t="s">
        <v>85</v>
      </c>
      <c r="H194" s="90"/>
      <c r="I194" s="32">
        <f>ROUND(I193,3)</f>
        <v>0.05</v>
      </c>
      <c r="J194" s="31"/>
      <c r="K194" s="31"/>
      <c r="L194" s="31"/>
      <c r="M194" s="31"/>
      <c r="P194" s="90"/>
      <c r="Q194" s="32">
        <f>ROUND(Q193,3)</f>
        <v>5.0999999999999997E-2</v>
      </c>
      <c r="R194" s="32">
        <f>ROUND(R193,3)</f>
        <v>6.5000000000000002E-2</v>
      </c>
      <c r="S194" s="32">
        <f>ROUND(S193,3)</f>
        <v>6.4000000000000001E-2</v>
      </c>
      <c r="T194" s="68"/>
      <c r="U194" s="68"/>
    </row>
    <row r="195" spans="1:21" outlineLevel="1" x14ac:dyDescent="0.25">
      <c r="A195" s="99"/>
      <c r="B195" s="2" t="s">
        <v>269</v>
      </c>
      <c r="D195" s="2" t="s">
        <v>85</v>
      </c>
      <c r="H195" s="90"/>
      <c r="I195" s="76">
        <f>I157</f>
        <v>8.8408398013620181E-3</v>
      </c>
      <c r="J195" s="31"/>
      <c r="K195" s="31"/>
      <c r="L195" s="31"/>
      <c r="M195" s="31"/>
      <c r="P195" s="90"/>
      <c r="Q195" s="76">
        <f>Q157</f>
        <v>8.8408398013620181E-3</v>
      </c>
      <c r="R195" s="76">
        <f>R157</f>
        <v>8.8408398013620181E-3</v>
      </c>
      <c r="S195" s="76">
        <f>S157</f>
        <v>8.8408398013620007E-3</v>
      </c>
      <c r="T195" s="68"/>
      <c r="U195" s="68"/>
    </row>
    <row r="196" spans="1:21" outlineLevel="1" x14ac:dyDescent="0.25">
      <c r="A196" s="99"/>
      <c r="B196" s="2" t="s">
        <v>173</v>
      </c>
      <c r="D196" s="2" t="s">
        <v>85</v>
      </c>
      <c r="H196" s="90"/>
      <c r="I196" s="80">
        <f>(1+I193)/(1+I195)-1</f>
        <v>4.1091795807890907E-2</v>
      </c>
      <c r="J196" s="31"/>
      <c r="K196" s="31"/>
      <c r="L196" s="31"/>
      <c r="M196" s="31"/>
      <c r="P196" s="90"/>
      <c r="Q196" s="80">
        <f>(1+Q193)/(1+Q195)-1</f>
        <v>4.1905344483986529E-2</v>
      </c>
      <c r="R196" s="80">
        <f>(1+R193)/(1+R195)-1</f>
        <v>5.5941293265788783E-2</v>
      </c>
      <c r="S196" s="80">
        <f>(1+S193)/(1+S195)-1</f>
        <v>5.436624901645315E-2</v>
      </c>
      <c r="T196" s="82"/>
      <c r="U196" s="82"/>
    </row>
    <row r="197" spans="1:21" outlineLevel="1" x14ac:dyDescent="0.25">
      <c r="A197" s="99"/>
      <c r="B197" s="2" t="s">
        <v>185</v>
      </c>
      <c r="D197" s="2" t="s">
        <v>85</v>
      </c>
      <c r="H197" s="90"/>
      <c r="I197" s="32">
        <f>ROUND(I196,3)</f>
        <v>4.1000000000000002E-2</v>
      </c>
      <c r="J197" s="31"/>
      <c r="K197" s="31"/>
      <c r="L197" s="31"/>
      <c r="M197" s="31"/>
      <c r="P197" s="90"/>
      <c r="Q197" s="32">
        <f>ROUND(Q196,3)</f>
        <v>4.2000000000000003E-2</v>
      </c>
      <c r="R197" s="32">
        <f>ROUND(R196,3)</f>
        <v>5.6000000000000001E-2</v>
      </c>
      <c r="S197" s="32">
        <f>ROUND(S196,3)</f>
        <v>5.3999999999999999E-2</v>
      </c>
      <c r="T197" s="68"/>
      <c r="U197" s="68"/>
    </row>
    <row r="198" spans="1:21" outlineLevel="1" x14ac:dyDescent="0.25">
      <c r="A198" s="99"/>
      <c r="B198" s="93" t="s">
        <v>270</v>
      </c>
      <c r="D198" s="2" t="s">
        <v>85</v>
      </c>
      <c r="H198" s="90"/>
      <c r="I198" s="90"/>
      <c r="J198" s="90"/>
      <c r="K198" s="90"/>
      <c r="L198" s="31"/>
      <c r="M198" s="31"/>
      <c r="P198" s="90"/>
      <c r="Q198" s="90"/>
      <c r="R198" s="90"/>
      <c r="S198" s="90"/>
      <c r="T198" s="31"/>
      <c r="U198" s="31"/>
    </row>
    <row r="199" spans="1:21" outlineLevel="1" x14ac:dyDescent="0.25">
      <c r="B199" s="93" t="s">
        <v>172</v>
      </c>
      <c r="D199" s="2" t="s">
        <v>85</v>
      </c>
      <c r="H199" s="90"/>
      <c r="I199" s="90"/>
      <c r="J199" s="90"/>
      <c r="K199" s="90"/>
      <c r="L199" s="31"/>
      <c r="M199" s="31"/>
      <c r="P199" s="90"/>
      <c r="Q199" s="90"/>
      <c r="R199" s="90"/>
      <c r="S199" s="90"/>
      <c r="T199" s="31"/>
      <c r="U199" s="31"/>
    </row>
    <row r="200" spans="1:21" outlineLevel="1" x14ac:dyDescent="0.25">
      <c r="B200" s="93" t="s">
        <v>184</v>
      </c>
      <c r="D200" s="2" t="s">
        <v>85</v>
      </c>
      <c r="H200" s="90"/>
      <c r="I200" s="90"/>
      <c r="J200" s="90"/>
      <c r="K200" s="90"/>
      <c r="L200" s="31"/>
      <c r="M200" s="31"/>
      <c r="P200" s="90"/>
      <c r="Q200" s="90"/>
      <c r="R200" s="90"/>
      <c r="S200" s="90"/>
      <c r="T200" s="31"/>
      <c r="U200" s="31"/>
    </row>
    <row r="201" spans="1:21" outlineLevel="1" x14ac:dyDescent="0.25"/>
    <row r="202" spans="1:21" x14ac:dyDescent="0.25">
      <c r="B202" s="39"/>
    </row>
    <row r="203" spans="1:21" s="8" customFormat="1" collapsed="1" x14ac:dyDescent="0.25">
      <c r="B203" s="8" t="s">
        <v>177</v>
      </c>
      <c r="H203" s="35">
        <v>2021</v>
      </c>
      <c r="I203" s="35">
        <v>2022</v>
      </c>
      <c r="J203" s="35">
        <v>2023</v>
      </c>
      <c r="K203" s="35">
        <v>2024</v>
      </c>
      <c r="L203" s="35">
        <v>2025</v>
      </c>
      <c r="M203" s="35">
        <v>2026</v>
      </c>
    </row>
    <row r="204" spans="1:21" outlineLevel="1" x14ac:dyDescent="0.25">
      <c r="B204" s="39"/>
    </row>
    <row r="205" spans="1:21" outlineLevel="1" x14ac:dyDescent="0.25">
      <c r="B205" s="46" t="s">
        <v>69</v>
      </c>
    </row>
    <row r="206" spans="1:21" outlineLevel="1" x14ac:dyDescent="0.25">
      <c r="B206" s="71" t="s">
        <v>271</v>
      </c>
      <c r="D206" s="2" t="s">
        <v>85</v>
      </c>
      <c r="H206" s="90"/>
      <c r="I206" s="76">
        <f>I56</f>
        <v>2.9744296653400362E-2</v>
      </c>
      <c r="J206" s="76">
        <f>J56</f>
        <v>2.9744296653400362E-2</v>
      </c>
      <c r="K206" s="76">
        <f>K56</f>
        <v>2.9744296653400362E-2</v>
      </c>
      <c r="L206" s="76">
        <f>L56</f>
        <v>2.9744296653400362E-2</v>
      </c>
      <c r="M206" s="76">
        <f>M56</f>
        <v>2.9744296653400362E-2</v>
      </c>
    </row>
    <row r="207" spans="1:21" outlineLevel="1" x14ac:dyDescent="0.25">
      <c r="B207" s="40" t="s">
        <v>356</v>
      </c>
      <c r="D207" s="2" t="s">
        <v>85</v>
      </c>
      <c r="H207" s="90"/>
      <c r="I207" s="43">
        <f>'2. Input uit WACC modellen'!T32</f>
        <v>2.9744296653400362E-2</v>
      </c>
      <c r="J207" s="43">
        <f>'2. Input uit WACC modellen'!U32</f>
        <v>2.9744296653400362E-2</v>
      </c>
      <c r="K207" s="43">
        <f>'2. Input uit WACC modellen'!V32</f>
        <v>2.9744296653400362E-2</v>
      </c>
      <c r="L207" s="43">
        <f>'2. Input uit WACC modellen'!W32</f>
        <v>2.9744296653400362E-2</v>
      </c>
      <c r="M207" s="43">
        <f>'2. Input uit WACC modellen'!X32</f>
        <v>2.9744296653400362E-2</v>
      </c>
    </row>
    <row r="208" spans="1:21" outlineLevel="1" x14ac:dyDescent="0.25">
      <c r="B208" s="39" t="s">
        <v>101</v>
      </c>
      <c r="D208" s="2" t="s">
        <v>100</v>
      </c>
      <c r="H208" s="90"/>
      <c r="I208" s="83" t="b">
        <f>I206=I207</f>
        <v>1</v>
      </c>
      <c r="J208" s="83" t="b">
        <f t="shared" ref="J208:M208" si="112">J206=J207</f>
        <v>1</v>
      </c>
      <c r="K208" s="83" t="b">
        <f t="shared" si="112"/>
        <v>1</v>
      </c>
      <c r="L208" s="83" t="b">
        <f t="shared" si="112"/>
        <v>1</v>
      </c>
      <c r="M208" s="83" t="b">
        <f t="shared" si="112"/>
        <v>1</v>
      </c>
    </row>
    <row r="209" spans="2:13" outlineLevel="1" x14ac:dyDescent="0.25">
      <c r="B209" s="39"/>
    </row>
    <row r="210" spans="2:13" outlineLevel="1" x14ac:dyDescent="0.25">
      <c r="B210" s="46" t="s">
        <v>216</v>
      </c>
    </row>
    <row r="211" spans="2:13" outlineLevel="1" x14ac:dyDescent="0.25">
      <c r="B211" s="71" t="s">
        <v>271</v>
      </c>
      <c r="D211" s="2" t="s">
        <v>85</v>
      </c>
      <c r="H211" s="90"/>
      <c r="I211" s="76">
        <f t="shared" ref="I211:M211" si="113">I114</f>
        <v>2.7564931890609958E-2</v>
      </c>
      <c r="J211" s="76">
        <f t="shared" si="113"/>
        <v>2.7564931890609958E-2</v>
      </c>
      <c r="K211" s="76">
        <f t="shared" si="113"/>
        <v>2.7564931890609958E-2</v>
      </c>
      <c r="L211" s="76">
        <f t="shared" si="113"/>
        <v>2.7564931890609958E-2</v>
      </c>
      <c r="M211" s="76">
        <f t="shared" si="113"/>
        <v>2.7564931890609958E-2</v>
      </c>
    </row>
    <row r="212" spans="2:13" outlineLevel="1" x14ac:dyDescent="0.25">
      <c r="B212" s="40" t="s">
        <v>356</v>
      </c>
      <c r="D212" s="2" t="s">
        <v>85</v>
      </c>
      <c r="H212" s="90"/>
      <c r="I212" s="43">
        <f>'2. Input uit WACC modellen'!T53</f>
        <v>2.7564931890609958E-2</v>
      </c>
      <c r="J212" s="43">
        <f>'2. Input uit WACC modellen'!U53</f>
        <v>2.7564931890609958E-2</v>
      </c>
      <c r="K212" s="43">
        <f>'2. Input uit WACC modellen'!V53</f>
        <v>2.7564931890609958E-2</v>
      </c>
      <c r="L212" s="43">
        <f>'2. Input uit WACC modellen'!W53</f>
        <v>2.7564931890609958E-2</v>
      </c>
      <c r="M212" s="43">
        <f>'2. Input uit WACC modellen'!X53</f>
        <v>2.7564931890609958E-2</v>
      </c>
    </row>
    <row r="213" spans="2:13" outlineLevel="1" x14ac:dyDescent="0.25">
      <c r="B213" s="71" t="s">
        <v>272</v>
      </c>
      <c r="D213" s="2" t="s">
        <v>85</v>
      </c>
      <c r="H213" s="90"/>
      <c r="I213" s="76">
        <f t="shared" ref="I213:M213" si="114">I117</f>
        <v>1.8560006049056055E-2</v>
      </c>
      <c r="J213" s="76">
        <f t="shared" si="114"/>
        <v>1.8560006049056055E-2</v>
      </c>
      <c r="K213" s="76">
        <f t="shared" si="114"/>
        <v>1.8560006049056055E-2</v>
      </c>
      <c r="L213" s="76">
        <f t="shared" si="114"/>
        <v>1.8560006049056055E-2</v>
      </c>
      <c r="M213" s="76">
        <f t="shared" si="114"/>
        <v>1.8560006049056055E-2</v>
      </c>
    </row>
    <row r="214" spans="2:13" outlineLevel="1" x14ac:dyDescent="0.25">
      <c r="B214" s="40" t="s">
        <v>357</v>
      </c>
      <c r="D214" s="2" t="s">
        <v>85</v>
      </c>
      <c r="H214" s="90"/>
      <c r="I214" s="43">
        <f>'2. Input uit WACC modellen'!T54</f>
        <v>1.8560006049056055E-2</v>
      </c>
      <c r="J214" s="43">
        <f>'2. Input uit WACC modellen'!U54</f>
        <v>1.8560006049056055E-2</v>
      </c>
      <c r="K214" s="43">
        <f>'2. Input uit WACC modellen'!V54</f>
        <v>1.8560006049056055E-2</v>
      </c>
      <c r="L214" s="43">
        <f>'2. Input uit WACC modellen'!W54</f>
        <v>1.8560006049056055E-2</v>
      </c>
      <c r="M214" s="43">
        <f>'2. Input uit WACC modellen'!X54</f>
        <v>1.8560006049056055E-2</v>
      </c>
    </row>
    <row r="215" spans="2:13" outlineLevel="1" x14ac:dyDescent="0.25">
      <c r="B215" s="39" t="s">
        <v>101</v>
      </c>
      <c r="D215" s="2" t="s">
        <v>100</v>
      </c>
      <c r="H215" s="90"/>
      <c r="I215" s="83" t="b">
        <f>AND(I211=I212,I213=I214)</f>
        <v>1</v>
      </c>
      <c r="J215" s="83" t="b">
        <f t="shared" ref="J215:M215" si="115">AND(J211=J212,J213=J214)</f>
        <v>1</v>
      </c>
      <c r="K215" s="83" t="b">
        <f t="shared" si="115"/>
        <v>1</v>
      </c>
      <c r="L215" s="83" t="b">
        <f t="shared" si="115"/>
        <v>1</v>
      </c>
      <c r="M215" s="83" t="b">
        <f t="shared" si="115"/>
        <v>1</v>
      </c>
    </row>
    <row r="216" spans="2:13" outlineLevel="1" x14ac:dyDescent="0.25">
      <c r="B216" s="39"/>
    </row>
    <row r="217" spans="2:13" outlineLevel="1" x14ac:dyDescent="0.25">
      <c r="B217" s="46" t="s">
        <v>192</v>
      </c>
    </row>
    <row r="218" spans="2:13" outlineLevel="1" x14ac:dyDescent="0.25">
      <c r="B218" s="71" t="s">
        <v>271</v>
      </c>
      <c r="D218" s="2" t="s">
        <v>85</v>
      </c>
      <c r="H218" s="90"/>
      <c r="I218" s="76">
        <f>I172</f>
        <v>3.2984118901145901E-2</v>
      </c>
      <c r="J218" s="76">
        <f>J172</f>
        <v>3.2984118901145901E-2</v>
      </c>
      <c r="K218" s="76">
        <f>K172</f>
        <v>3.2984118901145901E-2</v>
      </c>
      <c r="L218" s="76">
        <f>L172</f>
        <v>3.2984118901145901E-2</v>
      </c>
      <c r="M218" s="76">
        <f>M172</f>
        <v>3.2984118901145901E-2</v>
      </c>
    </row>
    <row r="219" spans="2:13" outlineLevel="1" x14ac:dyDescent="0.25">
      <c r="B219" s="40" t="s">
        <v>356</v>
      </c>
      <c r="D219" s="2" t="s">
        <v>85</v>
      </c>
      <c r="H219" s="90"/>
      <c r="I219" s="43">
        <f>'2. Input uit WACC modellen'!T74</f>
        <v>3.2984118901145887E-2</v>
      </c>
      <c r="J219" s="43">
        <f>'2. Input uit WACC modellen'!U74</f>
        <v>3.2984118901145887E-2</v>
      </c>
      <c r="K219" s="43">
        <f>'2. Input uit WACC modellen'!V74</f>
        <v>3.2984118901145887E-2</v>
      </c>
      <c r="L219" s="43">
        <f>'2. Input uit WACC modellen'!W74</f>
        <v>3.2984118901145887E-2</v>
      </c>
      <c r="M219" s="43">
        <f>'2. Input uit WACC modellen'!X74</f>
        <v>3.2984118901145887E-2</v>
      </c>
    </row>
    <row r="220" spans="2:13" outlineLevel="1" x14ac:dyDescent="0.25">
      <c r="B220" s="71" t="s">
        <v>272</v>
      </c>
      <c r="D220" s="2" t="s">
        <v>85</v>
      </c>
      <c r="H220" s="90"/>
      <c r="I220" s="76">
        <f>I175</f>
        <v>2.3931702749600881E-2</v>
      </c>
      <c r="J220" s="76">
        <f>J175</f>
        <v>2.3931702749600881E-2</v>
      </c>
      <c r="K220" s="76">
        <f>K175</f>
        <v>2.3931702749600881E-2</v>
      </c>
      <c r="L220" s="76">
        <f>L175</f>
        <v>2.3931702749600881E-2</v>
      </c>
      <c r="M220" s="76">
        <f>M175</f>
        <v>2.3931702749600881E-2</v>
      </c>
    </row>
    <row r="221" spans="2:13" outlineLevel="1" x14ac:dyDescent="0.25">
      <c r="B221" s="40" t="s">
        <v>357</v>
      </c>
      <c r="D221" s="2" t="s">
        <v>85</v>
      </c>
      <c r="H221" s="90"/>
      <c r="I221" s="43">
        <f>'2. Input uit WACC modellen'!T75</f>
        <v>2.3931702749600881E-2</v>
      </c>
      <c r="J221" s="43">
        <f>'2. Input uit WACC modellen'!U75</f>
        <v>2.3931702749600881E-2</v>
      </c>
      <c r="K221" s="43">
        <f>'2. Input uit WACC modellen'!V75</f>
        <v>2.3931702749600881E-2</v>
      </c>
      <c r="L221" s="43">
        <f>'2. Input uit WACC modellen'!W75</f>
        <v>2.3931702749600881E-2</v>
      </c>
      <c r="M221" s="43">
        <f>'2. Input uit WACC modellen'!X75</f>
        <v>2.3931702749600881E-2</v>
      </c>
    </row>
    <row r="222" spans="2:13" outlineLevel="1" x14ac:dyDescent="0.25">
      <c r="B222" s="39" t="s">
        <v>101</v>
      </c>
      <c r="D222" s="2" t="s">
        <v>100</v>
      </c>
      <c r="H222" s="90"/>
      <c r="I222" s="83" t="b">
        <f>AND(I218=I219,I220=I221)</f>
        <v>1</v>
      </c>
      <c r="J222" s="83" t="b">
        <f t="shared" ref="J222:M222" si="116">AND(J218=J219,J220=J221)</f>
        <v>1</v>
      </c>
      <c r="K222" s="83" t="b">
        <f t="shared" si="116"/>
        <v>1</v>
      </c>
      <c r="L222" s="83" t="b">
        <f t="shared" si="116"/>
        <v>1</v>
      </c>
      <c r="M222" s="83" t="b">
        <f t="shared" si="116"/>
        <v>1</v>
      </c>
    </row>
    <row r="223" spans="2:13" x14ac:dyDescent="0.25">
      <c r="B223" s="39"/>
    </row>
    <row r="224" spans="2:13" x14ac:dyDescent="0.25">
      <c r="B224" s="39"/>
    </row>
    <row r="225" spans="2:2" x14ac:dyDescent="0.25">
      <c r="B225" s="39"/>
    </row>
    <row r="226" spans="2:2" x14ac:dyDescent="0.25">
      <c r="B226" s="39"/>
    </row>
    <row r="227" spans="2:2" x14ac:dyDescent="0.25">
      <c r="B227" s="21" t="s">
        <v>61</v>
      </c>
    </row>
  </sheetData>
  <pageMargins left="0.7" right="0.7" top="0.75" bottom="0.75" header="0.3" footer="0.3"/>
  <pageSetup paperSize="9" orientation="portrait" r:id="rId1"/>
  <ignoredErrors>
    <ignoredError sqref="I35 I39 I93 I97 Q98 I149 I153"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878EC-F56E-4800-A9F7-8E88BEBB5173}">
  <sheetPr>
    <tabColor rgb="FFCCC8D9"/>
    <pageSetUpPr fitToPage="1"/>
  </sheetPr>
  <dimension ref="A2:Z69"/>
  <sheetViews>
    <sheetView showGridLines="0" zoomScale="80" zoomScaleNormal="80" workbookViewId="0">
      <pane ySplit="3" topLeftCell="A49" activePane="bottomLeft" state="frozen"/>
      <selection activeCell="C40" sqref="C40"/>
      <selection pane="bottomLeft" activeCell="A4" sqref="A4"/>
    </sheetView>
  </sheetViews>
  <sheetFormatPr defaultColWidth="9.109375" defaultRowHeight="13.2" x14ac:dyDescent="0.25"/>
  <cols>
    <col min="1" max="1" width="2.6640625" style="2" customWidth="1"/>
    <col min="2" max="2" width="19.109375" style="2" customWidth="1"/>
    <col min="3" max="3" width="2.6640625" style="2" customWidth="1"/>
    <col min="4" max="4" width="35.6640625" style="2" customWidth="1"/>
    <col min="5" max="5" width="2.6640625" style="2" customWidth="1"/>
    <col min="6" max="6" width="18.5546875" style="2" customWidth="1"/>
    <col min="7" max="7" width="2.6640625" style="2" customWidth="1"/>
    <col min="8" max="8" width="34.33203125" style="2" customWidth="1"/>
    <col min="9" max="9" width="2.6640625" style="2" customWidth="1"/>
    <col min="10" max="10" width="10.6640625" style="2" customWidth="1"/>
    <col min="11" max="11" width="2.6640625" style="2" customWidth="1"/>
    <col min="12" max="12" width="25.6640625" style="2" customWidth="1"/>
    <col min="13" max="13" width="2.6640625" style="2" customWidth="1"/>
    <col min="14" max="14" width="10.6640625" style="2" customWidth="1"/>
    <col min="15" max="15" width="2.6640625" style="2" customWidth="1"/>
    <col min="16" max="16" width="25.6640625" style="2" customWidth="1"/>
    <col min="17" max="17" width="2.6640625" style="2" customWidth="1"/>
    <col min="18" max="18" width="10.6640625" style="2" customWidth="1"/>
    <col min="19" max="19" width="2.6640625" style="2" customWidth="1"/>
    <col min="20" max="20" width="25.6640625" style="2" customWidth="1"/>
    <col min="21" max="21" width="2.6640625" style="2" customWidth="1"/>
    <col min="22" max="22" width="10.6640625" style="2" customWidth="1"/>
    <col min="23" max="23" width="2.6640625" style="2" customWidth="1"/>
    <col min="24" max="24" width="25.6640625" style="2" customWidth="1"/>
    <col min="25" max="25" width="2.6640625" style="2" customWidth="1"/>
    <col min="26" max="16384" width="9.109375" style="2"/>
  </cols>
  <sheetData>
    <row r="2" spans="1:2" s="7" customFormat="1" ht="17.399999999999999" x14ac:dyDescent="0.25">
      <c r="B2" s="7" t="s">
        <v>42</v>
      </c>
    </row>
    <row r="4" spans="1:2" s="8" customFormat="1" x14ac:dyDescent="0.25">
      <c r="B4" s="8" t="s">
        <v>11</v>
      </c>
    </row>
    <row r="6" spans="1:2" x14ac:dyDescent="0.25">
      <c r="B6" s="2" t="s">
        <v>365</v>
      </c>
    </row>
    <row r="7" spans="1:2" x14ac:dyDescent="0.25">
      <c r="B7" s="2" t="s">
        <v>366</v>
      </c>
    </row>
    <row r="8" spans="1:2" x14ac:dyDescent="0.25">
      <c r="B8" s="95" t="s">
        <v>359</v>
      </c>
    </row>
    <row r="9" spans="1:2" x14ac:dyDescent="0.25">
      <c r="B9" s="95" t="s">
        <v>360</v>
      </c>
    </row>
    <row r="10" spans="1:2" x14ac:dyDescent="0.25">
      <c r="B10" s="95" t="s">
        <v>361</v>
      </c>
    </row>
    <row r="11" spans="1:2" x14ac:dyDescent="0.25">
      <c r="B11" s="95" t="s">
        <v>305</v>
      </c>
    </row>
    <row r="12" spans="1:2" x14ac:dyDescent="0.25">
      <c r="B12" s="95" t="s">
        <v>367</v>
      </c>
    </row>
    <row r="14" spans="1:2" s="8" customFormat="1" x14ac:dyDescent="0.25">
      <c r="B14" s="8" t="s">
        <v>48</v>
      </c>
    </row>
    <row r="16" spans="1:2" s="48" customFormat="1" x14ac:dyDescent="0.25">
      <c r="A16" s="2"/>
      <c r="B16" s="48" t="s">
        <v>117</v>
      </c>
    </row>
    <row r="17" spans="1:26" s="48" customFormat="1" x14ac:dyDescent="0.25">
      <c r="A17" s="2"/>
    </row>
    <row r="18" spans="1:26" s="48" customFormat="1" x14ac:dyDescent="0.25">
      <c r="A18" s="2"/>
      <c r="B18" s="49"/>
      <c r="C18" s="49"/>
      <c r="D18" s="50" t="s">
        <v>118</v>
      </c>
      <c r="E18" s="49"/>
      <c r="F18" s="49"/>
      <c r="G18" s="49"/>
      <c r="H18" s="50" t="s">
        <v>119</v>
      </c>
      <c r="I18" s="49"/>
      <c r="J18" s="49"/>
      <c r="K18" s="49"/>
      <c r="L18" s="49"/>
      <c r="M18" s="49"/>
      <c r="N18" s="49"/>
      <c r="O18" s="49"/>
      <c r="P18" s="50" t="s">
        <v>120</v>
      </c>
      <c r="Q18" s="49"/>
      <c r="R18" s="49"/>
      <c r="S18" s="49"/>
      <c r="T18" s="50"/>
      <c r="U18" s="49"/>
      <c r="V18" s="49"/>
      <c r="W18" s="49"/>
      <c r="Y18" s="49"/>
      <c r="Z18" s="49"/>
    </row>
    <row r="19" spans="1:26" s="48" customFormat="1" ht="13.8" x14ac:dyDescent="0.25">
      <c r="A19" s="2"/>
      <c r="B19" s="51"/>
      <c r="C19" s="51"/>
      <c r="D19" s="51"/>
      <c r="E19" s="51"/>
      <c r="F19" s="51"/>
      <c r="S19" s="51"/>
      <c r="W19" s="51"/>
    </row>
    <row r="20" spans="1:26" s="48" customFormat="1" ht="13.8" x14ac:dyDescent="0.25">
      <c r="A20" s="2"/>
      <c r="B20" s="51"/>
      <c r="F20" s="55"/>
      <c r="S20" s="51"/>
      <c r="W20" s="51"/>
    </row>
    <row r="21" spans="1:26" s="48" customFormat="1" ht="13.8" x14ac:dyDescent="0.25">
      <c r="A21" s="2"/>
      <c r="B21" s="51"/>
      <c r="F21" s="55"/>
      <c r="G21" s="55"/>
      <c r="H21" s="55"/>
      <c r="S21" s="51"/>
      <c r="W21" s="51"/>
    </row>
    <row r="22" spans="1:26" s="48" customFormat="1" ht="13.8" x14ac:dyDescent="0.25">
      <c r="A22" s="2"/>
      <c r="B22" s="51"/>
      <c r="C22" s="52"/>
      <c r="D22" s="53"/>
      <c r="E22" s="54"/>
      <c r="F22" s="55"/>
      <c r="G22" s="52"/>
      <c r="H22" s="53"/>
      <c r="I22" s="54"/>
      <c r="J22" s="51"/>
      <c r="K22" s="52"/>
      <c r="L22" s="53"/>
      <c r="M22" s="54"/>
      <c r="S22" s="51"/>
      <c r="W22" s="51"/>
    </row>
    <row r="23" spans="1:26" s="48" customFormat="1" ht="13.8" x14ac:dyDescent="0.25">
      <c r="A23" s="2"/>
      <c r="B23" s="51"/>
      <c r="C23" s="56"/>
      <c r="D23" s="57"/>
      <c r="E23" s="58"/>
      <c r="F23" s="55"/>
      <c r="G23" s="56"/>
      <c r="H23" s="62" t="s">
        <v>123</v>
      </c>
      <c r="I23" s="58"/>
      <c r="J23" s="51"/>
      <c r="K23" s="56"/>
      <c r="L23" s="62"/>
      <c r="M23" s="58"/>
      <c r="S23" s="51"/>
      <c r="W23" s="51"/>
    </row>
    <row r="24" spans="1:26" s="48" customFormat="1" ht="13.8" x14ac:dyDescent="0.25">
      <c r="A24" s="2"/>
      <c r="B24" s="51"/>
      <c r="C24" s="56"/>
      <c r="D24" s="57"/>
      <c r="E24" s="58"/>
      <c r="F24" s="55"/>
      <c r="G24" s="59"/>
      <c r="H24" s="60"/>
      <c r="I24" s="61"/>
      <c r="J24" s="55"/>
      <c r="K24" s="56"/>
      <c r="L24" s="62"/>
      <c r="M24" s="58"/>
      <c r="S24" s="51"/>
      <c r="W24" s="51"/>
    </row>
    <row r="25" spans="1:26" s="48" customFormat="1" ht="13.8" x14ac:dyDescent="0.25">
      <c r="A25" s="2"/>
      <c r="B25" s="51"/>
      <c r="C25" s="56"/>
      <c r="D25" s="57" t="s">
        <v>121</v>
      </c>
      <c r="E25" s="58"/>
      <c r="F25" s="55"/>
      <c r="G25" s="55"/>
      <c r="H25" s="55"/>
      <c r="I25" s="55"/>
      <c r="J25" s="55"/>
      <c r="K25" s="56"/>
      <c r="L25" s="62" t="s">
        <v>124</v>
      </c>
      <c r="M25" s="58"/>
      <c r="O25" s="55"/>
      <c r="P25" s="55"/>
      <c r="Q25" s="55"/>
      <c r="S25" s="51"/>
      <c r="W25" s="51"/>
    </row>
    <row r="26" spans="1:26" s="48" customFormat="1" ht="13.8" x14ac:dyDescent="0.25">
      <c r="A26" s="2"/>
      <c r="B26" s="51"/>
      <c r="C26" s="56"/>
      <c r="D26" s="57"/>
      <c r="E26" s="58"/>
      <c r="F26" s="55"/>
      <c r="G26" s="55"/>
      <c r="H26" s="55"/>
      <c r="I26" s="55"/>
      <c r="J26" s="55"/>
      <c r="K26" s="56"/>
      <c r="L26" s="62"/>
      <c r="M26" s="58"/>
      <c r="O26" s="52"/>
      <c r="P26" s="53"/>
      <c r="Q26" s="54"/>
      <c r="S26" s="51"/>
      <c r="W26" s="51"/>
    </row>
    <row r="27" spans="1:26" s="48" customFormat="1" ht="13.8" x14ac:dyDescent="0.25">
      <c r="A27" s="2"/>
      <c r="B27" s="51"/>
      <c r="C27" s="59"/>
      <c r="D27" s="60"/>
      <c r="E27" s="61"/>
      <c r="I27" s="55"/>
      <c r="J27" s="55"/>
      <c r="K27" s="59"/>
      <c r="L27" s="63"/>
      <c r="M27" s="61"/>
      <c r="O27" s="56"/>
      <c r="P27" s="64"/>
      <c r="Q27" s="58"/>
      <c r="S27" s="51"/>
      <c r="W27" s="51"/>
    </row>
    <row r="28" spans="1:26" s="48" customFormat="1" ht="13.8" x14ac:dyDescent="0.25">
      <c r="A28" s="2"/>
      <c r="B28" s="51"/>
      <c r="C28" s="55"/>
      <c r="D28" s="55"/>
      <c r="E28" s="55"/>
      <c r="I28" s="55"/>
      <c r="J28" s="55"/>
      <c r="O28" s="56"/>
      <c r="P28" s="64" t="s">
        <v>126</v>
      </c>
      <c r="Q28" s="58"/>
      <c r="S28" s="51"/>
      <c r="W28" s="51"/>
    </row>
    <row r="29" spans="1:26" s="48" customFormat="1" ht="13.8" x14ac:dyDescent="0.25">
      <c r="A29" s="2"/>
      <c r="B29" s="51"/>
      <c r="C29" s="52"/>
      <c r="D29" s="53"/>
      <c r="E29" s="58"/>
      <c r="I29" s="55"/>
      <c r="J29" s="55"/>
      <c r="K29" s="52"/>
      <c r="L29" s="53"/>
      <c r="M29" s="54"/>
      <c r="O29" s="56"/>
      <c r="P29" s="64"/>
      <c r="Q29" s="58"/>
      <c r="S29" s="51"/>
      <c r="W29" s="51"/>
    </row>
    <row r="30" spans="1:26" s="48" customFormat="1" ht="13.8" x14ac:dyDescent="0.25">
      <c r="A30" s="2"/>
      <c r="B30" s="51"/>
      <c r="C30" s="56"/>
      <c r="D30" s="57"/>
      <c r="E30" s="58"/>
      <c r="I30" s="55"/>
      <c r="J30" s="55"/>
      <c r="K30" s="56"/>
      <c r="L30" s="62"/>
      <c r="M30" s="58"/>
      <c r="O30" s="59"/>
      <c r="P30" s="60"/>
      <c r="Q30" s="61"/>
      <c r="S30" s="51"/>
      <c r="W30" s="51"/>
    </row>
    <row r="31" spans="1:26" s="48" customFormat="1" ht="13.8" x14ac:dyDescent="0.25">
      <c r="A31" s="2"/>
      <c r="B31" s="51"/>
      <c r="C31" s="56"/>
      <c r="D31" s="57" t="s">
        <v>122</v>
      </c>
      <c r="E31" s="58"/>
      <c r="F31" s="55"/>
      <c r="J31" s="55"/>
      <c r="K31" s="56"/>
      <c r="L31" s="62" t="s">
        <v>125</v>
      </c>
      <c r="M31" s="58"/>
      <c r="S31" s="51"/>
      <c r="W31" s="51"/>
    </row>
    <row r="32" spans="1:26" s="48" customFormat="1" ht="13.8" x14ac:dyDescent="0.25">
      <c r="A32" s="2"/>
      <c r="B32" s="51"/>
      <c r="C32" s="56"/>
      <c r="D32" s="57"/>
      <c r="E32" s="58"/>
      <c r="F32" s="55"/>
      <c r="G32" s="52"/>
      <c r="H32" s="53"/>
      <c r="I32" s="54"/>
      <c r="J32" s="55"/>
      <c r="K32" s="56"/>
      <c r="L32" s="62"/>
      <c r="M32" s="58"/>
      <c r="O32" s="51"/>
      <c r="S32" s="51"/>
      <c r="W32" s="51"/>
    </row>
    <row r="33" spans="1:25" s="48" customFormat="1" ht="13.8" x14ac:dyDescent="0.25">
      <c r="A33" s="2"/>
      <c r="B33" s="51"/>
      <c r="C33" s="56"/>
      <c r="D33" s="57"/>
      <c r="E33" s="58"/>
      <c r="F33" s="55"/>
      <c r="G33" s="56"/>
      <c r="H33" s="62" t="s">
        <v>134</v>
      </c>
      <c r="I33" s="58"/>
      <c r="J33" s="55"/>
      <c r="K33" s="56"/>
      <c r="L33" s="62"/>
      <c r="M33" s="58"/>
      <c r="S33" s="51"/>
      <c r="W33" s="51"/>
    </row>
    <row r="34" spans="1:25" s="48" customFormat="1" ht="13.8" x14ac:dyDescent="0.25">
      <c r="A34" s="2"/>
      <c r="B34" s="51"/>
      <c r="C34" s="59"/>
      <c r="D34" s="60"/>
      <c r="E34" s="61"/>
      <c r="F34" s="55"/>
      <c r="G34" s="59"/>
      <c r="H34" s="60"/>
      <c r="I34" s="61"/>
      <c r="J34" s="55"/>
      <c r="K34" s="59"/>
      <c r="L34" s="60"/>
      <c r="M34" s="61"/>
      <c r="O34" s="51"/>
      <c r="S34" s="51"/>
      <c r="W34" s="51"/>
    </row>
    <row r="35" spans="1:25" s="48" customFormat="1" ht="13.8" x14ac:dyDescent="0.25">
      <c r="A35" s="2"/>
      <c r="F35" s="55"/>
      <c r="J35" s="55"/>
      <c r="S35" s="51"/>
      <c r="W35" s="51"/>
    </row>
    <row r="36" spans="1:25" s="48" customFormat="1" ht="13.8" x14ac:dyDescent="0.25">
      <c r="A36" s="2"/>
      <c r="F36" s="55"/>
      <c r="J36" s="55"/>
      <c r="S36" s="51"/>
      <c r="W36" s="51"/>
    </row>
    <row r="37" spans="1:25" s="48" customFormat="1" ht="13.8" x14ac:dyDescent="0.25">
      <c r="F37" s="55"/>
      <c r="J37" s="55"/>
      <c r="S37" s="51"/>
      <c r="W37" s="51"/>
    </row>
    <row r="38" spans="1:25" s="48" customFormat="1" x14ac:dyDescent="0.25">
      <c r="S38" s="65"/>
      <c r="T38" s="65"/>
      <c r="U38" s="65"/>
      <c r="W38" s="65"/>
      <c r="X38" s="65"/>
      <c r="Y38" s="65"/>
    </row>
    <row r="39" spans="1:25" s="8" customFormat="1" x14ac:dyDescent="0.25">
      <c r="B39" s="8" t="s">
        <v>12</v>
      </c>
    </row>
    <row r="41" spans="1:25" x14ac:dyDescent="0.25">
      <c r="B41" s="20" t="s">
        <v>31</v>
      </c>
      <c r="D41" s="20" t="s">
        <v>13</v>
      </c>
      <c r="F41" s="5"/>
    </row>
    <row r="43" spans="1:25" x14ac:dyDescent="0.25">
      <c r="B43" s="25">
        <v>123</v>
      </c>
      <c r="D43" s="2" t="s">
        <v>54</v>
      </c>
    </row>
    <row r="44" spans="1:25" x14ac:dyDescent="0.25">
      <c r="B44" s="27">
        <f>B43</f>
        <v>123</v>
      </c>
      <c r="D44" s="2" t="s">
        <v>178</v>
      </c>
    </row>
    <row r="45" spans="1:25" x14ac:dyDescent="0.25">
      <c r="B45" s="85">
        <v>123</v>
      </c>
      <c r="D45" s="2" t="s">
        <v>179</v>
      </c>
    </row>
    <row r="46" spans="1:25" x14ac:dyDescent="0.25">
      <c r="B46" s="28">
        <f>B44+B43</f>
        <v>246</v>
      </c>
      <c r="D46" s="2" t="s">
        <v>14</v>
      </c>
    </row>
    <row r="47" spans="1:25" x14ac:dyDescent="0.25">
      <c r="B47" s="22">
        <f>B44+B46</f>
        <v>369</v>
      </c>
      <c r="D47" s="2" t="s">
        <v>55</v>
      </c>
      <c r="E47" s="5"/>
      <c r="F47" s="5"/>
    </row>
    <row r="48" spans="1:25" x14ac:dyDescent="0.25">
      <c r="B48" s="31"/>
      <c r="D48" s="2" t="s">
        <v>228</v>
      </c>
      <c r="E48" s="5"/>
    </row>
    <row r="50" spans="2:5" x14ac:dyDescent="0.25">
      <c r="B50" s="21" t="s">
        <v>15</v>
      </c>
      <c r="E50" s="19"/>
    </row>
    <row r="51" spans="2:5" x14ac:dyDescent="0.25">
      <c r="B51" s="23">
        <f>B47+16</f>
        <v>385</v>
      </c>
      <c r="D51" s="2" t="s">
        <v>67</v>
      </c>
    </row>
    <row r="52" spans="2:5" x14ac:dyDescent="0.25">
      <c r="B52" s="69"/>
      <c r="C52" s="11"/>
      <c r="D52" s="2" t="s">
        <v>180</v>
      </c>
    </row>
    <row r="55" spans="2:5" x14ac:dyDescent="0.25">
      <c r="B55" s="20" t="s">
        <v>26</v>
      </c>
    </row>
    <row r="56" spans="2:5" x14ac:dyDescent="0.25">
      <c r="B56" s="1"/>
    </row>
    <row r="57" spans="2:5" x14ac:dyDescent="0.25">
      <c r="B57" s="21" t="s">
        <v>32</v>
      </c>
    </row>
    <row r="58" spans="2:5" x14ac:dyDescent="0.25">
      <c r="B58" s="22" t="s">
        <v>25</v>
      </c>
      <c r="D58" s="3" t="s">
        <v>35</v>
      </c>
    </row>
    <row r="59" spans="2:5" x14ac:dyDescent="0.25">
      <c r="B59" s="25" t="s">
        <v>23</v>
      </c>
      <c r="D59" s="3" t="s">
        <v>27</v>
      </c>
    </row>
    <row r="60" spans="2:5" x14ac:dyDescent="0.25">
      <c r="B60" s="28" t="s">
        <v>24</v>
      </c>
      <c r="D60" s="3" t="s">
        <v>28</v>
      </c>
    </row>
    <row r="61" spans="2:5" x14ac:dyDescent="0.25">
      <c r="B61" s="24" t="s">
        <v>24</v>
      </c>
      <c r="D61" s="3" t="s">
        <v>30</v>
      </c>
    </row>
    <row r="62" spans="2:5" x14ac:dyDescent="0.25">
      <c r="D62" s="3"/>
    </row>
    <row r="63" spans="2:5" x14ac:dyDescent="0.25">
      <c r="B63" s="21" t="s">
        <v>34</v>
      </c>
      <c r="D63" s="3"/>
    </row>
    <row r="64" spans="2:5" x14ac:dyDescent="0.25">
      <c r="B64" s="16" t="s">
        <v>29</v>
      </c>
      <c r="D64" s="3" t="s">
        <v>36</v>
      </c>
    </row>
    <row r="65" spans="2:4" x14ac:dyDescent="0.25">
      <c r="B65" s="17" t="s">
        <v>33</v>
      </c>
      <c r="D65" s="2" t="s">
        <v>56</v>
      </c>
    </row>
    <row r="68" spans="2:4" x14ac:dyDescent="0.25">
      <c r="B68" s="21" t="s">
        <v>61</v>
      </c>
    </row>
    <row r="69" spans="2:4" x14ac:dyDescent="0.25">
      <c r="B69" s="66"/>
    </row>
  </sheetData>
  <pageMargins left="0.75" right="0.75" top="1" bottom="1" header="0.5" footer="0.5"/>
  <pageSetup paperSize="9" scale="2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I29"/>
  <sheetViews>
    <sheetView showGridLines="0" zoomScale="90" zoomScaleNormal="90" workbookViewId="0">
      <pane ySplit="3" topLeftCell="A4" activePane="bottomLeft" state="frozen"/>
      <selection activeCell="B6" sqref="B6"/>
      <selection pane="bottomLeft" activeCell="E17" sqref="E17"/>
    </sheetView>
  </sheetViews>
  <sheetFormatPr defaultColWidth="9.109375" defaultRowHeight="13.2" x14ac:dyDescent="0.25"/>
  <cols>
    <col min="1" max="1" width="2.88671875" style="2" customWidth="1"/>
    <col min="2" max="2" width="7.5546875" style="2" customWidth="1"/>
    <col min="3" max="3" width="35.88671875" style="2" customWidth="1"/>
    <col min="4" max="4" width="78.6640625" style="2" customWidth="1"/>
    <col min="5" max="5" width="34.6640625" style="2" customWidth="1"/>
    <col min="6" max="6" width="40.6640625" style="2" customWidth="1"/>
    <col min="7" max="7" width="58.44140625" style="2" customWidth="1"/>
    <col min="8" max="8" width="5.6640625" style="2" customWidth="1"/>
    <col min="9" max="16384" width="9.109375" style="2"/>
  </cols>
  <sheetData>
    <row r="2" spans="2:9" s="7" customFormat="1" ht="17.399999999999999" x14ac:dyDescent="0.25">
      <c r="B2" s="7" t="s">
        <v>16</v>
      </c>
    </row>
    <row r="5" spans="2:9" s="8" customFormat="1" x14ac:dyDescent="0.25">
      <c r="B5" s="8" t="s">
        <v>17</v>
      </c>
    </row>
    <row r="7" spans="2:9" x14ac:dyDescent="0.25">
      <c r="B7" s="94" t="s">
        <v>51</v>
      </c>
    </row>
    <row r="8" spans="2:9" x14ac:dyDescent="0.25">
      <c r="B8" s="94" t="s">
        <v>52</v>
      </c>
    </row>
    <row r="10" spans="2:9" x14ac:dyDescent="0.25">
      <c r="B10" s="15" t="s">
        <v>43</v>
      </c>
      <c r="C10" s="15" t="s">
        <v>44</v>
      </c>
      <c r="D10" s="15" t="s">
        <v>62</v>
      </c>
      <c r="E10" s="15" t="s">
        <v>50</v>
      </c>
      <c r="F10" s="15" t="s">
        <v>63</v>
      </c>
      <c r="G10" s="15" t="s">
        <v>0</v>
      </c>
      <c r="I10" s="19"/>
    </row>
    <row r="11" spans="2:9" x14ac:dyDescent="0.25">
      <c r="B11" s="12"/>
      <c r="C11" s="18" t="s">
        <v>49</v>
      </c>
      <c r="D11" s="18" t="s">
        <v>18</v>
      </c>
      <c r="E11" s="18" t="s">
        <v>53</v>
      </c>
      <c r="F11" s="18" t="s">
        <v>64</v>
      </c>
      <c r="G11" s="18"/>
    </row>
    <row r="12" spans="2:9" x14ac:dyDescent="0.25">
      <c r="B12" s="6">
        <v>1</v>
      </c>
      <c r="C12" s="6" t="s">
        <v>106</v>
      </c>
      <c r="D12" s="6" t="s">
        <v>189</v>
      </c>
      <c r="E12" s="6" t="s">
        <v>107</v>
      </c>
      <c r="F12" s="6" t="s">
        <v>108</v>
      </c>
      <c r="G12" s="6" t="s">
        <v>188</v>
      </c>
    </row>
    <row r="13" spans="2:9" x14ac:dyDescent="0.25">
      <c r="B13" s="6">
        <v>2</v>
      </c>
      <c r="C13" s="6" t="s">
        <v>109</v>
      </c>
      <c r="D13" s="6" t="s">
        <v>190</v>
      </c>
      <c r="E13" s="6" t="s">
        <v>339</v>
      </c>
      <c r="F13" s="6" t="s">
        <v>110</v>
      </c>
      <c r="G13" s="6" t="s">
        <v>188</v>
      </c>
    </row>
    <row r="14" spans="2:9" x14ac:dyDescent="0.25">
      <c r="B14" s="6">
        <v>3</v>
      </c>
      <c r="C14" s="6" t="s">
        <v>111</v>
      </c>
      <c r="D14" s="6" t="s">
        <v>112</v>
      </c>
      <c r="E14" s="6" t="s">
        <v>113</v>
      </c>
      <c r="F14" s="6"/>
      <c r="G14" s="6" t="s">
        <v>277</v>
      </c>
    </row>
    <row r="15" spans="2:9" x14ac:dyDescent="0.25">
      <c r="B15" s="6">
        <v>4</v>
      </c>
      <c r="C15" s="6" t="s">
        <v>114</v>
      </c>
      <c r="D15" s="6" t="s">
        <v>115</v>
      </c>
      <c r="E15" s="6" t="s">
        <v>116</v>
      </c>
      <c r="F15" s="6"/>
      <c r="G15" s="6" t="s">
        <v>277</v>
      </c>
    </row>
    <row r="16" spans="2:9" x14ac:dyDescent="0.25">
      <c r="B16" s="6">
        <v>5</v>
      </c>
      <c r="C16" s="6" t="s">
        <v>340</v>
      </c>
      <c r="D16" s="6" t="s">
        <v>343</v>
      </c>
      <c r="E16" s="6" t="s">
        <v>227</v>
      </c>
      <c r="F16" s="6" t="s">
        <v>280</v>
      </c>
      <c r="G16" s="6" t="s">
        <v>347</v>
      </c>
    </row>
    <row r="17" spans="2:7" x14ac:dyDescent="0.25">
      <c r="B17" s="6">
        <v>6</v>
      </c>
      <c r="C17" s="6" t="s">
        <v>341</v>
      </c>
      <c r="D17" s="6" t="s">
        <v>342</v>
      </c>
      <c r="E17" s="6" t="s">
        <v>334</v>
      </c>
      <c r="F17" s="6" t="s">
        <v>335</v>
      </c>
      <c r="G17" s="6" t="s">
        <v>347</v>
      </c>
    </row>
    <row r="18" spans="2:7" ht="79.2" x14ac:dyDescent="0.25">
      <c r="B18" s="6">
        <v>7</v>
      </c>
      <c r="C18" s="6" t="s">
        <v>266</v>
      </c>
      <c r="D18" s="91" t="s">
        <v>368</v>
      </c>
      <c r="E18" s="6" t="s">
        <v>267</v>
      </c>
      <c r="F18" s="6"/>
      <c r="G18" s="6" t="s">
        <v>281</v>
      </c>
    </row>
    <row r="21" spans="2:7" s="8" customFormat="1" x14ac:dyDescent="0.25">
      <c r="B21" s="8" t="s">
        <v>41</v>
      </c>
    </row>
    <row r="23" spans="2:7" ht="26.25" customHeight="1" x14ac:dyDescent="0.25">
      <c r="B23" s="102" t="s">
        <v>344</v>
      </c>
      <c r="C23" s="102"/>
      <c r="D23" s="102"/>
      <c r="E23" s="102"/>
      <c r="F23" s="102"/>
      <c r="G23" s="102"/>
    </row>
    <row r="25" spans="2:7" x14ac:dyDescent="0.25">
      <c r="B25" s="2" t="s">
        <v>353</v>
      </c>
    </row>
    <row r="29" spans="2:7" x14ac:dyDescent="0.25">
      <c r="B29" s="21" t="s">
        <v>61</v>
      </c>
    </row>
  </sheetData>
  <mergeCells count="1">
    <mergeCell ref="B23:G23"/>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A1:Q104"/>
  <sheetViews>
    <sheetView showGridLines="0" zoomScale="80" zoomScaleNormal="80" workbookViewId="0">
      <pane xSplit="4" ySplit="16" topLeftCell="E17" activePane="bottomRight" state="frozen"/>
      <selection activeCell="B6" sqref="B6"/>
      <selection pane="topRight" activeCell="B6" sqref="B6"/>
      <selection pane="bottomLeft" activeCell="B6" sqref="B6"/>
      <selection pane="bottomRight" activeCell="E17" sqref="E17"/>
    </sheetView>
  </sheetViews>
  <sheetFormatPr defaultColWidth="9.109375" defaultRowHeight="13.2" outlineLevelRow="1" x14ac:dyDescent="0.25"/>
  <cols>
    <col min="1" max="1" width="2.6640625" style="2" customWidth="1"/>
    <col min="2" max="2" width="66.5546875" style="2" customWidth="1"/>
    <col min="3" max="3" width="5.6640625" style="2" customWidth="1"/>
    <col min="4" max="4" width="10.6640625" style="2" customWidth="1"/>
    <col min="5" max="9" width="2.6640625" style="2" customWidth="1"/>
    <col min="10" max="15" width="10.6640625" style="2" customWidth="1"/>
    <col min="16" max="16" width="3.6640625" style="2" customWidth="1"/>
    <col min="17" max="19" width="12.5546875" style="2" customWidth="1"/>
    <col min="20" max="22" width="2.6640625" style="2" customWidth="1"/>
    <col min="23" max="23" width="30.88671875" style="2" customWidth="1"/>
    <col min="24" max="37" width="13.6640625" style="2" customWidth="1"/>
    <col min="38" max="16384" width="9.109375" style="2"/>
  </cols>
  <sheetData>
    <row r="1" spans="2:17" x14ac:dyDescent="0.25">
      <c r="L1" s="99"/>
    </row>
    <row r="2" spans="2:17" s="13" customFormat="1" ht="17.399999999999999" x14ac:dyDescent="0.25">
      <c r="B2" s="13" t="s">
        <v>135</v>
      </c>
    </row>
    <row r="4" spans="2:17" x14ac:dyDescent="0.25">
      <c r="B4" s="20" t="s">
        <v>46</v>
      </c>
      <c r="C4" s="1"/>
    </row>
    <row r="5" spans="2:17" ht="12.75" customHeight="1" x14ac:dyDescent="0.25">
      <c r="B5" s="2" t="s">
        <v>286</v>
      </c>
      <c r="C5" s="3"/>
      <c r="F5" s="14"/>
    </row>
    <row r="6" spans="2:17" ht="12.75" customHeight="1" x14ac:dyDescent="0.25">
      <c r="B6" s="33" t="s">
        <v>284</v>
      </c>
      <c r="C6" s="3"/>
      <c r="F6" s="14"/>
    </row>
    <row r="7" spans="2:17" ht="12.75" customHeight="1" x14ac:dyDescent="0.25">
      <c r="B7" s="33" t="s">
        <v>283</v>
      </c>
      <c r="C7" s="3"/>
      <c r="F7" s="14"/>
    </row>
    <row r="8" spans="2:17" ht="12.75" customHeight="1" x14ac:dyDescent="0.25">
      <c r="B8" s="33" t="s">
        <v>282</v>
      </c>
      <c r="C8" s="3"/>
      <c r="F8" s="14"/>
    </row>
    <row r="9" spans="2:17" ht="12.75" customHeight="1" x14ac:dyDescent="0.25">
      <c r="B9" s="2" t="s">
        <v>285</v>
      </c>
      <c r="C9" s="3"/>
      <c r="F9" s="14"/>
    </row>
    <row r="10" spans="2:17" x14ac:dyDescent="0.25">
      <c r="C10" s="3"/>
      <c r="F10" s="14"/>
      <c r="H10" s="5"/>
    </row>
    <row r="11" spans="2:17" x14ac:dyDescent="0.25">
      <c r="B11" s="21" t="s">
        <v>22</v>
      </c>
      <c r="C11" s="3"/>
      <c r="F11" s="14"/>
    </row>
    <row r="12" spans="2:17" x14ac:dyDescent="0.25">
      <c r="B12" s="33" t="s">
        <v>226</v>
      </c>
      <c r="C12" s="3"/>
      <c r="F12" s="14"/>
    </row>
    <row r="13" spans="2:17" x14ac:dyDescent="0.25">
      <c r="B13" s="2" t="s">
        <v>364</v>
      </c>
      <c r="C13" s="3"/>
      <c r="F13" s="14"/>
    </row>
    <row r="14" spans="2:17" x14ac:dyDescent="0.25">
      <c r="C14" s="3"/>
      <c r="F14" s="14"/>
    </row>
    <row r="15" spans="2:17" s="8" customFormat="1" x14ac:dyDescent="0.25">
      <c r="B15" s="8" t="s">
        <v>37</v>
      </c>
      <c r="D15" s="8" t="s">
        <v>19</v>
      </c>
      <c r="J15" s="35">
        <v>2021</v>
      </c>
      <c r="K15" s="35">
        <v>2022</v>
      </c>
      <c r="L15" s="35">
        <v>2023</v>
      </c>
      <c r="M15" s="35">
        <v>2024</v>
      </c>
      <c r="N15" s="35">
        <v>2025</v>
      </c>
      <c r="O15" s="35">
        <v>2026</v>
      </c>
      <c r="Q15" s="8" t="s">
        <v>39</v>
      </c>
    </row>
    <row r="18" spans="1:17" s="8" customFormat="1" x14ac:dyDescent="0.25">
      <c r="B18" s="8" t="s">
        <v>375</v>
      </c>
    </row>
    <row r="19" spans="1:17" outlineLevel="1" x14ac:dyDescent="0.25"/>
    <row r="20" spans="1:17" outlineLevel="1" x14ac:dyDescent="0.25">
      <c r="B20" s="1" t="s">
        <v>73</v>
      </c>
    </row>
    <row r="21" spans="1:17" outlineLevel="1" x14ac:dyDescent="0.25">
      <c r="B21" s="2" t="s">
        <v>369</v>
      </c>
      <c r="D21" s="2" t="s">
        <v>85</v>
      </c>
      <c r="J21" s="73"/>
      <c r="K21" s="32">
        <f>'2. Input uit WACC modellen'!$F$21</f>
        <v>1.59921895006402E-3</v>
      </c>
      <c r="L21" s="32">
        <f>'2. Input uit WACC modellen'!$F$21</f>
        <v>1.59921895006402E-3</v>
      </c>
      <c r="M21" s="32">
        <f>'2. Input uit WACC modellen'!$F$21</f>
        <v>1.59921895006402E-3</v>
      </c>
      <c r="N21" s="32">
        <f>'2. Input uit WACC modellen'!$F$21</f>
        <v>1.59921895006402E-3</v>
      </c>
      <c r="O21" s="32">
        <f>'2. Input uit WACC modellen'!$F$21</f>
        <v>1.59921895006402E-3</v>
      </c>
      <c r="Q21" s="2" t="s">
        <v>346</v>
      </c>
    </row>
    <row r="22" spans="1:17" outlineLevel="1" x14ac:dyDescent="0.25">
      <c r="B22" s="2" t="s">
        <v>370</v>
      </c>
      <c r="D22" s="2" t="s">
        <v>85</v>
      </c>
      <c r="J22" s="73"/>
      <c r="K22" s="32">
        <f>'4. Risicovrije rente'!T37</f>
        <v>1.3280961538461537E-2</v>
      </c>
      <c r="L22" s="73"/>
      <c r="M22" s="73"/>
      <c r="N22" s="73"/>
      <c r="O22" s="73"/>
      <c r="Q22" s="2" t="s">
        <v>345</v>
      </c>
    </row>
    <row r="23" spans="1:17" outlineLevel="1" x14ac:dyDescent="0.25">
      <c r="B23" s="2" t="s">
        <v>371</v>
      </c>
      <c r="D23" s="2" t="s">
        <v>85</v>
      </c>
      <c r="J23" s="32">
        <f>'2. Input uit WACC modellen'!$F$40</f>
        <v>-9.240740740740726E-5</v>
      </c>
      <c r="K23" s="32">
        <f>'2. Input uit WACC modellen'!$F$40</f>
        <v>-9.240740740740726E-5</v>
      </c>
      <c r="L23" s="32">
        <f>'2. Input uit WACC modellen'!$F$40</f>
        <v>-9.240740740740726E-5</v>
      </c>
      <c r="M23" s="32">
        <f>'2. Input uit WACC modellen'!$F$40</f>
        <v>-9.240740740740726E-5</v>
      </c>
      <c r="N23" s="32">
        <f>'2. Input uit WACC modellen'!$F$40</f>
        <v>-9.240740740740726E-5</v>
      </c>
      <c r="O23" s="32">
        <f>'2. Input uit WACC modellen'!$F$40</f>
        <v>-9.240740740740726E-5</v>
      </c>
      <c r="Q23" s="2" t="s">
        <v>346</v>
      </c>
    </row>
    <row r="24" spans="1:17" outlineLevel="1" x14ac:dyDescent="0.25">
      <c r="B24" s="2" t="s">
        <v>372</v>
      </c>
      <c r="D24" s="2" t="s">
        <v>85</v>
      </c>
      <c r="J24" s="32">
        <f>'4. Risicovrije rente'!S37</f>
        <v>-2.4786015325670495E-3</v>
      </c>
      <c r="K24" s="32">
        <f>'4. Risicovrije rente'!T37</f>
        <v>1.3280961538461537E-2</v>
      </c>
      <c r="L24" s="73"/>
      <c r="M24" s="73"/>
      <c r="N24" s="73"/>
      <c r="O24" s="73"/>
      <c r="Q24" s="2" t="s">
        <v>345</v>
      </c>
    </row>
    <row r="25" spans="1:17" outlineLevel="1" x14ac:dyDescent="0.25">
      <c r="B25" s="2" t="s">
        <v>373</v>
      </c>
      <c r="D25" s="2" t="s">
        <v>85</v>
      </c>
      <c r="J25" s="32">
        <f>'4. Risicovrije rente'!S34</f>
        <v>5.0000000000000001E-3</v>
      </c>
      <c r="K25" s="32">
        <f>'4. Risicovrije rente'!T34</f>
        <v>5.0000000000000001E-3</v>
      </c>
      <c r="L25" s="32">
        <f>'4. Risicovrije rente'!U34</f>
        <v>5.0000000000000001E-3</v>
      </c>
      <c r="M25" s="32">
        <f>'4. Risicovrije rente'!V34</f>
        <v>1.222761508951407E-2</v>
      </c>
      <c r="N25" s="32">
        <f>'4. Risicovrije rente'!W34</f>
        <v>1.222761508951407E-2</v>
      </c>
      <c r="O25" s="32">
        <f>'4. Risicovrije rente'!X34</f>
        <v>1.222761508951407E-2</v>
      </c>
      <c r="Q25" s="2" t="s">
        <v>141</v>
      </c>
    </row>
    <row r="26" spans="1:17" outlineLevel="1" x14ac:dyDescent="0.25">
      <c r="A26" s="99"/>
      <c r="B26" s="2" t="s">
        <v>374</v>
      </c>
      <c r="D26" s="2" t="s">
        <v>85</v>
      </c>
      <c r="J26" s="32">
        <f>'4. Risicovrije rente'!S39</f>
        <v>5.0000000000000001E-3</v>
      </c>
      <c r="K26" s="32">
        <f>'4. Risicovrije rente'!T39</f>
        <v>1.4405192307692312E-2</v>
      </c>
      <c r="L26" s="32">
        <f>'4. Risicovrije rente'!U39</f>
        <v>2.7455769230769221E-2</v>
      </c>
      <c r="M26" s="32">
        <f>'4. Risicovrije rente'!V39</f>
        <v>2.6723880308570001E-2</v>
      </c>
      <c r="N26" s="68"/>
      <c r="O26" s="68"/>
      <c r="Q26" s="2" t="s">
        <v>225</v>
      </c>
    </row>
    <row r="27" spans="1:17" outlineLevel="1" x14ac:dyDescent="0.25"/>
    <row r="29" spans="1:17" s="8" customFormat="1" x14ac:dyDescent="0.25">
      <c r="B29" s="8" t="s">
        <v>376</v>
      </c>
    </row>
    <row r="30" spans="1:17" outlineLevel="1" x14ac:dyDescent="0.25"/>
    <row r="31" spans="1:17" outlineLevel="1" x14ac:dyDescent="0.25">
      <c r="B31" s="20" t="s">
        <v>102</v>
      </c>
    </row>
    <row r="32" spans="1:17" outlineLevel="1" x14ac:dyDescent="0.25">
      <c r="B32" s="2" t="s">
        <v>204</v>
      </c>
      <c r="D32" s="2" t="s">
        <v>85</v>
      </c>
      <c r="J32" s="73"/>
      <c r="K32" s="32">
        <f>'6. WACC BV '!I57</f>
        <v>3.1E-2</v>
      </c>
      <c r="L32" s="32">
        <f>'6. WACC BV '!J57</f>
        <v>0.03</v>
      </c>
      <c r="M32" s="32">
        <f>'6. WACC BV '!K57</f>
        <v>0.03</v>
      </c>
      <c r="N32" s="32">
        <f>'6. WACC BV '!L57</f>
        <v>0.03</v>
      </c>
      <c r="O32" s="32">
        <f>'6. WACC BV '!M57</f>
        <v>0.03</v>
      </c>
      <c r="Q32" s="2" t="s">
        <v>142</v>
      </c>
    </row>
    <row r="33" spans="1:17" outlineLevel="1" x14ac:dyDescent="0.25">
      <c r="B33" s="2" t="s">
        <v>205</v>
      </c>
      <c r="D33" s="2" t="s">
        <v>85</v>
      </c>
      <c r="J33" s="73"/>
      <c r="K33" s="32">
        <f>'6. WACC BV '!I78</f>
        <v>0.04</v>
      </c>
      <c r="L33" s="73"/>
      <c r="M33" s="73"/>
      <c r="N33" s="73"/>
      <c r="O33" s="73"/>
      <c r="Q33" s="2" t="s">
        <v>141</v>
      </c>
    </row>
    <row r="34" spans="1:17" outlineLevel="1" x14ac:dyDescent="0.25">
      <c r="B34" s="2" t="s">
        <v>206</v>
      </c>
      <c r="D34" s="2" t="s">
        <v>85</v>
      </c>
      <c r="J34" s="73"/>
      <c r="K34" s="32">
        <f>'6. WACC BV '!Q57</f>
        <v>3.4000000000000002E-2</v>
      </c>
      <c r="L34" s="32">
        <f>'6. WACC BV '!R57</f>
        <v>3.3000000000000002E-2</v>
      </c>
      <c r="M34" s="32">
        <f>'6. WACC BV '!S57</f>
        <v>3.7999999999999999E-2</v>
      </c>
      <c r="N34" s="32">
        <f>'6. WACC BV '!T57</f>
        <v>3.7999999999999999E-2</v>
      </c>
      <c r="O34" s="32">
        <f>'6. WACC BV '!U57</f>
        <v>3.7999999999999999E-2</v>
      </c>
      <c r="Q34" s="2" t="s">
        <v>143</v>
      </c>
    </row>
    <row r="35" spans="1:17" outlineLevel="1" x14ac:dyDescent="0.25">
      <c r="A35" s="99"/>
      <c r="B35" s="2" t="s">
        <v>207</v>
      </c>
      <c r="D35" s="2" t="s">
        <v>85</v>
      </c>
      <c r="J35" s="73"/>
      <c r="K35" s="32">
        <f>'6. WACC BV '!Q78</f>
        <v>4.1000000000000002E-2</v>
      </c>
      <c r="L35" s="32">
        <f>'6. WACC BV '!R78</f>
        <v>5.0999999999999997E-2</v>
      </c>
      <c r="M35" s="32">
        <f>'6. WACC BV '!S78</f>
        <v>5.0999999999999997E-2</v>
      </c>
      <c r="N35" s="68"/>
      <c r="O35" s="68"/>
      <c r="Q35" s="2" t="s">
        <v>225</v>
      </c>
    </row>
    <row r="36" spans="1:17" outlineLevel="1" x14ac:dyDescent="0.25">
      <c r="A36" s="99"/>
    </row>
    <row r="37" spans="1:17" outlineLevel="1" x14ac:dyDescent="0.25">
      <c r="A37" s="99"/>
      <c r="B37" s="20" t="s">
        <v>103</v>
      </c>
    </row>
    <row r="38" spans="1:17" outlineLevel="1" x14ac:dyDescent="0.25">
      <c r="A38" s="99"/>
      <c r="B38" s="2" t="s">
        <v>204</v>
      </c>
      <c r="D38" s="2" t="s">
        <v>85</v>
      </c>
      <c r="J38" s="73"/>
      <c r="K38" s="32">
        <f>'7. WACC NV'!I57</f>
        <v>0.03</v>
      </c>
      <c r="L38" s="32">
        <f>'7. WACC NV'!J57</f>
        <v>0.03</v>
      </c>
      <c r="M38" s="32">
        <f>'7. WACC NV'!K57</f>
        <v>0.03</v>
      </c>
      <c r="N38" s="32">
        <f>'7. WACC NV'!L57</f>
        <v>0.03</v>
      </c>
      <c r="O38" s="32">
        <f>'7. WACC NV'!M57</f>
        <v>0.03</v>
      </c>
      <c r="Q38" s="2" t="s">
        <v>142</v>
      </c>
    </row>
    <row r="39" spans="1:17" outlineLevel="1" x14ac:dyDescent="0.25">
      <c r="A39" s="99"/>
      <c r="B39" s="2" t="s">
        <v>205</v>
      </c>
      <c r="D39" s="2" t="s">
        <v>85</v>
      </c>
      <c r="J39" s="73"/>
      <c r="K39" s="32">
        <f>'7. WACC NV'!I78</f>
        <v>4.4999999999999998E-2</v>
      </c>
      <c r="L39" s="73"/>
      <c r="M39" s="73"/>
      <c r="N39" s="73"/>
      <c r="O39" s="73"/>
      <c r="Q39" s="2" t="s">
        <v>141</v>
      </c>
    </row>
    <row r="40" spans="1:17" outlineLevel="1" x14ac:dyDescent="0.25">
      <c r="A40" s="99"/>
      <c r="B40" s="2" t="s">
        <v>206</v>
      </c>
      <c r="D40" s="2" t="s">
        <v>85</v>
      </c>
      <c r="J40" s="73"/>
      <c r="K40" s="32">
        <f>'7. WACC NV'!Q57</f>
        <v>3.2000000000000001E-2</v>
      </c>
      <c r="L40" s="32">
        <f>'7. WACC NV'!R57</f>
        <v>3.2000000000000001E-2</v>
      </c>
      <c r="M40" s="32">
        <f>'7. WACC NV'!S57</f>
        <v>3.7999999999999999E-2</v>
      </c>
      <c r="N40" s="32">
        <f>'7. WACC NV'!T57</f>
        <v>3.7999999999999999E-2</v>
      </c>
      <c r="O40" s="32">
        <f>'7. WACC NV'!U57</f>
        <v>3.7999999999999999E-2</v>
      </c>
      <c r="Q40" s="2" t="s">
        <v>143</v>
      </c>
    </row>
    <row r="41" spans="1:17" outlineLevel="1" x14ac:dyDescent="0.25">
      <c r="A41" s="99"/>
      <c r="B41" s="2" t="s">
        <v>207</v>
      </c>
      <c r="D41" s="2" t="s">
        <v>85</v>
      </c>
      <c r="J41" s="73"/>
      <c r="K41" s="32">
        <f>'7. WACC NV'!Q78</f>
        <v>4.5999999999999999E-2</v>
      </c>
      <c r="L41" s="32">
        <f>'7. WACC NV'!R78</f>
        <v>0.06</v>
      </c>
      <c r="M41" s="32">
        <f>'7. WACC NV'!S78</f>
        <v>5.8999999999999997E-2</v>
      </c>
      <c r="N41" s="68"/>
      <c r="O41" s="68"/>
      <c r="Q41" s="2" t="s">
        <v>225</v>
      </c>
    </row>
    <row r="42" spans="1:17" outlineLevel="1" x14ac:dyDescent="0.25">
      <c r="A42" s="99"/>
    </row>
    <row r="44" spans="1:17" s="8" customFormat="1" x14ac:dyDescent="0.25">
      <c r="B44" s="8" t="s">
        <v>377</v>
      </c>
    </row>
    <row r="45" spans="1:17" outlineLevel="1" x14ac:dyDescent="0.25">
      <c r="B45" s="1"/>
    </row>
    <row r="46" spans="1:17" outlineLevel="1" x14ac:dyDescent="0.25">
      <c r="B46" s="1" t="s">
        <v>102</v>
      </c>
    </row>
    <row r="47" spans="1:17" outlineLevel="1" x14ac:dyDescent="0.25">
      <c r="B47" s="2" t="s">
        <v>204</v>
      </c>
      <c r="D47" s="2" t="s">
        <v>85</v>
      </c>
      <c r="J47" s="32">
        <f>'6. WACC BV '!H115</f>
        <v>0.03</v>
      </c>
      <c r="K47" s="32">
        <f>'6. WACC BV '!I115</f>
        <v>2.9000000000000001E-2</v>
      </c>
      <c r="L47" s="32">
        <f>'6. WACC BV '!J115</f>
        <v>2.9000000000000001E-2</v>
      </c>
      <c r="M47" s="32">
        <f>'6. WACC BV '!K115</f>
        <v>2.8000000000000001E-2</v>
      </c>
      <c r="N47" s="32">
        <f>'6. WACC BV '!L115</f>
        <v>2.8000000000000001E-2</v>
      </c>
      <c r="O47" s="32">
        <f>'6. WACC BV '!M115</f>
        <v>2.8000000000000001E-2</v>
      </c>
      <c r="Q47" s="2" t="s">
        <v>142</v>
      </c>
    </row>
    <row r="48" spans="1:17" outlineLevel="1" x14ac:dyDescent="0.25">
      <c r="B48" s="2" t="s">
        <v>205</v>
      </c>
      <c r="D48" s="2" t="s">
        <v>85</v>
      </c>
      <c r="J48" s="32">
        <f>'6. WACC BV '!H136</f>
        <v>2.8000000000000001E-2</v>
      </c>
      <c r="K48" s="32">
        <f>'6. WACC BV '!I136</f>
        <v>0.04</v>
      </c>
      <c r="L48" s="73"/>
      <c r="M48" s="73"/>
      <c r="N48" s="73"/>
      <c r="O48" s="73"/>
      <c r="Q48" s="2" t="s">
        <v>141</v>
      </c>
    </row>
    <row r="49" spans="1:17" outlineLevel="1" x14ac:dyDescent="0.25">
      <c r="B49" s="2" t="s">
        <v>206</v>
      </c>
      <c r="D49" s="2" t="s">
        <v>85</v>
      </c>
      <c r="J49" s="32">
        <f>'6. WACC BV '!P115</f>
        <v>3.4000000000000002E-2</v>
      </c>
      <c r="K49" s="32">
        <f>'6. WACC BV '!Q115</f>
        <v>3.3000000000000002E-2</v>
      </c>
      <c r="L49" s="32">
        <f>'6. WACC BV '!R115</f>
        <v>3.2000000000000001E-2</v>
      </c>
      <c r="M49" s="32">
        <f>'6. WACC BV '!S115</f>
        <v>3.6999999999999998E-2</v>
      </c>
      <c r="N49" s="32">
        <f>'6. WACC BV '!T115</f>
        <v>3.6999999999999998E-2</v>
      </c>
      <c r="O49" s="32">
        <f>'6. WACC BV '!U115</f>
        <v>3.6999999999999998E-2</v>
      </c>
      <c r="Q49" s="2" t="s">
        <v>143</v>
      </c>
    </row>
    <row r="50" spans="1:17" outlineLevel="1" x14ac:dyDescent="0.25">
      <c r="A50" s="99"/>
      <c r="B50" s="2" t="s">
        <v>207</v>
      </c>
      <c r="D50" s="2" t="s">
        <v>85</v>
      </c>
      <c r="J50" s="32">
        <f>'6. WACC BV '!P136</f>
        <v>3.4000000000000002E-2</v>
      </c>
      <c r="K50" s="32">
        <f>'6. WACC BV '!Q136</f>
        <v>4.1000000000000002E-2</v>
      </c>
      <c r="L50" s="32">
        <f>'6. WACC BV '!R136</f>
        <v>0.05</v>
      </c>
      <c r="M50" s="32">
        <f>'6. WACC BV '!S136</f>
        <v>0.05</v>
      </c>
      <c r="N50" s="68"/>
      <c r="O50" s="68"/>
      <c r="Q50" s="2" t="s">
        <v>225</v>
      </c>
    </row>
    <row r="51" spans="1:17" outlineLevel="1" x14ac:dyDescent="0.25">
      <c r="A51" s="99"/>
      <c r="Q51" s="14"/>
    </row>
    <row r="52" spans="1:17" outlineLevel="1" x14ac:dyDescent="0.25">
      <c r="A52" s="99"/>
      <c r="B52" s="2" t="s">
        <v>208</v>
      </c>
      <c r="D52" s="2" t="s">
        <v>85</v>
      </c>
      <c r="J52" s="32">
        <f>'6. WACC BV '!H118</f>
        <v>2.1999999999999999E-2</v>
      </c>
      <c r="K52" s="32">
        <f>'6. WACC BV '!I118</f>
        <v>0.02</v>
      </c>
      <c r="L52" s="32">
        <f>'6. WACC BV '!J118</f>
        <v>0.02</v>
      </c>
      <c r="M52" s="32">
        <f>'6. WACC BV '!K118</f>
        <v>1.9E-2</v>
      </c>
      <c r="N52" s="32">
        <f>'6. WACC BV '!L118</f>
        <v>1.9E-2</v>
      </c>
      <c r="O52" s="32">
        <f>'6. WACC BV '!M118</f>
        <v>1.9E-2</v>
      </c>
      <c r="Q52" s="2" t="s">
        <v>142</v>
      </c>
    </row>
    <row r="53" spans="1:17" outlineLevel="1" x14ac:dyDescent="0.25">
      <c r="A53" s="99"/>
      <c r="B53" s="2" t="s">
        <v>209</v>
      </c>
      <c r="D53" s="2" t="s">
        <v>85</v>
      </c>
      <c r="J53" s="32">
        <f>'6. WACC BV '!H139</f>
        <v>0.02</v>
      </c>
      <c r="K53" s="32">
        <f>'6. WACC BV '!I139</f>
        <v>3.1E-2</v>
      </c>
      <c r="L53" s="73"/>
      <c r="M53" s="73"/>
      <c r="N53" s="73"/>
      <c r="O53" s="73"/>
      <c r="Q53" s="2" t="s">
        <v>141</v>
      </c>
    </row>
    <row r="54" spans="1:17" outlineLevel="1" x14ac:dyDescent="0.25">
      <c r="A54" s="99"/>
      <c r="B54" s="2" t="s">
        <v>210</v>
      </c>
      <c r="D54" s="2" t="s">
        <v>85</v>
      </c>
      <c r="J54" s="32">
        <f>'6. WACC BV '!P118</f>
        <v>2.5999999999999999E-2</v>
      </c>
      <c r="K54" s="32">
        <f>'6. WACC BV '!Q118</f>
        <v>2.4E-2</v>
      </c>
      <c r="L54" s="32">
        <f>'6. WACC BV '!R118</f>
        <v>2.3E-2</v>
      </c>
      <c r="M54" s="32">
        <f>'6. WACC BV '!S118</f>
        <v>2.8000000000000001E-2</v>
      </c>
      <c r="N54" s="32">
        <f>'6. WACC BV '!T118</f>
        <v>2.8000000000000001E-2</v>
      </c>
      <c r="O54" s="32">
        <f>'6. WACC BV '!U118</f>
        <v>2.8000000000000001E-2</v>
      </c>
      <c r="Q54" s="2" t="s">
        <v>143</v>
      </c>
    </row>
    <row r="55" spans="1:17" outlineLevel="1" x14ac:dyDescent="0.25">
      <c r="A55" s="99"/>
      <c r="B55" s="2" t="s">
        <v>211</v>
      </c>
      <c r="D55" s="2" t="s">
        <v>85</v>
      </c>
      <c r="J55" s="32">
        <f>'6. WACC BV '!P139</f>
        <v>2.5000000000000001E-2</v>
      </c>
      <c r="K55" s="32">
        <f>'6. WACC BV '!Q139</f>
        <v>3.1E-2</v>
      </c>
      <c r="L55" s="32">
        <f>'6. WACC BV '!R139</f>
        <v>4.1000000000000002E-2</v>
      </c>
      <c r="M55" s="32">
        <f>'6. WACC BV '!S139</f>
        <v>4.1000000000000002E-2</v>
      </c>
      <c r="N55" s="68"/>
      <c r="O55" s="68"/>
      <c r="Q55" s="2" t="s">
        <v>225</v>
      </c>
    </row>
    <row r="56" spans="1:17" outlineLevel="1" x14ac:dyDescent="0.25">
      <c r="A56" s="99"/>
    </row>
    <row r="57" spans="1:17" outlineLevel="1" x14ac:dyDescent="0.25">
      <c r="A57" s="99"/>
      <c r="B57" s="2" t="s">
        <v>212</v>
      </c>
      <c r="D57" s="2" t="s">
        <v>85</v>
      </c>
      <c r="J57" s="32">
        <f>'6. WACC BV '!H121</f>
        <v>1.2999999999999999E-2</v>
      </c>
      <c r="K57" s="32">
        <f>'6. WACC BV '!I121</f>
        <v>1.2E-2</v>
      </c>
      <c r="L57" s="32">
        <f>'6. WACC BV '!J121</f>
        <v>1.0999999999999999E-2</v>
      </c>
      <c r="M57" s="32">
        <f>'6. WACC BV '!K121</f>
        <v>0.01</v>
      </c>
      <c r="N57" s="32">
        <f>'6. WACC BV '!L121</f>
        <v>0.01</v>
      </c>
      <c r="O57" s="32">
        <f>'6. WACC BV '!M121</f>
        <v>0.01</v>
      </c>
      <c r="Q57" s="2" t="s">
        <v>142</v>
      </c>
    </row>
    <row r="58" spans="1:17" outlineLevel="1" x14ac:dyDescent="0.25">
      <c r="A58" s="99"/>
      <c r="B58" s="2" t="s">
        <v>213</v>
      </c>
      <c r="D58" s="2" t="s">
        <v>85</v>
      </c>
      <c r="J58" s="32">
        <f>'6. WACC BV '!H142</f>
        <v>1.2E-2</v>
      </c>
      <c r="K58" s="32">
        <f>'6. WACC BV '!I142</f>
        <v>2.1999999999999999E-2</v>
      </c>
      <c r="L58" s="73"/>
      <c r="M58" s="73"/>
      <c r="N58" s="73"/>
      <c r="O58" s="73"/>
      <c r="Q58" s="2" t="s">
        <v>141</v>
      </c>
    </row>
    <row r="59" spans="1:17" outlineLevel="1" x14ac:dyDescent="0.25">
      <c r="A59" s="99"/>
      <c r="B59" s="2" t="s">
        <v>214</v>
      </c>
      <c r="D59" s="2" t="s">
        <v>85</v>
      </c>
      <c r="J59" s="32">
        <f>'6. WACC BV '!P121</f>
        <v>1.7000000000000001E-2</v>
      </c>
      <c r="K59" s="32">
        <f>'6. WACC BV '!Q121</f>
        <v>1.4999999999999999E-2</v>
      </c>
      <c r="L59" s="32">
        <f>'6. WACC BV '!R121</f>
        <v>1.4E-2</v>
      </c>
      <c r="M59" s="32">
        <f>'6. WACC BV '!S121</f>
        <v>1.9E-2</v>
      </c>
      <c r="N59" s="32">
        <f>'6. WACC BV '!T121</f>
        <v>1.9E-2</v>
      </c>
      <c r="O59" s="32">
        <f>'6. WACC BV '!U121</f>
        <v>1.9E-2</v>
      </c>
      <c r="Q59" s="2" t="s">
        <v>143</v>
      </c>
    </row>
    <row r="60" spans="1:17" outlineLevel="1" x14ac:dyDescent="0.25">
      <c r="A60" s="99"/>
      <c r="B60" s="2" t="s">
        <v>215</v>
      </c>
      <c r="D60" s="2" t="s">
        <v>85</v>
      </c>
      <c r="J60" s="32">
        <f>'6. WACC BV '!P142</f>
        <v>1.7000000000000001E-2</v>
      </c>
      <c r="K60" s="32">
        <f>'6. WACC BV '!Q142</f>
        <v>2.1999999999999999E-2</v>
      </c>
      <c r="L60" s="32">
        <f>'6. WACC BV '!R142</f>
        <v>3.2000000000000001E-2</v>
      </c>
      <c r="M60" s="32">
        <f>'6. WACC BV '!S142</f>
        <v>3.2000000000000001E-2</v>
      </c>
      <c r="N60" s="68"/>
      <c r="O60" s="68"/>
      <c r="Q60" s="2" t="s">
        <v>225</v>
      </c>
    </row>
    <row r="61" spans="1:17" outlineLevel="1" x14ac:dyDescent="0.25">
      <c r="A61" s="99"/>
    </row>
    <row r="62" spans="1:17" outlineLevel="1" x14ac:dyDescent="0.25">
      <c r="A62" s="99"/>
      <c r="B62" s="1" t="s">
        <v>103</v>
      </c>
    </row>
    <row r="63" spans="1:17" outlineLevel="1" x14ac:dyDescent="0.25">
      <c r="A63" s="99"/>
      <c r="B63" s="2" t="s">
        <v>204</v>
      </c>
      <c r="D63" s="2" t="s">
        <v>85</v>
      </c>
      <c r="J63" s="73"/>
      <c r="K63" s="32">
        <f>'7. WACC NV'!I115</f>
        <v>2.8000000000000001E-2</v>
      </c>
      <c r="L63" s="32">
        <f>'7. WACC NV'!J115</f>
        <v>2.8000000000000001E-2</v>
      </c>
      <c r="M63" s="32">
        <f>'7. WACC NV'!K115</f>
        <v>2.8000000000000001E-2</v>
      </c>
      <c r="N63" s="32">
        <f>'7. WACC NV'!L115</f>
        <v>2.8000000000000001E-2</v>
      </c>
      <c r="O63" s="32">
        <f>'7. WACC NV'!M115</f>
        <v>2.8000000000000001E-2</v>
      </c>
      <c r="Q63" s="2" t="s">
        <v>142</v>
      </c>
    </row>
    <row r="64" spans="1:17" outlineLevel="1" x14ac:dyDescent="0.25">
      <c r="A64" s="99"/>
      <c r="B64" s="2" t="s">
        <v>205</v>
      </c>
      <c r="D64" s="2" t="s">
        <v>85</v>
      </c>
      <c r="J64" s="73"/>
      <c r="K64" s="32">
        <f>'7. WACC NV'!I136</f>
        <v>4.4999999999999998E-2</v>
      </c>
      <c r="L64" s="73"/>
      <c r="M64" s="73"/>
      <c r="N64" s="73"/>
      <c r="O64" s="73"/>
      <c r="Q64" s="2" t="s">
        <v>141</v>
      </c>
    </row>
    <row r="65" spans="1:17" outlineLevel="1" x14ac:dyDescent="0.25">
      <c r="A65" s="99"/>
      <c r="B65" s="2" t="s">
        <v>206</v>
      </c>
      <c r="D65" s="2" t="s">
        <v>85</v>
      </c>
      <c r="J65" s="73"/>
      <c r="K65" s="32">
        <f>'7. WACC NV'!Q115</f>
        <v>3.1E-2</v>
      </c>
      <c r="L65" s="32">
        <f>'7. WACC NV'!R115</f>
        <v>3.1E-2</v>
      </c>
      <c r="M65" s="32">
        <f>'7. WACC NV'!S115</f>
        <v>3.6999999999999998E-2</v>
      </c>
      <c r="N65" s="32">
        <f>'7. WACC NV'!T115</f>
        <v>3.6999999999999998E-2</v>
      </c>
      <c r="O65" s="32">
        <f>'7. WACC NV'!U115</f>
        <v>3.6999999999999998E-2</v>
      </c>
      <c r="Q65" s="2" t="s">
        <v>143</v>
      </c>
    </row>
    <row r="66" spans="1:17" outlineLevel="1" x14ac:dyDescent="0.25">
      <c r="A66" s="99"/>
      <c r="B66" s="2" t="s">
        <v>207</v>
      </c>
      <c r="D66" s="2" t="s">
        <v>85</v>
      </c>
      <c r="J66" s="73"/>
      <c r="K66" s="32">
        <f>'7. WACC NV'!Q136</f>
        <v>4.5999999999999999E-2</v>
      </c>
      <c r="L66" s="32">
        <f>'7. WACC NV'!R136</f>
        <v>0.06</v>
      </c>
      <c r="M66" s="32">
        <f>'7. WACC NV'!S136</f>
        <v>5.8000000000000003E-2</v>
      </c>
      <c r="N66" s="68"/>
      <c r="O66" s="68"/>
      <c r="Q66" s="2" t="s">
        <v>225</v>
      </c>
    </row>
    <row r="67" spans="1:17" outlineLevel="1" x14ac:dyDescent="0.25">
      <c r="A67" s="99"/>
      <c r="Q67" s="14"/>
    </row>
    <row r="68" spans="1:17" outlineLevel="1" x14ac:dyDescent="0.25">
      <c r="A68" s="99"/>
      <c r="B68" s="2" t="s">
        <v>208</v>
      </c>
      <c r="D68" s="2" t="s">
        <v>85</v>
      </c>
      <c r="J68" s="73"/>
      <c r="K68" s="32">
        <f>'7. WACC NV'!I118</f>
        <v>1.9E-2</v>
      </c>
      <c r="L68" s="32">
        <f>'7. WACC NV'!J118</f>
        <v>1.9E-2</v>
      </c>
      <c r="M68" s="32">
        <f>'7. WACC NV'!K118</f>
        <v>1.9E-2</v>
      </c>
      <c r="N68" s="32">
        <f>'7. WACC NV'!L118</f>
        <v>1.9E-2</v>
      </c>
      <c r="O68" s="32">
        <f>'7. WACC NV'!M118</f>
        <v>1.9E-2</v>
      </c>
      <c r="Q68" s="2" t="s">
        <v>142</v>
      </c>
    </row>
    <row r="69" spans="1:17" outlineLevel="1" x14ac:dyDescent="0.25">
      <c r="A69" s="99"/>
      <c r="B69" s="2" t="s">
        <v>209</v>
      </c>
      <c r="D69" s="2" t="s">
        <v>85</v>
      </c>
      <c r="J69" s="73"/>
      <c r="K69" s="32">
        <f>'7. WACC NV'!I139</f>
        <v>3.5999999999999997E-2</v>
      </c>
      <c r="L69" s="73"/>
      <c r="M69" s="73"/>
      <c r="N69" s="73"/>
      <c r="O69" s="73"/>
      <c r="Q69" s="2" t="s">
        <v>141</v>
      </c>
    </row>
    <row r="70" spans="1:17" outlineLevel="1" x14ac:dyDescent="0.25">
      <c r="A70" s="99"/>
      <c r="B70" s="2" t="s">
        <v>210</v>
      </c>
      <c r="D70" s="2" t="s">
        <v>85</v>
      </c>
      <c r="J70" s="73"/>
      <c r="K70" s="32">
        <f>'7. WACC NV'!Q118</f>
        <v>2.1999999999999999E-2</v>
      </c>
      <c r="L70" s="32">
        <f>'7. WACC NV'!R118</f>
        <v>2.1999999999999999E-2</v>
      </c>
      <c r="M70" s="32">
        <f>'7. WACC NV'!S118</f>
        <v>2.7E-2</v>
      </c>
      <c r="N70" s="32">
        <f>'7. WACC NV'!T118</f>
        <v>2.7E-2</v>
      </c>
      <c r="O70" s="32">
        <f>'7. WACC NV'!U118</f>
        <v>2.7E-2</v>
      </c>
      <c r="Q70" s="2" t="s">
        <v>143</v>
      </c>
    </row>
    <row r="71" spans="1:17" outlineLevel="1" x14ac:dyDescent="0.25">
      <c r="A71" s="99"/>
      <c r="B71" s="2" t="s">
        <v>211</v>
      </c>
      <c r="D71" s="2" t="s">
        <v>85</v>
      </c>
      <c r="J71" s="73"/>
      <c r="K71" s="32">
        <f>'7. WACC NV'!Q139</f>
        <v>3.6999999999999998E-2</v>
      </c>
      <c r="L71" s="32">
        <f>'7. WACC NV'!R139</f>
        <v>5.0999999999999997E-2</v>
      </c>
      <c r="M71" s="32">
        <f>'7. WACC NV'!S139</f>
        <v>4.9000000000000002E-2</v>
      </c>
      <c r="N71" s="68"/>
      <c r="O71" s="68"/>
      <c r="Q71" s="2" t="s">
        <v>225</v>
      </c>
    </row>
    <row r="72" spans="1:17" outlineLevel="1" x14ac:dyDescent="0.25"/>
    <row r="74" spans="1:17" s="8" customFormat="1" x14ac:dyDescent="0.25">
      <c r="B74" s="8" t="s">
        <v>378</v>
      </c>
    </row>
    <row r="75" spans="1:17" outlineLevel="1" x14ac:dyDescent="0.25">
      <c r="B75" s="1"/>
    </row>
    <row r="76" spans="1:17" outlineLevel="1" x14ac:dyDescent="0.25">
      <c r="B76" s="1" t="s">
        <v>102</v>
      </c>
    </row>
    <row r="77" spans="1:17" outlineLevel="1" x14ac:dyDescent="0.25">
      <c r="B77" s="2" t="s">
        <v>204</v>
      </c>
      <c r="D77" s="2" t="s">
        <v>85</v>
      </c>
      <c r="J77" s="73"/>
      <c r="K77" s="32">
        <f>'6. WACC BV '!I173</f>
        <v>3.3000000000000002E-2</v>
      </c>
      <c r="L77" s="32">
        <f>'6. WACC BV '!J173</f>
        <v>3.3000000000000002E-2</v>
      </c>
      <c r="M77" s="32">
        <f>'6. WACC BV '!K173</f>
        <v>3.3000000000000002E-2</v>
      </c>
      <c r="N77" s="32">
        <f>'6. WACC BV '!L173</f>
        <v>3.3000000000000002E-2</v>
      </c>
      <c r="O77" s="32">
        <f>'6. WACC BV '!M173</f>
        <v>3.3000000000000002E-2</v>
      </c>
      <c r="Q77" s="2" t="s">
        <v>142</v>
      </c>
    </row>
    <row r="78" spans="1:17" outlineLevel="1" x14ac:dyDescent="0.25">
      <c r="B78" s="2" t="s">
        <v>205</v>
      </c>
      <c r="D78" s="2" t="s">
        <v>85</v>
      </c>
      <c r="J78" s="73"/>
      <c r="K78" s="32">
        <f>'6. WACC BV '!I194</f>
        <v>4.2999999999999997E-2</v>
      </c>
      <c r="L78" s="73"/>
      <c r="M78" s="73"/>
      <c r="N78" s="73"/>
      <c r="O78" s="73"/>
      <c r="Q78" s="2" t="s">
        <v>141</v>
      </c>
    </row>
    <row r="79" spans="1:17" outlineLevel="1" x14ac:dyDescent="0.25">
      <c r="B79" s="2" t="s">
        <v>206</v>
      </c>
      <c r="D79" s="2" t="s">
        <v>85</v>
      </c>
      <c r="J79" s="73"/>
      <c r="K79" s="32">
        <f>'6. WACC BV '!Q173</f>
        <v>3.6999999999999998E-2</v>
      </c>
      <c r="L79" s="32">
        <f>'6. WACC BV '!R173</f>
        <v>3.6999999999999998E-2</v>
      </c>
      <c r="M79" s="32">
        <f>'6. WACC BV '!S173</f>
        <v>4.2000000000000003E-2</v>
      </c>
      <c r="N79" s="32">
        <f>'6. WACC BV '!T173</f>
        <v>4.2000000000000003E-2</v>
      </c>
      <c r="O79" s="32">
        <f>'6. WACC BV '!U173</f>
        <v>4.2000000000000003E-2</v>
      </c>
      <c r="Q79" s="2" t="s">
        <v>143</v>
      </c>
    </row>
    <row r="80" spans="1:17" outlineLevel="1" x14ac:dyDescent="0.25">
      <c r="A80" s="99"/>
      <c r="B80" s="2" t="s">
        <v>207</v>
      </c>
      <c r="D80" s="2" t="s">
        <v>85</v>
      </c>
      <c r="J80" s="73"/>
      <c r="K80" s="32">
        <f>'6. WACC BV '!Q194</f>
        <v>4.3999999999999997E-2</v>
      </c>
      <c r="L80" s="32">
        <f>'6. WACC BV '!R194</f>
        <v>5.3999999999999999E-2</v>
      </c>
      <c r="M80" s="32">
        <f>'6. WACC BV '!S194</f>
        <v>5.2999999999999999E-2</v>
      </c>
      <c r="N80" s="68"/>
      <c r="O80" s="68"/>
      <c r="Q80" s="2" t="s">
        <v>225</v>
      </c>
    </row>
    <row r="81" spans="1:17" outlineLevel="1" x14ac:dyDescent="0.25">
      <c r="A81" s="99"/>
    </row>
    <row r="82" spans="1:17" outlineLevel="1" x14ac:dyDescent="0.25">
      <c r="A82" s="99"/>
      <c r="B82" s="2" t="s">
        <v>208</v>
      </c>
      <c r="D82" s="2" t="s">
        <v>85</v>
      </c>
      <c r="J82" s="73"/>
      <c r="K82" s="32">
        <f>'6. WACC BV '!I176</f>
        <v>2.4E-2</v>
      </c>
      <c r="L82" s="32">
        <f>'6. WACC BV '!J176</f>
        <v>2.4E-2</v>
      </c>
      <c r="M82" s="32">
        <f>'6. WACC BV '!K176</f>
        <v>2.4E-2</v>
      </c>
      <c r="N82" s="32">
        <f>'6. WACC BV '!L176</f>
        <v>2.4E-2</v>
      </c>
      <c r="O82" s="32">
        <f>'6. WACC BV '!M176</f>
        <v>2.4E-2</v>
      </c>
      <c r="Q82" s="2" t="s">
        <v>142</v>
      </c>
    </row>
    <row r="83" spans="1:17" outlineLevel="1" x14ac:dyDescent="0.25">
      <c r="A83" s="99"/>
      <c r="B83" s="2" t="s">
        <v>209</v>
      </c>
      <c r="D83" s="2" t="s">
        <v>85</v>
      </c>
      <c r="J83" s="73"/>
      <c r="K83" s="32">
        <f>'6. WACC BV '!I197</f>
        <v>3.4000000000000002E-2</v>
      </c>
      <c r="L83" s="73"/>
      <c r="M83" s="73"/>
      <c r="N83" s="73"/>
      <c r="O83" s="73"/>
      <c r="Q83" s="2" t="s">
        <v>141</v>
      </c>
    </row>
    <row r="84" spans="1:17" outlineLevel="1" x14ac:dyDescent="0.25">
      <c r="A84" s="99"/>
      <c r="B84" s="2" t="s">
        <v>210</v>
      </c>
      <c r="D84" s="2" t="s">
        <v>85</v>
      </c>
      <c r="J84" s="73"/>
      <c r="K84" s="32">
        <f>'6. WACC BV '!Q176</f>
        <v>2.8000000000000001E-2</v>
      </c>
      <c r="L84" s="32">
        <f>'6. WACC BV '!R176</f>
        <v>2.8000000000000001E-2</v>
      </c>
      <c r="M84" s="32">
        <f>'6. WACC BV '!S176</f>
        <v>3.3000000000000002E-2</v>
      </c>
      <c r="N84" s="32">
        <f>'6. WACC BV '!T176</f>
        <v>3.3000000000000002E-2</v>
      </c>
      <c r="O84" s="32">
        <f>'6. WACC BV '!U176</f>
        <v>3.3000000000000002E-2</v>
      </c>
      <c r="Q84" s="2" t="s">
        <v>143</v>
      </c>
    </row>
    <row r="85" spans="1:17" outlineLevel="1" x14ac:dyDescent="0.25">
      <c r="A85" s="99"/>
      <c r="B85" s="2" t="s">
        <v>211</v>
      </c>
      <c r="D85" s="2" t="s">
        <v>85</v>
      </c>
      <c r="J85" s="73"/>
      <c r="K85" s="32">
        <f>'6. WACC BV '!Q197</f>
        <v>3.5000000000000003E-2</v>
      </c>
      <c r="L85" s="32">
        <f>'6. WACC BV '!R197</f>
        <v>4.3999999999999997E-2</v>
      </c>
      <c r="M85" s="32">
        <f>'6. WACC BV '!S197</f>
        <v>4.3999999999999997E-2</v>
      </c>
      <c r="N85" s="68"/>
      <c r="O85" s="68"/>
      <c r="Q85" s="2" t="s">
        <v>225</v>
      </c>
    </row>
    <row r="86" spans="1:17" outlineLevel="1" x14ac:dyDescent="0.25">
      <c r="A86" s="99"/>
    </row>
    <row r="87" spans="1:17" outlineLevel="1" x14ac:dyDescent="0.25">
      <c r="A87" s="99"/>
      <c r="B87" s="1" t="s">
        <v>103</v>
      </c>
    </row>
    <row r="88" spans="1:17" outlineLevel="1" x14ac:dyDescent="0.25">
      <c r="A88" s="99"/>
      <c r="B88" s="2" t="s">
        <v>204</v>
      </c>
      <c r="D88" s="2" t="s">
        <v>85</v>
      </c>
      <c r="J88" s="73"/>
      <c r="K88" s="32">
        <f>'7. WACC NV'!I173</f>
        <v>3.3000000000000002E-2</v>
      </c>
      <c r="L88" s="32">
        <f>'7. WACC NV'!J173</f>
        <v>3.3000000000000002E-2</v>
      </c>
      <c r="M88" s="32">
        <f>'7. WACC NV'!K173</f>
        <v>3.3000000000000002E-2</v>
      </c>
      <c r="N88" s="32">
        <f>'7. WACC NV'!L173</f>
        <v>3.3000000000000002E-2</v>
      </c>
      <c r="O88" s="32">
        <f>'7. WACC NV'!M173</f>
        <v>3.3000000000000002E-2</v>
      </c>
      <c r="Q88" s="2" t="s">
        <v>142</v>
      </c>
    </row>
    <row r="89" spans="1:17" outlineLevel="1" x14ac:dyDescent="0.25">
      <c r="A89" s="99"/>
      <c r="B89" s="2" t="s">
        <v>205</v>
      </c>
      <c r="D89" s="2" t="s">
        <v>85</v>
      </c>
      <c r="J89" s="73"/>
      <c r="K89" s="32">
        <f>'7. WACC NV'!I194</f>
        <v>0.05</v>
      </c>
      <c r="L89" s="73"/>
      <c r="M89" s="73"/>
      <c r="N89" s="73"/>
      <c r="O89" s="73"/>
      <c r="Q89" s="2" t="s">
        <v>141</v>
      </c>
    </row>
    <row r="90" spans="1:17" outlineLevel="1" x14ac:dyDescent="0.25">
      <c r="A90" s="99"/>
      <c r="B90" s="2" t="s">
        <v>206</v>
      </c>
      <c r="D90" s="2" t="s">
        <v>85</v>
      </c>
      <c r="J90" s="73"/>
      <c r="K90" s="32">
        <f>'7. WACC NV'!Q173</f>
        <v>3.6999999999999998E-2</v>
      </c>
      <c r="L90" s="32">
        <f>'7. WACC NV'!R173</f>
        <v>3.6999999999999998E-2</v>
      </c>
      <c r="M90" s="32">
        <f>'7. WACC NV'!S173</f>
        <v>4.2000000000000003E-2</v>
      </c>
      <c r="N90" s="32">
        <f>'7. WACC NV'!T173</f>
        <v>4.2000000000000003E-2</v>
      </c>
      <c r="O90" s="32">
        <f>'7. WACC NV'!U173</f>
        <v>4.2000000000000003E-2</v>
      </c>
      <c r="Q90" s="2" t="s">
        <v>143</v>
      </c>
    </row>
    <row r="91" spans="1:17" outlineLevel="1" x14ac:dyDescent="0.25">
      <c r="A91" s="99"/>
      <c r="B91" s="2" t="s">
        <v>207</v>
      </c>
      <c r="D91" s="2" t="s">
        <v>85</v>
      </c>
      <c r="J91" s="73"/>
      <c r="K91" s="32">
        <f>'7. WACC NV'!Q194</f>
        <v>5.0999999999999997E-2</v>
      </c>
      <c r="L91" s="32">
        <f>'7. WACC NV'!R194</f>
        <v>6.5000000000000002E-2</v>
      </c>
      <c r="M91" s="32">
        <f>'7. WACC NV'!S194</f>
        <v>6.4000000000000001E-2</v>
      </c>
      <c r="N91" s="68"/>
      <c r="O91" s="68"/>
      <c r="Q91" s="2" t="s">
        <v>225</v>
      </c>
    </row>
    <row r="92" spans="1:17" outlineLevel="1" x14ac:dyDescent="0.25">
      <c r="A92" s="99"/>
      <c r="Q92" s="14"/>
    </row>
    <row r="93" spans="1:17" outlineLevel="1" x14ac:dyDescent="0.25">
      <c r="A93" s="99"/>
      <c r="B93" s="2" t="s">
        <v>208</v>
      </c>
      <c r="D93" s="2" t="s">
        <v>85</v>
      </c>
      <c r="J93" s="73"/>
      <c r="K93" s="32">
        <f>'7. WACC NV'!I176</f>
        <v>2.4E-2</v>
      </c>
      <c r="L93" s="32">
        <f>'7. WACC NV'!J176</f>
        <v>2.4E-2</v>
      </c>
      <c r="M93" s="32">
        <f>'7. WACC NV'!K176</f>
        <v>2.4E-2</v>
      </c>
      <c r="N93" s="32">
        <f>'7. WACC NV'!L176</f>
        <v>2.4E-2</v>
      </c>
      <c r="O93" s="32">
        <f>'7. WACC NV'!M176</f>
        <v>2.4E-2</v>
      </c>
      <c r="Q93" s="2" t="s">
        <v>142</v>
      </c>
    </row>
    <row r="94" spans="1:17" outlineLevel="1" x14ac:dyDescent="0.25">
      <c r="A94" s="99"/>
      <c r="B94" s="2" t="s">
        <v>209</v>
      </c>
      <c r="D94" s="2" t="s">
        <v>85</v>
      </c>
      <c r="J94" s="73"/>
      <c r="K94" s="32">
        <f>'7. WACC NV'!I197</f>
        <v>4.1000000000000002E-2</v>
      </c>
      <c r="L94" s="73"/>
      <c r="M94" s="73"/>
      <c r="N94" s="73"/>
      <c r="O94" s="73"/>
      <c r="Q94" s="2" t="s">
        <v>141</v>
      </c>
    </row>
    <row r="95" spans="1:17" outlineLevel="1" x14ac:dyDescent="0.25">
      <c r="A95" s="99"/>
      <c r="B95" s="2" t="s">
        <v>210</v>
      </c>
      <c r="D95" s="2" t="s">
        <v>85</v>
      </c>
      <c r="J95" s="73"/>
      <c r="K95" s="32">
        <f>'7. WACC NV'!Q176</f>
        <v>2.8000000000000001E-2</v>
      </c>
      <c r="L95" s="32">
        <f>'7. WACC NV'!R176</f>
        <v>2.8000000000000001E-2</v>
      </c>
      <c r="M95" s="32">
        <f>'7. WACC NV'!S176</f>
        <v>3.3000000000000002E-2</v>
      </c>
      <c r="N95" s="32">
        <f>'7. WACC NV'!T176</f>
        <v>3.3000000000000002E-2</v>
      </c>
      <c r="O95" s="32">
        <f>'7. WACC NV'!U176</f>
        <v>3.3000000000000002E-2</v>
      </c>
      <c r="Q95" s="2" t="s">
        <v>143</v>
      </c>
    </row>
    <row r="96" spans="1:17" outlineLevel="1" x14ac:dyDescent="0.25">
      <c r="A96" s="99"/>
      <c r="B96" s="2" t="s">
        <v>211</v>
      </c>
      <c r="D96" s="2" t="s">
        <v>85</v>
      </c>
      <c r="J96" s="73"/>
      <c r="K96" s="32">
        <f>'7. WACC NV'!Q197</f>
        <v>4.2000000000000003E-2</v>
      </c>
      <c r="L96" s="32">
        <f>'7. WACC NV'!R197</f>
        <v>5.6000000000000001E-2</v>
      </c>
      <c r="M96" s="32">
        <f>'7. WACC NV'!S197</f>
        <v>5.3999999999999999E-2</v>
      </c>
      <c r="N96" s="68"/>
      <c r="O96" s="68"/>
      <c r="Q96" s="2" t="s">
        <v>225</v>
      </c>
    </row>
    <row r="97" spans="1:2" outlineLevel="1" x14ac:dyDescent="0.25">
      <c r="A97" s="99"/>
    </row>
    <row r="104" spans="1:2" x14ac:dyDescent="0.25">
      <c r="B104" s="21" t="s">
        <v>61</v>
      </c>
    </row>
  </sheetData>
  <pageMargins left="0.7" right="0.7" top="0.75" bottom="0.75" header="0.3" footer="0.3"/>
  <pageSetup paperSize="9" orientation="portrait" r:id="rId1"/>
  <ignoredErrors>
    <ignoredError sqref="K2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B2:B3"/>
  <sheetViews>
    <sheetView showGridLines="0" zoomScale="90" zoomScaleNormal="90" workbookViewId="0"/>
  </sheetViews>
  <sheetFormatPr defaultColWidth="9.109375" defaultRowHeight="13.2" x14ac:dyDescent="0.25"/>
  <cols>
    <col min="1" max="1" width="5.6640625" style="16" customWidth="1"/>
    <col min="2" max="16384" width="9.109375" style="16"/>
  </cols>
  <sheetData>
    <row r="2" spans="2:2" x14ac:dyDescent="0.25">
      <c r="B2" s="29" t="s">
        <v>65</v>
      </c>
    </row>
    <row r="3" spans="2:2" x14ac:dyDescent="0.25">
      <c r="B3" s="29" t="s">
        <v>66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1FFE1"/>
  </sheetPr>
  <dimension ref="B2:AB81"/>
  <sheetViews>
    <sheetView showGridLines="0" zoomScale="80" zoomScaleNormal="80" workbookViewId="0">
      <pane xSplit="4" ySplit="8" topLeftCell="E9" activePane="bottomRight" state="frozen"/>
      <selection activeCell="B6" sqref="B6"/>
      <selection pane="topRight" activeCell="B6" sqref="B6"/>
      <selection pane="bottomLeft" activeCell="B6" sqref="B6"/>
      <selection pane="bottomRight" activeCell="E9" sqref="E9"/>
    </sheetView>
  </sheetViews>
  <sheetFormatPr defaultColWidth="9.109375" defaultRowHeight="13.2" outlineLevelRow="1" x14ac:dyDescent="0.25"/>
  <cols>
    <col min="1" max="1" width="2.6640625" style="2" customWidth="1"/>
    <col min="2" max="2" width="74.109375" style="2" customWidth="1"/>
    <col min="3" max="3" width="2.6640625" style="2" customWidth="1"/>
    <col min="4" max="4" width="9.109375" style="2" customWidth="1"/>
    <col min="5" max="5" width="2.6640625" style="2" customWidth="1"/>
    <col min="6" max="6" width="10.6640625" style="2" customWidth="1"/>
    <col min="7" max="7" width="2.6640625" style="2" customWidth="1"/>
    <col min="8" max="8" width="3.5546875" style="2" customWidth="1"/>
    <col min="9" max="18" width="2.6640625" style="2" customWidth="1"/>
    <col min="19" max="24" width="10.6640625" style="2" customWidth="1"/>
    <col min="25" max="25" width="2.6640625" style="2" customWidth="1"/>
    <col min="26" max="26" width="58.44140625" style="2" customWidth="1"/>
    <col min="27" max="27" width="2.6640625" style="2" customWidth="1"/>
    <col min="28" max="28" width="30.6640625" style="2" customWidth="1"/>
    <col min="29" max="29" width="2.6640625" style="2" customWidth="1"/>
    <col min="30" max="44" width="13.6640625" style="2" customWidth="1"/>
    <col min="45" max="16384" width="9.109375" style="2"/>
  </cols>
  <sheetData>
    <row r="2" spans="2:28" s="13" customFormat="1" ht="17.399999999999999" x14ac:dyDescent="0.25">
      <c r="B2" s="13" t="s">
        <v>348</v>
      </c>
    </row>
    <row r="4" spans="2:28" x14ac:dyDescent="0.25">
      <c r="B4" s="20" t="s">
        <v>21</v>
      </c>
      <c r="T4" s="34"/>
    </row>
    <row r="5" spans="2:28" x14ac:dyDescent="0.25">
      <c r="B5" s="2" t="s">
        <v>193</v>
      </c>
      <c r="F5" s="14"/>
    </row>
    <row r="6" spans="2:28" x14ac:dyDescent="0.25">
      <c r="F6" s="14"/>
    </row>
    <row r="7" spans="2:28" s="8" customFormat="1" x14ac:dyDescent="0.25">
      <c r="B7" s="8" t="s">
        <v>37</v>
      </c>
      <c r="D7" s="8" t="s">
        <v>19</v>
      </c>
      <c r="F7" s="8" t="s">
        <v>20</v>
      </c>
      <c r="S7" s="35">
        <v>2021</v>
      </c>
      <c r="T7" s="35">
        <v>2022</v>
      </c>
      <c r="U7" s="35">
        <v>2023</v>
      </c>
      <c r="V7" s="35">
        <v>2024</v>
      </c>
      <c r="W7" s="35">
        <v>2025</v>
      </c>
      <c r="X7" s="35">
        <v>2026</v>
      </c>
      <c r="Z7" s="8" t="s">
        <v>38</v>
      </c>
      <c r="AB7" s="8" t="s">
        <v>362</v>
      </c>
    </row>
    <row r="10" spans="2:28" s="8" customFormat="1" x14ac:dyDescent="0.25">
      <c r="B10" s="8" t="s">
        <v>155</v>
      </c>
    </row>
    <row r="12" spans="2:28" x14ac:dyDescent="0.25">
      <c r="B12" s="37" t="s">
        <v>90</v>
      </c>
      <c r="D12" s="2" t="s">
        <v>85</v>
      </c>
      <c r="S12" s="38">
        <v>1.6681679602724035E-2</v>
      </c>
      <c r="T12" s="38">
        <v>1.7681679602724036E-2</v>
      </c>
      <c r="U12" s="38">
        <v>1.7681679602724036E-2</v>
      </c>
      <c r="V12" s="38">
        <v>1.7681679602724001E-2</v>
      </c>
      <c r="W12" s="38">
        <v>1.7681679602724001E-2</v>
      </c>
      <c r="X12" s="38">
        <v>1.7681679602724001E-2</v>
      </c>
      <c r="Z12" s="30" t="s">
        <v>229</v>
      </c>
      <c r="AB12" s="2" t="s">
        <v>328</v>
      </c>
    </row>
    <row r="13" spans="2:28" x14ac:dyDescent="0.25">
      <c r="B13" s="40" t="s">
        <v>75</v>
      </c>
      <c r="D13" s="2" t="s">
        <v>85</v>
      </c>
      <c r="F13" s="38">
        <v>0.5</v>
      </c>
      <c r="Z13" s="30" t="s">
        <v>230</v>
      </c>
      <c r="AB13" s="2" t="s">
        <v>273</v>
      </c>
    </row>
    <row r="14" spans="2:28" x14ac:dyDescent="0.25">
      <c r="B14" s="40"/>
      <c r="Z14" s="30"/>
    </row>
    <row r="16" spans="2:28" s="8" customFormat="1" x14ac:dyDescent="0.25">
      <c r="B16" s="8" t="s">
        <v>69</v>
      </c>
    </row>
    <row r="17" spans="2:28" outlineLevel="1" x14ac:dyDescent="0.25"/>
    <row r="18" spans="2:28" outlineLevel="1" x14ac:dyDescent="0.25">
      <c r="B18" s="36" t="s">
        <v>70</v>
      </c>
    </row>
    <row r="19" spans="2:28" outlineLevel="1" x14ac:dyDescent="0.25">
      <c r="B19" s="30" t="s">
        <v>104</v>
      </c>
      <c r="D19" s="2" t="s">
        <v>85</v>
      </c>
      <c r="F19" s="38">
        <v>0.44618924529835263</v>
      </c>
      <c r="Z19" s="30" t="s">
        <v>231</v>
      </c>
      <c r="AB19" s="2" t="s">
        <v>309</v>
      </c>
    </row>
    <row r="20" spans="2:28" outlineLevel="1" x14ac:dyDescent="0.25">
      <c r="B20" s="37" t="s">
        <v>72</v>
      </c>
      <c r="D20" s="2" t="s">
        <v>85</v>
      </c>
      <c r="F20" s="38">
        <v>0.25</v>
      </c>
      <c r="Z20" s="30" t="s">
        <v>232</v>
      </c>
      <c r="AB20" s="2" t="s">
        <v>278</v>
      </c>
    </row>
    <row r="21" spans="2:28" outlineLevel="1" x14ac:dyDescent="0.25">
      <c r="B21" s="39" t="s">
        <v>138</v>
      </c>
      <c r="D21" s="2" t="s">
        <v>85</v>
      </c>
      <c r="F21" s="38">
        <v>1.59921895006402E-3</v>
      </c>
      <c r="Z21" s="30" t="s">
        <v>233</v>
      </c>
      <c r="AB21" s="2" t="s">
        <v>310</v>
      </c>
    </row>
    <row r="22" spans="2:28" outlineLevel="1" x14ac:dyDescent="0.25">
      <c r="B22" s="39" t="s">
        <v>74</v>
      </c>
      <c r="D22" s="2" t="s">
        <v>85</v>
      </c>
      <c r="F22" s="38">
        <v>0.05</v>
      </c>
      <c r="Z22" s="30" t="s">
        <v>234</v>
      </c>
      <c r="AB22" s="2" t="s">
        <v>311</v>
      </c>
    </row>
    <row r="23" spans="2:28" outlineLevel="1" x14ac:dyDescent="0.25">
      <c r="B23" s="2" t="s">
        <v>105</v>
      </c>
      <c r="F23" s="47">
        <v>0.39485740969546723</v>
      </c>
      <c r="Z23" s="30" t="s">
        <v>235</v>
      </c>
      <c r="AB23" s="2" t="s">
        <v>308</v>
      </c>
    </row>
    <row r="24" spans="2:28" outlineLevel="1" x14ac:dyDescent="0.25">
      <c r="B24" s="86" t="s">
        <v>275</v>
      </c>
      <c r="D24" s="2" t="s">
        <v>85</v>
      </c>
      <c r="S24" s="96"/>
      <c r="T24" s="38">
        <v>1.3395272472737993E-2</v>
      </c>
      <c r="U24" s="38">
        <v>1.1707564397288534E-2</v>
      </c>
      <c r="V24" s="38">
        <v>1.0692538314176242E-2</v>
      </c>
      <c r="W24" s="38">
        <v>1.0318201886236366E-2</v>
      </c>
      <c r="X24" s="38">
        <v>1.0332486147951663E-2</v>
      </c>
      <c r="Z24" s="30" t="s">
        <v>236</v>
      </c>
      <c r="AB24" s="2" t="s">
        <v>312</v>
      </c>
    </row>
    <row r="25" spans="2:28" outlineLevel="1" x14ac:dyDescent="0.25">
      <c r="B25" s="86" t="s">
        <v>276</v>
      </c>
      <c r="D25" s="2" t="s">
        <v>85</v>
      </c>
      <c r="F25" s="38">
        <v>1.0100313881520773E-2</v>
      </c>
      <c r="Z25" s="30" t="s">
        <v>237</v>
      </c>
      <c r="AB25" s="2" t="s">
        <v>313</v>
      </c>
    </row>
    <row r="26" spans="2:28" outlineLevel="1" x14ac:dyDescent="0.25">
      <c r="B26" s="40" t="s">
        <v>274</v>
      </c>
      <c r="D26" s="2" t="s">
        <v>85</v>
      </c>
      <c r="F26" s="38">
        <v>1.5E-3</v>
      </c>
      <c r="Z26" s="30" t="s">
        <v>238</v>
      </c>
      <c r="AB26" s="2" t="s">
        <v>314</v>
      </c>
    </row>
    <row r="27" spans="2:28" outlineLevel="1" x14ac:dyDescent="0.25">
      <c r="B27" s="41"/>
      <c r="Z27" s="14"/>
    </row>
    <row r="28" spans="2:28" outlineLevel="1" x14ac:dyDescent="0.25">
      <c r="B28" s="36" t="s">
        <v>76</v>
      </c>
      <c r="Z28" s="14"/>
    </row>
    <row r="29" spans="2:28" outlineLevel="1" x14ac:dyDescent="0.25">
      <c r="B29" s="40" t="s">
        <v>95</v>
      </c>
      <c r="D29" s="2" t="s">
        <v>85</v>
      </c>
      <c r="S29" s="96"/>
      <c r="T29" s="38">
        <v>3.1214471740504894E-2</v>
      </c>
      <c r="U29" s="38">
        <v>3.0461434548036168E-2</v>
      </c>
      <c r="V29" s="38">
        <v>3.0008540826054149E-2</v>
      </c>
      <c r="W29" s="38">
        <v>2.9841515937783974E-2</v>
      </c>
      <c r="X29" s="38">
        <v>2.9847889421738369E-2</v>
      </c>
      <c r="Z29" s="30" t="s">
        <v>239</v>
      </c>
      <c r="AB29" s="2" t="s">
        <v>279</v>
      </c>
    </row>
    <row r="30" spans="2:28" outlineLevel="1" x14ac:dyDescent="0.25">
      <c r="B30" s="41"/>
      <c r="Z30" s="14"/>
    </row>
    <row r="31" spans="2:28" outlineLevel="1" x14ac:dyDescent="0.25">
      <c r="B31" s="36" t="s">
        <v>77</v>
      </c>
      <c r="Z31" s="14"/>
    </row>
    <row r="32" spans="2:28" outlineLevel="1" x14ac:dyDescent="0.25">
      <c r="B32" s="40" t="s">
        <v>96</v>
      </c>
      <c r="D32" s="2" t="s">
        <v>85</v>
      </c>
      <c r="S32" s="96"/>
      <c r="T32" s="38">
        <v>2.9744296653400362E-2</v>
      </c>
      <c r="U32" s="38">
        <v>2.9744296653400362E-2</v>
      </c>
      <c r="V32" s="38">
        <v>2.9744296653400362E-2</v>
      </c>
      <c r="W32" s="38">
        <v>2.9744296653400362E-2</v>
      </c>
      <c r="X32" s="38">
        <v>2.9744296653400362E-2</v>
      </c>
      <c r="Z32" s="30" t="s">
        <v>240</v>
      </c>
      <c r="AB32" s="2" t="s">
        <v>279</v>
      </c>
    </row>
    <row r="33" spans="2:28" outlineLevel="1" x14ac:dyDescent="0.25">
      <c r="B33" s="40"/>
      <c r="Z33" s="30"/>
    </row>
    <row r="34" spans="2:28" x14ac:dyDescent="0.25">
      <c r="Z34" s="14"/>
    </row>
    <row r="35" spans="2:28" s="8" customFormat="1" x14ac:dyDescent="0.25">
      <c r="B35" s="8" t="s">
        <v>191</v>
      </c>
    </row>
    <row r="36" spans="2:28" outlineLevel="1" x14ac:dyDescent="0.25"/>
    <row r="37" spans="2:28" outlineLevel="1" x14ac:dyDescent="0.25">
      <c r="B37" s="36" t="s">
        <v>70</v>
      </c>
    </row>
    <row r="38" spans="2:28" outlineLevel="1" x14ac:dyDescent="0.25">
      <c r="B38" s="30" t="s">
        <v>104</v>
      </c>
      <c r="D38" s="2" t="s">
        <v>85</v>
      </c>
      <c r="F38" s="38">
        <v>0.4524648639265762</v>
      </c>
      <c r="Z38" s="30" t="s">
        <v>252</v>
      </c>
      <c r="AB38" s="2" t="s">
        <v>315</v>
      </c>
    </row>
    <row r="39" spans="2:28" outlineLevel="1" x14ac:dyDescent="0.25">
      <c r="B39" s="37" t="s">
        <v>72</v>
      </c>
      <c r="D39" s="2" t="s">
        <v>85</v>
      </c>
      <c r="F39" s="38">
        <v>0.25</v>
      </c>
      <c r="Z39" s="30" t="s">
        <v>253</v>
      </c>
      <c r="AB39" s="2" t="s">
        <v>316</v>
      </c>
    </row>
    <row r="40" spans="2:28" outlineLevel="1" x14ac:dyDescent="0.25">
      <c r="B40" s="39" t="s">
        <v>138</v>
      </c>
      <c r="D40" s="2" t="s">
        <v>85</v>
      </c>
      <c r="F40" s="38">
        <v>-9.240740740740726E-5</v>
      </c>
      <c r="Z40" s="30" t="s">
        <v>241</v>
      </c>
      <c r="AB40" s="2" t="s">
        <v>319</v>
      </c>
    </row>
    <row r="41" spans="2:28" outlineLevel="1" x14ac:dyDescent="0.25">
      <c r="B41" s="39" t="s">
        <v>74</v>
      </c>
      <c r="D41" s="2" t="s">
        <v>85</v>
      </c>
      <c r="F41" s="38">
        <v>0.05</v>
      </c>
      <c r="Z41" s="30" t="s">
        <v>242</v>
      </c>
      <c r="AB41" s="2" t="s">
        <v>318</v>
      </c>
    </row>
    <row r="42" spans="2:28" outlineLevel="1" x14ac:dyDescent="0.25">
      <c r="B42" s="2" t="s">
        <v>105</v>
      </c>
      <c r="F42" s="47">
        <v>0.39052874739697352</v>
      </c>
      <c r="Z42" s="30" t="s">
        <v>243</v>
      </c>
      <c r="AB42" s="2" t="s">
        <v>317</v>
      </c>
    </row>
    <row r="43" spans="2:28" outlineLevel="1" x14ac:dyDescent="0.25">
      <c r="B43" s="86" t="s">
        <v>275</v>
      </c>
      <c r="D43" s="2" t="s">
        <v>85</v>
      </c>
      <c r="S43" s="38">
        <v>1.4799809838996474E-2</v>
      </c>
      <c r="T43" s="38">
        <v>1.2563793392173233E-2</v>
      </c>
      <c r="U43" s="38">
        <v>1.0719922539219722E-2</v>
      </c>
      <c r="V43" s="38">
        <v>9.5487336786033803E-3</v>
      </c>
      <c r="W43" s="38">
        <v>9.0182344731594543E-3</v>
      </c>
      <c r="X43" s="38">
        <v>8.876355957370699E-3</v>
      </c>
      <c r="Z43" s="30" t="s">
        <v>244</v>
      </c>
      <c r="AB43" s="2" t="s">
        <v>320</v>
      </c>
    </row>
    <row r="44" spans="2:28" outlineLevel="1" x14ac:dyDescent="0.25">
      <c r="B44" s="86" t="s">
        <v>276</v>
      </c>
      <c r="D44" s="2" t="s">
        <v>85</v>
      </c>
      <c r="F44" s="38">
        <v>8.538686106480264E-3</v>
      </c>
      <c r="Z44" s="30" t="s">
        <v>245</v>
      </c>
      <c r="AB44" s="2" t="s">
        <v>321</v>
      </c>
    </row>
    <row r="45" spans="2:28" outlineLevel="1" x14ac:dyDescent="0.25">
      <c r="B45" s="86" t="s">
        <v>274</v>
      </c>
      <c r="D45" s="2" t="s">
        <v>85</v>
      </c>
      <c r="F45" s="38">
        <v>1.5E-3</v>
      </c>
      <c r="Z45" s="30" t="s">
        <v>246</v>
      </c>
      <c r="AB45" s="2" t="s">
        <v>322</v>
      </c>
    </row>
    <row r="46" spans="2:28" outlineLevel="1" x14ac:dyDescent="0.25">
      <c r="B46" s="41"/>
      <c r="Z46" s="30"/>
    </row>
    <row r="47" spans="2:28" outlineLevel="1" x14ac:dyDescent="0.25">
      <c r="B47" s="36" t="s">
        <v>76</v>
      </c>
      <c r="Z47" s="30"/>
    </row>
    <row r="48" spans="2:28" outlineLevel="1" x14ac:dyDescent="0.25">
      <c r="B48" s="40" t="s">
        <v>95</v>
      </c>
      <c r="D48" s="2" t="s">
        <v>85</v>
      </c>
      <c r="S48" s="38">
        <v>3.0397870388270364E-2</v>
      </c>
      <c r="T48" s="38">
        <v>2.9386151510920899E-2</v>
      </c>
      <c r="U48" s="38">
        <v>2.8551864736341109E-2</v>
      </c>
      <c r="V48" s="38">
        <v>2.8021942927890012E-2</v>
      </c>
      <c r="W48" s="38">
        <v>2.7781910677085672E-2</v>
      </c>
      <c r="X48" s="38">
        <v>2.7717715633745206E-2</v>
      </c>
      <c r="Z48" s="30" t="s">
        <v>247</v>
      </c>
      <c r="AB48" s="2" t="s">
        <v>279</v>
      </c>
    </row>
    <row r="49" spans="2:28" outlineLevel="1" x14ac:dyDescent="0.25">
      <c r="B49" s="40" t="s">
        <v>97</v>
      </c>
      <c r="D49" s="2" t="s">
        <v>85</v>
      </c>
      <c r="S49" s="38">
        <v>2.1874578234134967E-2</v>
      </c>
      <c r="T49" s="38">
        <v>2.0365265658361054E-2</v>
      </c>
      <c r="U49" s="38">
        <v>1.9538290042719009E-2</v>
      </c>
      <c r="V49" s="38">
        <v>1.9013012132126583E-2</v>
      </c>
      <c r="W49" s="38">
        <v>1.8775083371380008E-2</v>
      </c>
      <c r="X49" s="38">
        <v>1.8711450892590742E-2</v>
      </c>
      <c r="Z49" s="30" t="s">
        <v>248</v>
      </c>
      <c r="AB49" s="2" t="s">
        <v>279</v>
      </c>
    </row>
    <row r="50" spans="2:28" outlineLevel="1" x14ac:dyDescent="0.25">
      <c r="B50" s="40" t="s">
        <v>98</v>
      </c>
      <c r="D50" s="2" t="s">
        <v>85</v>
      </c>
      <c r="S50" s="38">
        <v>1.3491135977689694E-2</v>
      </c>
      <c r="T50" s="38">
        <v>1.1501112914566791E-2</v>
      </c>
      <c r="U50" s="38">
        <v>1.0681321430352053E-2</v>
      </c>
      <c r="V50" s="38">
        <v>1.0160606732355415E-2</v>
      </c>
      <c r="W50" s="38">
        <v>9.9247449146422362E-3</v>
      </c>
      <c r="X50" s="38">
        <v>9.8616652261431792E-3</v>
      </c>
      <c r="Z50" s="30" t="s">
        <v>249</v>
      </c>
      <c r="AB50" s="2" t="s">
        <v>279</v>
      </c>
    </row>
    <row r="51" spans="2:28" outlineLevel="1" x14ac:dyDescent="0.25">
      <c r="B51" s="41"/>
      <c r="Z51" s="30"/>
    </row>
    <row r="52" spans="2:28" outlineLevel="1" x14ac:dyDescent="0.25">
      <c r="B52" s="36" t="s">
        <v>77</v>
      </c>
      <c r="Z52" s="30"/>
    </row>
    <row r="53" spans="2:28" outlineLevel="1" x14ac:dyDescent="0.25">
      <c r="B53" s="40" t="s">
        <v>96</v>
      </c>
      <c r="D53" s="2" t="s">
        <v>85</v>
      </c>
      <c r="S53" s="96"/>
      <c r="T53" s="38">
        <v>2.7564931890609958E-2</v>
      </c>
      <c r="U53" s="38">
        <v>2.7564931890609958E-2</v>
      </c>
      <c r="V53" s="38">
        <v>2.7564931890609958E-2</v>
      </c>
      <c r="W53" s="38">
        <v>2.7564931890609958E-2</v>
      </c>
      <c r="X53" s="38">
        <v>2.7564931890609958E-2</v>
      </c>
      <c r="Z53" s="30" t="s">
        <v>250</v>
      </c>
      <c r="AB53" s="2" t="s">
        <v>279</v>
      </c>
    </row>
    <row r="54" spans="2:28" outlineLevel="1" x14ac:dyDescent="0.25">
      <c r="B54" s="40" t="s">
        <v>99</v>
      </c>
      <c r="D54" s="2" t="s">
        <v>85</v>
      </c>
      <c r="S54" s="96"/>
      <c r="T54" s="38">
        <v>1.8560006049056055E-2</v>
      </c>
      <c r="U54" s="38">
        <v>1.8560006049056055E-2</v>
      </c>
      <c r="V54" s="38">
        <v>1.8560006049056055E-2</v>
      </c>
      <c r="W54" s="38">
        <v>1.8560006049056055E-2</v>
      </c>
      <c r="X54" s="38">
        <v>1.8560006049056055E-2</v>
      </c>
      <c r="Z54" s="30" t="s">
        <v>251</v>
      </c>
      <c r="AB54" s="2" t="s">
        <v>279</v>
      </c>
    </row>
    <row r="55" spans="2:28" outlineLevel="1" x14ac:dyDescent="0.25">
      <c r="B55" s="40"/>
      <c r="Z55" s="30"/>
    </row>
    <row r="57" spans="2:28" s="8" customFormat="1" x14ac:dyDescent="0.25">
      <c r="B57" s="8" t="s">
        <v>192</v>
      </c>
    </row>
    <row r="58" spans="2:28" outlineLevel="1" x14ac:dyDescent="0.25"/>
    <row r="59" spans="2:28" outlineLevel="1" x14ac:dyDescent="0.25">
      <c r="B59" s="36" t="s">
        <v>70</v>
      </c>
    </row>
    <row r="60" spans="2:28" outlineLevel="1" x14ac:dyDescent="0.25">
      <c r="B60" s="30" t="s">
        <v>104</v>
      </c>
      <c r="D60" s="2" t="s">
        <v>85</v>
      </c>
      <c r="F60" s="38">
        <v>0.4524648639265762</v>
      </c>
      <c r="Z60" s="30" t="s">
        <v>254</v>
      </c>
      <c r="AB60" s="2" t="s">
        <v>315</v>
      </c>
    </row>
    <row r="61" spans="2:28" outlineLevel="1" x14ac:dyDescent="0.25">
      <c r="B61" s="37" t="s">
        <v>72</v>
      </c>
      <c r="D61" s="2" t="s">
        <v>85</v>
      </c>
      <c r="F61" s="38">
        <v>0.25</v>
      </c>
      <c r="Z61" s="30" t="s">
        <v>255</v>
      </c>
      <c r="AB61" s="2" t="s">
        <v>316</v>
      </c>
    </row>
    <row r="62" spans="2:28" outlineLevel="1" x14ac:dyDescent="0.25">
      <c r="B62" s="39" t="s">
        <v>138</v>
      </c>
      <c r="D62" s="2" t="s">
        <v>85</v>
      </c>
      <c r="F62" s="38">
        <v>-9.240740740740726E-5</v>
      </c>
      <c r="Z62" s="30" t="s">
        <v>256</v>
      </c>
      <c r="AB62" s="2" t="s">
        <v>319</v>
      </c>
    </row>
    <row r="63" spans="2:28" outlineLevel="1" x14ac:dyDescent="0.25">
      <c r="B63" s="39" t="s">
        <v>74</v>
      </c>
      <c r="D63" s="2" t="s">
        <v>85</v>
      </c>
      <c r="F63" s="38">
        <v>0.05</v>
      </c>
      <c r="Z63" s="30" t="s">
        <v>257</v>
      </c>
      <c r="AB63" s="2" t="s">
        <v>318</v>
      </c>
    </row>
    <row r="64" spans="2:28" outlineLevel="1" x14ac:dyDescent="0.25">
      <c r="B64" s="2" t="s">
        <v>105</v>
      </c>
      <c r="F64" s="47">
        <v>0.48218427952287901</v>
      </c>
      <c r="Z64" s="30" t="s">
        <v>265</v>
      </c>
      <c r="AB64" s="2" t="s">
        <v>317</v>
      </c>
    </row>
    <row r="65" spans="2:28" outlineLevel="1" x14ac:dyDescent="0.25">
      <c r="B65" s="86" t="s">
        <v>275</v>
      </c>
      <c r="D65" s="2" t="s">
        <v>85</v>
      </c>
      <c r="S65" s="96"/>
      <c r="T65" s="38">
        <v>9.4977828398386446E-3</v>
      </c>
      <c r="U65" s="38">
        <v>9.4977828398386446E-3</v>
      </c>
      <c r="V65" s="38">
        <v>9.4977828398386446E-3</v>
      </c>
      <c r="W65" s="38">
        <v>9.4977828398386446E-3</v>
      </c>
      <c r="X65" s="38">
        <v>9.2140258082611358E-3</v>
      </c>
      <c r="Z65" s="30" t="s">
        <v>258</v>
      </c>
      <c r="AB65" s="2" t="s">
        <v>323</v>
      </c>
    </row>
    <row r="66" spans="2:28" outlineLevel="1" x14ac:dyDescent="0.25">
      <c r="B66" s="86" t="s">
        <v>276</v>
      </c>
      <c r="D66" s="2" t="s">
        <v>85</v>
      </c>
      <c r="F66" s="38">
        <v>8.538686106480264E-3</v>
      </c>
      <c r="Z66" s="30" t="s">
        <v>259</v>
      </c>
      <c r="AB66" s="2" t="s">
        <v>321</v>
      </c>
    </row>
    <row r="67" spans="2:28" outlineLevel="1" x14ac:dyDescent="0.25">
      <c r="B67" s="86" t="s">
        <v>274</v>
      </c>
      <c r="D67" s="2" t="s">
        <v>85</v>
      </c>
      <c r="F67" s="38">
        <v>1.5E-3</v>
      </c>
      <c r="Z67" s="30" t="s">
        <v>260</v>
      </c>
      <c r="AB67" s="2" t="s">
        <v>322</v>
      </c>
    </row>
    <row r="68" spans="2:28" outlineLevel="1" x14ac:dyDescent="0.25">
      <c r="B68" s="41"/>
    </row>
    <row r="69" spans="2:28" outlineLevel="1" x14ac:dyDescent="0.25">
      <c r="B69" s="36" t="s">
        <v>76</v>
      </c>
    </row>
    <row r="70" spans="2:28" outlineLevel="1" x14ac:dyDescent="0.25">
      <c r="B70" s="40" t="s">
        <v>95</v>
      </c>
      <c r="D70" s="2" t="s">
        <v>85</v>
      </c>
      <c r="S70" s="96"/>
      <c r="T70" s="38">
        <v>3.3418076474097322E-2</v>
      </c>
      <c r="U70" s="38">
        <v>3.3418076474097308E-2</v>
      </c>
      <c r="V70" s="38">
        <v>3.3418076474097308E-2</v>
      </c>
      <c r="W70" s="38">
        <v>3.3418076474097308E-2</v>
      </c>
      <c r="X70" s="38">
        <v>3.3289686387416383E-2</v>
      </c>
      <c r="Z70" s="30" t="s">
        <v>261</v>
      </c>
      <c r="AB70" s="2" t="s">
        <v>279</v>
      </c>
    </row>
    <row r="71" spans="2:28" outlineLevel="1" x14ac:dyDescent="0.25">
      <c r="B71" s="40" t="s">
        <v>97</v>
      </c>
      <c r="D71" s="2" t="s">
        <v>85</v>
      </c>
      <c r="S71" s="96"/>
      <c r="T71" s="38">
        <v>2.4361857394249009E-2</v>
      </c>
      <c r="U71" s="38">
        <v>2.4361857394249009E-2</v>
      </c>
      <c r="V71" s="38">
        <v>2.4361857394249009E-2</v>
      </c>
      <c r="W71" s="38">
        <v>2.4361857394249009E-2</v>
      </c>
      <c r="X71" s="38">
        <v>2.4234592436670477E-2</v>
      </c>
      <c r="Z71" s="30" t="s">
        <v>262</v>
      </c>
      <c r="AB71" s="2" t="s">
        <v>279</v>
      </c>
    </row>
    <row r="72" spans="2:28" outlineLevel="1" x14ac:dyDescent="0.25">
      <c r="B72" s="41"/>
    </row>
    <row r="73" spans="2:28" outlineLevel="1" x14ac:dyDescent="0.25">
      <c r="B73" s="36" t="s">
        <v>77</v>
      </c>
    </row>
    <row r="74" spans="2:28" outlineLevel="1" x14ac:dyDescent="0.25">
      <c r="B74" s="40" t="s">
        <v>96</v>
      </c>
      <c r="D74" s="2" t="s">
        <v>85</v>
      </c>
      <c r="S74" s="96"/>
      <c r="T74" s="38">
        <v>3.2984118901145887E-2</v>
      </c>
      <c r="U74" s="38">
        <v>3.2984118901145887E-2</v>
      </c>
      <c r="V74" s="38">
        <v>3.2984118901145887E-2</v>
      </c>
      <c r="W74" s="38">
        <v>3.2984118901145887E-2</v>
      </c>
      <c r="X74" s="38">
        <v>3.2984118901145887E-2</v>
      </c>
      <c r="Z74" s="30" t="s">
        <v>263</v>
      </c>
      <c r="AB74" s="2" t="s">
        <v>279</v>
      </c>
    </row>
    <row r="75" spans="2:28" outlineLevel="1" x14ac:dyDescent="0.25">
      <c r="B75" s="40" t="s">
        <v>99</v>
      </c>
      <c r="D75" s="2" t="s">
        <v>85</v>
      </c>
      <c r="S75" s="96"/>
      <c r="T75" s="42">
        <v>2.3931702749600881E-2</v>
      </c>
      <c r="U75" s="42">
        <v>2.3931702749600881E-2</v>
      </c>
      <c r="V75" s="42">
        <v>2.3931702749600881E-2</v>
      </c>
      <c r="W75" s="42">
        <v>2.3931702749600881E-2</v>
      </c>
      <c r="X75" s="42">
        <v>2.3931702749600881E-2</v>
      </c>
      <c r="Z75" s="30" t="s">
        <v>264</v>
      </c>
      <c r="AB75" s="2" t="s">
        <v>279</v>
      </c>
    </row>
    <row r="81" spans="2:2" x14ac:dyDescent="0.25">
      <c r="B81" s="21" t="s">
        <v>61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96C77-1A77-4F0C-A54A-427F68BF6C2E}">
  <sheetPr>
    <tabColor rgb="FFE1FFE1"/>
  </sheetPr>
  <dimension ref="A1:AB41"/>
  <sheetViews>
    <sheetView showGridLines="0" zoomScale="80" zoomScaleNormal="80" workbookViewId="0">
      <pane xSplit="4" ySplit="16" topLeftCell="E17" activePane="bottomRight" state="frozen"/>
      <selection activeCell="B6" sqref="B6"/>
      <selection pane="topRight" activeCell="B6" sqref="B6"/>
      <selection pane="bottomLeft" activeCell="B6" sqref="B6"/>
      <selection pane="bottomRight" activeCell="E17" sqref="E17"/>
    </sheetView>
  </sheetViews>
  <sheetFormatPr defaultColWidth="9.109375" defaultRowHeight="13.2" x14ac:dyDescent="0.25"/>
  <cols>
    <col min="1" max="1" width="2.6640625" style="2" customWidth="1"/>
    <col min="2" max="2" width="63.5546875" style="2" customWidth="1"/>
    <col min="3" max="3" width="2.6640625" style="2" customWidth="1"/>
    <col min="4" max="4" width="9.6640625" style="2" customWidth="1"/>
    <col min="5" max="5" width="2.6640625" style="2" customWidth="1"/>
    <col min="6" max="6" width="10.6640625" style="2" customWidth="1"/>
    <col min="7" max="9" width="2.6640625" style="2" customWidth="1"/>
    <col min="10" max="20" width="10.6640625" style="2" customWidth="1"/>
    <col min="21" max="21" width="10.88671875" style="2" customWidth="1"/>
    <col min="22" max="24" width="10.6640625" style="2" customWidth="1"/>
    <col min="25" max="25" width="2.6640625" style="2" customWidth="1"/>
    <col min="26" max="26" width="107.6640625" style="2" customWidth="1"/>
    <col min="27" max="27" width="2.6640625" style="2" customWidth="1"/>
    <col min="28" max="28" width="30.6640625" style="2" customWidth="1"/>
    <col min="29" max="29" width="2.6640625" style="2" customWidth="1"/>
    <col min="30" max="44" width="13.6640625" style="2" customWidth="1"/>
    <col min="45" max="16384" width="9.109375" style="2"/>
  </cols>
  <sheetData>
    <row r="1" spans="2:28" x14ac:dyDescent="0.25">
      <c r="U1" s="99"/>
    </row>
    <row r="2" spans="2:28" s="13" customFormat="1" ht="17.399999999999999" x14ac:dyDescent="0.25">
      <c r="B2" s="13" t="s">
        <v>136</v>
      </c>
    </row>
    <row r="4" spans="2:28" x14ac:dyDescent="0.25">
      <c r="B4" s="20" t="s">
        <v>21</v>
      </c>
      <c r="T4" s="34"/>
    </row>
    <row r="5" spans="2:28" x14ac:dyDescent="0.25">
      <c r="B5" s="2" t="s">
        <v>324</v>
      </c>
      <c r="F5" s="14"/>
    </row>
    <row r="6" spans="2:28" x14ac:dyDescent="0.25">
      <c r="B6" s="2" t="s">
        <v>327</v>
      </c>
      <c r="F6" s="14"/>
    </row>
    <row r="7" spans="2:28" x14ac:dyDescent="0.25">
      <c r="B7" s="2" t="s">
        <v>330</v>
      </c>
      <c r="F7" s="14"/>
    </row>
    <row r="8" spans="2:28" x14ac:dyDescent="0.25">
      <c r="B8" s="2" t="s">
        <v>331</v>
      </c>
      <c r="F8" s="14"/>
    </row>
    <row r="9" spans="2:28" x14ac:dyDescent="0.25">
      <c r="B9" s="2" t="s">
        <v>329</v>
      </c>
      <c r="F9" s="14"/>
    </row>
    <row r="10" spans="2:28" x14ac:dyDescent="0.25">
      <c r="B10" s="4"/>
      <c r="F10" s="14"/>
    </row>
    <row r="11" spans="2:28" x14ac:dyDescent="0.25">
      <c r="B11" s="4" t="s">
        <v>22</v>
      </c>
      <c r="F11" s="14"/>
    </row>
    <row r="12" spans="2:28" x14ac:dyDescent="0.25">
      <c r="B12" s="2" t="s">
        <v>363</v>
      </c>
      <c r="F12" s="14"/>
    </row>
    <row r="13" spans="2:28" x14ac:dyDescent="0.25">
      <c r="B13" s="2" t="s">
        <v>386</v>
      </c>
      <c r="F13" s="14"/>
    </row>
    <row r="14" spans="2:28" x14ac:dyDescent="0.25">
      <c r="F14" s="14"/>
    </row>
    <row r="15" spans="2:28" s="8" customFormat="1" x14ac:dyDescent="0.25">
      <c r="B15" s="8" t="s">
        <v>37</v>
      </c>
      <c r="D15" s="70" t="s">
        <v>19</v>
      </c>
      <c r="F15" s="70" t="s">
        <v>20</v>
      </c>
      <c r="J15" s="35">
        <v>2012</v>
      </c>
      <c r="K15" s="35">
        <v>2013</v>
      </c>
      <c r="L15" s="35">
        <v>2014</v>
      </c>
      <c r="M15" s="35">
        <v>2015</v>
      </c>
      <c r="N15" s="35">
        <v>2016</v>
      </c>
      <c r="O15" s="35">
        <v>2017</v>
      </c>
      <c r="P15" s="35">
        <v>2018</v>
      </c>
      <c r="Q15" s="35">
        <v>2019</v>
      </c>
      <c r="R15" s="35">
        <v>2020</v>
      </c>
      <c r="S15" s="35">
        <v>2021</v>
      </c>
      <c r="T15" s="35">
        <v>2022</v>
      </c>
      <c r="U15" s="35">
        <v>2023</v>
      </c>
      <c r="V15" s="35">
        <v>2024</v>
      </c>
      <c r="W15" s="35">
        <v>2025</v>
      </c>
      <c r="X15" s="35">
        <v>2026</v>
      </c>
      <c r="Z15" s="8" t="s">
        <v>38</v>
      </c>
      <c r="AB15" s="8" t="s">
        <v>39</v>
      </c>
    </row>
    <row r="18" spans="1:28" s="8" customFormat="1" x14ac:dyDescent="0.25">
      <c r="B18" s="8" t="s">
        <v>78</v>
      </c>
    </row>
    <row r="20" spans="1:28" x14ac:dyDescent="0.25">
      <c r="B20" s="36" t="s">
        <v>145</v>
      </c>
    </row>
    <row r="21" spans="1:28" x14ac:dyDescent="0.25">
      <c r="B21" s="39" t="s">
        <v>79</v>
      </c>
      <c r="D21" s="2" t="s">
        <v>85</v>
      </c>
      <c r="J21" s="31"/>
      <c r="K21" s="31"/>
      <c r="L21" s="31"/>
      <c r="M21" s="31"/>
      <c r="N21" s="31"/>
      <c r="O21" s="31"/>
      <c r="P21" s="31"/>
      <c r="Q21" s="31"/>
      <c r="R21" s="31"/>
      <c r="S21" s="38">
        <v>-1.8551724137931035E-3</v>
      </c>
      <c r="T21" s="38">
        <v>1.4644384615384616E-2</v>
      </c>
      <c r="U21" s="90"/>
      <c r="V21" s="90"/>
      <c r="W21" s="90"/>
      <c r="X21" s="90"/>
      <c r="Z21" s="2" t="s">
        <v>332</v>
      </c>
      <c r="AB21" s="2" t="s">
        <v>336</v>
      </c>
    </row>
    <row r="22" spans="1:28" x14ac:dyDescent="0.25">
      <c r="B22" s="2" t="s">
        <v>80</v>
      </c>
      <c r="D22" s="2" t="s">
        <v>85</v>
      </c>
      <c r="J22" s="31"/>
      <c r="K22" s="31"/>
      <c r="L22" s="31"/>
      <c r="M22" s="31"/>
      <c r="N22" s="31"/>
      <c r="O22" s="31"/>
      <c r="P22" s="31"/>
      <c r="Q22" s="31"/>
      <c r="R22" s="31"/>
      <c r="S22" s="38">
        <v>-3.1020306513409954E-3</v>
      </c>
      <c r="T22" s="38">
        <v>1.1917538461538455E-2</v>
      </c>
      <c r="U22" s="90"/>
      <c r="V22" s="90"/>
      <c r="W22" s="90"/>
      <c r="X22" s="90"/>
      <c r="Z22" s="2" t="s">
        <v>141</v>
      </c>
      <c r="AB22" s="2" t="s">
        <v>336</v>
      </c>
    </row>
    <row r="24" spans="1:28" x14ac:dyDescent="0.25">
      <c r="A24" s="99"/>
      <c r="B24" s="1" t="s">
        <v>144</v>
      </c>
    </row>
    <row r="25" spans="1:28" x14ac:dyDescent="0.25">
      <c r="A25" s="99"/>
      <c r="B25" s="39" t="s">
        <v>79</v>
      </c>
      <c r="D25" s="2" t="s">
        <v>85</v>
      </c>
      <c r="J25" s="31"/>
      <c r="K25" s="31"/>
      <c r="L25" s="31"/>
      <c r="M25" s="31"/>
      <c r="N25" s="31"/>
      <c r="O25" s="31"/>
      <c r="P25" s="31"/>
      <c r="Q25" s="31"/>
      <c r="R25" s="31"/>
      <c r="S25" s="38">
        <v>7.5199233716475124E-4</v>
      </c>
      <c r="T25" s="38">
        <v>1.5884846153846159E-2</v>
      </c>
      <c r="U25" s="38">
        <v>2.8793846153846153E-2</v>
      </c>
      <c r="V25" s="38">
        <v>2.7760617759999998E-2</v>
      </c>
      <c r="W25" s="72"/>
      <c r="X25" s="72"/>
      <c r="Z25" s="2" t="s">
        <v>382</v>
      </c>
      <c r="AB25" s="2" t="s">
        <v>336</v>
      </c>
    </row>
    <row r="26" spans="1:28" x14ac:dyDescent="0.25">
      <c r="A26" s="99"/>
      <c r="B26" s="2" t="s">
        <v>80</v>
      </c>
      <c r="D26" s="2" t="s">
        <v>85</v>
      </c>
      <c r="J26" s="31"/>
      <c r="K26" s="31"/>
      <c r="L26" s="31"/>
      <c r="M26" s="31"/>
      <c r="N26" s="31"/>
      <c r="O26" s="31"/>
      <c r="P26" s="31"/>
      <c r="Q26" s="31"/>
      <c r="R26" s="31"/>
      <c r="S26" s="38">
        <v>-8.3777777777777724E-4</v>
      </c>
      <c r="T26" s="38">
        <v>1.2925538461538464E-2</v>
      </c>
      <c r="U26" s="38">
        <v>2.6117692307692293E-2</v>
      </c>
      <c r="V26" s="38">
        <v>2.5687142857140001E-2</v>
      </c>
      <c r="W26" s="72"/>
      <c r="X26" s="72"/>
      <c r="Z26" s="2" t="s">
        <v>141</v>
      </c>
      <c r="AB26" s="2" t="s">
        <v>336</v>
      </c>
    </row>
    <row r="27" spans="1:28" x14ac:dyDescent="0.25">
      <c r="A27" s="99"/>
    </row>
    <row r="28" spans="1:28" x14ac:dyDescent="0.25">
      <c r="B28" s="1" t="s">
        <v>146</v>
      </c>
      <c r="AB28" s="2" t="s">
        <v>306</v>
      </c>
    </row>
    <row r="29" spans="1:28" x14ac:dyDescent="0.25">
      <c r="B29" s="39" t="s">
        <v>79</v>
      </c>
      <c r="D29" s="2" t="s">
        <v>85</v>
      </c>
      <c r="J29" s="31"/>
      <c r="K29" s="31"/>
      <c r="L29" s="31"/>
      <c r="M29" s="31"/>
      <c r="N29" s="31"/>
      <c r="O29" s="31"/>
      <c r="P29" s="31"/>
      <c r="Q29" s="31"/>
      <c r="R29" s="31"/>
      <c r="S29" s="38">
        <v>3.7295913154533821E-3</v>
      </c>
      <c r="T29" s="38">
        <v>9.3367816091954057E-4</v>
      </c>
      <c r="U29" s="38">
        <v>5.313767560664112E-3</v>
      </c>
      <c r="V29" s="38">
        <v>1.3400421994884918E-2</v>
      </c>
      <c r="W29" s="38">
        <v>1.3400421994884918E-2</v>
      </c>
      <c r="X29" s="38">
        <v>1.3400421994884918E-2</v>
      </c>
      <c r="Z29" s="2" t="s">
        <v>333</v>
      </c>
      <c r="AB29" s="2" t="s">
        <v>337</v>
      </c>
    </row>
    <row r="30" spans="1:28" x14ac:dyDescent="0.25">
      <c r="B30" s="2" t="s">
        <v>80</v>
      </c>
      <c r="D30" s="2" t="s">
        <v>85</v>
      </c>
      <c r="J30" s="31"/>
      <c r="K30" s="31"/>
      <c r="L30" s="31"/>
      <c r="M30" s="31"/>
      <c r="N30" s="31"/>
      <c r="O30" s="31"/>
      <c r="P30" s="31"/>
      <c r="Q30" s="31"/>
      <c r="R30" s="31"/>
      <c r="S30" s="38">
        <v>2.6501149425287372E-3</v>
      </c>
      <c r="T30" s="38">
        <v>-5.7648786717752075E-4</v>
      </c>
      <c r="U30" s="38">
        <v>3.2212899106002558E-3</v>
      </c>
      <c r="V30" s="38">
        <v>1.1054808184143221E-2</v>
      </c>
      <c r="W30" s="38">
        <v>1.1054808184143221E-2</v>
      </c>
      <c r="X30" s="38">
        <v>1.1054808184143221E-2</v>
      </c>
      <c r="Z30" s="2" t="s">
        <v>141</v>
      </c>
      <c r="AB30" s="2" t="s">
        <v>337</v>
      </c>
    </row>
    <row r="32" spans="1:28" x14ac:dyDescent="0.25">
      <c r="B32" s="1" t="s">
        <v>137</v>
      </c>
    </row>
    <row r="33" spans="1:28" x14ac:dyDescent="0.25">
      <c r="B33" s="2" t="s">
        <v>137</v>
      </c>
      <c r="D33" s="2" t="s">
        <v>85</v>
      </c>
      <c r="F33" s="38">
        <v>5.0000000000000001E-3</v>
      </c>
      <c r="Z33" s="2" t="s">
        <v>266</v>
      </c>
    </row>
    <row r="34" spans="1:28" x14ac:dyDescent="0.25">
      <c r="B34" s="1"/>
    </row>
    <row r="36" spans="1:28" s="8" customFormat="1" x14ac:dyDescent="0.25">
      <c r="B36" s="8" t="s">
        <v>325</v>
      </c>
    </row>
    <row r="38" spans="1:28" x14ac:dyDescent="0.25">
      <c r="B38" s="20" t="s">
        <v>326</v>
      </c>
    </row>
    <row r="39" spans="1:28" x14ac:dyDescent="0.25">
      <c r="B39" s="2" t="s">
        <v>199</v>
      </c>
      <c r="D39" s="2" t="s">
        <v>85</v>
      </c>
      <c r="J39" s="38">
        <v>3.0898850574712665E-2</v>
      </c>
      <c r="K39" s="38">
        <v>2.697739463601535E-2</v>
      </c>
      <c r="L39" s="38">
        <v>2.0250574712643684E-2</v>
      </c>
      <c r="M39" s="38">
        <v>1.3843678160919528E-2</v>
      </c>
      <c r="N39" s="38">
        <v>9.9574712643678183E-3</v>
      </c>
      <c r="O39" s="38">
        <v>1.1915384615384616E-2</v>
      </c>
      <c r="P39" s="38">
        <v>1.3557088122605372E-2</v>
      </c>
      <c r="Q39" s="38">
        <v>7.1501915708812244E-3</v>
      </c>
      <c r="R39" s="38">
        <v>4.9087786259541964E-3</v>
      </c>
      <c r="S39" s="90"/>
      <c r="T39" s="90"/>
      <c r="U39" s="90"/>
      <c r="V39" s="90"/>
      <c r="W39" s="90"/>
      <c r="X39" s="90"/>
      <c r="Z39" s="97" t="s">
        <v>307</v>
      </c>
      <c r="AB39" s="2" t="s">
        <v>336</v>
      </c>
    </row>
    <row r="40" spans="1:28" x14ac:dyDescent="0.25">
      <c r="A40" s="99"/>
      <c r="B40" s="2" t="s">
        <v>221</v>
      </c>
      <c r="D40" s="2" t="s">
        <v>85</v>
      </c>
      <c r="J40" s="90"/>
      <c r="K40" s="90"/>
      <c r="L40" s="90"/>
      <c r="M40" s="90"/>
      <c r="N40" s="90"/>
      <c r="O40" s="90"/>
      <c r="P40" s="90"/>
      <c r="Q40" s="90"/>
      <c r="R40" s="90"/>
      <c r="S40" s="38">
        <v>3.8812260536398467E-3</v>
      </c>
      <c r="T40" s="38">
        <v>2.5222007722007712E-2</v>
      </c>
      <c r="U40" s="98">
        <v>3.5460384615384609E-2</v>
      </c>
      <c r="V40" s="38">
        <v>3.3129472656249999E-2</v>
      </c>
      <c r="W40" s="72"/>
      <c r="X40" s="72"/>
      <c r="Z40" s="2" t="s">
        <v>383</v>
      </c>
      <c r="AB40" s="2" t="s">
        <v>384</v>
      </c>
    </row>
    <row r="41" spans="1:28" x14ac:dyDescent="0.25">
      <c r="AB41" s="2" t="s">
        <v>306</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B2:B3"/>
  <sheetViews>
    <sheetView showGridLines="0" zoomScale="90" zoomScaleNormal="90" workbookViewId="0"/>
  </sheetViews>
  <sheetFormatPr defaultColWidth="9.109375" defaultRowHeight="13.2" x14ac:dyDescent="0.25"/>
  <cols>
    <col min="1" max="1" width="5.6640625" style="16" customWidth="1"/>
    <col min="2" max="16384" width="9.109375" style="16"/>
  </cols>
  <sheetData>
    <row r="2" spans="2:2" x14ac:dyDescent="0.25">
      <c r="B2" s="29" t="s">
        <v>65</v>
      </c>
    </row>
    <row r="3" spans="2:2" x14ac:dyDescent="0.25">
      <c r="B3" s="29" t="s">
        <v>66</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sheetPr>
  <dimension ref="A1:Z45"/>
  <sheetViews>
    <sheetView showGridLines="0" zoomScale="80" zoomScaleNormal="80" workbookViewId="0">
      <pane xSplit="4" ySplit="11" topLeftCell="E12" activePane="bottomRight" state="frozen"/>
      <selection activeCell="B6" sqref="B6"/>
      <selection pane="topRight" activeCell="B6" sqref="B6"/>
      <selection pane="bottomLeft" activeCell="B6" sqref="B6"/>
      <selection pane="bottomRight" activeCell="E12" sqref="E12"/>
    </sheetView>
  </sheetViews>
  <sheetFormatPr defaultColWidth="9.109375" defaultRowHeight="13.2" x14ac:dyDescent="0.25"/>
  <cols>
    <col min="1" max="1" width="2.6640625" style="2" customWidth="1"/>
    <col min="2" max="2" width="75.44140625" style="2" customWidth="1"/>
    <col min="3" max="3" width="2.6640625" style="2" customWidth="1"/>
    <col min="4" max="4" width="10.6640625" style="2" customWidth="1"/>
    <col min="5" max="5" width="2.6640625" style="2" customWidth="1"/>
    <col min="6" max="6" width="10.6640625" style="2" customWidth="1"/>
    <col min="7" max="18" width="2.6640625" style="2" customWidth="1"/>
    <col min="19" max="24" width="10.6640625" style="2" customWidth="1"/>
    <col min="25" max="25" width="2.6640625" style="2" customWidth="1"/>
    <col min="26" max="26" width="12.5546875" style="2" customWidth="1"/>
    <col min="27" max="35" width="13.6640625" style="2" customWidth="1"/>
    <col min="36" max="16384" width="9.109375" style="2"/>
  </cols>
  <sheetData>
    <row r="1" spans="2:26" x14ac:dyDescent="0.25">
      <c r="U1" s="99"/>
    </row>
    <row r="2" spans="2:26" s="13" customFormat="1" ht="17.399999999999999" x14ac:dyDescent="0.25">
      <c r="B2" s="13" t="s">
        <v>81</v>
      </c>
    </row>
    <row r="4" spans="2:26" x14ac:dyDescent="0.25">
      <c r="B4" s="20" t="s">
        <v>45</v>
      </c>
    </row>
    <row r="5" spans="2:26" x14ac:dyDescent="0.25">
      <c r="B5" s="2" t="s">
        <v>349</v>
      </c>
      <c r="L5" s="14"/>
    </row>
    <row r="6" spans="2:26" x14ac:dyDescent="0.25">
      <c r="L6" s="14"/>
    </row>
    <row r="7" spans="2:26" x14ac:dyDescent="0.25">
      <c r="B7" s="4" t="s">
        <v>22</v>
      </c>
      <c r="L7" s="14"/>
    </row>
    <row r="8" spans="2:26" x14ac:dyDescent="0.25">
      <c r="B8" s="2" t="s">
        <v>364</v>
      </c>
      <c r="L8" s="14"/>
    </row>
    <row r="9" spans="2:26" x14ac:dyDescent="0.25">
      <c r="L9" s="14"/>
    </row>
    <row r="10" spans="2:26" s="8" customFormat="1" x14ac:dyDescent="0.25">
      <c r="B10" s="8" t="s">
        <v>37</v>
      </c>
      <c r="D10" s="8" t="s">
        <v>19</v>
      </c>
      <c r="F10" s="8" t="s">
        <v>20</v>
      </c>
      <c r="S10" s="35">
        <v>2021</v>
      </c>
      <c r="T10" s="35">
        <v>2022</v>
      </c>
      <c r="U10" s="35">
        <v>2023</v>
      </c>
      <c r="V10" s="35">
        <v>2024</v>
      </c>
      <c r="W10" s="35">
        <v>2025</v>
      </c>
      <c r="X10" s="35">
        <v>2026</v>
      </c>
      <c r="Z10" s="8" t="s">
        <v>39</v>
      </c>
    </row>
    <row r="13" spans="2:26" s="8" customFormat="1" x14ac:dyDescent="0.25">
      <c r="B13" s="8" t="s">
        <v>150</v>
      </c>
    </row>
    <row r="15" spans="2:26" x14ac:dyDescent="0.25">
      <c r="B15" s="36" t="s">
        <v>145</v>
      </c>
    </row>
    <row r="16" spans="2:26" x14ac:dyDescent="0.25">
      <c r="B16" s="2" t="s">
        <v>79</v>
      </c>
      <c r="D16" s="2" t="s">
        <v>85</v>
      </c>
      <c r="S16" s="43">
        <f>'3. Input rente'!S21</f>
        <v>-1.8551724137931035E-3</v>
      </c>
      <c r="T16" s="43">
        <f>'3. Input rente'!T21</f>
        <v>1.4644384615384616E-2</v>
      </c>
      <c r="U16" s="90"/>
      <c r="V16" s="90"/>
      <c r="W16" s="90"/>
      <c r="X16" s="90"/>
      <c r="Z16" s="2" t="s">
        <v>304</v>
      </c>
    </row>
    <row r="17" spans="1:26" x14ac:dyDescent="0.25">
      <c r="B17" s="2" t="s">
        <v>80</v>
      </c>
      <c r="D17" s="2" t="s">
        <v>85</v>
      </c>
      <c r="S17" s="43">
        <f>'3. Input rente'!S22</f>
        <v>-3.1020306513409954E-3</v>
      </c>
      <c r="T17" s="43">
        <f>'3. Input rente'!T22</f>
        <v>1.1917538461538455E-2</v>
      </c>
      <c r="U17" s="90"/>
      <c r="V17" s="90"/>
      <c r="W17" s="90"/>
      <c r="X17" s="90"/>
      <c r="Z17" s="2" t="s">
        <v>141</v>
      </c>
    </row>
    <row r="19" spans="1:26" x14ac:dyDescent="0.25">
      <c r="A19" s="99"/>
      <c r="B19" s="36" t="s">
        <v>144</v>
      </c>
    </row>
    <row r="20" spans="1:26" x14ac:dyDescent="0.25">
      <c r="A20" s="99"/>
      <c r="B20" s="2" t="s">
        <v>79</v>
      </c>
      <c r="D20" s="2" t="s">
        <v>85</v>
      </c>
      <c r="S20" s="43">
        <f>'3. Input rente'!S25</f>
        <v>7.5199233716475124E-4</v>
      </c>
      <c r="T20" s="43">
        <f>'3. Input rente'!T25</f>
        <v>1.5884846153846159E-2</v>
      </c>
      <c r="U20" s="43">
        <f>'3. Input rente'!U25</f>
        <v>2.8793846153846153E-2</v>
      </c>
      <c r="V20" s="43">
        <f>'3. Input rente'!V25</f>
        <v>2.7760617759999998E-2</v>
      </c>
      <c r="W20" s="68"/>
      <c r="X20" s="68"/>
      <c r="Z20" s="2" t="s">
        <v>304</v>
      </c>
    </row>
    <row r="21" spans="1:26" x14ac:dyDescent="0.25">
      <c r="A21" s="99"/>
      <c r="B21" s="2" t="s">
        <v>80</v>
      </c>
      <c r="D21" s="2" t="s">
        <v>85</v>
      </c>
      <c r="S21" s="43">
        <f>'3. Input rente'!S26</f>
        <v>-8.3777777777777724E-4</v>
      </c>
      <c r="T21" s="43">
        <f>'3. Input rente'!T26</f>
        <v>1.2925538461538464E-2</v>
      </c>
      <c r="U21" s="43">
        <f>'3. Input rente'!U26</f>
        <v>2.6117692307692293E-2</v>
      </c>
      <c r="V21" s="43">
        <f>'3. Input rente'!V26</f>
        <v>2.5687142857140001E-2</v>
      </c>
      <c r="W21" s="68"/>
      <c r="X21" s="68"/>
      <c r="Z21" s="2" t="s">
        <v>141</v>
      </c>
    </row>
    <row r="22" spans="1:26" x14ac:dyDescent="0.25">
      <c r="A22" s="99"/>
    </row>
    <row r="23" spans="1:26" x14ac:dyDescent="0.25">
      <c r="B23" s="1" t="s">
        <v>146</v>
      </c>
    </row>
    <row r="24" spans="1:26" x14ac:dyDescent="0.25">
      <c r="B24" s="39" t="s">
        <v>79</v>
      </c>
      <c r="D24" s="2" t="s">
        <v>85</v>
      </c>
      <c r="S24" s="43">
        <f>'3. Input rente'!S29</f>
        <v>3.7295913154533821E-3</v>
      </c>
      <c r="T24" s="43">
        <f>'3. Input rente'!T29</f>
        <v>9.3367816091954057E-4</v>
      </c>
      <c r="U24" s="43">
        <f>'3. Input rente'!U29</f>
        <v>5.313767560664112E-3</v>
      </c>
      <c r="V24" s="43">
        <f>'3. Input rente'!V29</f>
        <v>1.3400421994884918E-2</v>
      </c>
      <c r="W24" s="43">
        <f>'3. Input rente'!W29</f>
        <v>1.3400421994884918E-2</v>
      </c>
      <c r="X24" s="43">
        <f>'3. Input rente'!X29</f>
        <v>1.3400421994884918E-2</v>
      </c>
      <c r="Z24" s="2" t="s">
        <v>222</v>
      </c>
    </row>
    <row r="25" spans="1:26" x14ac:dyDescent="0.25">
      <c r="B25" s="2" t="s">
        <v>80</v>
      </c>
      <c r="D25" s="2" t="s">
        <v>85</v>
      </c>
      <c r="S25" s="43">
        <f>'3. Input rente'!S30</f>
        <v>2.6501149425287372E-3</v>
      </c>
      <c r="T25" s="43">
        <f>'3. Input rente'!T30</f>
        <v>-5.7648786717752075E-4</v>
      </c>
      <c r="U25" s="43">
        <f>'3. Input rente'!U30</f>
        <v>3.2212899106002558E-3</v>
      </c>
      <c r="V25" s="43">
        <f>'3. Input rente'!V30</f>
        <v>1.1054808184143221E-2</v>
      </c>
      <c r="W25" s="43">
        <f>'3. Input rente'!W30</f>
        <v>1.1054808184143221E-2</v>
      </c>
      <c r="X25" s="43">
        <f>'3. Input rente'!X30</f>
        <v>1.1054808184143221E-2</v>
      </c>
      <c r="Z25" s="2" t="s">
        <v>141</v>
      </c>
    </row>
    <row r="27" spans="1:26" x14ac:dyDescent="0.25">
      <c r="B27" s="1" t="s">
        <v>151</v>
      </c>
      <c r="D27" s="2" t="s">
        <v>85</v>
      </c>
      <c r="F27" s="43">
        <f>'3. Input rente'!F33</f>
        <v>5.0000000000000001E-3</v>
      </c>
    </row>
    <row r="30" spans="1:26" s="8" customFormat="1" x14ac:dyDescent="0.25">
      <c r="B30" s="8" t="s">
        <v>152</v>
      </c>
    </row>
    <row r="32" spans="1:26" x14ac:dyDescent="0.25">
      <c r="B32" s="1" t="s">
        <v>154</v>
      </c>
    </row>
    <row r="33" spans="1:24" x14ac:dyDescent="0.25">
      <c r="B33" s="2" t="s">
        <v>147</v>
      </c>
      <c r="D33" s="2" t="s">
        <v>85</v>
      </c>
      <c r="S33" s="44">
        <f t="shared" ref="S33:X33" si="0">AVERAGE(S24:S25)</f>
        <v>3.1898531289910595E-3</v>
      </c>
      <c r="T33" s="44">
        <f t="shared" si="0"/>
        <v>1.7859514687100991E-4</v>
      </c>
      <c r="U33" s="44">
        <f t="shared" si="0"/>
        <v>4.2675287356321841E-3</v>
      </c>
      <c r="V33" s="44">
        <f t="shared" si="0"/>
        <v>1.222761508951407E-2</v>
      </c>
      <c r="W33" s="44">
        <f t="shared" si="0"/>
        <v>1.222761508951407E-2</v>
      </c>
      <c r="X33" s="44">
        <f t="shared" si="0"/>
        <v>1.222761508951407E-2</v>
      </c>
    </row>
    <row r="34" spans="1:24" x14ac:dyDescent="0.25">
      <c r="B34" s="2" t="s">
        <v>149</v>
      </c>
      <c r="D34" s="2" t="s">
        <v>85</v>
      </c>
      <c r="S34" s="32">
        <f t="shared" ref="S34:X34" si="1">MAX($F$27,S33)</f>
        <v>5.0000000000000001E-3</v>
      </c>
      <c r="T34" s="32">
        <f t="shared" si="1"/>
        <v>5.0000000000000001E-3</v>
      </c>
      <c r="U34" s="32">
        <f t="shared" si="1"/>
        <v>5.0000000000000001E-3</v>
      </c>
      <c r="V34" s="32">
        <f t="shared" si="1"/>
        <v>1.222761508951407E-2</v>
      </c>
      <c r="W34" s="32">
        <f t="shared" si="1"/>
        <v>1.222761508951407E-2</v>
      </c>
      <c r="X34" s="32">
        <f t="shared" si="1"/>
        <v>1.222761508951407E-2</v>
      </c>
    </row>
    <row r="36" spans="1:24" x14ac:dyDescent="0.25">
      <c r="B36" s="20" t="s">
        <v>153</v>
      </c>
    </row>
    <row r="37" spans="1:24" x14ac:dyDescent="0.25">
      <c r="A37" s="99"/>
      <c r="B37" s="2" t="s">
        <v>139</v>
      </c>
      <c r="D37" s="2" t="s">
        <v>85</v>
      </c>
      <c r="S37" s="32">
        <f>AVERAGE(S16:S17)</f>
        <v>-2.4786015325670495E-3</v>
      </c>
      <c r="T37" s="32">
        <f>AVERAGE(T16:T17)</f>
        <v>1.3280961538461537E-2</v>
      </c>
      <c r="U37" s="90"/>
      <c r="V37" s="90"/>
      <c r="W37" s="90"/>
      <c r="X37" s="90"/>
    </row>
    <row r="38" spans="1:24" x14ac:dyDescent="0.25">
      <c r="A38" s="99"/>
      <c r="B38" s="2" t="s">
        <v>140</v>
      </c>
      <c r="D38" s="2" t="s">
        <v>85</v>
      </c>
      <c r="S38" s="44">
        <f>AVERAGE(S20:S21)</f>
        <v>-4.2892720306512999E-5</v>
      </c>
      <c r="T38" s="44">
        <f>AVERAGE(T20:T21)</f>
        <v>1.4405192307692312E-2</v>
      </c>
      <c r="U38" s="44">
        <f>AVERAGE(U20:U21)</f>
        <v>2.7455769230769221E-2</v>
      </c>
      <c r="V38" s="44">
        <f>AVERAGE(V20:V21)</f>
        <v>2.6723880308570001E-2</v>
      </c>
      <c r="W38" s="68"/>
      <c r="X38" s="68"/>
    </row>
    <row r="39" spans="1:24" x14ac:dyDescent="0.25">
      <c r="A39" s="99"/>
      <c r="B39" s="2" t="s">
        <v>148</v>
      </c>
      <c r="D39" s="2" t="s">
        <v>85</v>
      </c>
      <c r="S39" s="32">
        <f>MAX($F$27,S38)</f>
        <v>5.0000000000000001E-3</v>
      </c>
      <c r="T39" s="32">
        <f>MAX($F$27,T38)</f>
        <v>1.4405192307692312E-2</v>
      </c>
      <c r="U39" s="32">
        <f>MAX($F$27,U38)</f>
        <v>2.7455769230769221E-2</v>
      </c>
      <c r="V39" s="32">
        <f>MAX($F$27,V38)</f>
        <v>2.6723880308570001E-2</v>
      </c>
      <c r="W39" s="68"/>
      <c r="X39" s="68"/>
    </row>
    <row r="40" spans="1:24" x14ac:dyDescent="0.25">
      <c r="A40" s="99"/>
      <c r="B40" s="1"/>
    </row>
    <row r="45" spans="1:24" x14ac:dyDescent="0.25">
      <c r="B45" s="21" t="s">
        <v>61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6e34cd31-bfd2-42c2-81ba-d74df6e92547" ContentTypeId="0x0101002A59D213CA403546A4193AF39C4CF72001" PreviousValue="false"/>
</file>

<file path=customXml/item2.xml><?xml version="1.0" encoding="utf-8"?>
<ct:contentTypeSchema xmlns:ct="http://schemas.microsoft.com/office/2006/metadata/contentType" xmlns:ma="http://schemas.microsoft.com/office/2006/metadata/properties/metaAttributes" ct:_="" ma:_="" ma:contentTypeName="ACM Word Document" ma:contentTypeID="0x0101002A59D213CA403546A4193AF39C4CF720010071A3302F4290214C87D4B586C127100D" ma:contentTypeVersion="9" ma:contentTypeDescription="" ma:contentTypeScope="" ma:versionID="dcecd6dbf9c4cebff006a35b275a84a9">
  <xsd:schema xmlns:xsd="http://www.w3.org/2001/XMLSchema" xmlns:xs="http://www.w3.org/2001/XMLSchema" xmlns:p="http://schemas.microsoft.com/office/2006/metadata/properties" xmlns:ns2="de7ae6dc-ac48-4e23-b5f4-085091b96a6e" xmlns:ns3="5e7bef76-b888-41a2-a261-5f525b37d47e" targetNamespace="http://schemas.microsoft.com/office/2006/metadata/properties" ma:root="true" ma:fieldsID="d7a411fdcd1ad4a1d5ecfdfe44759372" ns2:_="" ns3:_="">
    <xsd:import namespace="de7ae6dc-ac48-4e23-b5f4-085091b96a6e"/>
    <xsd:import namespace="5e7bef76-b888-41a2-a261-5f525b37d47e"/>
    <xsd:element name="properties">
      <xsd:complexType>
        <xsd:sequence>
          <xsd:element name="documentManagement">
            <xsd:complexType>
              <xsd:all>
                <xsd:element ref="ns2:Document_x0020_status" minOccurs="0"/>
                <xsd:element ref="ns2:TaxKeywordTaxHTField" minOccurs="0"/>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ae6dc-ac48-4e23-b5f4-085091b96a6e" elementFormDefault="qualified">
    <xsd:import namespace="http://schemas.microsoft.com/office/2006/documentManagement/types"/>
    <xsd:import namespace="http://schemas.microsoft.com/office/infopath/2007/PartnerControls"/>
    <xsd:element name="Document_x0020_status" ma:index="8" nillable="true" ma:displayName="Document status" ma:default="Concept" ma:format="RadioButtons" ma:internalName="Document_x0020_status">
      <xsd:simpleType>
        <xsd:restriction base="dms:Choice">
          <xsd:enumeration value="Concept"/>
          <xsd:enumeration value="Definitief"/>
          <xsd:enumeration value="Gearchiveerd"/>
        </xsd:restriction>
      </xsd:simpleType>
    </xsd:element>
    <xsd:element name="TaxKeywordTaxHTField" ma:index="9" nillable="true" ma:taxonomy="true" ma:internalName="TaxKeywordTaxHTField" ma:taxonomyFieldName="TaxKeyword" ma:displayName="Enterprise Keywords" ma:fieldId="{23f27201-bee3-471e-b2e7-b64fd8b7ca38}" ma:taxonomyMulti="true" ma:sspId="6e34cd31-bfd2-42c2-81ba-d74df6e92547"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8b5c4d77-5df6-4038-99b4-130c61950066}" ma:internalName="TaxCatchAll" ma:showField="CatchAllData" ma:web="5e7bef76-b888-41a2-a261-5f525b37d47e">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8b5c4d77-5df6-4038-99b4-130c61950066}" ma:internalName="TaxCatchAllLabel" ma:readOnly="true" ma:showField="CatchAllDataLabel" ma:web="5e7bef76-b888-41a2-a261-5f525b37d47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ECT67VDXDTCW-337030353-313</_dlc_DocId>
    <_dlc_DocIdUrl xmlns="5e7bef76-b888-41a2-a261-5f525b37d47e">
      <Url>https://intranet.acm.local/project/tarievenbesluiten/_layouts/15/DocIdRedir.aspx?ID=ECT67VDXDTCW-337030353-313</Url>
      <Description>ECT67VDXDTCW-337030353-313</Description>
    </_dlc_DocIdUrl>
    <Document_x0020_status xmlns="de7ae6dc-ac48-4e23-b5f4-085091b96a6e">Concept</Document_x0020_status>
    <TaxKeywordTaxHTField xmlns="de7ae6dc-ac48-4e23-b5f4-085091b96a6e">
      <Terms xmlns="http://schemas.microsoft.com/office/infopath/2007/PartnerControls"/>
    </TaxKeywordTaxHTField>
    <TaxCatchAll xmlns="de7ae6dc-ac48-4e23-b5f4-085091b96a6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BA457B-66C1-4ADA-9AB9-08C8057C1E84}">
  <ds:schemaRefs>
    <ds:schemaRef ds:uri="Microsoft.SharePoint.Taxonomy.ContentTypeSync"/>
  </ds:schemaRefs>
</ds:datastoreItem>
</file>

<file path=customXml/itemProps2.xml><?xml version="1.0" encoding="utf-8"?>
<ds:datastoreItem xmlns:ds="http://schemas.openxmlformats.org/officeDocument/2006/customXml" ds:itemID="{8AF9D11B-DD1B-4967-B94A-ED0DD69F99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7ae6dc-ac48-4e23-b5f4-085091b96a6e"/>
    <ds:schemaRef ds:uri="5e7bef76-b888-41a2-a261-5f525b37d4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DC4B28-42FD-4275-AD39-0DAE99CBE63F}">
  <ds:schemaRef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de7ae6dc-ac48-4e23-b5f4-085091b96a6e"/>
    <ds:schemaRef ds:uri="5e7bef76-b888-41a2-a261-5f525b37d47e"/>
    <ds:schemaRef ds:uri="http://www.w3.org/XML/1998/namespace"/>
    <ds:schemaRef ds:uri="http://purl.org/dc/dcmitype/"/>
  </ds:schemaRefs>
</ds:datastoreItem>
</file>

<file path=customXml/itemProps4.xml><?xml version="1.0" encoding="utf-8"?>
<ds:datastoreItem xmlns:ds="http://schemas.openxmlformats.org/officeDocument/2006/customXml" ds:itemID="{BACF5907-5A9C-413A-AB63-8A8AE74C2D68}">
  <ds:schemaRefs>
    <ds:schemaRef ds:uri="http://schemas.microsoft.com/sharepoint/events"/>
  </ds:schemaRefs>
</ds:datastoreItem>
</file>

<file path=customXml/itemProps5.xml><?xml version="1.0" encoding="utf-8"?>
<ds:datastoreItem xmlns:ds="http://schemas.openxmlformats.org/officeDocument/2006/customXml" ds:itemID="{D826EB26-050A-441D-9D4C-FC66D1997A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Titelblad</vt:lpstr>
      <vt:lpstr>Toelichting</vt:lpstr>
      <vt:lpstr>Bronnen en toepassingen</vt:lpstr>
      <vt:lpstr>1. Resultaat</vt:lpstr>
      <vt:lpstr>Input --&gt;</vt:lpstr>
      <vt:lpstr>2. Input uit WACC modellen</vt:lpstr>
      <vt:lpstr>3. Input rente</vt:lpstr>
      <vt:lpstr>Berekeningen --&gt;</vt:lpstr>
      <vt:lpstr>4. Risicovrije rente</vt:lpstr>
      <vt:lpstr>5. Rente schulden</vt:lpstr>
      <vt:lpstr>6. WACC BV </vt:lpstr>
      <vt:lpstr>7. WACC NV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2021-06-08T09:19:18Z</dcterms:created>
  <dcterms:modified xsi:type="dcterms:W3CDTF">2025-11-24T08:58:43Z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0x0101002A59D213CA403546A4193AF39C4CF720010071A3302F4290214C87D4B586C127100D</vt:lpwstr>
  </property>
  <property fmtid="{D5CDD505-2E9C-101B-9397-08002B2CF9AE}" pid="3" name="_dlc_DocIdItemGuid">
    <vt:lpwstr>ffcc00f6-6c98-4859-aee8-250d4fa5443f</vt:lpwstr>
  </property>
  <property fmtid="{D5CDD505-2E9C-101B-9397-08002B2CF9AE}" pid="4" name="TaxKeyword">
    <vt:lpwstr/>
  </property>
</Properties>
</file>