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4780" windowHeight="12150" tabRatio="760" activeTab="4"/>
  </bookViews>
  <sheets>
    <sheet name="Toelichting" sheetId="1" r:id="rId1"/>
    <sheet name="Reguleringsparameters" sheetId="2" r:id="rId2"/>
    <sheet name="Begininkomsten 2016" sheetId="3" r:id="rId3"/>
    <sheet name="Eindinkomsten 2021" sheetId="5" r:id="rId4"/>
    <sheet name="X-factor en totale inkomsten"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cpi2000">#REF!</definedName>
    <definedName name="__cpi2001">#REF!</definedName>
    <definedName name="__cpi2002">#REF!</definedName>
    <definedName name="__cpi2003">#REF!</definedName>
    <definedName name="_cpi2000">#REF!</definedName>
    <definedName name="_cpi2001">#REF!</definedName>
    <definedName name="_cpi2002">#REF!</definedName>
    <definedName name="_cpi2003">#REF!</definedName>
    <definedName name="afd">'[1]PwC - Afdelingen'!$A$2:$B$109</definedName>
    <definedName name="_xlnm.Print_Area" localSheetId="2">'Begininkomsten 2016'!$A$1:$K$29</definedName>
    <definedName name="_xlnm.Print_Area" localSheetId="3">'Eindinkomsten 2021'!$A$1:$F$25</definedName>
    <definedName name="_xlnm.Print_Area" localSheetId="1">Reguleringsparameters!$A$1:$U$32</definedName>
    <definedName name="_xlnm.Print_Area" localSheetId="0">Toelichting!$A$1:$C$23</definedName>
    <definedName name="_xlnm.Print_Area" localSheetId="4">'X-factor en totale inkomsten'!$A$1:$G$32</definedName>
    <definedName name="afdtennet">'[1]TenneT - Afdelingen'!$D$3:$E$70</definedName>
    <definedName name="afwijking">#REF!</definedName>
    <definedName name="AS2DocOpenMode" hidden="1">"AS2DocumentEdit"</definedName>
    <definedName name="Categorie">[2]Lijsten!$D$2:$D$12</definedName>
    <definedName name="CODE">[3]Adresgegevens!$D$7</definedName>
    <definedName name="cpi">#REF!</definedName>
    <definedName name="CPI_2005">[4]Database!$D$13</definedName>
    <definedName name="Eigenaar">[2]Lijsten!$G$2:$G$11</definedName>
    <definedName name="eur">#REF!</definedName>
    <definedName name="factor">#REF!</definedName>
    <definedName name="fik">[5]cockpit!$B$9</definedName>
    <definedName name="Financiering">[2]Lijsten!$P$2:$P$9</definedName>
    <definedName name="Jaar">[2]Lijsten!$A$2:$A$19</definedName>
    <definedName name="Kwartaal">[2]Lijsten!$B$2:$B$5</definedName>
    <definedName name="METHODE">#REF!</definedName>
    <definedName name="Naam">[6]Lijsten!$B$3:$B$10</definedName>
    <definedName name="NAAM_NE">'[7]Toegestane Omzet'!$M$1</definedName>
    <definedName name="NAAM_VOL">[3]Adresgegevens!$D$8</definedName>
    <definedName name="omzet_2000_aanpas_kolom">#REF!</definedName>
    <definedName name="omzet_2000_kolom">#REF!</definedName>
    <definedName name="omzet_2001_kolom">#REF!</definedName>
    <definedName name="PB">[3]Adresgegevens!$D$9</definedName>
    <definedName name="PC">[3]Adresgegevens!$D$10</definedName>
    <definedName name="PGcode">[2]Lijsten!$L$2:$L$26</definedName>
    <definedName name="PLAATS">[3]Adresgegevens!$D$11</definedName>
    <definedName name="PR_ME_2000">'[7]Toegestane Omzet'!#REF!</definedName>
    <definedName name="Projecteigenaar">[2]Lijsten!$H$2:$H$25</definedName>
    <definedName name="Projectleider">[2]Lijsten!$J$2:$J$15</definedName>
    <definedName name="Regio">[2]Lijsten!$F$2:$F$7</definedName>
    <definedName name="required_x">#REF!</definedName>
    <definedName name="s">[8]Data!#REF!</definedName>
    <definedName name="Spanning">[2]Lijsten!$C$2:$C$6</definedName>
    <definedName name="Status">[2]Lijsten!$E$2:$E$13</definedName>
    <definedName name="tarief_factor">#REF!</definedName>
    <definedName name="test">#REF!</definedName>
    <definedName name="TIPROJ">'[1]PwC - TI-projecten'!$B$1:$E$303</definedName>
    <definedName name="TTTI">'[1]TenneT - Projecten TI'!$B$2:$G$221</definedName>
    <definedName name="VerbruikstarRC">[9]Tarievenvoorstel!#REF!</definedName>
    <definedName name="wac">[8]Data!#REF!</definedName>
    <definedName name="wacc">[8]Data!#REF!</definedName>
    <definedName name="wacc_exc_tax">[8]constants!$E$3</definedName>
    <definedName name="wacc_inc_tax">[8]constants!$E$4</definedName>
    <definedName name="WvD">'[1]TenneT - WvD'!$A$2:$A$274</definedName>
  </definedNames>
  <calcPr calcId="145621"/>
</workbook>
</file>

<file path=xl/calcChain.xml><?xml version="1.0" encoding="utf-8"?>
<calcChain xmlns="http://schemas.openxmlformats.org/spreadsheetml/2006/main">
  <c r="J15" i="3" l="1"/>
  <c r="J13" i="3" l="1"/>
  <c r="I13" i="3"/>
  <c r="H13" i="3"/>
  <c r="G13" i="3"/>
  <c r="F13" i="3"/>
  <c r="D10" i="5" l="1"/>
  <c r="C13" i="2" l="1"/>
  <c r="I15" i="3" s="1"/>
  <c r="C12" i="2"/>
  <c r="H15" i="3" s="1"/>
  <c r="C11" i="2"/>
  <c r="G15" i="3" s="1"/>
  <c r="C10" i="2"/>
  <c r="F15" i="3" s="1"/>
  <c r="E20" i="3" l="1"/>
  <c r="E18" i="3"/>
  <c r="E21" i="3"/>
  <c r="E19" i="3"/>
  <c r="E17" i="3"/>
  <c r="E22" i="3" s="1"/>
  <c r="D12" i="5" s="1"/>
  <c r="C16" i="2"/>
  <c r="C17" i="2" s="1"/>
  <c r="C27" i="2" s="1"/>
  <c r="C28" i="2"/>
  <c r="C29" i="2"/>
  <c r="C26" i="2" l="1"/>
  <c r="C30" i="2"/>
  <c r="D11" i="6"/>
  <c r="D12" i="6"/>
  <c r="D13" i="6"/>
  <c r="D14" i="6"/>
  <c r="D10" i="6"/>
  <c r="D16" i="5"/>
  <c r="E26" i="3"/>
  <c r="E28" i="3" s="1"/>
  <c r="K25" i="2" l="1"/>
  <c r="N24" i="2" s="1"/>
  <c r="K26" i="2"/>
  <c r="O25" i="2" s="1"/>
  <c r="K27" i="2"/>
  <c r="K28" i="2"/>
  <c r="Q27" i="2" s="1"/>
  <c r="K29" i="2"/>
  <c r="R28" i="2" s="1"/>
  <c r="K30" i="2"/>
  <c r="S29" i="2" s="1"/>
  <c r="K31" i="2"/>
  <c r="T30" i="2" s="1"/>
  <c r="K24" i="2"/>
  <c r="M23" i="2" s="1"/>
  <c r="T29" i="2" l="1"/>
  <c r="T28" i="2" s="1"/>
  <c r="T27" i="2" s="1"/>
  <c r="T26" i="2" s="1"/>
  <c r="T25" i="2" s="1"/>
  <c r="T24" i="2" s="1"/>
  <c r="T23" i="2" s="1"/>
  <c r="R27" i="2"/>
  <c r="R26" i="2" s="1"/>
  <c r="R25" i="2" s="1"/>
  <c r="R24" i="2" s="1"/>
  <c r="R23" i="2" s="1"/>
  <c r="P26" i="2"/>
  <c r="C31" i="2" s="1"/>
  <c r="D18" i="5" s="1"/>
  <c r="N23" i="2"/>
  <c r="S28" i="2"/>
  <c r="S27" i="2" s="1"/>
  <c r="S26" i="2" s="1"/>
  <c r="S25" i="2" s="1"/>
  <c r="S24" i="2" s="1"/>
  <c r="S23" i="2" s="1"/>
  <c r="Q26" i="2"/>
  <c r="Q25" i="2" s="1"/>
  <c r="Q24" i="2" s="1"/>
  <c r="Q23" i="2" s="1"/>
  <c r="O24" i="2"/>
  <c r="O23" i="2" s="1"/>
  <c r="P25" i="2" l="1"/>
  <c r="P24" i="2" s="1"/>
  <c r="P23" i="2" s="1"/>
  <c r="D9" i="6"/>
  <c r="D20" i="5" l="1"/>
  <c r="D24" i="5" s="1"/>
  <c r="D19" i="6" l="1"/>
  <c r="D18" i="6"/>
  <c r="D21" i="6" l="1"/>
  <c r="D23" i="6" s="1"/>
  <c r="D27" i="6" s="1"/>
  <c r="D28" i="6" s="1"/>
  <c r="D29" i="6" s="1"/>
  <c r="D30" i="6" s="1"/>
  <c r="D31" i="6" s="1"/>
</calcChain>
</file>

<file path=xl/sharedStrings.xml><?xml version="1.0" encoding="utf-8"?>
<sst xmlns="http://schemas.openxmlformats.org/spreadsheetml/2006/main" count="123" uniqueCount="89">
  <si>
    <t>Toelichting</t>
  </si>
  <si>
    <t>Toelichting bij dit bestand</t>
  </si>
  <si>
    <t>Legenda</t>
  </si>
  <si>
    <t>Data en input (met bronvermelding)</t>
  </si>
  <si>
    <t>Waarde die zonder berekening wordt overgenomen uit een andere cel</t>
  </si>
  <si>
    <t>Berekende waarde</t>
  </si>
  <si>
    <t>Berekende of overgenomen waarde en tevens (tussen)resultaat</t>
  </si>
  <si>
    <t>Niet van toepassing</t>
  </si>
  <si>
    <t>Waarde of berekening die speciale aandacht vraagt (toelichting in opmerking)</t>
  </si>
  <si>
    <t>Ingevoerde waarde of berekening die nog niet juist is (indien van toepassing)</t>
  </si>
  <si>
    <t>Reguleringsparameters</t>
  </si>
  <si>
    <t>Consumentenprijsindex (cpi)</t>
  </si>
  <si>
    <t>Jaar</t>
  </si>
  <si>
    <t>cpi</t>
  </si>
  <si>
    <r>
      <t>cpi^</t>
    </r>
    <r>
      <rPr>
        <vertAlign val="subscript"/>
        <sz val="8"/>
        <rFont val="Arial"/>
        <family val="2"/>
      </rPr>
      <t>2017,…,2021</t>
    </r>
  </si>
  <si>
    <t>VAN</t>
  </si>
  <si>
    <t>NAAR</t>
  </si>
  <si>
    <t>1+cpi</t>
  </si>
  <si>
    <t>EUR</t>
  </si>
  <si>
    <t>Begininkomsten 2016</t>
  </si>
  <si>
    <t>Berekening begininkomsten</t>
  </si>
  <si>
    <r>
      <rPr>
        <b/>
        <sz val="8"/>
        <color theme="1"/>
        <rFont val="Arial"/>
        <family val="2"/>
      </rPr>
      <t>Consumentenprijsindex 2016</t>
    </r>
    <r>
      <rPr>
        <i/>
        <sz val="8"/>
        <color theme="1"/>
        <rFont val="Arial"/>
        <family val="2"/>
      </rPr>
      <t xml:space="preserve"> (cpi</t>
    </r>
    <r>
      <rPr>
        <i/>
        <vertAlign val="subscript"/>
        <sz val="8"/>
        <color theme="1"/>
        <rFont val="Arial"/>
        <family val="2"/>
      </rPr>
      <t>2016</t>
    </r>
    <r>
      <rPr>
        <i/>
        <sz val="8"/>
        <color theme="1"/>
        <rFont val="Arial"/>
        <family val="2"/>
      </rPr>
      <t>)</t>
    </r>
  </si>
  <si>
    <t>(3)</t>
  </si>
  <si>
    <r>
      <t xml:space="preserve">Begininkomsten 2016 </t>
    </r>
    <r>
      <rPr>
        <i/>
        <sz val="8"/>
        <color theme="1"/>
        <rFont val="Arial"/>
        <family val="2"/>
      </rPr>
      <t>(BI</t>
    </r>
    <r>
      <rPr>
        <i/>
        <vertAlign val="subscript"/>
        <sz val="8"/>
        <color theme="1"/>
        <rFont val="Arial"/>
        <family val="2"/>
      </rPr>
      <t>2016</t>
    </r>
    <r>
      <rPr>
        <i/>
        <sz val="8"/>
        <color theme="1"/>
        <rFont val="Arial"/>
        <family val="2"/>
      </rPr>
      <t>)</t>
    </r>
  </si>
  <si>
    <t>%</t>
  </si>
  <si>
    <t>(4)</t>
  </si>
  <si>
    <t>Verwachte efficiënte kosten 2021</t>
  </si>
  <si>
    <r>
      <t xml:space="preserve">Verwachte efficiënte kosten 2021 </t>
    </r>
    <r>
      <rPr>
        <i/>
        <sz val="8"/>
        <color theme="1"/>
        <rFont val="Arial"/>
        <family val="2"/>
      </rPr>
      <t>(EK</t>
    </r>
    <r>
      <rPr>
        <i/>
        <vertAlign val="subscript"/>
        <sz val="8"/>
        <color theme="1"/>
        <rFont val="Arial"/>
        <family val="2"/>
      </rPr>
      <t>2021</t>
    </r>
    <r>
      <rPr>
        <i/>
        <sz val="8"/>
        <color theme="1"/>
        <rFont val="Arial"/>
        <family val="2"/>
      </rPr>
      <t>)</t>
    </r>
  </si>
  <si>
    <t>Eindinkomsten 2021</t>
  </si>
  <si>
    <t>(5)</t>
  </si>
  <si>
    <t>Parameters</t>
  </si>
  <si>
    <r>
      <t>cpi^</t>
    </r>
    <r>
      <rPr>
        <vertAlign val="subscript"/>
        <sz val="8"/>
        <color theme="1"/>
        <rFont val="Arial"/>
        <family val="2"/>
      </rPr>
      <t>2017,…,2021</t>
    </r>
  </si>
  <si>
    <t>cpi 2017</t>
  </si>
  <si>
    <t>cpi 2018</t>
  </si>
  <si>
    <t>cpi 2019</t>
  </si>
  <si>
    <t>cpi 2020</t>
  </si>
  <si>
    <t>cpi 2021</t>
  </si>
  <si>
    <t>Berekening x-factor</t>
  </si>
  <si>
    <t>(8)</t>
  </si>
  <si>
    <t>(9)</t>
  </si>
  <si>
    <t>(10)</t>
  </si>
  <si>
    <t>(11)</t>
  </si>
  <si>
    <t>(12)</t>
  </si>
  <si>
    <t>(6)&amp;(7)</t>
  </si>
  <si>
    <r>
      <t>x</t>
    </r>
    <r>
      <rPr>
        <vertAlign val="subscript"/>
        <sz val="8"/>
        <color theme="1"/>
        <rFont val="Arial"/>
        <family val="2"/>
      </rPr>
      <t>2017,…,2021</t>
    </r>
  </si>
  <si>
    <r>
      <t xml:space="preserve">Eindinkomsten 2021 </t>
    </r>
    <r>
      <rPr>
        <i/>
        <sz val="8"/>
        <color theme="1"/>
        <rFont val="Arial"/>
        <family val="2"/>
      </rPr>
      <t>(EI</t>
    </r>
    <r>
      <rPr>
        <i/>
        <vertAlign val="subscript"/>
        <sz val="8"/>
        <color theme="1"/>
        <rFont val="Arial"/>
        <family val="2"/>
      </rPr>
      <t>2021</t>
    </r>
    <r>
      <rPr>
        <i/>
        <sz val="8"/>
        <color theme="1"/>
        <rFont val="Arial"/>
        <family val="2"/>
      </rPr>
      <t>)</t>
    </r>
  </si>
  <si>
    <r>
      <t xml:space="preserve">Begininkomsten voor de x-factor </t>
    </r>
    <r>
      <rPr>
        <i/>
        <sz val="8"/>
        <color theme="1"/>
        <rFont val="Arial"/>
        <family val="2"/>
      </rPr>
      <t>(BI</t>
    </r>
    <r>
      <rPr>
        <i/>
        <vertAlign val="subscript"/>
        <sz val="8"/>
        <color theme="1"/>
        <rFont val="Arial"/>
        <family val="2"/>
      </rPr>
      <t>2016</t>
    </r>
    <r>
      <rPr>
        <i/>
        <sz val="8"/>
        <color theme="1"/>
        <rFont val="Arial"/>
        <family val="2"/>
      </rPr>
      <t>)</t>
    </r>
  </si>
  <si>
    <r>
      <t xml:space="preserve">Totale inkomsten 2017 met verwachte cpi </t>
    </r>
    <r>
      <rPr>
        <i/>
        <sz val="8"/>
        <color theme="1"/>
        <rFont val="Arial"/>
        <family val="2"/>
      </rPr>
      <t>(TI</t>
    </r>
    <r>
      <rPr>
        <i/>
        <vertAlign val="subscript"/>
        <sz val="8"/>
        <color theme="1"/>
        <rFont val="Arial"/>
        <family val="2"/>
      </rPr>
      <t>2017</t>
    </r>
    <r>
      <rPr>
        <i/>
        <sz val="8"/>
        <color theme="1"/>
        <rFont val="Arial"/>
        <family val="2"/>
      </rPr>
      <t>)</t>
    </r>
  </si>
  <si>
    <r>
      <t xml:space="preserve">Totale inkomsten 2018 met verwachte cpi </t>
    </r>
    <r>
      <rPr>
        <i/>
        <sz val="8"/>
        <color theme="1"/>
        <rFont val="Arial"/>
        <family val="2"/>
      </rPr>
      <t>(TI</t>
    </r>
    <r>
      <rPr>
        <i/>
        <vertAlign val="subscript"/>
        <sz val="8"/>
        <color theme="1"/>
        <rFont val="Arial"/>
        <family val="2"/>
      </rPr>
      <t>2018</t>
    </r>
    <r>
      <rPr>
        <i/>
        <sz val="8"/>
        <color theme="1"/>
        <rFont val="Arial"/>
        <family val="2"/>
      </rPr>
      <t>)</t>
    </r>
  </si>
  <si>
    <r>
      <t xml:space="preserve">Totale inkomsten 2019 met verwachte cpi </t>
    </r>
    <r>
      <rPr>
        <i/>
        <sz val="8"/>
        <color theme="1"/>
        <rFont val="Arial"/>
        <family val="2"/>
      </rPr>
      <t>(TI</t>
    </r>
    <r>
      <rPr>
        <i/>
        <vertAlign val="subscript"/>
        <sz val="8"/>
        <color theme="1"/>
        <rFont val="Arial"/>
        <family val="2"/>
      </rPr>
      <t>2019</t>
    </r>
    <r>
      <rPr>
        <i/>
        <sz val="8"/>
        <color theme="1"/>
        <rFont val="Arial"/>
        <family val="2"/>
      </rPr>
      <t>)</t>
    </r>
  </si>
  <si>
    <r>
      <t xml:space="preserve">Totale inkomsten 2020 met verwachte cpi </t>
    </r>
    <r>
      <rPr>
        <i/>
        <sz val="8"/>
        <color theme="1"/>
        <rFont val="Arial"/>
        <family val="2"/>
      </rPr>
      <t>(TI</t>
    </r>
    <r>
      <rPr>
        <i/>
        <vertAlign val="subscript"/>
        <sz val="8"/>
        <color theme="1"/>
        <rFont val="Arial"/>
        <family val="2"/>
      </rPr>
      <t>2020</t>
    </r>
    <r>
      <rPr>
        <i/>
        <sz val="8"/>
        <color theme="1"/>
        <rFont val="Arial"/>
        <family val="2"/>
      </rPr>
      <t>)</t>
    </r>
  </si>
  <si>
    <r>
      <t xml:space="preserve">Totale inkomsten 2021 met verwachte cpi </t>
    </r>
    <r>
      <rPr>
        <i/>
        <sz val="8"/>
        <color theme="1"/>
        <rFont val="Arial"/>
        <family val="2"/>
      </rPr>
      <t>(TI</t>
    </r>
    <r>
      <rPr>
        <i/>
        <vertAlign val="subscript"/>
        <sz val="8"/>
        <color theme="1"/>
        <rFont val="Arial"/>
        <family val="2"/>
      </rPr>
      <t>2021</t>
    </r>
    <r>
      <rPr>
        <i/>
        <sz val="8"/>
        <color theme="1"/>
        <rFont val="Arial"/>
        <family val="2"/>
      </rPr>
      <t>)</t>
    </r>
  </si>
  <si>
    <t>Totale inkomsten</t>
  </si>
  <si>
    <t xml:space="preserve">Berekening van de x-factor op basis van: de verwachte jaarlijkse cpi in de periode 2017-2021 en het verschil tussen de begininkomsten en de eindinkomsten. </t>
  </si>
  <si>
    <t>X-factorberekening</t>
  </si>
  <si>
    <t>Berekening inschatting CPI 2017-2021</t>
  </si>
  <si>
    <r>
      <t>Inflatie in WACC</t>
    </r>
    <r>
      <rPr>
        <vertAlign val="subscript"/>
        <sz val="8"/>
        <rFont val="Arial"/>
        <family val="2"/>
      </rPr>
      <t>2016</t>
    </r>
  </si>
  <si>
    <t>Inflatie 2017 o.b.v. ingroei 2016-2021</t>
  </si>
  <si>
    <t>Inflatie 2018 o.b.v. ingroei 2016-2021</t>
  </si>
  <si>
    <t>Inflatie 2019 o.b.v. ingroei 2016-2021</t>
  </si>
  <si>
    <t>Inflatie 2020 o.b.v. ingroei 2016-2021</t>
  </si>
  <si>
    <r>
      <t>Inflatie in WACC</t>
    </r>
    <r>
      <rPr>
        <vertAlign val="subscript"/>
        <sz val="8"/>
        <rFont val="Arial"/>
        <family val="2"/>
      </rPr>
      <t>2021</t>
    </r>
  </si>
  <si>
    <t>Inschatting CPI 2017-2021</t>
  </si>
  <si>
    <t>Inschatting CPI 2017-2021 (afgerond)</t>
  </si>
  <si>
    <t>Bron: CBS</t>
  </si>
  <si>
    <r>
      <rPr>
        <b/>
        <sz val="8"/>
        <color theme="1"/>
        <rFont val="Arial"/>
        <family val="2"/>
      </rPr>
      <t xml:space="preserve">Gerealiseerde nieuwe algemene operationele kosten 2015 </t>
    </r>
    <r>
      <rPr>
        <sz val="8"/>
        <color theme="1"/>
        <rFont val="Arial"/>
        <family val="2"/>
      </rPr>
      <t xml:space="preserve"> </t>
    </r>
    <r>
      <rPr>
        <i/>
        <sz val="8"/>
        <color theme="1"/>
        <rFont val="Arial"/>
        <family val="2"/>
      </rPr>
      <t>(OK</t>
    </r>
    <r>
      <rPr>
        <i/>
        <vertAlign val="subscript"/>
        <sz val="8"/>
        <color theme="1"/>
        <rFont val="Arial"/>
        <family val="2"/>
      </rPr>
      <t>2015</t>
    </r>
    <r>
      <rPr>
        <i/>
        <vertAlign val="superscript"/>
        <sz val="8"/>
        <color theme="1"/>
        <rFont val="Arial"/>
        <family val="2"/>
      </rPr>
      <t>Nieuw</t>
    </r>
    <r>
      <rPr>
        <i/>
        <sz val="8"/>
        <color theme="1"/>
        <rFont val="Arial"/>
        <family val="2"/>
      </rPr>
      <t>)</t>
    </r>
  </si>
  <si>
    <t>Verwachting operationele kosten</t>
  </si>
  <si>
    <r>
      <rPr>
        <b/>
        <sz val="8"/>
        <color theme="1"/>
        <rFont val="Arial"/>
        <family val="2"/>
      </rPr>
      <t>Consumentenprijsindex per jaar voor 2017 t/m 2021</t>
    </r>
    <r>
      <rPr>
        <sz val="8"/>
        <color theme="1"/>
        <rFont val="Arial"/>
        <family val="2"/>
      </rPr>
      <t xml:space="preserve"> </t>
    </r>
    <r>
      <rPr>
        <i/>
        <sz val="8"/>
        <color theme="1"/>
        <rFont val="Arial"/>
        <family val="2"/>
      </rPr>
      <t>(cpi^</t>
    </r>
    <r>
      <rPr>
        <i/>
        <vertAlign val="subscript"/>
        <sz val="8"/>
        <color theme="1"/>
        <rFont val="Arial"/>
        <family val="2"/>
      </rPr>
      <t>2017,…,2021</t>
    </r>
    <r>
      <rPr>
        <i/>
        <sz val="8"/>
        <color theme="1"/>
        <rFont val="Arial"/>
        <family val="2"/>
      </rPr>
      <t>)</t>
    </r>
  </si>
  <si>
    <r>
      <t xml:space="preserve">Gerealiseerde nieuwe algemene operationele kosten 2015 </t>
    </r>
    <r>
      <rPr>
        <i/>
        <sz val="8"/>
        <color theme="1"/>
        <rFont val="Arial"/>
        <family val="2"/>
      </rPr>
      <t xml:space="preserve"> (OK</t>
    </r>
    <r>
      <rPr>
        <i/>
        <vertAlign val="subscript"/>
        <sz val="8"/>
        <color theme="1"/>
        <rFont val="Arial"/>
        <family val="2"/>
      </rPr>
      <t>2015</t>
    </r>
    <r>
      <rPr>
        <i/>
        <vertAlign val="superscript"/>
        <sz val="8"/>
        <color theme="1"/>
        <rFont val="Arial"/>
        <family val="2"/>
      </rPr>
      <t>Nieuw</t>
    </r>
    <r>
      <rPr>
        <i/>
        <sz val="8"/>
        <color theme="1"/>
        <rFont val="Arial"/>
        <family val="2"/>
      </rPr>
      <t>)</t>
    </r>
  </si>
  <si>
    <r>
      <t xml:space="preserve">Verschuiving bestaande algemene operationele kosten 2016 </t>
    </r>
    <r>
      <rPr>
        <i/>
        <sz val="8"/>
        <color theme="1"/>
        <rFont val="Arial"/>
        <family val="2"/>
      </rPr>
      <t>(OK</t>
    </r>
    <r>
      <rPr>
        <i/>
        <vertAlign val="subscript"/>
        <sz val="8"/>
        <color theme="1"/>
        <rFont val="Arial"/>
        <family val="2"/>
      </rPr>
      <t>2016</t>
    </r>
    <r>
      <rPr>
        <i/>
        <vertAlign val="superscript"/>
        <sz val="8"/>
        <color theme="1"/>
        <rFont val="Arial"/>
        <family val="2"/>
      </rPr>
      <t>Bestaand</t>
    </r>
    <r>
      <rPr>
        <i/>
        <sz val="8"/>
        <color theme="1"/>
        <rFont val="Arial"/>
        <family val="2"/>
      </rPr>
      <t>)</t>
    </r>
  </si>
  <si>
    <t>Gerealiseerde nieuwe algemene operationele kosten 2015</t>
  </si>
  <si>
    <t xml:space="preserve">Algemene operationele kosten </t>
  </si>
  <si>
    <t>Verschuiving bestaande algemene operationele kosten 2016</t>
  </si>
  <si>
    <t>Bron: Methodebesluit netbeheerder van het net op zee TenneT 2017 - 2021, WACC bijlage laatste tabel</t>
  </si>
  <si>
    <t>CPI en inflatie worden gegeven in percentages (%)</t>
  </si>
  <si>
    <r>
      <t>Dit tabblad berekent de verwachte efficiënte kosten en de eindinkomsten voor 2021.</t>
    </r>
    <r>
      <rPr>
        <sz val="8"/>
        <color theme="0" tint="-0.34998626667073579"/>
        <rFont val="Arial"/>
        <family val="2"/>
      </rPr>
      <t xml:space="preserve"> </t>
    </r>
    <r>
      <rPr>
        <sz val="8"/>
        <rFont val="Arial"/>
        <family val="2"/>
      </rPr>
      <t xml:space="preserve">De verwachte efficiënte kosten 2021 bestaan uit de 'gerealiseerde nieuwe algemene operationele kosten 2015' en de 'verschuiving bestaande algemene operationele kosten 2016' (beiden gecorrigeerd voor inflatie). De eindinkomsten voor 2021 worden voor de netbeheerder van het net op zee gelijkgesteld aan de verwachte efficiënte kosten voor 2021. </t>
    </r>
  </si>
  <si>
    <t>1 + inflatie o.b.v ingroei</t>
  </si>
  <si>
    <t>Verwachting 2017 in prijspeil 2016</t>
  </si>
  <si>
    <t>Verwachting 2018 in prijspeil 2016</t>
  </si>
  <si>
    <t>Verwachting 2019 in prijspeil 2016</t>
  </si>
  <si>
    <t>Verwachting 2020 in prijspeil 2016</t>
  </si>
  <si>
    <t>Verwachting 2021 in prijspeil 2016</t>
  </si>
  <si>
    <r>
      <t>Verschuiving bestaande algemene operationele kosten 2016</t>
    </r>
    <r>
      <rPr>
        <b/>
        <i/>
        <sz val="8"/>
        <color theme="1"/>
        <rFont val="Arial"/>
        <family val="2"/>
      </rPr>
      <t xml:space="preserve"> </t>
    </r>
    <r>
      <rPr>
        <i/>
        <sz val="8"/>
        <color theme="1"/>
        <rFont val="Arial"/>
        <family val="2"/>
      </rPr>
      <t>(OK</t>
    </r>
    <r>
      <rPr>
        <i/>
        <vertAlign val="subscript"/>
        <sz val="8"/>
        <color theme="1"/>
        <rFont val="Arial"/>
        <family val="2"/>
      </rPr>
      <t>2016</t>
    </r>
    <r>
      <rPr>
        <i/>
        <vertAlign val="superscript"/>
        <sz val="8"/>
        <color theme="1"/>
        <rFont val="Arial"/>
        <family val="2"/>
      </rPr>
      <t>Bestaand</t>
    </r>
    <r>
      <rPr>
        <i/>
        <sz val="8"/>
        <color theme="1"/>
        <rFont val="Arial"/>
        <family val="2"/>
      </rPr>
      <t>)</t>
    </r>
  </si>
  <si>
    <t xml:space="preserve">Op dit tabblad bevindt zich een overzicht van de gegevens voor de inflatie voor de verschillende jaren op basis van ingroei en de Consumentenprijsindex (CPI). Indien een van deze parameters op een ander tabblad wordt gebruikt in berekeningen wordt naar dit tabblad (Reguleringsparameters) verwezen. </t>
  </si>
  <si>
    <t>Bron: Bijlage 2 zienswijze TenneT met kenmerk REC-N 16-026 dd 7 juli 2016</t>
  </si>
  <si>
    <t>Dit tabblad berekent de begininkomsten voor het net op zee 2016. Deze worden gebruikt voor de berekening van de x-factor. De begininkomsten bestaan uit de 'gerealiseerde nieuwe algemene operationele kosten 2015' gecorrigeerd voor inflatie en de 'verschuiving bestaande algemene operationele kosten 2016' (bestaande uit de verwachting operationele kosten voor elk jaar in de periode 2017-2021, gecorrigeerd voor inflatie).</t>
  </si>
  <si>
    <t xml:space="preserve">Dit document bevat een definitieve vaststelling van de x-factor voor de reguleringsperiode 2017-2021 voor de Netbeheerder van het Net op Zee en is complementair aan het x-factorbesluit voor TenneT TSO B.V, als netbeheerder voor het net op zee met kenmerk ACM/DE/2016/205152.
In dit bestand zijn verwijzingen opgenomen naar formules in Bijlage 1 bij het Methodebesluit Netbeheerder van het Net op Zee TenneT 2017-2021: de "Uitwerking van de methode in rekenkundige formules" (ACM/DE/2016/205076). In de tabbladen staan achter enkele berekeningen de nummers van deze formules (tussen haakjes).
</t>
  </si>
  <si>
    <t>Bron: Memo TenneT met kenmerk REC-N 16-035 dd 4 augustus 2016 en opgaaf 3 september 2016</t>
  </si>
  <si>
    <r>
      <t>x</t>
    </r>
    <r>
      <rPr>
        <vertAlign val="subscript"/>
        <sz val="8"/>
        <color theme="1"/>
        <rFont val="Arial"/>
        <family val="2"/>
      </rPr>
      <t>2017,…,2021</t>
    </r>
    <r>
      <rPr>
        <sz val="8"/>
        <color theme="1"/>
        <rFont val="Arial"/>
        <family val="2"/>
      </rPr>
      <t xml:space="preserve"> (afgerond op 2 decimalen)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</si>
</sst>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 #,##0_ ;_ * \-#,##0_ ;_ * &quot;-&quot;_ ;_ @_ "/>
    <numFmt numFmtId="43" formatCode="_ * #,##0.00_ ;_ * \-#,##0.00_ ;_ * &quot;-&quot;??_ ;_ @_ "/>
    <numFmt numFmtId="164" formatCode="_-* #,##0.00_-;_-* #,##0.00\-;_-* &quot;-&quot;??_-;_-@_-"/>
    <numFmt numFmtId="165" formatCode="0.000"/>
    <numFmt numFmtId="166" formatCode="0.0%"/>
    <numFmt numFmtId="167" formatCode="_-[$€]\ * #,##0.00_-;_-[$€]\ * #,##0.00\-;_-[$€]\ * &quot;-&quot;??_-;_-@_-"/>
    <numFmt numFmtId="168" formatCode="0.0"/>
    <numFmt numFmtId="169" formatCode="_([$€]* #,##0.00_);_([$€]* \(#,##0.00\);_([$€]* &quot;-&quot;??_);_(@_)"/>
    <numFmt numFmtId="170" formatCode="_ * #,##0.0_ ;_ * \-#,##0.0_ ;_ * &quot;-&quot;??_ ;_ @_ "/>
    <numFmt numFmtId="171" formatCode="_ * #,##0.0000_ ;_ * \-#,##0.0000_ ;_ * &quot;-&quot;??_ ;_ @_ "/>
    <numFmt numFmtId="172" formatCode="_ * #,##0_ ;_ * \-#,##0_ ;_ * &quot;-&quot;??_ ;_ @_ "/>
    <numFmt numFmtId="173" formatCode="0.0000"/>
  </numFmts>
  <fonts count="44">
    <font>
      <sz val="11"/>
      <color theme="1"/>
      <name val="Calibri"/>
      <family val="2"/>
      <scheme val="minor"/>
    </font>
    <font>
      <b/>
      <sz val="12"/>
      <color theme="0"/>
      <name val="Arial"/>
      <family val="2"/>
    </font>
    <font>
      <sz val="10"/>
      <name val="Arial"/>
      <family val="2"/>
    </font>
    <font>
      <sz val="8"/>
      <name val="Arial"/>
      <family val="2"/>
    </font>
    <font>
      <b/>
      <sz val="10"/>
      <name val="Arial"/>
      <family val="2"/>
    </font>
    <font>
      <sz val="8"/>
      <color indexed="8"/>
      <name val="Arial"/>
      <family val="2"/>
    </font>
    <font>
      <b/>
      <sz val="8"/>
      <name val="Arial"/>
      <family val="2"/>
    </font>
    <font>
      <i/>
      <sz val="8"/>
      <name val="Arial"/>
      <family val="2"/>
    </font>
    <font>
      <vertAlign val="subscript"/>
      <sz val="8"/>
      <name val="Arial"/>
      <family val="2"/>
    </font>
    <font>
      <sz val="10"/>
      <name val="DTLArgoT"/>
    </font>
    <font>
      <sz val="10"/>
      <color indexed="8"/>
      <name val="MS Sans Serif"/>
      <family val="2"/>
    </font>
    <font>
      <sz val="10"/>
      <name val="Comic Sans MS"/>
      <family val="4"/>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8"/>
      <name val="Calibri"/>
      <family val="2"/>
    </font>
    <font>
      <u/>
      <sz val="12"/>
      <color indexed="12"/>
      <name val="Times New Roman"/>
      <family val="1"/>
    </font>
    <font>
      <sz val="8"/>
      <color rgb="FFFF0000"/>
      <name val="Arial"/>
      <family val="2"/>
    </font>
    <font>
      <b/>
      <sz val="10"/>
      <color theme="1"/>
      <name val="Arial"/>
      <family val="2"/>
    </font>
    <font>
      <sz val="8"/>
      <color theme="1"/>
      <name val="Arial"/>
      <family val="2"/>
    </font>
    <font>
      <b/>
      <sz val="8"/>
      <color theme="1"/>
      <name val="Arial"/>
      <family val="2"/>
    </font>
    <font>
      <sz val="11"/>
      <color theme="1"/>
      <name val="Calibri"/>
      <family val="2"/>
      <scheme val="minor"/>
    </font>
    <font>
      <sz val="11"/>
      <color theme="1"/>
      <name val="Arial"/>
      <family val="2"/>
    </font>
    <font>
      <i/>
      <sz val="8"/>
      <color theme="1"/>
      <name val="Arial"/>
      <family val="2"/>
    </font>
    <font>
      <i/>
      <vertAlign val="subscript"/>
      <sz val="8"/>
      <color theme="1"/>
      <name val="Arial"/>
      <family val="2"/>
    </font>
    <font>
      <vertAlign val="subscript"/>
      <sz val="8"/>
      <color theme="1"/>
      <name val="Arial"/>
      <family val="2"/>
    </font>
    <font>
      <i/>
      <vertAlign val="superscript"/>
      <sz val="8"/>
      <color theme="1"/>
      <name val="Arial"/>
      <family val="2"/>
    </font>
    <font>
      <sz val="8"/>
      <color theme="0" tint="-0.34998626667073579"/>
      <name val="Arial"/>
      <family val="2"/>
    </font>
    <font>
      <sz val="10"/>
      <color theme="1"/>
      <name val="Arial"/>
      <family val="2"/>
    </font>
    <font>
      <b/>
      <sz val="8"/>
      <color theme="0"/>
      <name val="Arial"/>
      <family val="2"/>
    </font>
    <font>
      <sz val="10"/>
      <name val="Arial"/>
      <family val="2"/>
    </font>
    <font>
      <b/>
      <i/>
      <sz val="8"/>
      <color theme="1"/>
      <name val="Arial"/>
      <family val="2"/>
    </font>
  </fonts>
  <fills count="23">
    <fill>
      <patternFill patternType="none"/>
    </fill>
    <fill>
      <patternFill patternType="gray125"/>
    </fill>
    <fill>
      <patternFill patternType="solid">
        <fgColor rgb="FF7030A0"/>
        <bgColor indexed="64"/>
      </patternFill>
    </fill>
    <fill>
      <patternFill patternType="solid">
        <fgColor theme="3" tint="0.79998168889431442"/>
        <bgColor indexed="64"/>
      </patternFill>
    </fill>
    <fill>
      <patternFill patternType="solid">
        <fgColor indexed="45"/>
      </patternFill>
    </fill>
    <fill>
      <patternFill patternType="solid">
        <fgColor indexed="42"/>
      </patternFill>
    </fill>
    <fill>
      <patternFill patternType="solid">
        <fgColor indexed="47"/>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rgb="FFFF99CC"/>
        <bgColor indexed="64"/>
      </patternFill>
    </fill>
    <fill>
      <patternFill patternType="solid">
        <fgColor rgb="FFFF00FF"/>
        <bgColor indexed="64"/>
      </patternFill>
    </fill>
    <fill>
      <patternFill patternType="solid">
        <fgColor theme="0" tint="-0.249977111117893"/>
        <bgColor indexed="64"/>
      </patternFill>
    </fill>
    <fill>
      <patternFill patternType="solid">
        <fgColor rgb="FFFFCC99"/>
        <bgColor indexed="64"/>
      </patternFill>
    </fill>
    <fill>
      <patternFill patternType="solid">
        <fgColor rgb="FFCCECFF"/>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hair">
        <color indexed="64"/>
      </right>
      <top style="medium">
        <color indexed="64"/>
      </top>
      <bottom style="hair">
        <color indexed="64"/>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s>
  <cellStyleXfs count="95">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17" fillId="4" borderId="0" applyNumberFormat="0" applyBorder="0" applyAlignment="0" applyProtection="0"/>
    <xf numFmtId="0" fontId="21" fillId="7" borderId="4" applyNumberFormat="0" applyAlignment="0" applyProtection="0"/>
    <xf numFmtId="0" fontId="23" fillId="8" borderId="5" applyNumberFormat="0" applyAlignment="0" applyProtection="0"/>
    <xf numFmtId="167" fontId="10" fillId="0" borderId="0" applyFont="0" applyFill="0" applyBorder="0" applyAlignment="0" applyProtection="0"/>
    <xf numFmtId="0" fontId="25" fillId="0" borderId="0" applyNumberFormat="0" applyFill="0" applyBorder="0" applyAlignment="0" applyProtection="0"/>
    <xf numFmtId="0" fontId="16" fillId="5" borderId="0" applyNumberFormat="0" applyBorder="0" applyAlignment="0" applyProtection="0"/>
    <xf numFmtId="0" fontId="6" fillId="0" borderId="0"/>
    <xf numFmtId="0" fontId="13" fillId="0" borderId="7" applyNumberFormat="0" applyFill="0" applyAlignment="0" applyProtection="0"/>
    <xf numFmtId="0" fontId="14" fillId="0" borderId="8" applyNumberFormat="0" applyFill="0" applyAlignment="0" applyProtection="0"/>
    <xf numFmtId="0" fontId="15" fillId="0" borderId="9" applyNumberFormat="0" applyFill="0" applyAlignment="0" applyProtection="0"/>
    <xf numFmtId="0" fontId="15" fillId="0" borderId="0" applyNumberFormat="0" applyFill="0" applyBorder="0" applyAlignment="0" applyProtection="0"/>
    <xf numFmtId="0" fontId="28" fillId="0" borderId="0" applyNumberFormat="0" applyFill="0" applyBorder="0" applyAlignment="0" applyProtection="0">
      <alignment vertical="top"/>
      <protection locked="0"/>
    </xf>
    <xf numFmtId="0" fontId="19" fillId="6" borderId="4"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164" fontId="2" fillId="0" borderId="0" applyFont="0" applyFill="0" applyBorder="0" applyAlignment="0" applyProtection="0"/>
    <xf numFmtId="164" fontId="9" fillId="0" borderId="0" applyFont="0" applyFill="0" applyBorder="0" applyAlignment="0" applyProtection="0"/>
    <xf numFmtId="0" fontId="22" fillId="0" borderId="6" applyNumberFormat="0" applyFill="0" applyAlignment="0" applyProtection="0"/>
    <xf numFmtId="0" fontId="18" fillId="9" borderId="0" applyNumberFormat="0" applyBorder="0" applyAlignment="0" applyProtection="0"/>
    <xf numFmtId="0" fontId="11" fillId="0" borderId="0"/>
    <xf numFmtId="0" fontId="2" fillId="10" borderId="10" applyNumberFormat="0" applyFont="0" applyAlignment="0" applyProtection="0"/>
    <xf numFmtId="0" fontId="20" fillId="7" borderId="11" applyNumberFormat="0" applyAlignment="0" applyProtection="0"/>
    <xf numFmtId="166" fontId="2" fillId="11" borderId="12" applyBorder="0" applyProtection="0">
      <alignment horizontal="center"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0" fontId="2" fillId="0" borderId="0"/>
    <xf numFmtId="0" fontId="2"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 fillId="0" borderId="0"/>
    <xf numFmtId="0" fontId="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12" fillId="0" borderId="0" applyNumberFormat="0" applyFill="0" applyBorder="0" applyAlignment="0" applyProtection="0"/>
    <xf numFmtId="0" fontId="26" fillId="0" borderId="13" applyNumberFormat="0" applyFill="0" applyAlignment="0" applyProtection="0"/>
    <xf numFmtId="0" fontId="24" fillId="0" borderId="0" applyNumberForma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169" fontId="2" fillId="0" borderId="0" applyFont="0" applyFill="0" applyBorder="0" applyAlignment="0" applyProtection="0"/>
    <xf numFmtId="0" fontId="6" fillId="0" borderId="0"/>
    <xf numFmtId="9" fontId="2" fillId="0" borderId="0" applyFont="0" applyFill="0" applyBorder="0" applyAlignment="0" applyProtection="0"/>
    <xf numFmtId="0" fontId="2" fillId="0" borderId="0"/>
    <xf numFmtId="0" fontId="2" fillId="0" borderId="0"/>
    <xf numFmtId="0" fontId="9" fillId="0" borderId="0"/>
    <xf numFmtId="9" fontId="9" fillId="0" borderId="0" applyFont="0" applyFill="0" applyBorder="0" applyAlignment="0" applyProtection="0"/>
    <xf numFmtId="164" fontId="9"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42" fillId="0" borderId="0"/>
  </cellStyleXfs>
  <cellXfs count="91">
    <xf numFmtId="0" fontId="0" fillId="0" borderId="0" xfId="0"/>
    <xf numFmtId="0" fontId="0" fillId="2" borderId="1" xfId="0" applyFill="1" applyBorder="1"/>
    <xf numFmtId="0" fontId="0" fillId="2" borderId="2" xfId="0" applyFill="1" applyBorder="1"/>
    <xf numFmtId="0" fontId="0" fillId="2" borderId="3" xfId="0" applyFill="1" applyBorder="1"/>
    <xf numFmtId="0" fontId="1" fillId="2" borderId="2" xfId="0" applyFont="1" applyFill="1" applyBorder="1"/>
    <xf numFmtId="0" fontId="0" fillId="3" borderId="1" xfId="0" applyFill="1" applyBorder="1"/>
    <xf numFmtId="0" fontId="0" fillId="3" borderId="2" xfId="0" applyFill="1" applyBorder="1"/>
    <xf numFmtId="0" fontId="0" fillId="3" borderId="3" xfId="0" applyFill="1" applyBorder="1"/>
    <xf numFmtId="0" fontId="0" fillId="0" borderId="14" xfId="0" applyFill="1" applyBorder="1"/>
    <xf numFmtId="0" fontId="0" fillId="0" borderId="0" xfId="0" applyBorder="1"/>
    <xf numFmtId="0" fontId="0" fillId="0" borderId="0" xfId="0" applyFill="1"/>
    <xf numFmtId="0" fontId="0" fillId="0" borderId="0" xfId="0" applyFill="1" applyBorder="1"/>
    <xf numFmtId="0" fontId="30" fillId="3" borderId="2" xfId="0" applyFont="1" applyFill="1" applyBorder="1"/>
    <xf numFmtId="0" fontId="31" fillId="19" borderId="0" xfId="0" applyFont="1" applyFill="1"/>
    <xf numFmtId="0" fontId="31" fillId="0" borderId="0" xfId="0" applyFont="1"/>
    <xf numFmtId="0" fontId="3" fillId="13" borderId="0" xfId="2" applyFont="1" applyFill="1" applyBorder="1"/>
    <xf numFmtId="0" fontId="6" fillId="13" borderId="0" xfId="2" applyFont="1" applyFill="1" applyBorder="1" applyAlignment="1">
      <alignment horizontal="right"/>
    </xf>
    <xf numFmtId="0" fontId="3" fillId="13" borderId="0" xfId="2" applyFont="1" applyFill="1" applyBorder="1" applyAlignment="1">
      <alignment horizontal="right"/>
    </xf>
    <xf numFmtId="0" fontId="7" fillId="0" borderId="0" xfId="2" applyFont="1" applyBorder="1" applyProtection="1"/>
    <xf numFmtId="0" fontId="3" fillId="0" borderId="0" xfId="2" applyFont="1" applyBorder="1" applyProtection="1"/>
    <xf numFmtId="0" fontId="6" fillId="0" borderId="0" xfId="2" applyFont="1" applyBorder="1" applyAlignment="1" applyProtection="1">
      <alignment horizontal="right"/>
    </xf>
    <xf numFmtId="0" fontId="7" fillId="0" borderId="0" xfId="2" applyFont="1" applyFill="1" applyBorder="1" applyProtection="1"/>
    <xf numFmtId="168" fontId="3" fillId="11" borderId="0" xfId="2" applyNumberFormat="1" applyFont="1" applyFill="1" applyBorder="1" applyProtection="1"/>
    <xf numFmtId="168" fontId="3" fillId="14" borderId="0" xfId="2" applyNumberFormat="1" applyFont="1" applyFill="1" applyBorder="1"/>
    <xf numFmtId="165" fontId="31" fillId="16" borderId="0" xfId="0" applyNumberFormat="1" applyFont="1" applyFill="1"/>
    <xf numFmtId="165" fontId="3" fillId="15" borderId="0" xfId="0" applyNumberFormat="1" applyFont="1" applyFill="1"/>
    <xf numFmtId="165" fontId="31" fillId="15" borderId="0" xfId="0" applyNumberFormat="1" applyFont="1" applyFill="1"/>
    <xf numFmtId="0" fontId="32" fillId="0" borderId="0" xfId="0" applyFont="1" applyAlignment="1">
      <alignment horizontal="right"/>
    </xf>
    <xf numFmtId="0" fontId="3" fillId="13" borderId="0" xfId="2" applyFont="1" applyFill="1"/>
    <xf numFmtId="0" fontId="32" fillId="0" borderId="0" xfId="0" applyFont="1"/>
    <xf numFmtId="0" fontId="34" fillId="0" borderId="0" xfId="0" applyFont="1"/>
    <xf numFmtId="0" fontId="34" fillId="2" borderId="1" xfId="0" applyFont="1" applyFill="1" applyBorder="1"/>
    <xf numFmtId="0" fontId="34" fillId="2" borderId="2" xfId="0" applyFont="1" applyFill="1" applyBorder="1"/>
    <xf numFmtId="0" fontId="34" fillId="2" borderId="3" xfId="0" applyFont="1" applyFill="1" applyBorder="1"/>
    <xf numFmtId="0" fontId="34" fillId="3" borderId="1" xfId="0" applyFont="1" applyFill="1" applyBorder="1"/>
    <xf numFmtId="0" fontId="34" fillId="3" borderId="2" xfId="0" applyFont="1" applyFill="1" applyBorder="1"/>
    <xf numFmtId="0" fontId="34" fillId="3" borderId="3" xfId="0" applyFont="1" applyFill="1" applyBorder="1"/>
    <xf numFmtId="0" fontId="31" fillId="0" borderId="0" xfId="0" quotePrefix="1" applyFont="1" applyAlignment="1">
      <alignment horizontal="right"/>
    </xf>
    <xf numFmtId="170" fontId="31" fillId="20" borderId="0" xfId="92" applyNumberFormat="1" applyFont="1" applyFill="1"/>
    <xf numFmtId="0" fontId="31" fillId="20" borderId="0" xfId="0" applyFont="1" applyFill="1"/>
    <xf numFmtId="0" fontId="31" fillId="0" borderId="0" xfId="0" applyFont="1" applyAlignment="1">
      <alignment horizontal="right"/>
    </xf>
    <xf numFmtId="0" fontId="31" fillId="0" borderId="0" xfId="0" applyFont="1" applyFill="1"/>
    <xf numFmtId="41" fontId="31" fillId="16" borderId="0" xfId="93" applyNumberFormat="1" applyFont="1" applyFill="1"/>
    <xf numFmtId="0" fontId="4" fillId="3" borderId="2" xfId="0" applyFont="1" applyFill="1" applyBorder="1" applyAlignment="1">
      <alignment horizontal="left" vertical="top" wrapText="1"/>
    </xf>
    <xf numFmtId="0" fontId="31" fillId="3" borderId="3" xfId="0" applyFont="1" applyFill="1" applyBorder="1"/>
    <xf numFmtId="0" fontId="3" fillId="0" borderId="15" xfId="0" applyFont="1" applyBorder="1" applyAlignment="1">
      <alignment horizontal="left" vertical="top" wrapText="1"/>
    </xf>
    <xf numFmtId="0" fontId="35" fillId="0" borderId="0" xfId="0" applyFont="1" applyFill="1"/>
    <xf numFmtId="41" fontId="31" fillId="20" borderId="0" xfId="92" applyNumberFormat="1" applyFont="1" applyFill="1"/>
    <xf numFmtId="41" fontId="31" fillId="20" borderId="0" xfId="0" applyNumberFormat="1" applyFont="1" applyFill="1"/>
    <xf numFmtId="41" fontId="31" fillId="21" borderId="0" xfId="0" applyNumberFormat="1" applyFont="1" applyFill="1"/>
    <xf numFmtId="41" fontId="31" fillId="16" borderId="0" xfId="0" applyNumberFormat="1" applyFont="1" applyFill="1"/>
    <xf numFmtId="0" fontId="31" fillId="3" borderId="2" xfId="0" applyFont="1" applyFill="1" applyBorder="1"/>
    <xf numFmtId="0" fontId="3" fillId="11" borderId="0" xfId="2" applyFont="1" applyFill="1" applyBorder="1"/>
    <xf numFmtId="0" fontId="3" fillId="20" borderId="0" xfId="1" applyFont="1" applyFill="1"/>
    <xf numFmtId="0" fontId="3" fillId="14" borderId="0" xfId="2" applyFont="1" applyFill="1" applyBorder="1"/>
    <xf numFmtId="0" fontId="3" fillId="21" borderId="0" xfId="2" applyFont="1" applyFill="1" applyBorder="1"/>
    <xf numFmtId="0" fontId="3" fillId="12" borderId="0" xfId="2" applyFont="1" applyFill="1" applyBorder="1"/>
    <xf numFmtId="0" fontId="3" fillId="17" borderId="0" xfId="1" applyFont="1" applyFill="1" applyBorder="1" applyAlignment="1"/>
    <xf numFmtId="0" fontId="3" fillId="18" borderId="0" xfId="1" applyFont="1" applyFill="1" applyBorder="1" applyAlignment="1"/>
    <xf numFmtId="0" fontId="3" fillId="13" borderId="0" xfId="2" applyFont="1" applyFill="1" applyAlignment="1">
      <alignment horizontal="left" vertical="center" wrapText="1"/>
    </xf>
    <xf numFmtId="0" fontId="31" fillId="0" borderId="0" xfId="0" applyFont="1" applyAlignment="1">
      <alignment horizontal="left" vertical="center" wrapText="1"/>
    </xf>
    <xf numFmtId="0" fontId="3" fillId="0" borderId="0" xfId="0" applyFont="1" applyAlignment="1">
      <alignment horizontal="left" vertical="center" wrapText="1"/>
    </xf>
    <xf numFmtId="0" fontId="3" fillId="11" borderId="0" xfId="49" applyNumberFormat="1" applyFont="1" applyFill="1" applyBorder="1" applyProtection="1"/>
    <xf numFmtId="2" fontId="3" fillId="14" borderId="0" xfId="49" applyNumberFormat="1" applyFont="1" applyFill="1" applyBorder="1"/>
    <xf numFmtId="0" fontId="3" fillId="14" borderId="0" xfId="49" applyNumberFormat="1" applyFont="1" applyFill="1" applyBorder="1"/>
    <xf numFmtId="0" fontId="40" fillId="0" borderId="0" xfId="0" applyNumberFormat="1" applyFont="1"/>
    <xf numFmtId="168" fontId="3" fillId="14" borderId="0" xfId="49" applyNumberFormat="1" applyFont="1" applyFill="1" applyBorder="1"/>
    <xf numFmtId="168" fontId="3" fillId="20" borderId="0" xfId="2" applyNumberFormat="1" applyFont="1" applyFill="1" applyBorder="1" applyProtection="1"/>
    <xf numFmtId="41" fontId="31" fillId="0" borderId="0" xfId="0" applyNumberFormat="1" applyFont="1" applyFill="1"/>
    <xf numFmtId="0" fontId="31" fillId="0" borderId="0" xfId="0" applyFont="1" applyAlignment="1">
      <alignment horizontal="center"/>
    </xf>
    <xf numFmtId="41" fontId="29" fillId="0" borderId="0" xfId="0" applyNumberFormat="1" applyFont="1" applyFill="1"/>
    <xf numFmtId="0" fontId="34" fillId="0" borderId="0" xfId="0" applyFont="1" applyFill="1" applyBorder="1"/>
    <xf numFmtId="0" fontId="4" fillId="0" borderId="0" xfId="0" applyFont="1" applyFill="1" applyBorder="1" applyAlignment="1">
      <alignment horizontal="left" vertical="top" wrapText="1"/>
    </xf>
    <xf numFmtId="41" fontId="29" fillId="0" borderId="0" xfId="92" applyNumberFormat="1" applyFont="1" applyFill="1"/>
    <xf numFmtId="43" fontId="31" fillId="0" borderId="0" xfId="0" applyNumberFormat="1" applyFont="1" applyFill="1" applyAlignment="1">
      <alignment horizontal="right"/>
    </xf>
    <xf numFmtId="171" fontId="3" fillId="20" borderId="0" xfId="92" applyNumberFormat="1" applyFont="1" applyFill="1"/>
    <xf numFmtId="172" fontId="31" fillId="16" borderId="0" xfId="0" applyNumberFormat="1" applyFont="1" applyFill="1" applyAlignment="1">
      <alignment horizontal="right"/>
    </xf>
    <xf numFmtId="0" fontId="0" fillId="22" borderId="0" xfId="0" applyFill="1"/>
    <xf numFmtId="41" fontId="31" fillId="15" borderId="0" xfId="92" applyNumberFormat="1" applyFont="1" applyFill="1"/>
    <xf numFmtId="0" fontId="0" fillId="0" borderId="0" xfId="0" applyAlignment="1">
      <alignment horizontal="right"/>
    </xf>
    <xf numFmtId="0" fontId="40" fillId="3" borderId="2" xfId="0" applyFont="1" applyFill="1" applyBorder="1" applyAlignment="1">
      <alignment horizontal="center"/>
    </xf>
    <xf numFmtId="41" fontId="3" fillId="15" borderId="0" xfId="0" applyNumberFormat="1" applyFont="1" applyFill="1"/>
    <xf numFmtId="2" fontId="31" fillId="21" borderId="0" xfId="0" applyNumberFormat="1" applyFont="1" applyFill="1"/>
    <xf numFmtId="173" fontId="31" fillId="16" borderId="0" xfId="0" applyNumberFormat="1" applyFont="1" applyFill="1"/>
    <xf numFmtId="0" fontId="5" fillId="0" borderId="0" xfId="83" applyFont="1" applyFill="1" applyBorder="1" applyAlignment="1">
      <alignment horizontal="left" vertical="center" wrapText="1"/>
    </xf>
    <xf numFmtId="0" fontId="31" fillId="0" borderId="0" xfId="0" applyFont="1" applyAlignment="1">
      <alignment horizontal="left" vertical="center" wrapText="1"/>
    </xf>
    <xf numFmtId="0" fontId="41" fillId="2" borderId="2" xfId="0" applyFont="1" applyFill="1" applyBorder="1" applyAlignment="1">
      <alignment horizontal="right" vertical="center"/>
    </xf>
    <xf numFmtId="0" fontId="41" fillId="2" borderId="3" xfId="0" applyFont="1" applyFill="1" applyBorder="1" applyAlignment="1">
      <alignment horizontal="right" vertical="center"/>
    </xf>
    <xf numFmtId="0" fontId="31" fillId="0" borderId="0" xfId="0" applyFont="1" applyAlignment="1">
      <alignment wrapText="1"/>
    </xf>
    <xf numFmtId="0" fontId="3" fillId="0" borderId="0" xfId="0" applyFont="1" applyAlignment="1">
      <alignment horizontal="left" vertical="center" wrapText="1"/>
    </xf>
    <xf numFmtId="0" fontId="3" fillId="13" borderId="0" xfId="2" applyFont="1" applyFill="1" applyAlignment="1">
      <alignment horizontal="left" vertical="center" wrapText="1"/>
    </xf>
  </cellXfs>
  <cellStyles count="95">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10" xfId="3"/>
    <cellStyle name="_x000d__x000a_JournalTemplate=C:\COMFO\CTALK\JOURSTD.TPL_x000d__x000a_LbStateAddress=3 3 0 251 1 89 2 311_x000d__x000a_LbStateJou 11" xfId="4"/>
    <cellStyle name="_x000d__x000a_JournalTemplate=C:\COMFO\CTALK\JOURSTD.TPL_x000d__x000a_LbStateAddress=3 3 0 251 1 89 2 311_x000d__x000a_LbStateJou 12" xfId="5"/>
    <cellStyle name="_x000d__x000a_JournalTemplate=C:\COMFO\CTALK\JOURSTD.TPL_x000d__x000a_LbStateAddress=3 3 0 251 1 89 2 311_x000d__x000a_LbStateJou 13" xfId="6"/>
    <cellStyle name="_x000d__x000a_JournalTemplate=C:\COMFO\CTALK\JOURSTD.TPL_x000d__x000a_LbStateAddress=3 3 0 251 1 89 2 311_x000d__x000a_LbStateJou 14" xfId="7"/>
    <cellStyle name="_x000d__x000a_JournalTemplate=C:\COMFO\CTALK\JOURSTD.TPL_x000d__x000a_LbStateAddress=3 3 0 251 1 89 2 311_x000d__x000a_LbStateJou 15" xfId="8"/>
    <cellStyle name="_x000d__x000a_JournalTemplate=C:\COMFO\CTALK\JOURSTD.TPL_x000d__x000a_LbStateAddress=3 3 0 251 1 89 2 311_x000d__x000a_LbStateJou 16" xfId="9"/>
    <cellStyle name="_x000d__x000a_JournalTemplate=C:\COMFO\CTALK\JOURSTD.TPL_x000d__x000a_LbStateAddress=3 3 0 251 1 89 2 311_x000d__x000a_LbStateJou 17" xfId="83"/>
    <cellStyle name="_x000d__x000a_JournalTemplate=C:\COMFO\CTALK\JOURSTD.TPL_x000d__x000a_LbStateAddress=3 3 0 251 1 89 2 311_x000d__x000a_LbStateJou 2" xfId="10"/>
    <cellStyle name="_x000d__x000a_JournalTemplate=C:\COMFO\CTALK\JOURSTD.TPL_x000d__x000a_LbStateAddress=3 3 0 251 1 89 2 311_x000d__x000a_LbStateJou 2 2" xfId="11"/>
    <cellStyle name="_x000d__x000a_JournalTemplate=C:\COMFO\CTALK\JOURSTD.TPL_x000d__x000a_LbStateAddress=3 3 0 251 1 89 2 311_x000d__x000a_LbStateJou 3" xfId="12"/>
    <cellStyle name="_x000d__x000a_JournalTemplate=C:\COMFO\CTALK\JOURSTD.TPL_x000d__x000a_LbStateAddress=3 3 0 251 1 89 2 311_x000d__x000a_LbStateJou 4" xfId="13"/>
    <cellStyle name="_x000d__x000a_JournalTemplate=C:\COMFO\CTALK\JOURSTD.TPL_x000d__x000a_LbStateAddress=3 3 0 251 1 89 2 311_x000d__x000a_LbStateJou 5" xfId="14"/>
    <cellStyle name="_x000d__x000a_JournalTemplate=C:\COMFO\CTALK\JOURSTD.TPL_x000d__x000a_LbStateAddress=3 3 0 251 1 89 2 311_x000d__x000a_LbStateJou 6" xfId="15"/>
    <cellStyle name="_x000d__x000a_JournalTemplate=C:\COMFO\CTALK\JOURSTD.TPL_x000d__x000a_LbStateAddress=3 3 0 251 1 89 2 311_x000d__x000a_LbStateJou 7" xfId="16"/>
    <cellStyle name="_x000d__x000a_JournalTemplate=C:\COMFO\CTALK\JOURSTD.TPL_x000d__x000a_LbStateAddress=3 3 0 251 1 89 2 311_x000d__x000a_LbStateJou 8" xfId="17"/>
    <cellStyle name="_x000d__x000a_JournalTemplate=C:\COMFO\CTALK\JOURSTD.TPL_x000d__x000a_LbStateAddress=3 3 0 251 1 89 2 311_x000d__x000a_LbStateJou 9" xfId="18"/>
    <cellStyle name="_x000d__x000a_JournalTemplate=C:\COMFO\CTALK\JOURSTD.TPL_x000d__x000a_LbStateAddress=3 3 0 251 1 89 2 311_x000d__x000a_LbStateJou_01. TS-TAR(i)-12-09" xfId="19"/>
    <cellStyle name="Bad" xfId="20"/>
    <cellStyle name="Calculation" xfId="21"/>
    <cellStyle name="Check Cell" xfId="22"/>
    <cellStyle name="Comma 2" xfId="91"/>
    <cellStyle name="Euro" xfId="23"/>
    <cellStyle name="Euro 2" xfId="84"/>
    <cellStyle name="Explanatory Text" xfId="24"/>
    <cellStyle name="Good" xfId="25"/>
    <cellStyle name="Header" xfId="26"/>
    <cellStyle name="Header 2" xfId="85"/>
    <cellStyle name="Heading 1" xfId="27"/>
    <cellStyle name="Heading 2" xfId="28"/>
    <cellStyle name="Heading 3" xfId="29"/>
    <cellStyle name="Heading 4" xfId="30"/>
    <cellStyle name="Hyperlink 2" xfId="31"/>
    <cellStyle name="Input" xfId="32"/>
    <cellStyle name="Komma" xfId="92" builtinId="3"/>
    <cellStyle name="Komma 10" xfId="33"/>
    <cellStyle name="Komma 13" xfId="34"/>
    <cellStyle name="Komma 2" xfId="35"/>
    <cellStyle name="Komma 2 2" xfId="36"/>
    <cellStyle name="Komma 3" xfId="37"/>
    <cellStyle name="Komma 4" xfId="38"/>
    <cellStyle name="Komma 5" xfId="39"/>
    <cellStyle name="Komma 6" xfId="40"/>
    <cellStyle name="Komma 7" xfId="41"/>
    <cellStyle name="Komma 8" xfId="82"/>
    <cellStyle name="Komma 9" xfId="80"/>
    <cellStyle name="Linked Cell" xfId="42"/>
    <cellStyle name="Neutral" xfId="43"/>
    <cellStyle name="Normal 2" xfId="87"/>
    <cellStyle name="Normal 3" xfId="89"/>
    <cellStyle name="Normal_# klanten" xfId="44"/>
    <cellStyle name="Note" xfId="45"/>
    <cellStyle name="Output" xfId="46"/>
    <cellStyle name="Percent 2" xfId="90"/>
    <cellStyle name="Percentages_oorzaken" xfId="47"/>
    <cellStyle name="Procent" xfId="93" builtinId="5"/>
    <cellStyle name="Procent 2" xfId="49"/>
    <cellStyle name="Procent 2 2" xfId="50"/>
    <cellStyle name="Procent 3" xfId="51"/>
    <cellStyle name="Procent 4" xfId="52"/>
    <cellStyle name="Procent 5" xfId="86"/>
    <cellStyle name="Procent 6" xfId="48"/>
    <cellStyle name="Standaard" xfId="0" builtinId="0"/>
    <cellStyle name="Standaard 10" xfId="1"/>
    <cellStyle name="Standaard 11" xfId="53"/>
    <cellStyle name="Standaard 12" xfId="54"/>
    <cellStyle name="Standaard 13" xfId="55"/>
    <cellStyle name="Standaard 14" xfId="56"/>
    <cellStyle name="Standaard 15" xfId="57"/>
    <cellStyle name="Standaard 16" xfId="58"/>
    <cellStyle name="Standaard 17" xfId="59"/>
    <cellStyle name="Standaard 18" xfId="60"/>
    <cellStyle name="Standaard 19" xfId="61"/>
    <cellStyle name="Standaard 2" xfId="62"/>
    <cellStyle name="Standaard 2 2" xfId="63"/>
    <cellStyle name="Standaard 2 2 2" xfId="88"/>
    <cellStyle name="Standaard 2 3" xfId="81"/>
    <cellStyle name="Standaard 20" xfId="64"/>
    <cellStyle name="Standaard 21" xfId="65"/>
    <cellStyle name="Standaard 22" xfId="66"/>
    <cellStyle name="Standaard 23" xfId="67"/>
    <cellStyle name="Standaard 24" xfId="68"/>
    <cellStyle name="Standaard 25" xfId="69"/>
    <cellStyle name="Standaard 26" xfId="94"/>
    <cellStyle name="Standaard 3" xfId="70"/>
    <cellStyle name="Standaard 4" xfId="71"/>
    <cellStyle name="Standaard 5" xfId="72"/>
    <cellStyle name="Standaard 6" xfId="73"/>
    <cellStyle name="Standaard 7" xfId="74"/>
    <cellStyle name="Standaard 8" xfId="75"/>
    <cellStyle name="Standaard 9" xfId="76"/>
    <cellStyle name="Title" xfId="77"/>
    <cellStyle name="Total" xfId="78"/>
    <cellStyle name="Warning Text" xfId="79"/>
  </cellStyles>
  <dxfs count="2">
    <dxf>
      <fill>
        <patternFill>
          <bgColor rgb="FF92D050"/>
        </patternFill>
      </fill>
    </dxf>
    <dxf>
      <fill>
        <patternFill>
          <bgColor rgb="FFFF0000"/>
        </patternFill>
      </fill>
    </dxf>
  </dxfs>
  <tableStyles count="0" defaultTableStyle="TableStyleMedium2" defaultPivotStyle="PivotStyleLight16"/>
  <colors>
    <mruColors>
      <color rgb="FFFF99CC"/>
      <color rgb="FFFFCC99"/>
      <color rgb="FFCCFFCC"/>
      <color rgb="FFFFFF99"/>
      <color rgb="FFFF9966"/>
      <color rgb="FFFF00FF"/>
      <color rgb="FFDDDDDD"/>
      <color rgb="FFCCECFF"/>
      <color rgb="FFFFFF66"/>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TI/STAF/Business%20Control/Onderhoud/ONH.007%20Segmentering/2008/Segmentering%202008/Definitief/Versie%2020091124/Analyse%20Uren%20BU-TI%20PwC%20Audit%2020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sis.acm.local/My%20Documents/Clients/TenneT/2009/Interim/Original%20Files/Nieuwe%20map/Database%20investeringen%202%20no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sis.acm.local/05%20Regulering/Tarieven%202005/6.%20Proces%20Gas/CODATA/040616%201%20BF%20NG-T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isis.acm.local/CR/Afgeschermd/Cluster%20Control/00%20aNieuwe%20structuur/420%20-%20Overige%20verzoeken%20Energiekamer%20(DE)/50%20-%20Werkbestanden/indirecte%20OPEX%20en%20meerkosten%20WON/model%20segmentering%202008%20def%20SB.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isis.acm.local/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isis.acm.local/DTE/ALGEMEEN/Tarieven/Tarieven%202002%20netbeheerders/AuditMod%20I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isis.acm.local/05%20OI/02%20Persoon/Makkinga/TAR-NG/TAR%202011/2%20-%20Concept/NG-TAR(i)-10-08%20Conce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showGridLines="0" zoomScaleNormal="100" zoomScaleSheetLayoutView="100" workbookViewId="0"/>
  </sheetViews>
  <sheetFormatPr defaultRowHeight="15"/>
  <cols>
    <col min="2" max="2" width="66.85546875" customWidth="1"/>
  </cols>
  <sheetData>
    <row r="1" spans="1:7">
      <c r="D1" s="9"/>
      <c r="E1" s="9"/>
      <c r="F1" s="9"/>
      <c r="G1" s="9"/>
    </row>
    <row r="2" spans="1:7" ht="15.75">
      <c r="A2" s="1"/>
      <c r="B2" s="4" t="s">
        <v>0</v>
      </c>
      <c r="C2" s="3"/>
      <c r="D2" s="8"/>
      <c r="E2" s="11"/>
      <c r="F2" s="11"/>
      <c r="G2" s="11"/>
    </row>
    <row r="3" spans="1:7">
      <c r="D3" s="9"/>
      <c r="E3" s="9"/>
      <c r="F3" s="9"/>
      <c r="G3" s="9"/>
    </row>
    <row r="4" spans="1:7">
      <c r="A4" s="5"/>
      <c r="B4" s="12" t="s">
        <v>1</v>
      </c>
      <c r="C4" s="7"/>
      <c r="D4" s="11"/>
      <c r="E4" s="11"/>
      <c r="F4" s="11"/>
      <c r="G4" s="11"/>
    </row>
    <row r="5" spans="1:7">
      <c r="D5" s="11"/>
      <c r="E5" s="11"/>
      <c r="F5" s="11"/>
      <c r="G5" s="11"/>
    </row>
    <row r="6" spans="1:7" ht="15" customHeight="1">
      <c r="B6" s="84" t="s">
        <v>86</v>
      </c>
      <c r="D6" s="10"/>
      <c r="E6" s="10"/>
      <c r="F6" s="10"/>
      <c r="G6" s="10"/>
    </row>
    <row r="7" spans="1:7">
      <c r="B7" s="84"/>
      <c r="D7" s="10"/>
      <c r="E7" s="10"/>
      <c r="F7" s="10"/>
      <c r="G7" s="10"/>
    </row>
    <row r="8" spans="1:7">
      <c r="B8" s="84"/>
      <c r="D8" s="10"/>
      <c r="E8" s="10"/>
      <c r="F8" s="10"/>
      <c r="G8" s="10"/>
    </row>
    <row r="9" spans="1:7">
      <c r="B9" s="84"/>
      <c r="D9" s="10"/>
      <c r="E9" s="10"/>
      <c r="F9" s="10"/>
      <c r="G9" s="10"/>
    </row>
    <row r="10" spans="1:7">
      <c r="B10" s="84"/>
      <c r="D10" s="10"/>
      <c r="E10" s="10"/>
      <c r="F10" s="10"/>
      <c r="G10" s="10"/>
    </row>
    <row r="11" spans="1:7">
      <c r="B11" s="84"/>
      <c r="D11" s="10"/>
      <c r="E11" s="10"/>
      <c r="F11" s="10"/>
      <c r="G11" s="10"/>
    </row>
    <row r="12" spans="1:7">
      <c r="B12" s="84"/>
      <c r="D12" s="10"/>
      <c r="E12" s="10"/>
      <c r="F12" s="10"/>
      <c r="G12" s="10"/>
    </row>
    <row r="13" spans="1:7">
      <c r="B13" s="84"/>
      <c r="D13" s="10"/>
      <c r="E13" s="10"/>
      <c r="F13" s="10"/>
      <c r="G13" s="10"/>
    </row>
    <row r="14" spans="1:7">
      <c r="A14" s="5"/>
      <c r="B14" s="12" t="s">
        <v>2</v>
      </c>
      <c r="C14" s="7"/>
      <c r="D14" s="11"/>
      <c r="E14" s="11"/>
      <c r="F14" s="11"/>
      <c r="G14" s="11"/>
    </row>
    <row r="15" spans="1:7">
      <c r="D15" s="10"/>
      <c r="E15" s="10"/>
      <c r="F15" s="10"/>
      <c r="G15" s="10"/>
    </row>
    <row r="16" spans="1:7">
      <c r="B16" s="52" t="s">
        <v>3</v>
      </c>
    </row>
    <row r="17" spans="2:2">
      <c r="B17" s="53" t="s">
        <v>4</v>
      </c>
    </row>
    <row r="18" spans="2:2">
      <c r="B18" s="54" t="s">
        <v>5</v>
      </c>
    </row>
    <row r="19" spans="2:2">
      <c r="B19" s="55" t="s">
        <v>6</v>
      </c>
    </row>
    <row r="20" spans="2:2">
      <c r="B20" s="56" t="s">
        <v>7</v>
      </c>
    </row>
    <row r="21" spans="2:2">
      <c r="B21" s="57" t="s">
        <v>8</v>
      </c>
    </row>
    <row r="22" spans="2:2">
      <c r="B22" s="58" t="s">
        <v>9</v>
      </c>
    </row>
  </sheetData>
  <mergeCells count="1">
    <mergeCell ref="B6:B1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2:U32"/>
  <sheetViews>
    <sheetView showGridLines="0" zoomScaleNormal="100" zoomScaleSheetLayoutView="100" workbookViewId="0">
      <selection activeCell="C44" sqref="C44"/>
    </sheetView>
  </sheetViews>
  <sheetFormatPr defaultRowHeight="15"/>
  <cols>
    <col min="1" max="1" width="9.140625" customWidth="1"/>
    <col min="2" max="2" width="30.140625" customWidth="1"/>
    <col min="3" max="3" width="9.140625" customWidth="1"/>
    <col min="4" max="4" width="19.5703125" customWidth="1"/>
    <col min="5" max="5" width="5.140625" customWidth="1"/>
    <col min="6" max="6" width="3.85546875" customWidth="1"/>
    <col min="7" max="7" width="4.5703125" customWidth="1"/>
    <col min="8" max="8" width="6.140625" customWidth="1"/>
    <col min="9" max="9" width="5.140625" customWidth="1"/>
    <col min="10" max="10" width="5.5703125" customWidth="1"/>
  </cols>
  <sheetData>
    <row r="2" spans="1:21" ht="15.75">
      <c r="A2" s="1"/>
      <c r="B2" s="4" t="s">
        <v>10</v>
      </c>
      <c r="C2" s="2"/>
      <c r="D2" s="2"/>
      <c r="E2" s="2"/>
      <c r="F2" s="2"/>
      <c r="G2" s="2"/>
      <c r="H2" s="2"/>
      <c r="I2" s="2"/>
      <c r="J2" s="2"/>
      <c r="K2" s="2"/>
      <c r="L2" s="2"/>
      <c r="M2" s="2"/>
      <c r="N2" s="2"/>
      <c r="O2" s="2"/>
      <c r="P2" s="2"/>
      <c r="Q2" s="86" t="s">
        <v>74</v>
      </c>
      <c r="R2" s="86"/>
      <c r="S2" s="86"/>
      <c r="T2" s="86"/>
      <c r="U2" s="87"/>
    </row>
    <row r="4" spans="1:21" ht="15" customHeight="1">
      <c r="B4" s="85" t="s">
        <v>83</v>
      </c>
      <c r="C4" s="85"/>
      <c r="D4" s="85"/>
      <c r="E4" s="85"/>
      <c r="F4" s="85"/>
      <c r="G4" s="85"/>
      <c r="H4" s="85"/>
      <c r="I4" s="85"/>
      <c r="J4" s="85"/>
      <c r="K4" s="85"/>
      <c r="L4" s="85"/>
      <c r="M4" s="85"/>
      <c r="N4" s="85"/>
      <c r="O4" s="85"/>
      <c r="P4" s="85"/>
      <c r="Q4" s="85"/>
      <c r="R4" s="85"/>
      <c r="S4" s="85"/>
      <c r="T4" s="85"/>
    </row>
    <row r="5" spans="1:21">
      <c r="B5" s="85"/>
      <c r="C5" s="85"/>
      <c r="D5" s="85"/>
      <c r="E5" s="85"/>
      <c r="F5" s="85"/>
      <c r="G5" s="85"/>
      <c r="H5" s="85"/>
      <c r="I5" s="85"/>
      <c r="J5" s="85"/>
      <c r="K5" s="85"/>
      <c r="L5" s="85"/>
      <c r="M5" s="85"/>
      <c r="N5" s="85"/>
      <c r="O5" s="85"/>
      <c r="P5" s="85"/>
      <c r="Q5" s="85"/>
      <c r="R5" s="85"/>
      <c r="S5" s="85"/>
      <c r="T5" s="85"/>
    </row>
    <row r="6" spans="1:21">
      <c r="B6" s="60"/>
      <c r="C6" s="60"/>
      <c r="D6" s="60"/>
      <c r="E6" s="60"/>
      <c r="F6" s="60"/>
      <c r="G6" s="60"/>
      <c r="H6" s="60"/>
      <c r="I6" s="60"/>
      <c r="J6" s="60"/>
      <c r="K6" s="60"/>
      <c r="L6" s="60"/>
      <c r="M6" s="60"/>
      <c r="N6" s="60"/>
      <c r="O6" s="60"/>
      <c r="P6" s="60"/>
      <c r="Q6" s="60"/>
      <c r="R6" s="60"/>
      <c r="S6" s="60"/>
      <c r="T6" s="60"/>
    </row>
    <row r="7" spans="1:21">
      <c r="A7" s="12"/>
      <c r="B7" s="12" t="s">
        <v>55</v>
      </c>
      <c r="C7" s="12"/>
      <c r="D7" s="12"/>
      <c r="E7" s="12"/>
      <c r="F7" s="12"/>
      <c r="G7" s="12"/>
      <c r="H7" s="12"/>
      <c r="I7" s="12"/>
      <c r="J7" s="12"/>
      <c r="K7" s="12"/>
      <c r="L7" s="12"/>
      <c r="M7" s="12"/>
      <c r="N7" s="12"/>
      <c r="O7" s="12"/>
      <c r="P7" s="12"/>
      <c r="Q7" s="12"/>
      <c r="R7" s="12"/>
      <c r="S7" s="12"/>
      <c r="T7" s="12"/>
      <c r="U7" s="12"/>
    </row>
    <row r="8" spans="1:21">
      <c r="B8" s="60"/>
      <c r="C8" s="60"/>
      <c r="D8" s="60"/>
      <c r="E8" s="60"/>
      <c r="F8" s="60"/>
      <c r="G8" s="60"/>
      <c r="H8" s="60"/>
      <c r="I8" s="60"/>
      <c r="J8" s="60"/>
      <c r="K8" s="60"/>
      <c r="L8" s="60"/>
      <c r="M8" s="60"/>
      <c r="N8" s="60"/>
      <c r="O8" s="60"/>
      <c r="P8" s="60"/>
      <c r="Q8" s="60"/>
      <c r="R8" s="60"/>
      <c r="S8" s="60"/>
      <c r="T8" s="60"/>
    </row>
    <row r="9" spans="1:21">
      <c r="A9" s="77"/>
      <c r="B9" s="19" t="s">
        <v>56</v>
      </c>
      <c r="C9" s="62">
        <v>0.77</v>
      </c>
      <c r="D9" s="18" t="s">
        <v>73</v>
      </c>
      <c r="E9" s="60"/>
      <c r="F9" s="60"/>
      <c r="G9" s="60"/>
      <c r="H9" s="60"/>
      <c r="I9" s="60"/>
      <c r="J9" s="60"/>
      <c r="K9" s="60"/>
      <c r="L9" s="60"/>
      <c r="M9" s="60"/>
      <c r="N9" s="60"/>
      <c r="O9" s="60"/>
      <c r="P9" s="60"/>
      <c r="Q9" s="60"/>
      <c r="R9" s="60"/>
      <c r="S9" s="60"/>
      <c r="T9" s="60"/>
    </row>
    <row r="10" spans="1:21">
      <c r="A10" s="77"/>
      <c r="B10" s="19" t="s">
        <v>57</v>
      </c>
      <c r="C10" s="63">
        <f>(4/5)*C9+(1/5)*C14</f>
        <v>0.90000000000000013</v>
      </c>
      <c r="D10" s="19"/>
      <c r="E10" s="60"/>
      <c r="F10" s="60"/>
      <c r="G10" s="60"/>
      <c r="H10" s="60"/>
      <c r="I10" s="60"/>
      <c r="J10" s="60"/>
      <c r="K10" s="60"/>
      <c r="L10" s="60"/>
      <c r="M10" s="60"/>
      <c r="N10" s="60"/>
      <c r="O10" s="60"/>
      <c r="P10" s="60"/>
      <c r="Q10" s="60"/>
      <c r="R10" s="60"/>
      <c r="S10" s="60"/>
      <c r="T10" s="60"/>
    </row>
    <row r="11" spans="1:21">
      <c r="A11" s="77"/>
      <c r="B11" s="19" t="s">
        <v>58</v>
      </c>
      <c r="C11" s="64">
        <f>(3/5)*C9+(2/5)*C14</f>
        <v>1.0299999999999998</v>
      </c>
      <c r="D11" s="28"/>
      <c r="E11" s="60"/>
      <c r="F11" s="60"/>
      <c r="G11" s="60"/>
      <c r="H11" s="60"/>
      <c r="I11" s="60"/>
      <c r="J11" s="60"/>
      <c r="K11" s="60"/>
      <c r="L11" s="60"/>
      <c r="M11" s="60"/>
      <c r="N11" s="60"/>
      <c r="O11" s="60"/>
      <c r="P11" s="60"/>
      <c r="Q11" s="60"/>
      <c r="R11" s="60"/>
      <c r="S11" s="60"/>
      <c r="T11" s="60"/>
    </row>
    <row r="12" spans="1:21">
      <c r="A12" s="77"/>
      <c r="B12" s="19" t="s">
        <v>59</v>
      </c>
      <c r="C12" s="64">
        <f>(2/5)*C9+(3/5)*C14</f>
        <v>1.1600000000000001</v>
      </c>
      <c r="D12" s="28"/>
      <c r="E12" s="60"/>
      <c r="F12" s="60"/>
      <c r="G12" s="60"/>
      <c r="H12" s="60"/>
      <c r="I12" s="60"/>
      <c r="J12" s="60"/>
      <c r="K12" s="60"/>
      <c r="L12" s="60"/>
      <c r="M12" s="60"/>
      <c r="N12" s="60"/>
      <c r="O12" s="60"/>
      <c r="P12" s="60"/>
      <c r="Q12" s="60"/>
      <c r="R12" s="60"/>
      <c r="S12" s="60"/>
      <c r="T12" s="60"/>
    </row>
    <row r="13" spans="1:21">
      <c r="A13" s="77"/>
      <c r="B13" s="19" t="s">
        <v>60</v>
      </c>
      <c r="C13" s="64">
        <f>(1/5)*C9+(4/5)*C14</f>
        <v>1.29</v>
      </c>
      <c r="D13" s="28"/>
      <c r="E13" s="60"/>
      <c r="F13" s="60"/>
      <c r="G13" s="60"/>
      <c r="H13" s="60"/>
      <c r="I13" s="60"/>
      <c r="J13" s="60"/>
      <c r="K13" s="60"/>
      <c r="L13" s="60"/>
      <c r="M13" s="60"/>
      <c r="N13" s="60"/>
      <c r="O13" s="60"/>
      <c r="P13" s="60"/>
      <c r="Q13" s="60"/>
      <c r="R13" s="60"/>
      <c r="S13" s="60"/>
      <c r="T13" s="60"/>
    </row>
    <row r="14" spans="1:21">
      <c r="A14" s="77"/>
      <c r="B14" s="19" t="s">
        <v>61</v>
      </c>
      <c r="C14" s="62">
        <v>1.42</v>
      </c>
      <c r="D14" s="18" t="s">
        <v>73</v>
      </c>
      <c r="E14" s="60"/>
      <c r="F14" s="60"/>
      <c r="G14" s="60"/>
      <c r="H14" s="60"/>
      <c r="I14" s="60"/>
      <c r="J14" s="60"/>
      <c r="K14" s="60"/>
      <c r="L14" s="60"/>
      <c r="M14" s="60"/>
      <c r="N14" s="60"/>
      <c r="O14" s="60"/>
      <c r="P14" s="60"/>
      <c r="Q14" s="60"/>
      <c r="R14" s="60"/>
      <c r="S14" s="60"/>
      <c r="T14" s="60"/>
    </row>
    <row r="15" spans="1:21">
      <c r="A15" s="77"/>
      <c r="B15" s="19"/>
      <c r="C15" s="65"/>
      <c r="D15" s="28"/>
      <c r="E15" s="60"/>
      <c r="F15" s="60"/>
      <c r="G15" s="60"/>
      <c r="H15" s="60"/>
      <c r="I15" s="60"/>
      <c r="J15" s="60"/>
      <c r="K15" s="60"/>
      <c r="L15" s="60"/>
      <c r="M15" s="60"/>
      <c r="N15" s="60"/>
      <c r="O15" s="60"/>
      <c r="P15" s="60"/>
      <c r="Q15" s="60"/>
      <c r="R15" s="60"/>
      <c r="S15" s="60"/>
      <c r="T15" s="60"/>
    </row>
    <row r="16" spans="1:21">
      <c r="A16" s="77"/>
      <c r="B16" s="19" t="s">
        <v>62</v>
      </c>
      <c r="C16" s="63">
        <f>((1+C10)*(1+C11)*(1+C12)*(1+C13)*(1+C14))^(1/5)-1</f>
        <v>1.1521416265574578</v>
      </c>
      <c r="D16" s="28"/>
      <c r="E16" s="60"/>
      <c r="F16" s="60"/>
      <c r="G16" s="60"/>
      <c r="H16" s="60"/>
      <c r="I16" s="60"/>
      <c r="J16" s="60"/>
      <c r="K16" s="60"/>
      <c r="L16" s="60"/>
      <c r="M16" s="60"/>
      <c r="N16" s="60"/>
      <c r="O16" s="60"/>
      <c r="P16" s="60"/>
      <c r="Q16" s="60"/>
      <c r="R16" s="60"/>
      <c r="S16" s="60"/>
      <c r="T16" s="60"/>
    </row>
    <row r="17" spans="1:21">
      <c r="A17" s="77"/>
      <c r="B17" s="19" t="s">
        <v>63</v>
      </c>
      <c r="C17" s="66">
        <f>ROUND(C16,1)</f>
        <v>1.2</v>
      </c>
      <c r="D17" s="28"/>
      <c r="E17" s="60"/>
      <c r="F17" s="60"/>
      <c r="G17" s="60"/>
      <c r="H17" s="60"/>
      <c r="I17" s="60"/>
      <c r="J17" s="60"/>
      <c r="K17" s="60"/>
      <c r="L17" s="60"/>
      <c r="M17" s="60"/>
      <c r="N17" s="60"/>
      <c r="O17" s="60"/>
      <c r="P17" s="60"/>
      <c r="Q17" s="60"/>
      <c r="R17" s="60"/>
      <c r="S17" s="60"/>
      <c r="T17" s="60"/>
    </row>
    <row r="19" spans="1:21">
      <c r="A19" s="5"/>
      <c r="B19" s="12" t="s">
        <v>11</v>
      </c>
      <c r="C19" s="6"/>
      <c r="D19" s="6"/>
      <c r="E19" s="6"/>
      <c r="F19" s="6"/>
      <c r="G19" s="6"/>
      <c r="H19" s="6"/>
      <c r="I19" s="6"/>
      <c r="J19" s="6"/>
      <c r="K19" s="6"/>
      <c r="L19" s="6"/>
      <c r="M19" s="6"/>
      <c r="N19" s="6"/>
      <c r="O19" s="6"/>
      <c r="P19" s="6"/>
      <c r="Q19" s="6"/>
      <c r="R19" s="6"/>
      <c r="S19" s="6"/>
      <c r="T19" s="6"/>
      <c r="U19" s="7"/>
    </row>
    <row r="21" spans="1:21">
      <c r="B21" s="14"/>
      <c r="C21" s="14"/>
      <c r="D21" s="14"/>
      <c r="E21" s="14"/>
      <c r="F21" s="14"/>
      <c r="G21" s="14"/>
      <c r="H21" s="14"/>
      <c r="I21" s="14"/>
      <c r="J21" s="14"/>
      <c r="K21" s="14"/>
      <c r="L21" s="14"/>
      <c r="M21" s="27" t="s">
        <v>16</v>
      </c>
      <c r="N21" s="14"/>
      <c r="O21" s="14"/>
      <c r="P21" s="14"/>
      <c r="Q21" s="14"/>
      <c r="R21" s="14"/>
      <c r="S21" s="14"/>
      <c r="T21" s="14"/>
      <c r="U21" s="14"/>
    </row>
    <row r="22" spans="1:21">
      <c r="B22" s="16" t="s">
        <v>12</v>
      </c>
      <c r="C22" s="16" t="s">
        <v>13</v>
      </c>
      <c r="D22" s="17"/>
      <c r="E22" s="14"/>
      <c r="F22" s="14"/>
      <c r="G22" s="14"/>
      <c r="H22" s="14"/>
      <c r="I22" s="14"/>
      <c r="J22" s="20" t="s">
        <v>15</v>
      </c>
      <c r="K22" s="16" t="s">
        <v>17</v>
      </c>
      <c r="L22" s="14"/>
      <c r="M22" s="14">
        <v>2014</v>
      </c>
      <c r="N22" s="14">
        <v>2015</v>
      </c>
      <c r="O22" s="14">
        <v>2016</v>
      </c>
      <c r="P22" s="14">
        <v>2017</v>
      </c>
      <c r="Q22" s="14">
        <v>2018</v>
      </c>
      <c r="R22" s="14">
        <v>2019</v>
      </c>
      <c r="S22" s="14">
        <v>2020</v>
      </c>
      <c r="T22" s="14">
        <v>2021</v>
      </c>
      <c r="U22" s="14"/>
    </row>
    <row r="23" spans="1:21">
      <c r="B23" s="19">
        <v>2014</v>
      </c>
      <c r="C23" s="22">
        <v>2.8</v>
      </c>
      <c r="D23" s="18" t="s">
        <v>64</v>
      </c>
      <c r="E23" s="14"/>
      <c r="F23" s="14"/>
      <c r="G23" s="14"/>
      <c r="H23" s="14"/>
      <c r="I23" s="14"/>
      <c r="J23" s="15">
        <v>2013</v>
      </c>
      <c r="K23" s="13"/>
      <c r="L23" s="13"/>
      <c r="M23" s="24">
        <f>M24*$K24</f>
        <v>1.028</v>
      </c>
      <c r="N23" s="24">
        <f>N24*$K24</f>
        <v>1.0382800000000001</v>
      </c>
      <c r="O23" s="24">
        <f t="shared" ref="O23:T30" si="0">O24*$K24</f>
        <v>1.0465862400000001</v>
      </c>
      <c r="P23" s="24">
        <f t="shared" si="0"/>
        <v>1.0591452748800001</v>
      </c>
      <c r="Q23" s="24">
        <f t="shared" si="0"/>
        <v>1.07185501817856</v>
      </c>
      <c r="R23" s="24">
        <f t="shared" si="0"/>
        <v>1.0847172783967027</v>
      </c>
      <c r="S23" s="24">
        <f t="shared" si="0"/>
        <v>1.0977338857374632</v>
      </c>
      <c r="T23" s="24">
        <f t="shared" si="0"/>
        <v>1.1109066923663127</v>
      </c>
      <c r="U23" s="14"/>
    </row>
    <row r="24" spans="1:21">
      <c r="B24" s="19">
        <v>2015</v>
      </c>
      <c r="C24" s="22">
        <v>1</v>
      </c>
      <c r="D24" s="18" t="s">
        <v>64</v>
      </c>
      <c r="E24" s="14"/>
      <c r="F24" s="14"/>
      <c r="G24" s="14"/>
      <c r="H24" s="14"/>
      <c r="I24" s="14"/>
      <c r="J24" s="15">
        <v>2014</v>
      </c>
      <c r="K24" s="24">
        <f>1+C23/100</f>
        <v>1.028</v>
      </c>
      <c r="L24" s="13"/>
      <c r="M24" s="25">
        <v>1</v>
      </c>
      <c r="N24" s="24">
        <f>N25*$K25</f>
        <v>1.01</v>
      </c>
      <c r="O24" s="24">
        <f t="shared" ref="O24:O25" si="1">O25*$K25</f>
        <v>1.0180800000000001</v>
      </c>
      <c r="P24" s="24">
        <f t="shared" ref="P24:P26" si="2">P25*$K25</f>
        <v>1.03029696</v>
      </c>
      <c r="Q24" s="24">
        <f t="shared" ref="Q24:Q27" si="3">Q25*$K25</f>
        <v>1.0426605235199999</v>
      </c>
      <c r="R24" s="24">
        <f t="shared" ref="R24:R28" si="4">R25*$K25</f>
        <v>1.0551724498022399</v>
      </c>
      <c r="S24" s="24">
        <f t="shared" ref="S24:S29" si="5">S25*$K25</f>
        <v>1.0678345191998668</v>
      </c>
      <c r="T24" s="24">
        <f t="shared" si="0"/>
        <v>1.0806485334302651</v>
      </c>
      <c r="U24" s="14"/>
    </row>
    <row r="25" spans="1:21">
      <c r="B25" s="19">
        <v>2016</v>
      </c>
      <c r="C25" s="22">
        <v>0.8</v>
      </c>
      <c r="D25" s="18" t="s">
        <v>64</v>
      </c>
      <c r="E25" s="14"/>
      <c r="F25" s="14"/>
      <c r="G25" s="14"/>
      <c r="H25" s="14"/>
      <c r="I25" s="14"/>
      <c r="J25" s="15">
        <v>2015</v>
      </c>
      <c r="K25" s="24">
        <f t="shared" ref="K25:K31" si="6">1+C24/100</f>
        <v>1.01</v>
      </c>
      <c r="L25" s="13"/>
      <c r="M25" s="13"/>
      <c r="N25" s="26">
        <v>1</v>
      </c>
      <c r="O25" s="24">
        <f t="shared" si="1"/>
        <v>1.008</v>
      </c>
      <c r="P25" s="24">
        <f t="shared" si="2"/>
        <v>1.0200960000000001</v>
      </c>
      <c r="Q25" s="24">
        <f t="shared" si="3"/>
        <v>1.032337152</v>
      </c>
      <c r="R25" s="24">
        <f t="shared" si="4"/>
        <v>1.044725197824</v>
      </c>
      <c r="S25" s="24">
        <f t="shared" si="5"/>
        <v>1.057261900197888</v>
      </c>
      <c r="T25" s="24">
        <f t="shared" si="0"/>
        <v>1.0699490430002625</v>
      </c>
      <c r="U25" s="14"/>
    </row>
    <row r="26" spans="1:21">
      <c r="A26" s="10"/>
      <c r="B26" s="28">
        <v>2017</v>
      </c>
      <c r="C26" s="67">
        <f>$C$17</f>
        <v>1.2</v>
      </c>
      <c r="D26" s="18"/>
      <c r="E26" s="14"/>
      <c r="F26" s="14"/>
      <c r="G26" s="14"/>
      <c r="H26" s="14"/>
      <c r="I26" s="14"/>
      <c r="J26" s="15">
        <v>2016</v>
      </c>
      <c r="K26" s="24">
        <f t="shared" si="6"/>
        <v>1.008</v>
      </c>
      <c r="L26" s="13"/>
      <c r="M26" s="13"/>
      <c r="N26" s="13"/>
      <c r="O26" s="26">
        <v>1</v>
      </c>
      <c r="P26" s="24">
        <f t="shared" si="2"/>
        <v>1.012</v>
      </c>
      <c r="Q26" s="24">
        <f t="shared" si="3"/>
        <v>1.0241439999999999</v>
      </c>
      <c r="R26" s="24">
        <f t="shared" si="4"/>
        <v>1.036433728</v>
      </c>
      <c r="S26" s="24">
        <f t="shared" si="5"/>
        <v>1.048870932736</v>
      </c>
      <c r="T26" s="24">
        <f t="shared" si="0"/>
        <v>1.0614573839288319</v>
      </c>
      <c r="U26" s="14"/>
    </row>
    <row r="27" spans="1:21">
      <c r="A27" s="10"/>
      <c r="B27" s="15">
        <v>2018</v>
      </c>
      <c r="C27" s="67">
        <f>$C$17</f>
        <v>1.2</v>
      </c>
      <c r="D27" s="18"/>
      <c r="E27" s="14"/>
      <c r="F27" s="14"/>
      <c r="G27" s="14"/>
      <c r="H27" s="14"/>
      <c r="I27" s="14"/>
      <c r="J27" s="15">
        <v>2017</v>
      </c>
      <c r="K27" s="24">
        <f t="shared" si="6"/>
        <v>1.012</v>
      </c>
      <c r="L27" s="13"/>
      <c r="M27" s="13"/>
      <c r="N27" s="13"/>
      <c r="O27" s="13"/>
      <c r="P27" s="26">
        <v>1</v>
      </c>
      <c r="Q27" s="24">
        <f t="shared" si="3"/>
        <v>1.012</v>
      </c>
      <c r="R27" s="24">
        <f t="shared" si="4"/>
        <v>1.0241439999999999</v>
      </c>
      <c r="S27" s="24">
        <f t="shared" si="5"/>
        <v>1.036433728</v>
      </c>
      <c r="T27" s="24">
        <f t="shared" si="0"/>
        <v>1.048870932736</v>
      </c>
      <c r="U27" s="14"/>
    </row>
    <row r="28" spans="1:21">
      <c r="A28" s="10"/>
      <c r="B28" s="15">
        <v>2019</v>
      </c>
      <c r="C28" s="67">
        <f>$C$17</f>
        <v>1.2</v>
      </c>
      <c r="D28" s="18"/>
      <c r="E28" s="14"/>
      <c r="F28" s="14"/>
      <c r="G28" s="14"/>
      <c r="H28" s="14"/>
      <c r="I28" s="14"/>
      <c r="J28" s="15">
        <v>2018</v>
      </c>
      <c r="K28" s="24">
        <f t="shared" si="6"/>
        <v>1.012</v>
      </c>
      <c r="L28" s="13"/>
      <c r="M28" s="13"/>
      <c r="N28" s="13"/>
      <c r="O28" s="13"/>
      <c r="P28" s="13"/>
      <c r="Q28" s="26">
        <v>1</v>
      </c>
      <c r="R28" s="24">
        <f t="shared" si="4"/>
        <v>1.012</v>
      </c>
      <c r="S28" s="24">
        <f t="shared" si="5"/>
        <v>1.0241439999999999</v>
      </c>
      <c r="T28" s="24">
        <f t="shared" si="0"/>
        <v>1.036433728</v>
      </c>
      <c r="U28" s="14"/>
    </row>
    <row r="29" spans="1:21">
      <c r="A29" s="10"/>
      <c r="B29" s="15">
        <v>2020</v>
      </c>
      <c r="C29" s="67">
        <f>$C$17</f>
        <v>1.2</v>
      </c>
      <c r="D29" s="18"/>
      <c r="E29" s="14"/>
      <c r="F29" s="14"/>
      <c r="G29" s="14"/>
      <c r="H29" s="14"/>
      <c r="I29" s="14"/>
      <c r="J29" s="15">
        <v>2019</v>
      </c>
      <c r="K29" s="24">
        <f t="shared" si="6"/>
        <v>1.012</v>
      </c>
      <c r="L29" s="13"/>
      <c r="M29" s="13"/>
      <c r="N29" s="13"/>
      <c r="O29" s="13"/>
      <c r="P29" s="13"/>
      <c r="Q29" s="13"/>
      <c r="R29" s="26">
        <v>1</v>
      </c>
      <c r="S29" s="24">
        <f t="shared" si="5"/>
        <v>1.012</v>
      </c>
      <c r="T29" s="24">
        <f t="shared" si="0"/>
        <v>1.0241439999999999</v>
      </c>
      <c r="U29" s="14"/>
    </row>
    <row r="30" spans="1:21">
      <c r="A30" s="10"/>
      <c r="B30" s="15">
        <v>2021</v>
      </c>
      <c r="C30" s="67">
        <f>$C$17</f>
        <v>1.2</v>
      </c>
      <c r="D30" s="18"/>
      <c r="E30" s="14"/>
      <c r="F30" s="14"/>
      <c r="G30" s="14"/>
      <c r="H30" s="14"/>
      <c r="I30" s="14"/>
      <c r="J30" s="15">
        <v>2020</v>
      </c>
      <c r="K30" s="24">
        <f t="shared" si="6"/>
        <v>1.012</v>
      </c>
      <c r="L30" s="13"/>
      <c r="M30" s="13"/>
      <c r="N30" s="13"/>
      <c r="O30" s="13"/>
      <c r="P30" s="13"/>
      <c r="Q30" s="13"/>
      <c r="R30" s="13"/>
      <c r="S30" s="26">
        <v>1</v>
      </c>
      <c r="T30" s="24">
        <f t="shared" si="0"/>
        <v>1.012</v>
      </c>
      <c r="U30" s="14"/>
    </row>
    <row r="31" spans="1:21">
      <c r="B31" s="17" t="s">
        <v>14</v>
      </c>
      <c r="C31" s="23">
        <f>((P26*Q27*R28*S29*T30)^(1/5)-1)*100</f>
        <v>1.2000000000000011</v>
      </c>
      <c r="D31" s="21"/>
      <c r="E31" s="14"/>
      <c r="F31" s="14"/>
      <c r="G31" s="14"/>
      <c r="H31" s="14"/>
      <c r="I31" s="14"/>
      <c r="J31" s="15">
        <v>2021</v>
      </c>
      <c r="K31" s="24">
        <f t="shared" si="6"/>
        <v>1.012</v>
      </c>
      <c r="L31" s="13"/>
      <c r="M31" s="13"/>
      <c r="N31" s="13"/>
      <c r="O31" s="13"/>
      <c r="P31" s="13"/>
      <c r="Q31" s="13"/>
      <c r="R31" s="13"/>
      <c r="S31" s="13"/>
      <c r="T31" s="26">
        <v>1</v>
      </c>
      <c r="U31" s="14"/>
    </row>
    <row r="32" spans="1:21">
      <c r="B32" s="14"/>
      <c r="C32" s="14"/>
      <c r="D32" s="14"/>
      <c r="E32" s="14"/>
      <c r="F32" s="14"/>
      <c r="G32" s="14"/>
      <c r="H32" s="14"/>
      <c r="I32" s="14"/>
      <c r="J32" s="14"/>
      <c r="K32" s="14"/>
      <c r="L32" s="14"/>
      <c r="M32" s="14"/>
      <c r="N32" s="14"/>
      <c r="O32" s="14"/>
      <c r="P32" s="14"/>
      <c r="Q32" s="14"/>
      <c r="R32" s="14"/>
      <c r="S32" s="14"/>
      <c r="T32" s="14"/>
      <c r="U32" s="14"/>
    </row>
  </sheetData>
  <mergeCells count="2">
    <mergeCell ref="B4:T5"/>
    <mergeCell ref="Q2:U2"/>
  </mergeCells>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V37"/>
  <sheetViews>
    <sheetView showGridLines="0" zoomScale="112" zoomScaleNormal="112" zoomScaleSheetLayoutView="100" workbookViewId="0"/>
  </sheetViews>
  <sheetFormatPr defaultRowHeight="15"/>
  <cols>
    <col min="2" max="2" width="57.85546875" customWidth="1"/>
    <col min="3" max="3" width="5.85546875" customWidth="1"/>
    <col min="4" max="10" width="12.7109375" customWidth="1"/>
    <col min="11" max="11" width="7.28515625" customWidth="1"/>
  </cols>
  <sheetData>
    <row r="1" spans="1:22">
      <c r="A1" s="30"/>
      <c r="B1" s="30"/>
      <c r="C1" s="30"/>
      <c r="D1" s="30"/>
      <c r="E1" s="30"/>
      <c r="F1" s="30"/>
      <c r="G1" s="30"/>
      <c r="H1" s="30"/>
      <c r="I1" s="30"/>
      <c r="J1" s="30"/>
      <c r="K1" s="30"/>
    </row>
    <row r="2" spans="1:22" ht="15.75">
      <c r="A2" s="31"/>
      <c r="B2" s="4" t="s">
        <v>19</v>
      </c>
      <c r="C2" s="32"/>
      <c r="D2" s="32"/>
      <c r="E2" s="32"/>
      <c r="F2" s="32"/>
      <c r="G2" s="32"/>
      <c r="H2" s="32"/>
      <c r="I2" s="32"/>
      <c r="J2" s="32"/>
      <c r="K2" s="33"/>
      <c r="L2" s="11"/>
      <c r="M2" s="11"/>
      <c r="N2" s="11"/>
      <c r="O2" s="11"/>
      <c r="P2" s="11"/>
      <c r="Q2" s="11"/>
      <c r="R2" s="11"/>
      <c r="S2" s="11"/>
      <c r="T2" s="11"/>
      <c r="U2" s="11"/>
    </row>
    <row r="3" spans="1:22">
      <c r="A3" s="30"/>
      <c r="B3" s="30"/>
      <c r="C3" s="30"/>
      <c r="D3" s="30"/>
      <c r="E3" s="30"/>
      <c r="F3" s="30"/>
      <c r="G3" s="30"/>
      <c r="H3" s="30"/>
      <c r="I3" s="30"/>
      <c r="J3" s="30"/>
      <c r="K3" s="30"/>
      <c r="L3" s="9"/>
      <c r="M3" s="9"/>
      <c r="N3" s="9"/>
      <c r="O3" s="9"/>
      <c r="P3" s="9"/>
    </row>
    <row r="4" spans="1:22" ht="15" customHeight="1">
      <c r="A4" s="30"/>
      <c r="B4" s="89" t="s">
        <v>85</v>
      </c>
      <c r="C4" s="89"/>
      <c r="D4" s="89"/>
      <c r="E4" s="89"/>
      <c r="F4" s="89"/>
      <c r="G4" s="89"/>
      <c r="H4" s="89"/>
      <c r="I4" s="89"/>
      <c r="J4" s="89"/>
      <c r="K4" s="30"/>
    </row>
    <row r="5" spans="1:22" ht="21" customHeight="1">
      <c r="A5" s="30"/>
      <c r="B5" s="89"/>
      <c r="C5" s="89"/>
      <c r="D5" s="89"/>
      <c r="E5" s="89"/>
      <c r="F5" s="89"/>
      <c r="G5" s="89"/>
      <c r="H5" s="89"/>
      <c r="I5" s="89"/>
      <c r="J5" s="89"/>
      <c r="K5" s="30"/>
    </row>
    <row r="6" spans="1:22">
      <c r="A6" s="30"/>
      <c r="B6" s="61"/>
      <c r="C6" s="61"/>
      <c r="D6" s="61"/>
      <c r="E6" s="61"/>
      <c r="F6" s="61"/>
      <c r="G6" s="61"/>
      <c r="H6" s="61"/>
      <c r="I6" s="61"/>
      <c r="J6" s="61"/>
      <c r="K6" s="30"/>
    </row>
    <row r="7" spans="1:22">
      <c r="A7" s="34"/>
      <c r="B7" s="43" t="s">
        <v>70</v>
      </c>
      <c r="C7" s="35"/>
      <c r="D7" s="80">
        <v>2015</v>
      </c>
      <c r="E7" s="80">
        <v>2016</v>
      </c>
      <c r="F7" s="80">
        <v>2017</v>
      </c>
      <c r="G7" s="80">
        <v>2018</v>
      </c>
      <c r="H7" s="80">
        <v>2019</v>
      </c>
      <c r="I7" s="80">
        <v>2020</v>
      </c>
      <c r="J7" s="80">
        <v>2021</v>
      </c>
      <c r="K7" s="36"/>
    </row>
    <row r="8" spans="1:22">
      <c r="A8" s="71"/>
      <c r="B8" s="72"/>
      <c r="C8" s="71"/>
      <c r="D8" s="71"/>
      <c r="E8" s="71"/>
      <c r="F8" s="71"/>
      <c r="G8" s="71"/>
      <c r="H8" s="71"/>
      <c r="I8" s="71"/>
      <c r="J8" s="71"/>
      <c r="K8" s="71"/>
    </row>
    <row r="9" spans="1:22">
      <c r="A9" s="71"/>
      <c r="B9" s="14" t="s">
        <v>65</v>
      </c>
      <c r="C9" s="40" t="s">
        <v>18</v>
      </c>
      <c r="D9" s="81">
        <v>1144000</v>
      </c>
      <c r="E9" s="46"/>
      <c r="F9" s="41"/>
      <c r="G9" s="41"/>
      <c r="H9" s="41"/>
      <c r="I9" s="41"/>
      <c r="J9" s="30"/>
      <c r="L9" s="11" t="s">
        <v>87</v>
      </c>
      <c r="M9" s="11"/>
      <c r="N9" s="11"/>
      <c r="O9" s="11"/>
      <c r="P9" s="11"/>
      <c r="Q9" s="11"/>
      <c r="R9" s="11"/>
      <c r="S9" s="11"/>
      <c r="T9" s="11"/>
      <c r="U9" s="11"/>
      <c r="V9" s="9"/>
    </row>
    <row r="10" spans="1:22">
      <c r="L10" s="9"/>
      <c r="M10" s="9"/>
      <c r="N10" s="9"/>
      <c r="O10" s="9"/>
      <c r="P10" s="9"/>
      <c r="Q10" s="9"/>
      <c r="R10" s="9"/>
      <c r="S10" s="9"/>
      <c r="T10" s="9"/>
      <c r="U10" s="9"/>
      <c r="V10" s="9"/>
    </row>
    <row r="11" spans="1:22" ht="15" customHeight="1">
      <c r="A11" s="34"/>
      <c r="B11" s="43" t="s">
        <v>72</v>
      </c>
      <c r="C11" s="35"/>
      <c r="D11" s="80">
        <v>2015</v>
      </c>
      <c r="E11" s="80">
        <v>2016</v>
      </c>
      <c r="F11" s="80">
        <v>2017</v>
      </c>
      <c r="G11" s="80">
        <v>2018</v>
      </c>
      <c r="H11" s="80">
        <v>2019</v>
      </c>
      <c r="I11" s="80">
        <v>2020</v>
      </c>
      <c r="J11" s="80">
        <v>2021</v>
      </c>
      <c r="K11" s="36"/>
      <c r="L11" s="9"/>
      <c r="M11" s="9"/>
      <c r="N11" s="9"/>
      <c r="O11" s="9"/>
    </row>
    <row r="12" spans="1:22">
      <c r="A12" s="30"/>
      <c r="B12" s="30"/>
      <c r="C12" s="30"/>
      <c r="D12" s="69"/>
      <c r="E12" s="69"/>
      <c r="F12" s="69"/>
      <c r="G12" s="69"/>
      <c r="H12" s="69"/>
      <c r="I12" s="69"/>
      <c r="J12" s="69"/>
      <c r="L12" s="9"/>
      <c r="M12" s="9"/>
      <c r="N12" s="9"/>
      <c r="O12" s="9"/>
    </row>
    <row r="13" spans="1:22">
      <c r="A13" s="30"/>
      <c r="B13" s="29" t="s">
        <v>66</v>
      </c>
      <c r="E13" s="40" t="s">
        <v>18</v>
      </c>
      <c r="F13" s="78">
        <f>10600000</f>
        <v>10600000</v>
      </c>
      <c r="G13" s="78">
        <f>13700000</f>
        <v>13700000</v>
      </c>
      <c r="H13" s="78">
        <f>17600000</f>
        <v>17600000</v>
      </c>
      <c r="I13" s="78">
        <f>16000000</f>
        <v>16000000</v>
      </c>
      <c r="J13" s="78">
        <f>15100000</f>
        <v>15100000</v>
      </c>
      <c r="L13" s="9" t="s">
        <v>84</v>
      </c>
      <c r="M13" s="9"/>
      <c r="N13" s="9"/>
      <c r="O13" s="9"/>
    </row>
    <row r="14" spans="1:22">
      <c r="A14" s="30"/>
      <c r="B14" s="29"/>
      <c r="E14" s="40"/>
      <c r="F14" s="73"/>
      <c r="G14" s="73"/>
      <c r="H14" s="73"/>
      <c r="I14" s="73"/>
      <c r="J14" s="73"/>
      <c r="L14" s="9"/>
      <c r="M14" s="9"/>
      <c r="N14" s="9"/>
      <c r="O14" s="9"/>
    </row>
    <row r="15" spans="1:22">
      <c r="A15" s="30"/>
      <c r="B15" s="29" t="s">
        <v>76</v>
      </c>
      <c r="E15" s="79" t="s">
        <v>24</v>
      </c>
      <c r="F15" s="75">
        <f>1+(Reguleringsparameters!C10/100)</f>
        <v>1.0089999999999999</v>
      </c>
      <c r="G15" s="75">
        <f>1+(Reguleringsparameters!C11/100)</f>
        <v>1.0103</v>
      </c>
      <c r="H15" s="75">
        <f>1+(Reguleringsparameters!C12/100)</f>
        <v>1.0116000000000001</v>
      </c>
      <c r="I15" s="75">
        <f>1+(Reguleringsparameters!C13/100)</f>
        <v>1.0128999999999999</v>
      </c>
      <c r="J15" s="75">
        <f>1+(Reguleringsparameters!C14/100)</f>
        <v>1.0142</v>
      </c>
      <c r="L15" s="9"/>
      <c r="M15" s="9"/>
      <c r="N15" s="9"/>
      <c r="O15" s="9"/>
    </row>
    <row r="16" spans="1:22">
      <c r="A16" s="30"/>
      <c r="B16" s="29"/>
      <c r="E16" s="74"/>
      <c r="F16" s="73"/>
      <c r="H16" s="73"/>
      <c r="I16" s="73"/>
      <c r="J16" s="73"/>
      <c r="L16" s="9"/>
      <c r="M16" s="9"/>
      <c r="N16" s="9"/>
      <c r="O16" s="9"/>
    </row>
    <row r="17" spans="1:15">
      <c r="A17" s="30"/>
      <c r="B17" s="29" t="s">
        <v>77</v>
      </c>
      <c r="D17" s="40" t="s">
        <v>18</v>
      </c>
      <c r="E17" s="76">
        <f>F13/(F15)</f>
        <v>10505450.941526264</v>
      </c>
      <c r="F17" s="73"/>
      <c r="G17" s="73"/>
      <c r="H17" s="73"/>
      <c r="I17" s="73"/>
      <c r="J17" s="73"/>
      <c r="L17" s="9"/>
      <c r="M17" s="9"/>
      <c r="N17" s="9"/>
      <c r="O17" s="9"/>
    </row>
    <row r="18" spans="1:15">
      <c r="A18" s="30"/>
      <c r="B18" s="29" t="s">
        <v>78</v>
      </c>
      <c r="D18" s="40" t="s">
        <v>18</v>
      </c>
      <c r="E18" s="76">
        <f>G13/(F15*G15)</f>
        <v>13439374.247039441</v>
      </c>
      <c r="F18" s="73"/>
      <c r="G18" s="73"/>
      <c r="H18" s="73"/>
      <c r="I18" s="73"/>
      <c r="J18" s="73"/>
      <c r="L18" s="9"/>
      <c r="M18" s="9"/>
      <c r="N18" s="9"/>
      <c r="O18" s="9"/>
    </row>
    <row r="19" spans="1:15">
      <c r="A19" s="30"/>
      <c r="B19" s="29" t="s">
        <v>79</v>
      </c>
      <c r="D19" s="40" t="s">
        <v>18</v>
      </c>
      <c r="E19" s="76">
        <f>H13/(F15*G15*H15)</f>
        <v>17067201.971574564</v>
      </c>
      <c r="F19" s="73"/>
      <c r="G19" s="73"/>
      <c r="H19" s="73"/>
      <c r="I19" s="73"/>
      <c r="J19" s="73"/>
      <c r="L19" s="9"/>
      <c r="M19" s="9"/>
      <c r="N19" s="9"/>
      <c r="O19" s="9"/>
    </row>
    <row r="20" spans="1:15">
      <c r="A20" s="30"/>
      <c r="B20" s="29" t="s">
        <v>80</v>
      </c>
      <c r="D20" s="40" t="s">
        <v>18</v>
      </c>
      <c r="E20" s="76">
        <f>I13/(F15*G15*H15*I15)</f>
        <v>15318035.498052007</v>
      </c>
      <c r="F20" s="73"/>
      <c r="G20" s="73"/>
      <c r="H20" s="73"/>
      <c r="I20" s="73"/>
      <c r="J20" s="73"/>
      <c r="L20" s="9"/>
      <c r="M20" s="9"/>
      <c r="N20" s="9"/>
      <c r="O20" s="9"/>
    </row>
    <row r="21" spans="1:15">
      <c r="A21" s="30"/>
      <c r="B21" s="29" t="s">
        <v>81</v>
      </c>
      <c r="D21" s="40" t="s">
        <v>18</v>
      </c>
      <c r="E21" s="76">
        <f>J13/(F15*G15*H15*I15*J15)</f>
        <v>14253989.352481347</v>
      </c>
      <c r="F21" s="73"/>
      <c r="G21" s="73"/>
      <c r="H21" s="73"/>
      <c r="I21" s="73"/>
      <c r="J21" s="73"/>
      <c r="L21" s="9"/>
      <c r="M21" s="9"/>
      <c r="N21" s="9"/>
      <c r="O21" s="9"/>
    </row>
    <row r="22" spans="1:15">
      <c r="A22" s="30"/>
      <c r="B22" s="29" t="s">
        <v>82</v>
      </c>
      <c r="D22" s="40" t="s">
        <v>18</v>
      </c>
      <c r="E22" s="76">
        <f>AVERAGE(E17:E21)</f>
        <v>14116810.402134726</v>
      </c>
      <c r="F22" s="73"/>
      <c r="G22" s="73"/>
      <c r="H22" s="73"/>
      <c r="I22" s="73"/>
      <c r="J22" s="73"/>
      <c r="L22" s="9"/>
      <c r="M22" s="9"/>
      <c r="N22" s="9"/>
      <c r="O22" s="9"/>
    </row>
    <row r="23" spans="1:15">
      <c r="A23" s="30"/>
      <c r="B23" s="14"/>
      <c r="C23" s="40"/>
      <c r="D23" s="70"/>
      <c r="E23" s="46"/>
      <c r="F23" s="41"/>
      <c r="G23" s="41"/>
      <c r="H23" s="41"/>
      <c r="I23" s="41"/>
      <c r="J23" s="30"/>
      <c r="L23" s="9"/>
      <c r="M23" s="9"/>
      <c r="N23" s="9"/>
      <c r="O23" s="9"/>
    </row>
    <row r="24" spans="1:15">
      <c r="A24" s="34"/>
      <c r="B24" s="12" t="s">
        <v>20</v>
      </c>
      <c r="C24" s="35"/>
      <c r="D24" s="80">
        <v>2015</v>
      </c>
      <c r="E24" s="80">
        <v>2016</v>
      </c>
      <c r="F24" s="80">
        <v>2017</v>
      </c>
      <c r="G24" s="80">
        <v>2018</v>
      </c>
      <c r="H24" s="80">
        <v>2019</v>
      </c>
      <c r="I24" s="80">
        <v>2020</v>
      </c>
      <c r="J24" s="80">
        <v>2021</v>
      </c>
      <c r="K24" s="36"/>
    </row>
    <row r="25" spans="1:15">
      <c r="A25" s="30"/>
      <c r="B25" s="30"/>
      <c r="C25" s="30"/>
      <c r="D25" s="30"/>
      <c r="E25" s="30"/>
      <c r="F25" s="30"/>
      <c r="G25" s="30"/>
      <c r="H25" s="30"/>
      <c r="I25" s="30"/>
      <c r="J25" s="30"/>
      <c r="K25" s="30"/>
    </row>
    <row r="26" spans="1:15">
      <c r="A26" s="30"/>
      <c r="B26" s="14" t="s">
        <v>21</v>
      </c>
      <c r="D26" s="40" t="s">
        <v>24</v>
      </c>
      <c r="E26" s="38">
        <f>Reguleringsparameters!C25</f>
        <v>0.8</v>
      </c>
      <c r="F26" s="14"/>
      <c r="G26" s="14"/>
      <c r="H26" s="14"/>
      <c r="I26" s="14"/>
      <c r="J26" s="14"/>
      <c r="K26" s="14"/>
    </row>
    <row r="27" spans="1:15">
      <c r="A27" s="30"/>
      <c r="B27" s="14"/>
      <c r="D27" s="14"/>
      <c r="E27" s="14"/>
      <c r="F27" s="14"/>
      <c r="G27" s="14"/>
      <c r="H27" s="14"/>
      <c r="I27" s="14"/>
      <c r="J27" s="14"/>
      <c r="K27" s="14"/>
    </row>
    <row r="28" spans="1:15">
      <c r="A28" s="30"/>
      <c r="B28" s="29" t="s">
        <v>23</v>
      </c>
      <c r="D28" s="40" t="s">
        <v>18</v>
      </c>
      <c r="E28" s="49">
        <f>D9*(1+E26/100)+E22</f>
        <v>15269962.402134726</v>
      </c>
      <c r="F28" s="14"/>
      <c r="G28" s="14"/>
      <c r="H28" s="14"/>
      <c r="I28" s="14"/>
      <c r="J28" s="14"/>
      <c r="K28" s="37" t="s">
        <v>22</v>
      </c>
    </row>
    <row r="29" spans="1:15">
      <c r="A29" s="30"/>
      <c r="B29" s="30"/>
      <c r="C29" s="30"/>
      <c r="D29" s="30"/>
      <c r="E29" s="30"/>
      <c r="F29" s="30"/>
      <c r="G29" s="30"/>
      <c r="H29" s="30"/>
      <c r="I29" s="30"/>
      <c r="J29" s="30"/>
      <c r="K29" s="30"/>
    </row>
    <row r="30" spans="1:15">
      <c r="A30" s="30"/>
      <c r="B30" s="88"/>
      <c r="C30" s="88"/>
      <c r="D30" s="88"/>
      <c r="E30" s="88"/>
      <c r="F30" s="88"/>
      <c r="G30" s="30"/>
      <c r="H30" s="30"/>
      <c r="I30" s="30"/>
      <c r="J30" s="30"/>
      <c r="K30" s="30"/>
    </row>
    <row r="31" spans="1:15">
      <c r="A31" s="30"/>
      <c r="B31" s="88"/>
      <c r="C31" s="88"/>
      <c r="D31" s="88"/>
      <c r="E31" s="88"/>
      <c r="F31" s="88"/>
      <c r="G31" s="30"/>
      <c r="H31" s="30"/>
      <c r="I31" s="30"/>
      <c r="J31" s="30"/>
      <c r="K31" s="30"/>
    </row>
    <row r="32" spans="1:15" ht="15" customHeight="1">
      <c r="A32" s="30"/>
      <c r="G32" s="30"/>
      <c r="H32" s="30"/>
      <c r="I32" s="30"/>
      <c r="J32" s="30"/>
      <c r="K32" s="30"/>
    </row>
    <row r="33" spans="1:18">
      <c r="A33" s="30"/>
      <c r="G33" s="30"/>
      <c r="H33" s="30"/>
      <c r="I33" s="30"/>
      <c r="J33" s="30"/>
      <c r="K33" s="30"/>
    </row>
    <row r="34" spans="1:18">
      <c r="A34" s="30"/>
      <c r="B34" s="30"/>
      <c r="C34" s="30"/>
      <c r="D34" s="30"/>
      <c r="E34" s="30"/>
      <c r="F34" s="30"/>
      <c r="G34" s="30"/>
      <c r="H34" s="30"/>
      <c r="I34" s="30"/>
      <c r="J34" s="30"/>
      <c r="K34" s="30"/>
    </row>
    <row r="35" spans="1:18">
      <c r="A35" s="30"/>
      <c r="B35" s="30"/>
      <c r="C35" s="30"/>
      <c r="D35" s="30"/>
      <c r="E35" s="30"/>
      <c r="F35" s="30"/>
      <c r="G35" s="30"/>
      <c r="H35" s="30"/>
      <c r="I35" s="30"/>
      <c r="J35" s="30"/>
      <c r="K35" s="30"/>
      <c r="Q35" s="9"/>
      <c r="R35" s="9"/>
    </row>
    <row r="36" spans="1:18">
      <c r="P36" s="9"/>
      <c r="Q36" s="9"/>
      <c r="R36" s="9"/>
    </row>
    <row r="37" spans="1:18">
      <c r="Q37" s="9"/>
    </row>
  </sheetData>
  <mergeCells count="2">
    <mergeCell ref="B30:F31"/>
    <mergeCell ref="B4:J5"/>
  </mergeCells>
  <pageMargins left="0.7" right="0.7" top="0.75" bottom="0.75" header="0.3" footer="0.3"/>
  <pageSetup paperSize="9" scale="77" orientation="landscape" r:id="rId1"/>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F24"/>
  <sheetViews>
    <sheetView showGridLines="0" zoomScale="112" zoomScaleNormal="112" zoomScaleSheetLayoutView="100" workbookViewId="0"/>
  </sheetViews>
  <sheetFormatPr defaultRowHeight="15"/>
  <cols>
    <col min="2" max="2" width="60.5703125" customWidth="1"/>
    <col min="4" max="4" width="10.85546875" customWidth="1"/>
    <col min="5" max="5" width="10.5703125" customWidth="1"/>
  </cols>
  <sheetData>
    <row r="1" spans="1:6">
      <c r="A1" s="30"/>
      <c r="B1" s="30"/>
      <c r="C1" s="30"/>
      <c r="D1" s="30"/>
      <c r="E1" s="30"/>
      <c r="F1" s="30"/>
    </row>
    <row r="2" spans="1:6" ht="15.75">
      <c r="A2" s="31"/>
      <c r="B2" s="4" t="s">
        <v>28</v>
      </c>
      <c r="C2" s="32"/>
      <c r="D2" s="32"/>
      <c r="E2" s="32"/>
      <c r="F2" s="33"/>
    </row>
    <row r="3" spans="1:6">
      <c r="A3" s="30"/>
      <c r="B3" s="30"/>
      <c r="C3" s="30"/>
      <c r="D3" s="30"/>
      <c r="E3" s="30"/>
      <c r="F3" s="30"/>
    </row>
    <row r="4" spans="1:6" ht="15" customHeight="1">
      <c r="A4" s="30"/>
      <c r="B4" s="89" t="s">
        <v>75</v>
      </c>
      <c r="C4" s="89"/>
      <c r="D4" s="89"/>
      <c r="E4" s="89"/>
      <c r="F4" s="30"/>
    </row>
    <row r="5" spans="1:6">
      <c r="A5" s="30"/>
      <c r="B5" s="89"/>
      <c r="C5" s="89"/>
      <c r="D5" s="89"/>
      <c r="E5" s="89"/>
      <c r="F5" s="30"/>
    </row>
    <row r="6" spans="1:6">
      <c r="A6" s="30"/>
      <c r="B6" s="89"/>
      <c r="C6" s="89"/>
      <c r="D6" s="89"/>
      <c r="E6" s="89"/>
      <c r="F6" s="30"/>
    </row>
    <row r="7" spans="1:6">
      <c r="A7" s="30"/>
      <c r="B7" s="45"/>
      <c r="C7" s="45"/>
      <c r="D7" s="45"/>
      <c r="E7" s="45"/>
      <c r="F7" s="30"/>
    </row>
    <row r="8" spans="1:6" ht="14.25" customHeight="1">
      <c r="A8" s="34"/>
      <c r="B8" s="43" t="s">
        <v>71</v>
      </c>
      <c r="C8" s="35"/>
      <c r="D8" s="35"/>
      <c r="E8" s="35"/>
      <c r="F8" s="36"/>
    </row>
    <row r="9" spans="1:6">
      <c r="A9" s="30"/>
      <c r="B9" s="30"/>
      <c r="C9" s="30"/>
      <c r="D9" s="30"/>
      <c r="E9" s="30"/>
      <c r="F9" s="30"/>
    </row>
    <row r="10" spans="1:6">
      <c r="B10" s="29" t="s">
        <v>68</v>
      </c>
      <c r="C10" s="40" t="s">
        <v>18</v>
      </c>
      <c r="D10" s="48">
        <f>'Begininkomsten 2016'!D9</f>
        <v>1144000</v>
      </c>
      <c r="E10" s="30"/>
      <c r="F10" s="30"/>
    </row>
    <row r="11" spans="1:6">
      <c r="B11" s="29"/>
      <c r="C11" s="40"/>
      <c r="D11" s="68"/>
      <c r="E11" s="30"/>
      <c r="F11" s="30"/>
    </row>
    <row r="12" spans="1:6">
      <c r="B12" s="29" t="s">
        <v>69</v>
      </c>
      <c r="C12" s="40" t="s">
        <v>18</v>
      </c>
      <c r="D12" s="48">
        <f>'Begininkomsten 2016'!E22</f>
        <v>14116810.402134726</v>
      </c>
      <c r="E12" s="30"/>
      <c r="F12" s="30"/>
    </row>
    <row r="13" spans="1:6">
      <c r="A13" s="30"/>
      <c r="B13" s="30"/>
      <c r="C13" s="30"/>
      <c r="D13" s="30"/>
      <c r="E13" s="30"/>
      <c r="F13" s="30"/>
    </row>
    <row r="14" spans="1:6">
      <c r="A14" s="34"/>
      <c r="B14" s="12" t="s">
        <v>26</v>
      </c>
      <c r="C14" s="35"/>
      <c r="D14" s="35"/>
      <c r="E14" s="35"/>
      <c r="F14" s="36"/>
    </row>
    <row r="15" spans="1:6">
      <c r="A15" s="30"/>
      <c r="B15" s="30"/>
      <c r="C15" s="30"/>
      <c r="D15" s="30"/>
      <c r="E15" s="30"/>
      <c r="F15" s="30"/>
    </row>
    <row r="16" spans="1:6">
      <c r="A16" s="30"/>
      <c r="B16" s="14" t="s">
        <v>21</v>
      </c>
      <c r="C16" s="40" t="s">
        <v>24</v>
      </c>
      <c r="D16" s="38">
        <f>Reguleringsparameters!C25</f>
        <v>0.8</v>
      </c>
      <c r="E16" s="30"/>
      <c r="F16" s="30"/>
    </row>
    <row r="17" spans="1:6">
      <c r="A17" s="30"/>
      <c r="B17" s="14"/>
      <c r="C17" s="14"/>
      <c r="D17" s="14"/>
      <c r="E17" s="30"/>
      <c r="F17" s="30"/>
    </row>
    <row r="18" spans="1:6">
      <c r="B18" s="14" t="s">
        <v>67</v>
      </c>
      <c r="C18" s="40" t="s">
        <v>24</v>
      </c>
      <c r="D18" s="38">
        <f>Reguleringsparameters!C31</f>
        <v>1.2000000000000011</v>
      </c>
    </row>
    <row r="19" spans="1:6">
      <c r="B19" s="14"/>
      <c r="C19" s="14"/>
      <c r="D19" s="14"/>
    </row>
    <row r="20" spans="1:6">
      <c r="B20" s="29" t="s">
        <v>27</v>
      </c>
      <c r="C20" s="40" t="s">
        <v>18</v>
      </c>
      <c r="D20" s="50">
        <f>(D10*(1+D16/100)+D12)*(1+D18/100)^5</f>
        <v>16208414.344061548</v>
      </c>
      <c r="E20" s="30"/>
      <c r="F20" s="37" t="s">
        <v>25</v>
      </c>
    </row>
    <row r="21" spans="1:6">
      <c r="F21" s="14"/>
    </row>
    <row r="22" spans="1:6">
      <c r="A22" s="34"/>
      <c r="B22" s="12" t="s">
        <v>28</v>
      </c>
      <c r="C22" s="35"/>
      <c r="D22" s="35"/>
      <c r="E22" s="35"/>
      <c r="F22" s="44"/>
    </row>
    <row r="23" spans="1:6">
      <c r="F23" s="14"/>
    </row>
    <row r="24" spans="1:6">
      <c r="B24" s="29" t="s">
        <v>45</v>
      </c>
      <c r="C24" s="40" t="s">
        <v>18</v>
      </c>
      <c r="D24" s="49">
        <f>D20</f>
        <v>16208414.344061548</v>
      </c>
      <c r="F24" s="37" t="s">
        <v>29</v>
      </c>
    </row>
  </sheetData>
  <mergeCells count="1">
    <mergeCell ref="B4:E6"/>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2:G31"/>
  <sheetViews>
    <sheetView showGridLines="0" tabSelected="1" zoomScale="112" zoomScaleNormal="112" zoomScaleSheetLayoutView="100" workbookViewId="0"/>
  </sheetViews>
  <sheetFormatPr defaultRowHeight="15"/>
  <cols>
    <col min="2" max="2" width="36.140625" customWidth="1"/>
    <col min="4" max="4" width="14.28515625" bestFit="1" customWidth="1"/>
    <col min="5" max="5" width="7.5703125" customWidth="1"/>
    <col min="6" max="6" width="1.7109375" customWidth="1"/>
  </cols>
  <sheetData>
    <row r="2" spans="1:7" ht="15.75">
      <c r="A2" s="1"/>
      <c r="B2" s="4" t="s">
        <v>54</v>
      </c>
      <c r="C2" s="2"/>
      <c r="D2" s="2"/>
      <c r="E2" s="2"/>
      <c r="F2" s="2"/>
      <c r="G2" s="3"/>
    </row>
    <row r="4" spans="1:7" ht="15" customHeight="1">
      <c r="B4" s="90" t="s">
        <v>53</v>
      </c>
      <c r="C4" s="90"/>
      <c r="D4" s="90"/>
      <c r="E4" s="90"/>
      <c r="F4" s="90"/>
    </row>
    <row r="5" spans="1:7">
      <c r="A5" s="10"/>
      <c r="B5" s="90"/>
      <c r="C5" s="90"/>
      <c r="D5" s="90"/>
      <c r="E5" s="90"/>
      <c r="F5" s="90"/>
    </row>
    <row r="6" spans="1:7">
      <c r="B6" s="59"/>
      <c r="C6" s="59"/>
      <c r="D6" s="59"/>
      <c r="E6" s="59"/>
      <c r="F6" s="59"/>
    </row>
    <row r="7" spans="1:7">
      <c r="A7" s="5"/>
      <c r="B7" s="12" t="s">
        <v>30</v>
      </c>
      <c r="C7" s="6"/>
      <c r="D7" s="6"/>
      <c r="E7" s="6"/>
      <c r="F7" s="6"/>
      <c r="G7" s="7"/>
    </row>
    <row r="9" spans="1:7">
      <c r="B9" s="14" t="s">
        <v>31</v>
      </c>
      <c r="C9" s="40" t="s">
        <v>24</v>
      </c>
      <c r="D9" s="39">
        <f>Reguleringsparameters!C31</f>
        <v>1.2000000000000011</v>
      </c>
    </row>
    <row r="10" spans="1:7">
      <c r="B10" s="14" t="s">
        <v>32</v>
      </c>
      <c r="C10" s="40" t="s">
        <v>24</v>
      </c>
      <c r="D10" s="39">
        <f>Reguleringsparameters!C26</f>
        <v>1.2</v>
      </c>
    </row>
    <row r="11" spans="1:7">
      <c r="B11" s="14" t="s">
        <v>33</v>
      </c>
      <c r="C11" s="40" t="s">
        <v>24</v>
      </c>
      <c r="D11" s="39">
        <f>Reguleringsparameters!C27</f>
        <v>1.2</v>
      </c>
    </row>
    <row r="12" spans="1:7">
      <c r="B12" s="14" t="s">
        <v>34</v>
      </c>
      <c r="C12" s="40" t="s">
        <v>24</v>
      </c>
      <c r="D12" s="39">
        <f>Reguleringsparameters!C28</f>
        <v>1.2</v>
      </c>
    </row>
    <row r="13" spans="1:7">
      <c r="B13" s="14" t="s">
        <v>35</v>
      </c>
      <c r="C13" s="40" t="s">
        <v>24</v>
      </c>
      <c r="D13" s="39">
        <f>Reguleringsparameters!C29</f>
        <v>1.2</v>
      </c>
    </row>
    <row r="14" spans="1:7">
      <c r="B14" s="14" t="s">
        <v>36</v>
      </c>
      <c r="C14" s="40" t="s">
        <v>24</v>
      </c>
      <c r="D14" s="39">
        <f>Reguleringsparameters!C30</f>
        <v>1.2</v>
      </c>
    </row>
    <row r="16" spans="1:7">
      <c r="A16" s="5"/>
      <c r="B16" s="12" t="s">
        <v>37</v>
      </c>
      <c r="C16" s="6"/>
      <c r="D16" s="6"/>
      <c r="E16" s="6"/>
      <c r="F16" s="6"/>
      <c r="G16" s="7"/>
    </row>
    <row r="18" spans="1:7">
      <c r="B18" s="14" t="s">
        <v>46</v>
      </c>
      <c r="C18" s="40" t="s">
        <v>18</v>
      </c>
      <c r="D18" s="48">
        <f>'Begininkomsten 2016'!E28</f>
        <v>15269962.402134726</v>
      </c>
      <c r="E18" s="14"/>
      <c r="F18" s="14"/>
    </row>
    <row r="19" spans="1:7">
      <c r="B19" s="14" t="s">
        <v>45</v>
      </c>
      <c r="C19" s="40" t="s">
        <v>18</v>
      </c>
      <c r="D19" s="47">
        <f>'Eindinkomsten 2021'!D24</f>
        <v>16208414.344061548</v>
      </c>
      <c r="E19" s="14"/>
      <c r="F19" s="14"/>
    </row>
    <row r="20" spans="1:7">
      <c r="B20" s="14"/>
      <c r="C20" s="14"/>
      <c r="D20" s="14"/>
      <c r="E20" s="14"/>
      <c r="F20" s="14"/>
    </row>
    <row r="21" spans="1:7">
      <c r="B21" s="14" t="s">
        <v>44</v>
      </c>
      <c r="C21" s="14"/>
      <c r="D21" s="83">
        <f>((1+D9/100)-(D19/D18)^(1/5))*100</f>
        <v>0</v>
      </c>
      <c r="E21" s="14"/>
      <c r="F21" s="14"/>
    </row>
    <row r="22" spans="1:7">
      <c r="B22" s="14"/>
      <c r="C22" s="14"/>
      <c r="D22" s="14"/>
      <c r="E22" s="14"/>
      <c r="F22" s="14"/>
      <c r="G22" s="14"/>
    </row>
    <row r="23" spans="1:7">
      <c r="A23" s="10"/>
      <c r="B23" s="14" t="s">
        <v>88</v>
      </c>
      <c r="C23" s="14"/>
      <c r="D23" s="82">
        <f>IF(D21&gt;=0,ROUNDDOWN(D21,2),ROUNDUP(D21,2))</f>
        <v>0</v>
      </c>
      <c r="E23" s="14"/>
      <c r="F23" s="14"/>
      <c r="G23" s="37" t="s">
        <v>43</v>
      </c>
    </row>
    <row r="24" spans="1:7">
      <c r="B24" s="14"/>
      <c r="C24" s="14"/>
      <c r="D24" s="41"/>
      <c r="E24" s="14"/>
      <c r="F24" s="14"/>
      <c r="G24" s="14"/>
    </row>
    <row r="25" spans="1:7">
      <c r="A25" s="5"/>
      <c r="B25" s="12" t="s">
        <v>52</v>
      </c>
      <c r="C25" s="51"/>
      <c r="D25" s="51"/>
      <c r="E25" s="51"/>
      <c r="F25" s="51"/>
      <c r="G25" s="44"/>
    </row>
    <row r="26" spans="1:7">
      <c r="B26" s="14"/>
      <c r="C26" s="14"/>
      <c r="D26" s="14"/>
      <c r="E26" s="14"/>
      <c r="F26" s="14"/>
      <c r="G26" s="14"/>
    </row>
    <row r="27" spans="1:7">
      <c r="B27" s="14" t="s">
        <v>47</v>
      </c>
      <c r="C27" s="40" t="s">
        <v>18</v>
      </c>
      <c r="D27" s="42">
        <f>D18*(1+$D10/100-$D$23/100)</f>
        <v>15453201.950960342</v>
      </c>
      <c r="E27" s="14"/>
      <c r="F27" s="14"/>
      <c r="G27" s="37" t="s">
        <v>38</v>
      </c>
    </row>
    <row r="28" spans="1:7">
      <c r="B28" s="14" t="s">
        <v>48</v>
      </c>
      <c r="C28" s="40" t="s">
        <v>18</v>
      </c>
      <c r="D28" s="42">
        <f>D27*(1+$D11/100-$D$23/100)</f>
        <v>15638640.374371866</v>
      </c>
      <c r="E28" s="14"/>
      <c r="F28" s="14"/>
      <c r="G28" s="37" t="s">
        <v>39</v>
      </c>
    </row>
    <row r="29" spans="1:7">
      <c r="B29" s="14" t="s">
        <v>49</v>
      </c>
      <c r="C29" s="40" t="s">
        <v>18</v>
      </c>
      <c r="D29" s="42">
        <f>D28*(1+$D12/100-$D$23/100)</f>
        <v>15826304.058864329</v>
      </c>
      <c r="E29" s="14"/>
      <c r="F29" s="14"/>
      <c r="G29" s="37" t="s">
        <v>40</v>
      </c>
    </row>
    <row r="30" spans="1:7">
      <c r="B30" s="14" t="s">
        <v>50</v>
      </c>
      <c r="C30" s="40" t="s">
        <v>18</v>
      </c>
      <c r="D30" s="42">
        <f>D29*(1+$D13/100-$D$23/100)</f>
        <v>16016219.707570702</v>
      </c>
      <c r="E30" s="14"/>
      <c r="F30" s="14"/>
      <c r="G30" s="37" t="s">
        <v>41</v>
      </c>
    </row>
    <row r="31" spans="1:7">
      <c r="B31" s="14" t="s">
        <v>51</v>
      </c>
      <c r="C31" s="40" t="s">
        <v>18</v>
      </c>
      <c r="D31" s="42">
        <f>D30*(1+$D14/100-$D$23/100)</f>
        <v>16208414.34406155</v>
      </c>
      <c r="E31" s="14"/>
      <c r="F31" s="14"/>
      <c r="G31" s="37" t="s">
        <v>42</v>
      </c>
    </row>
  </sheetData>
  <mergeCells count="1">
    <mergeCell ref="B4:F5"/>
  </mergeCells>
  <conditionalFormatting sqref="F23:F25">
    <cfRule type="containsText" dxfId="1" priority="1" operator="containsText" text="Nee">
      <formula>NOT(ISERROR(SEARCH("Nee",F23)))</formula>
    </cfRule>
    <cfRule type="containsText" dxfId="0" priority="2" operator="containsText" text="Ja">
      <formula>NOT(ISERROR(SEARCH("Ja",F23)))</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ject xmlns="f46bbf47-aaf8-4dae-8f73-37cd177384ae">TenneT</Projec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8D32D325F3554DAA77B878240FA551" ma:contentTypeVersion="1" ma:contentTypeDescription="Een nieuw document maken." ma:contentTypeScope="" ma:versionID="d23a1011b9e75dcfdbb2d05b51aa9d14">
  <xsd:schema xmlns:xsd="http://www.w3.org/2001/XMLSchema" xmlns:xs="http://www.w3.org/2001/XMLSchema" xmlns:p="http://schemas.microsoft.com/office/2006/metadata/properties" xmlns:ns2="f46bbf47-aaf8-4dae-8f73-37cd177384ae" targetNamespace="http://schemas.microsoft.com/office/2006/metadata/properties" ma:root="true" ma:fieldsID="42f6c5eb9433a1d5433cf1da7ac53671" ns2:_="">
    <xsd:import namespace="f46bbf47-aaf8-4dae-8f73-37cd177384ae"/>
    <xsd:element name="properties">
      <xsd:complexType>
        <xsd:sequence>
          <xsd:element name="documentManagement">
            <xsd:complexType>
              <xsd:all>
                <xsd:element ref="ns2:Project"/>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bbf47-aaf8-4dae-8f73-37cd177384ae" elementFormDefault="qualified">
    <xsd:import namespace="http://schemas.microsoft.com/office/2006/documentManagement/types"/>
    <xsd:import namespace="http://schemas.microsoft.com/office/infopath/2007/PartnerControls"/>
    <xsd:element name="Project" ma:index="8" ma:displayName="Project" ma:default="Algemeen" ma:format="RadioButtons" ma:internalName="Project">
      <xsd:simpleType>
        <xsd:restriction base="dms:Choice">
          <xsd:enumeration value="Algemeen"/>
          <xsd:enumeration value="RNB E"/>
          <xsd:enumeration value="RNB G"/>
          <xsd:enumeration value="TenneT"/>
          <xsd:enumeration value="G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A58CE2-3F5A-46DB-84E0-007363016F43}">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f46bbf47-aaf8-4dae-8f73-37cd177384ae"/>
    <ds:schemaRef ds:uri="http://www.w3.org/XML/1998/namespace"/>
  </ds:schemaRefs>
</ds:datastoreItem>
</file>

<file path=customXml/itemProps2.xml><?xml version="1.0" encoding="utf-8"?>
<ds:datastoreItem xmlns:ds="http://schemas.openxmlformats.org/officeDocument/2006/customXml" ds:itemID="{2DD26629-0753-4DB4-89B4-EF830161EE97}">
  <ds:schemaRefs>
    <ds:schemaRef ds:uri="http://schemas.microsoft.com/sharepoint/v3/contenttype/forms"/>
  </ds:schemaRefs>
</ds:datastoreItem>
</file>

<file path=customXml/itemProps3.xml><?xml version="1.0" encoding="utf-8"?>
<ds:datastoreItem xmlns:ds="http://schemas.openxmlformats.org/officeDocument/2006/customXml" ds:itemID="{A3FFE80B-78E0-4CD8-ABBF-E36EFCFDB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6bbf47-aaf8-4dae-8f73-37cd177384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Toelichting</vt:lpstr>
      <vt:lpstr>Reguleringsparameters</vt:lpstr>
      <vt:lpstr>Begininkomsten 2016</vt:lpstr>
      <vt:lpstr>Eindinkomsten 2021</vt:lpstr>
      <vt:lpstr>X-factor en totale inkomsten</vt:lpstr>
      <vt:lpstr>'Begininkomsten 2016'!Afdrukbereik</vt:lpstr>
      <vt:lpstr>'Eindinkomsten 2021'!Afdrukbereik</vt:lpstr>
      <vt:lpstr>Reguleringsparameters!Afdrukbereik</vt:lpstr>
      <vt:lpstr>Toelichting!Afdrukbereik</vt:lpstr>
      <vt:lpstr>'X-factor en totale inkomsten'!Afdrukbereik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X-factorberekening NOZ</dc:title>
  <dc:creator>Peek, Roy</dc:creator>
  <cp:lastModifiedBy>Muller, Hannah</cp:lastModifiedBy>
  <cp:lastPrinted>2016-07-11T11:41:34Z</cp:lastPrinted>
  <dcterms:created xsi:type="dcterms:W3CDTF">2016-07-04T12:54:42Z</dcterms:created>
  <dcterms:modified xsi:type="dcterms:W3CDTF">2016-10-13T13:13:21Z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0x0101009C8D32D325F3554DAA77B878240FA551</vt:lpwstr>
  </property>
</Properties>
</file>