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185" yWindow="330" windowWidth="25320" windowHeight="6540" tabRatio="931"/>
  </bookViews>
  <sheets>
    <sheet name="Toelichting" sheetId="12" r:id="rId1"/>
    <sheet name="Data Marktmodel G" sheetId="31" r:id="rId2"/>
    <sheet name="Inkoopkosten transport " sheetId="38" r:id="rId3"/>
    <sheet name="TD--&gt;" sheetId="20" r:id="rId4"/>
    <sheet name="Input OPEX-TD" sheetId="26" r:id="rId5"/>
    <sheet name="Input Ov. Op-TD" sheetId="27" r:id="rId6"/>
    <sheet name="GAW IMPORT-TD" sheetId="6" r:id="rId7"/>
    <sheet name="Berekening netto-OPEX-TD" sheetId="3" r:id="rId8"/>
    <sheet name="Berekening kapitaal kosten TD" sheetId="24" r:id="rId9"/>
    <sheet name="AD--&gt;" sheetId="21" r:id="rId10"/>
    <sheet name="INPUT OPEX-AD" sheetId="28" r:id="rId11"/>
    <sheet name="Input Ov.Op- AD" sheetId="29" r:id="rId12"/>
    <sheet name="GAW IMPORT-AD" sheetId="18" r:id="rId13"/>
    <sheet name="berekening Netto-OPEX -AD" sheetId="30" r:id="rId14"/>
    <sheet name="Berekening kapitaalkosten- AD" sheetId="25" r:id="rId15"/>
    <sheet name="Totalen--&gt; " sheetId="33" r:id="rId16"/>
    <sheet name="Berekening ORV Lokale heffingen" sheetId="34" r:id="rId17"/>
    <sheet name="Totale kosten " sheetId="5" r:id="rId18"/>
    <sheet name="CPI" sheetId="39" r:id="rId19"/>
  </sheets>
  <definedNames>
    <definedName name="_3B.A.1" localSheetId="10">'INPUT OPEX-AD'!#REF!</definedName>
    <definedName name="_3B.A.10" localSheetId="10">'INPUT OPEX-AD'!$N$8</definedName>
    <definedName name="_3B.A.2" localSheetId="10">'INPUT OPEX-AD'!#REF!</definedName>
    <definedName name="_3B.A.7" localSheetId="10">'INPUT OPEX-AD'!#REF!</definedName>
    <definedName name="_3B.B.1" localSheetId="10">'INPUT OPEX-AD'!$G$18</definedName>
    <definedName name="_3B.B.2" localSheetId="10">'INPUT OPEX-AD'!$G$19</definedName>
    <definedName name="_3B.B.5" localSheetId="10">'INPUT OPEX-AD'!$G$26</definedName>
    <definedName name="_3B.B.6" localSheetId="10">'INPUT OPEX-AD'!$G$27</definedName>
    <definedName name="AS2DocOpenMode" hidden="1">"AS2DocumentEdit"</definedName>
    <definedName name="cogas_2012_Total_Cost_Ex_1">'Totale kosten '!$L$14</definedName>
    <definedName name="cogas_2012_Total_Cost_Ex_2">'Totale kosten '!$L$15</definedName>
    <definedName name="cogas_2013_Total_Cost_Ex_1">'Totale kosten '!$L$23</definedName>
    <definedName name="cogas_2013_Total_Cost_Ex_10">'Totale kosten '!$L$79</definedName>
    <definedName name="cogas_2013_Total_Cost_Ex_11">'Totale kosten '!$L$80</definedName>
    <definedName name="cogas_2013_Total_Cost_Ex_2">'Totale kosten '!$L$24</definedName>
    <definedName name="cogas_2013_Total_Cost_Ex_3">'Totale kosten '!$L$25</definedName>
    <definedName name="cogas_2013_Total_Cost_Ex_4">'Totale kosten '!$L$27</definedName>
    <definedName name="cogas_2013_Total_Cost_Ex_5">'Totale kosten '!$L$28</definedName>
    <definedName name="cogas_2013_Total_Cost_Ex_6">'Totale kosten '!$L$33</definedName>
    <definedName name="cogas_2013_Total_Cost_Ex_7">'Totale kosten '!$L$34</definedName>
    <definedName name="cogas_2013_Total_Cost_Ex_8">'Totale kosten '!$L$76</definedName>
    <definedName name="cogas_2013_Total_Cost_Ex_9">'Totale kosten '!$L$77</definedName>
    <definedName name="cogas_2014_2B.E.AD.tot">'Input Ov.Op- AD'!$L$99</definedName>
    <definedName name="cogas_2014_2B.E.TD.tot">'Input Ov. Op-TD'!$L$145</definedName>
    <definedName name="cogas_2014_3A.A.42">'Input OPEX-TD'!$L$61</definedName>
    <definedName name="cogas_2014_3A.A.43">'Input OPEX-TD'!$L$63</definedName>
    <definedName name="cogas_2014_3A.A.44">'Input OPEX-TD'!$L$66</definedName>
    <definedName name="cogas_2014_3A.A.45">'Input OPEX-TD'!$L$67</definedName>
    <definedName name="cogas_2014_3A.A.46">'Input OPEX-TD'!$L$70</definedName>
    <definedName name="cogas_2014_3A.A.47">'Input OPEX-TD'!$L$71</definedName>
    <definedName name="cogas_2014_3A.A.48">'Input OPEX-TD'!$L$72</definedName>
    <definedName name="cogas_2014_3A.A.49">'Input OPEX-TD'!$L$73</definedName>
    <definedName name="cogas_2014_3A.A.51">'Input OPEX-TD'!$L$62</definedName>
    <definedName name="cogas_2014_3B.A.51">'INPUT OPEX-AD'!$L$30</definedName>
    <definedName name="cogas_2014_3B.som.1">'INPUT OPEX-AD'!$L$29</definedName>
    <definedName name="cogas_2014_3B.som.2">'INPUT OPEX-AD'!$L$31</definedName>
    <definedName name="cogas_2014_3B.som.3">'INPUT OPEX-AD'!$L$34</definedName>
    <definedName name="cogas_2014_3B.som.4">'INPUT OPEX-AD'!$L$35</definedName>
    <definedName name="cogas_2014_3B.som.5">'INPUT OPEX-AD'!$L$38</definedName>
    <definedName name="cogas_2014_3B.som.6">'INPUT OPEX-AD'!$L$39</definedName>
    <definedName name="cogas_2014_3B.som.7">'INPUT OPEX-AD'!$L$40</definedName>
    <definedName name="cogas_2014_7A.A.21">'Input Ov. Op-TD'!$L$107</definedName>
    <definedName name="cogas_2014_7A.A.22">'Input Ov. Op-TD'!$L$108</definedName>
    <definedName name="cogas_2014_7A.A.23">'Input Ov. Op-TD'!$L$109</definedName>
    <definedName name="cogas_2014_7A.A.24">'Input Ov. Op-TD'!$L$110</definedName>
    <definedName name="cogas_2014_7A.A.25">'Input Ov. Op-TD'!$L$111</definedName>
    <definedName name="cogas_2014_7A.A.26">'Input Ov. Op-TD'!$L$112</definedName>
    <definedName name="cogas_2014_7A.A.27">'Input Ov. Op-TD'!$L$113</definedName>
    <definedName name="cogas_2014_7A.A.41">'Input Ov. Op-TD'!$L$119</definedName>
    <definedName name="cogas_2014_7A.A.42">'Input Ov. Op-TD'!$L$120</definedName>
    <definedName name="cogas_2014_7A.A.43">'Input Ov. Op-TD'!$L$121</definedName>
    <definedName name="cogas_2014_7A.A.44">'Input Ov. Op-TD'!$L$122</definedName>
    <definedName name="cogas_2014_7A.A.45">'Input Ov. Op-TD'!$L$123</definedName>
    <definedName name="cogas_2014_7A.A.46">'Input Ov. Op-TD'!$L$124</definedName>
    <definedName name="cogas_2014_7A.A.47">'Input Ov. Op-TD'!$L$125</definedName>
    <definedName name="cogas_2014_7A.B.21">'Input Ov. Op-TD'!$L$131</definedName>
    <definedName name="cogas_2014_7A.B.22">'Input Ov. Op-TD'!$L$132</definedName>
    <definedName name="cogas_2014_7A.B.23">'Input Ov. Op-TD'!$L$133</definedName>
    <definedName name="cogas_2014_7A.B.24">'Input Ov. Op-TD'!$L$134</definedName>
    <definedName name="cogas_2014_7A.B.25">'Input Ov. Op-TD'!$L$135</definedName>
    <definedName name="cogas_2014_7A.B.26">'Input Ov. Op-TD'!$L$136</definedName>
    <definedName name="cogas_2014_7A.B.27">'Input Ov. Op-TD'!$L$137</definedName>
    <definedName name="cogas_2014_7A.B.28">'Input Ov. Op-TD'!$L$138</definedName>
    <definedName name="cogas_2014_7A.B.29">'Input Ov. Op-TD'!$L$139</definedName>
    <definedName name="cogas_2014_7A.B.30">'Input Ov. Op-TD'!$L$140</definedName>
    <definedName name="cogas_2014_7B.A.21">'Input Ov.Op- AD'!$L$59</definedName>
    <definedName name="cogas_2014_7B.A.22">'Input Ov.Op- AD'!$L$60</definedName>
    <definedName name="cogas_2014_7B.A.23">'Input Ov.Op- AD'!$L$61</definedName>
    <definedName name="cogas_2014_7B.A.24">'Input Ov.Op- AD'!$L$62</definedName>
    <definedName name="cogas_2014_7B.A.25">'Input Ov.Op- AD'!$L$63</definedName>
    <definedName name="cogas_2014_7B.A.26">'Input Ov.Op- AD'!$L$64</definedName>
    <definedName name="cogas_2014_7B.A.27">'Input Ov.Op- AD'!$L$65</definedName>
    <definedName name="cogas_2014_7B.A.28">'Input Ov.Op- AD'!$L$66</definedName>
    <definedName name="cogas_2014_7B.A.41">'Input Ov.Op- AD'!$L$72</definedName>
    <definedName name="cogas_2014_7B.A.42">'Input Ov.Op- AD'!$L$73</definedName>
    <definedName name="cogas_2014_7B.A.43">'Input Ov.Op- AD'!$L$74</definedName>
    <definedName name="cogas_2014_7B.A.44">'Input Ov.Op- AD'!$L$75</definedName>
    <definedName name="cogas_2014_7B.A.45">'Input Ov.Op- AD'!$L$76</definedName>
    <definedName name="cogas_2014_7B.A.46">'Input Ov.Op- AD'!$L$77</definedName>
    <definedName name="cogas_2014_7B.A.47">'Input Ov.Op- AD'!$L$78</definedName>
    <definedName name="cogas_2014_7B.A.48">'Input Ov.Op- AD'!$L$79</definedName>
    <definedName name="cogas_2014_7B.B.21">'Input Ov.Op- AD'!$L$86</definedName>
    <definedName name="cogas_2014_7B.B.22">'Input Ov.Op- AD'!$L$87</definedName>
    <definedName name="cogas_2014_7B.B.23">'Input Ov.Op- AD'!$L$88</definedName>
    <definedName name="cogas_2014_7B.B.24">'Input Ov.Op- AD'!$L$89</definedName>
    <definedName name="cogas_2014_7B.B.25">'Input Ov.Op- AD'!$L$90</definedName>
    <definedName name="cogas_2014_7B.B.26">'Input Ov.Op- AD'!$L$91</definedName>
    <definedName name="cogas_2014_7B.B.27">'Input Ov.Op- AD'!$L$92</definedName>
    <definedName name="cogas_2014_7B.B.28">'Input Ov.Op- AD'!$L$93</definedName>
    <definedName name="cogas_2014_7B.B.29">'Input Ov.Op- AD'!$L$94</definedName>
    <definedName name="COGAS_2014_OO_LOG">#REF!</definedName>
    <definedName name="COGAS_2014_OPEX_LOG">#REF!</definedName>
    <definedName name="cogas_2014_Total_Cost_Ex_1">'Totale kosten '!$L$40</definedName>
    <definedName name="cogas_2014_Total_Cost_Ex_10">'Totale kosten '!$L$89</definedName>
    <definedName name="cogas_2014_Total_Cost_Ex_11">'Totale kosten '!$L$90</definedName>
    <definedName name="cogas_2014_Total_Cost_Ex_2">'Totale kosten '!$L$41</definedName>
    <definedName name="cogas_2014_Total_Cost_Ex_3">'Totale kosten '!$L$42</definedName>
    <definedName name="cogas_2014_Total_Cost_Ex_4">'Totale kosten '!$L$44</definedName>
    <definedName name="cogas_2014_Total_Cost_Ex_5">'Totale kosten '!$L$45</definedName>
    <definedName name="cogas_2014_Total_Cost_Ex_6">'Totale kosten '!$L$50</definedName>
    <definedName name="cogas_2014_Total_Cost_Ex_7">'Totale kosten '!$L$51</definedName>
    <definedName name="cogas_2014_Total_Cost_Ex_8">'Totale kosten '!$L$86</definedName>
    <definedName name="cogas_2014_Total_Cost_Ex_9">'Totale kosten '!$L$87</definedName>
    <definedName name="cogas_2015_2B.E.AD.tot">'Input Ov.Op- AD'!$L$147</definedName>
    <definedName name="cogas_2015_2B.E.TD.tot">'Input Ov. Op-TD'!$L$192</definedName>
    <definedName name="cogas_2015_3A.A.42">'Input OPEX-TD'!$L$85</definedName>
    <definedName name="cogas_2015_3A.A.43">'Input OPEX-TD'!$L$87</definedName>
    <definedName name="cogas_2015_3A.A.44">'Input OPEX-TD'!$L$90</definedName>
    <definedName name="cogas_2015_3A.A.45">'Input OPEX-TD'!$L$91</definedName>
    <definedName name="cogas_2015_3A.A.46">'Input OPEX-TD'!$L$94</definedName>
    <definedName name="cogas_2015_3A.A.47">'Input OPEX-TD'!$L$95</definedName>
    <definedName name="cogas_2015_3A.A.48">'Input OPEX-TD'!$L$96</definedName>
    <definedName name="cogas_2015_3A.A.49">'Input OPEX-TD'!$L$97</definedName>
    <definedName name="cogas_2015_3A.A.51">'Input OPEX-TD'!$L$86</definedName>
    <definedName name="cogas_2015_3B.A.51">'INPUT OPEX-AD'!$L$49</definedName>
    <definedName name="cogas_2015_3B.som.1">'INPUT OPEX-AD'!$L$48</definedName>
    <definedName name="cogas_2015_3B.som.2">'INPUT OPEX-AD'!$L$50</definedName>
    <definedName name="cogas_2015_3B.som.3">'INPUT OPEX-AD'!$L$53</definedName>
    <definedName name="cogas_2015_3B.som.4">'INPUT OPEX-AD'!$L$54</definedName>
    <definedName name="cogas_2015_3B.som.5">'INPUT OPEX-AD'!$L$57</definedName>
    <definedName name="cogas_2015_3B.som.6">'INPUT OPEX-AD'!$L$58</definedName>
    <definedName name="cogas_2015_3B.som.7">'INPUT OPEX-AD'!$L$59</definedName>
    <definedName name="cogas_2015_7A.A.21">'Input Ov. Op-TD'!$L$154</definedName>
    <definedName name="cogas_2015_7A.A.22">'Input Ov. Op-TD'!$L$155</definedName>
    <definedName name="cogas_2015_7A.A.23">'Input Ov. Op-TD'!$L$156</definedName>
    <definedName name="cogas_2015_7A.A.24">'Input Ov. Op-TD'!$L$157</definedName>
    <definedName name="cogas_2015_7A.A.25">'Input Ov. Op-TD'!$L$158</definedName>
    <definedName name="cogas_2015_7A.A.26">'Input Ov. Op-TD'!$L$159</definedName>
    <definedName name="cogas_2015_7A.A.27">'Input Ov. Op-TD'!$L$160</definedName>
    <definedName name="cogas_2015_7A.A.41">'Input Ov. Op-TD'!$L$166</definedName>
    <definedName name="cogas_2015_7A.A.42">'Input Ov. Op-TD'!$L$167</definedName>
    <definedName name="cogas_2015_7A.A.43">'Input Ov. Op-TD'!$L$168</definedName>
    <definedName name="cogas_2015_7A.A.44">'Input Ov. Op-TD'!$L$169</definedName>
    <definedName name="cogas_2015_7A.A.45">'Input Ov. Op-TD'!$L$170</definedName>
    <definedName name="cogas_2015_7A.A.46">'Input Ov. Op-TD'!$L$171</definedName>
    <definedName name="cogas_2015_7A.A.47">'Input Ov. Op-TD'!$L$172</definedName>
    <definedName name="cogas_2015_7A.B.21">'Input Ov. Op-TD'!$L$178</definedName>
    <definedName name="cogas_2015_7A.B.22">'Input Ov. Op-TD'!$L$179</definedName>
    <definedName name="cogas_2015_7A.B.23">'Input Ov. Op-TD'!$L$180</definedName>
    <definedName name="cogas_2015_7A.B.24">'Input Ov. Op-TD'!$L$181</definedName>
    <definedName name="cogas_2015_7A.B.25">'Input Ov. Op-TD'!$L$182</definedName>
    <definedName name="cogas_2015_7A.B.26">'Input Ov. Op-TD'!$L$183</definedName>
    <definedName name="cogas_2015_7A.B.27">'Input Ov. Op-TD'!$L$184</definedName>
    <definedName name="cogas_2015_7A.B.28">'Input Ov. Op-TD'!$L$185</definedName>
    <definedName name="cogas_2015_7A.B.29">'Input Ov. Op-TD'!$L$186</definedName>
    <definedName name="cogas_2015_7A.B.30">'Input Ov. Op-TD'!$L$187</definedName>
    <definedName name="cogas_2015_7B.A.21">'Input Ov.Op- AD'!$L$107</definedName>
    <definedName name="cogas_2015_7B.A.22">'Input Ov.Op- AD'!$L$108</definedName>
    <definedName name="cogas_2015_7B.A.23">'Input Ov.Op- AD'!$L$109</definedName>
    <definedName name="cogas_2015_7B.A.24">'Input Ov.Op- AD'!$L$110</definedName>
    <definedName name="cogas_2015_7B.A.25">'Input Ov.Op- AD'!$L$111</definedName>
    <definedName name="cogas_2015_7B.A.26">'Input Ov.Op- AD'!$L$112</definedName>
    <definedName name="cogas_2015_7B.A.27">'Input Ov.Op- AD'!$L$113</definedName>
    <definedName name="cogas_2015_7B.A.28">'Input Ov.Op- AD'!$L$114</definedName>
    <definedName name="cogas_2015_7B.A.41">'Input Ov.Op- AD'!$L$120</definedName>
    <definedName name="cogas_2015_7B.A.42">'Input Ov.Op- AD'!$L$121</definedName>
    <definedName name="cogas_2015_7B.A.43">'Input Ov.Op- AD'!$L$122</definedName>
    <definedName name="cogas_2015_7B.A.44">'Input Ov.Op- AD'!$L$123</definedName>
    <definedName name="cogas_2015_7B.A.45">'Input Ov.Op- AD'!$L$124</definedName>
    <definedName name="cogas_2015_7B.A.46">'Input Ov.Op- AD'!$L$125</definedName>
    <definedName name="cogas_2015_7B.A.47">'Input Ov.Op- AD'!$L$126</definedName>
    <definedName name="cogas_2015_7B.A.48">'Input Ov.Op- AD'!$L$127</definedName>
    <definedName name="cogas_2015_7B.B.21">'Input Ov.Op- AD'!$L$134</definedName>
    <definedName name="cogas_2015_7B.B.22">'Input Ov.Op- AD'!$L$135</definedName>
    <definedName name="cogas_2015_7B.B.23">'Input Ov.Op- AD'!$L$136</definedName>
    <definedName name="cogas_2015_7B.B.24">'Input Ov.Op- AD'!$L$137</definedName>
    <definedName name="cogas_2015_7B.B.25">'Input Ov.Op- AD'!$L$138</definedName>
    <definedName name="cogas_2015_7B.B.26">'Input Ov.Op- AD'!$L$139</definedName>
    <definedName name="cogas_2015_7B.B.27">'Input Ov.Op- AD'!$L$140</definedName>
    <definedName name="cogas_2015_7B.B.28">'Input Ov.Op- AD'!$L$141</definedName>
    <definedName name="cogas_2015_7B.B.29">'Input Ov.Op- AD'!$L$142</definedName>
    <definedName name="COGAS_2015_OO_LOG">#REF!</definedName>
    <definedName name="COGAS_2015_OPEX_LOG">#REF!</definedName>
    <definedName name="cogas_2015_Total_Cost_Ex_1">'Totale kosten '!$L$57</definedName>
    <definedName name="cogas_2015_Total_Cost_Ex_10">'Totale kosten '!$L$100</definedName>
    <definedName name="cogas_2015_Total_Cost_Ex_2">'Totale kosten '!$L$58</definedName>
    <definedName name="cogas_2015_Total_Cost_Ex_3">'Totale kosten '!$L$59</definedName>
    <definedName name="cogas_2015_Total_Cost_Ex_4">'Totale kosten '!$L$61</definedName>
    <definedName name="cogas_2015_Total_Cost_Ex_5">'Totale kosten '!$L$62</definedName>
    <definedName name="cogas_2015_Total_Cost_Ex_6">'Totale kosten '!$L$67</definedName>
    <definedName name="cogas_2015_Total_Cost_Ex_7">'Totale kosten '!$L$96</definedName>
    <definedName name="cogas_2015_Total_Cost_Ex_8">'Totale kosten '!$L$97</definedName>
    <definedName name="cogas_2015_Total_Cost_Ex_9">'Totale kosten '!$L$99</definedName>
    <definedName name="DATUMIMPORT_OO_2014_LOG">#REF!</definedName>
    <definedName name="DATUMIMPORT_OO_2015_LOG">#REF!</definedName>
    <definedName name="DATUMIMPORT_OPEX_2014_LOG">#REF!</definedName>
    <definedName name="DATUMIMPORT_OPEX_2015_LOG">#REF!</definedName>
    <definedName name="endinet_2014_2B.E.AD.tot">'Input Ov.Op- AD'!$S$99</definedName>
    <definedName name="endinet_2014_2B.E.TD.tot">'Input Ov. Op-TD'!$S$145</definedName>
    <definedName name="endinet_2014_3A.A.42">'Input OPEX-TD'!$S$61</definedName>
    <definedName name="endinet_2014_3A.A.43">'Input OPEX-TD'!$S$63</definedName>
    <definedName name="endinet_2014_3A.A.44">'Input OPEX-TD'!$S$66</definedName>
    <definedName name="endinet_2014_3A.A.45">'Input OPEX-TD'!$S$67</definedName>
    <definedName name="endinet_2014_3A.A.46">'Input OPEX-TD'!$S$70</definedName>
    <definedName name="endinet_2014_3A.A.47">'Input OPEX-TD'!$S$71</definedName>
    <definedName name="endinet_2014_3A.A.48">'Input OPEX-TD'!$S$72</definedName>
    <definedName name="endinet_2014_3A.A.49">'Input OPEX-TD'!$S$73</definedName>
    <definedName name="endinet_2014_3A.A.51">'Input OPEX-TD'!$S$62</definedName>
    <definedName name="endinet_2014_3B.A.51">'INPUT OPEX-AD'!$S$30</definedName>
    <definedName name="endinet_2014_3B.som.1">'INPUT OPEX-AD'!$S$29</definedName>
    <definedName name="endinet_2014_3B.som.2">'INPUT OPEX-AD'!$S$31</definedName>
    <definedName name="endinet_2014_3B.som.3">'INPUT OPEX-AD'!$S$34</definedName>
    <definedName name="endinet_2014_3B.som.4">'INPUT OPEX-AD'!$S$35</definedName>
    <definedName name="endinet_2014_3B.som.5">'INPUT OPEX-AD'!$S$38</definedName>
    <definedName name="endinet_2014_3B.som.6">'INPUT OPEX-AD'!$S$39</definedName>
    <definedName name="endinet_2014_3B.som.7">'INPUT OPEX-AD'!$S$40</definedName>
    <definedName name="endinet_2014_7A.A.21">'Input Ov. Op-TD'!$S$107</definedName>
    <definedName name="endinet_2014_7A.A.22">'Input Ov. Op-TD'!$S$108</definedName>
    <definedName name="endinet_2014_7A.A.23">'Input Ov. Op-TD'!$S$109</definedName>
    <definedName name="endinet_2014_7A.A.24">'Input Ov. Op-TD'!$S$110</definedName>
    <definedName name="endinet_2014_7A.A.25">'Input Ov. Op-TD'!$S$111</definedName>
    <definedName name="endinet_2014_7A.A.26">'Input Ov. Op-TD'!$S$112</definedName>
    <definedName name="endinet_2014_7A.A.27">'Input Ov. Op-TD'!$S$113</definedName>
    <definedName name="endinet_2014_7A.A.41">'Input Ov. Op-TD'!$S$119</definedName>
    <definedName name="endinet_2014_7A.A.42">'Input Ov. Op-TD'!$S$120</definedName>
    <definedName name="endinet_2014_7A.A.43">'Input Ov. Op-TD'!$S$121</definedName>
    <definedName name="endinet_2014_7A.A.44">'Input Ov. Op-TD'!$S$122</definedName>
    <definedName name="endinet_2014_7A.A.45">'Input Ov. Op-TD'!$S$123</definedName>
    <definedName name="endinet_2014_7A.A.46">'Input Ov. Op-TD'!$S$124</definedName>
    <definedName name="endinet_2014_7A.A.47">'Input Ov. Op-TD'!$S$125</definedName>
    <definedName name="endinet_2014_7A.B.21">'Input Ov. Op-TD'!$S$131</definedName>
    <definedName name="endinet_2014_7A.B.22">'Input Ov. Op-TD'!$S$132</definedName>
    <definedName name="endinet_2014_7A.B.23">'Input Ov. Op-TD'!$S$133</definedName>
    <definedName name="endinet_2014_7A.B.24">'Input Ov. Op-TD'!$S$134</definedName>
    <definedName name="endinet_2014_7A.B.25">'Input Ov. Op-TD'!$S$135</definedName>
    <definedName name="endinet_2014_7A.B.26">'Input Ov. Op-TD'!$S$136</definedName>
    <definedName name="endinet_2014_7A.B.27">'Input Ov. Op-TD'!$S$137</definedName>
    <definedName name="endinet_2014_7A.B.28">'Input Ov. Op-TD'!$S$138</definedName>
    <definedName name="endinet_2014_7A.B.29">'Input Ov. Op-TD'!$S$139</definedName>
    <definedName name="endinet_2014_7A.B.30">'Input Ov. Op-TD'!$S$140</definedName>
    <definedName name="endinet_2014_7B.A.21">'Input Ov.Op- AD'!$S$59</definedName>
    <definedName name="endinet_2014_7B.A.22">'Input Ov.Op- AD'!$S$60</definedName>
    <definedName name="endinet_2014_7B.A.23">'Input Ov.Op- AD'!$S$61</definedName>
    <definedName name="endinet_2014_7B.A.24">'Input Ov.Op- AD'!$S$62</definedName>
    <definedName name="endinet_2014_7B.A.25">'Input Ov.Op- AD'!$S$63</definedName>
    <definedName name="endinet_2014_7B.A.26">'Input Ov.Op- AD'!$S$64</definedName>
    <definedName name="endinet_2014_7B.A.27">'Input Ov.Op- AD'!$S$65</definedName>
    <definedName name="endinet_2014_7B.A.28">'Input Ov.Op- AD'!$S$66</definedName>
    <definedName name="endinet_2014_7B.A.41">'Input Ov.Op- AD'!$S$72</definedName>
    <definedName name="endinet_2014_7B.A.42">'Input Ov.Op- AD'!$S$73</definedName>
    <definedName name="endinet_2014_7B.A.43">'Input Ov.Op- AD'!$S$74</definedName>
    <definedName name="endinet_2014_7B.A.44">'Input Ov.Op- AD'!$S$75</definedName>
    <definedName name="endinet_2014_7B.A.45">'Input Ov.Op- AD'!$S$76</definedName>
    <definedName name="endinet_2014_7B.A.46">'Input Ov.Op- AD'!$S$77</definedName>
    <definedName name="endinet_2014_7B.A.47">'Input Ov.Op- AD'!$S$78</definedName>
    <definedName name="endinet_2014_7B.A.48">'Input Ov.Op- AD'!$S$79</definedName>
    <definedName name="endinet_2014_7B.B.21">'Input Ov.Op- AD'!$S$86</definedName>
    <definedName name="endinet_2014_7B.B.22">'Input Ov.Op- AD'!$S$87</definedName>
    <definedName name="endinet_2014_7B.B.23">'Input Ov.Op- AD'!$S$88</definedName>
    <definedName name="endinet_2014_7B.B.24">'Input Ov.Op- AD'!$S$89</definedName>
    <definedName name="endinet_2014_7B.B.25">'Input Ov.Op- AD'!$S$90</definedName>
    <definedName name="endinet_2014_7B.B.26">'Input Ov.Op- AD'!$S$91</definedName>
    <definedName name="endinet_2014_7B.B.27">'Input Ov.Op- AD'!$S$92</definedName>
    <definedName name="endinet_2014_7B.B.28">'Input Ov.Op- AD'!$S$93</definedName>
    <definedName name="endinet_2014_7B.B.29">'Input Ov.Op- AD'!$S$94</definedName>
    <definedName name="ENDINET_2014_OO_LOG">#REF!</definedName>
    <definedName name="ENDINET_2014_OPEX_LOG">#REF!</definedName>
    <definedName name="endinet_2015_2B.E.AD.tot">'Input Ov.Op- AD'!$S$147</definedName>
    <definedName name="endinet_2015_2B.E.TD.tot">'Input Ov. Op-TD'!$S$192</definedName>
    <definedName name="endinet_2015_3A.A.42">'Input OPEX-TD'!$S$85</definedName>
    <definedName name="endinet_2015_3A.A.43">'Input OPEX-TD'!$S$87</definedName>
    <definedName name="endinet_2015_3A.A.44">'Input OPEX-TD'!$S$90</definedName>
    <definedName name="endinet_2015_3A.A.45">'Input OPEX-TD'!$S$91</definedName>
    <definedName name="endinet_2015_3A.A.46">'Input OPEX-TD'!$S$94</definedName>
    <definedName name="endinet_2015_3A.A.47">'Input OPEX-TD'!$S$95</definedName>
    <definedName name="endinet_2015_3A.A.48">'Input OPEX-TD'!$S$96</definedName>
    <definedName name="endinet_2015_3A.A.49">'Input OPEX-TD'!$S$97</definedName>
    <definedName name="endinet_2015_3A.A.51">'Input OPEX-TD'!$S$86</definedName>
    <definedName name="endinet_2015_3B.A.51">'INPUT OPEX-AD'!$S$49</definedName>
    <definedName name="endinet_2015_3B.som.1">'INPUT OPEX-AD'!$S$48</definedName>
    <definedName name="endinet_2015_3B.som.2">'INPUT OPEX-AD'!$S$50</definedName>
    <definedName name="endinet_2015_3B.som.3">'INPUT OPEX-AD'!$S$53</definedName>
    <definedName name="endinet_2015_3B.som.4">'INPUT OPEX-AD'!$S$54</definedName>
    <definedName name="endinet_2015_3B.som.5">'INPUT OPEX-AD'!$S$57</definedName>
    <definedName name="endinet_2015_3B.som.6">'INPUT OPEX-AD'!$S$58</definedName>
    <definedName name="endinet_2015_3B.som.7">'INPUT OPEX-AD'!$S$59</definedName>
    <definedName name="endinet_2015_7A.A.21">'Input Ov. Op-TD'!$S$154</definedName>
    <definedName name="endinet_2015_7A.A.22">'Input Ov. Op-TD'!$S$155</definedName>
    <definedName name="endinet_2015_7A.A.23">'Input Ov. Op-TD'!$S$156</definedName>
    <definedName name="endinet_2015_7A.A.24">'Input Ov. Op-TD'!$S$157</definedName>
    <definedName name="endinet_2015_7A.A.25">'Input Ov. Op-TD'!$S$158</definedName>
    <definedName name="endinet_2015_7A.A.26">'Input Ov. Op-TD'!$S$159</definedName>
    <definedName name="endinet_2015_7A.A.27">'Input Ov. Op-TD'!$S$160</definedName>
    <definedName name="endinet_2015_7A.A.41">'Input Ov. Op-TD'!$S$166</definedName>
    <definedName name="endinet_2015_7A.A.42">'Input Ov. Op-TD'!$S$167</definedName>
    <definedName name="endinet_2015_7A.A.43">'Input Ov. Op-TD'!$S$168</definedName>
    <definedName name="endinet_2015_7A.A.44">'Input Ov. Op-TD'!$S$169</definedName>
    <definedName name="endinet_2015_7A.A.45">'Input Ov. Op-TD'!$S$170</definedName>
    <definedName name="endinet_2015_7A.A.46">'Input Ov. Op-TD'!$S$171</definedName>
    <definedName name="endinet_2015_7A.A.47">'Input Ov. Op-TD'!$S$172</definedName>
    <definedName name="endinet_2015_7A.B.21">'Input Ov. Op-TD'!$S$178</definedName>
    <definedName name="endinet_2015_7A.B.22">'Input Ov. Op-TD'!$S$179</definedName>
    <definedName name="endinet_2015_7A.B.23">'Input Ov. Op-TD'!$S$180</definedName>
    <definedName name="endinet_2015_7A.B.24">'Input Ov. Op-TD'!$S$181</definedName>
    <definedName name="endinet_2015_7A.B.25">'Input Ov. Op-TD'!$S$182</definedName>
    <definedName name="endinet_2015_7A.B.26">'Input Ov. Op-TD'!$S$183</definedName>
    <definedName name="endinet_2015_7A.B.27">'Input Ov. Op-TD'!$S$184</definedName>
    <definedName name="endinet_2015_7A.B.28">'Input Ov. Op-TD'!$S$185</definedName>
    <definedName name="endinet_2015_7A.B.29">'Input Ov. Op-TD'!$S$186</definedName>
    <definedName name="endinet_2015_7A.B.30">'Input Ov. Op-TD'!$S$187</definedName>
    <definedName name="endinet_2015_7B.A.21">'Input Ov.Op- AD'!$S$107</definedName>
    <definedName name="endinet_2015_7B.A.22">'Input Ov.Op- AD'!$S$108</definedName>
    <definedName name="endinet_2015_7B.A.23">'Input Ov.Op- AD'!$S$109</definedName>
    <definedName name="endinet_2015_7B.A.24">'Input Ov.Op- AD'!$S$110</definedName>
    <definedName name="endinet_2015_7B.A.25">'Input Ov.Op- AD'!$S$111</definedName>
    <definedName name="endinet_2015_7B.A.26">'Input Ov.Op- AD'!$S$112</definedName>
    <definedName name="endinet_2015_7B.A.27">'Input Ov.Op- AD'!$S$113</definedName>
    <definedName name="endinet_2015_7B.A.28">'Input Ov.Op- AD'!$S$114</definedName>
    <definedName name="endinet_2015_7B.A.41">'Input Ov.Op- AD'!$S$120</definedName>
    <definedName name="endinet_2015_7B.A.42">'Input Ov.Op- AD'!$S$121</definedName>
    <definedName name="endinet_2015_7B.A.43">'Input Ov.Op- AD'!$S$122</definedName>
    <definedName name="endinet_2015_7B.A.44">'Input Ov.Op- AD'!$S$123</definedName>
    <definedName name="endinet_2015_7B.A.45">'Input Ov.Op- AD'!$S$124</definedName>
    <definedName name="endinet_2015_7B.A.46">'Input Ov.Op- AD'!$S$125</definedName>
    <definedName name="endinet_2015_7B.A.47">'Input Ov.Op- AD'!$S$126</definedName>
    <definedName name="endinet_2015_7B.A.48">'Input Ov.Op- AD'!$S$127</definedName>
    <definedName name="endinet_2015_7B.B.21">'Input Ov.Op- AD'!$S$134</definedName>
    <definedName name="endinet_2015_7B.B.22">'Input Ov.Op- AD'!$S$135</definedName>
    <definedName name="endinet_2015_7B.B.23">'Input Ov.Op- AD'!$S$136</definedName>
    <definedName name="endinet_2015_7B.B.24">'Input Ov.Op- AD'!$S$137</definedName>
    <definedName name="endinet_2015_7B.B.25">'Input Ov.Op- AD'!$S$138</definedName>
    <definedName name="endinet_2015_7B.B.26">'Input Ov.Op- AD'!$S$139</definedName>
    <definedName name="endinet_2015_7B.B.27">'Input Ov.Op- AD'!$S$140</definedName>
    <definedName name="endinet_2015_7B.B.28">'Input Ov.Op- AD'!$S$141</definedName>
    <definedName name="endinet_2015_7B.B.29">'Input Ov.Op- AD'!$S$142</definedName>
    <definedName name="ENDINET_2015_OO_LOG">#REF!</definedName>
    <definedName name="ENDINET_2015_OPEX_LOG">#REF!</definedName>
    <definedName name="enduris_2012_Total_Cost_Ex_1">'Totale kosten '!$M$14</definedName>
    <definedName name="enduris_2012_Total_Cost_Ex_2">'Totale kosten '!$M$15</definedName>
    <definedName name="enduris_2013_Total_Cost_Ex_1">'Totale kosten '!$M$23</definedName>
    <definedName name="enduris_2013_Total_Cost_Ex_10">'Totale kosten '!$M$79</definedName>
    <definedName name="enduris_2013_Total_Cost_Ex_11">'Totale kosten '!$M$80</definedName>
    <definedName name="enduris_2013_Total_Cost_Ex_2">'Totale kosten '!$M$24</definedName>
    <definedName name="enduris_2013_Total_Cost_Ex_3">'Totale kosten '!$M$25</definedName>
    <definedName name="enduris_2013_Total_Cost_Ex_4">'Totale kosten '!$M$27</definedName>
    <definedName name="enduris_2013_Total_Cost_Ex_5">'Totale kosten '!$M$28</definedName>
    <definedName name="enduris_2013_Total_Cost_Ex_6">'Totale kosten '!$M$33</definedName>
    <definedName name="enduris_2013_Total_Cost_Ex_7">'Totale kosten '!$M$34</definedName>
    <definedName name="enduris_2013_Total_Cost_Ex_8">'Totale kosten '!$M$76</definedName>
    <definedName name="enduris_2013_Total_Cost_Ex_9">'Totale kosten '!$M$77</definedName>
    <definedName name="enduris_2014_2B.E.AD.tot">'Input Ov.Op- AD'!$M$99</definedName>
    <definedName name="enduris_2014_2B.E.TD.tot">'Input Ov. Op-TD'!$M$145</definedName>
    <definedName name="enduris_2014_3A.A.42">'Input OPEX-TD'!$M$61</definedName>
    <definedName name="enduris_2014_3A.A.43">'Input OPEX-TD'!$M$63</definedName>
    <definedName name="enduris_2014_3A.A.44">'Input OPEX-TD'!$M$66</definedName>
    <definedName name="enduris_2014_3A.A.45">'Input OPEX-TD'!$M$67</definedName>
    <definedName name="enduris_2014_3A.A.46">'Input OPEX-TD'!$M$70</definedName>
    <definedName name="enduris_2014_3A.A.47">'Input OPEX-TD'!$M$71</definedName>
    <definedName name="enduris_2014_3A.A.48">'Input OPEX-TD'!$M$72</definedName>
    <definedName name="enduris_2014_3A.A.49">'Input OPEX-TD'!$M$73</definedName>
    <definedName name="enduris_2014_3A.A.51">'Input OPEX-TD'!$M$62</definedName>
    <definedName name="enduris_2014_3B.A.51">'INPUT OPEX-AD'!$M$30</definedName>
    <definedName name="enduris_2014_3B.som.1">'INPUT OPEX-AD'!$M$29</definedName>
    <definedName name="enduris_2014_3B.som.2">'INPUT OPEX-AD'!$M$31</definedName>
    <definedName name="enduris_2014_3B.som.3">'INPUT OPEX-AD'!$M$34</definedName>
    <definedName name="enduris_2014_3B.som.4">'INPUT OPEX-AD'!$M$35</definedName>
    <definedName name="enduris_2014_3B.som.5">'INPUT OPEX-AD'!$M$38</definedName>
    <definedName name="enduris_2014_3B.som.6">'INPUT OPEX-AD'!$M$39</definedName>
    <definedName name="enduris_2014_3B.som.7">'INPUT OPEX-AD'!$M$40</definedName>
    <definedName name="enduris_2014_7A.A.21">'Input Ov. Op-TD'!$M$107</definedName>
    <definedName name="enduris_2014_7A.A.22">'Input Ov. Op-TD'!$M$108</definedName>
    <definedName name="enduris_2014_7A.A.23">'Input Ov. Op-TD'!$M$109</definedName>
    <definedName name="enduris_2014_7A.A.24">'Input Ov. Op-TD'!$M$110</definedName>
    <definedName name="enduris_2014_7A.A.25">'Input Ov. Op-TD'!$M$111</definedName>
    <definedName name="enduris_2014_7A.A.26">'Input Ov. Op-TD'!$M$112</definedName>
    <definedName name="enduris_2014_7A.A.27">'Input Ov. Op-TD'!$M$113</definedName>
    <definedName name="enduris_2014_7A.A.41">'Input Ov. Op-TD'!$M$119</definedName>
    <definedName name="enduris_2014_7A.A.42">'Input Ov. Op-TD'!$M$120</definedName>
    <definedName name="enduris_2014_7A.A.43">'Input Ov. Op-TD'!$M$121</definedName>
    <definedName name="enduris_2014_7A.A.44">'Input Ov. Op-TD'!$M$122</definedName>
    <definedName name="enduris_2014_7A.A.45">'Input Ov. Op-TD'!$M$123</definedName>
    <definedName name="enduris_2014_7A.A.46">'Input Ov. Op-TD'!$M$124</definedName>
    <definedName name="enduris_2014_7A.A.47">'Input Ov. Op-TD'!$M$125</definedName>
    <definedName name="enduris_2014_7A.B.21">'Input Ov. Op-TD'!$M$131</definedName>
    <definedName name="enduris_2014_7A.B.22">'Input Ov. Op-TD'!$M$132</definedName>
    <definedName name="enduris_2014_7A.B.23">'Input Ov. Op-TD'!$M$133</definedName>
    <definedName name="enduris_2014_7A.B.24">'Input Ov. Op-TD'!$M$134</definedName>
    <definedName name="enduris_2014_7A.B.25">'Input Ov. Op-TD'!$M$135</definedName>
    <definedName name="enduris_2014_7A.B.26">'Input Ov. Op-TD'!$M$136</definedName>
    <definedName name="enduris_2014_7A.B.27">'Input Ov. Op-TD'!$M$137</definedName>
    <definedName name="enduris_2014_7A.B.28">'Input Ov. Op-TD'!$M$138</definedName>
    <definedName name="enduris_2014_7A.B.29">'Input Ov. Op-TD'!$M$139</definedName>
    <definedName name="enduris_2014_7A.B.30">'Input Ov. Op-TD'!$M$140</definedName>
    <definedName name="enduris_2014_7B.A.21">'Input Ov.Op- AD'!$M$59</definedName>
    <definedName name="enduris_2014_7B.A.22">'Input Ov.Op- AD'!$M$60</definedName>
    <definedName name="enduris_2014_7B.A.23">'Input Ov.Op- AD'!$M$61</definedName>
    <definedName name="enduris_2014_7B.A.24">'Input Ov.Op- AD'!$M$62</definedName>
    <definedName name="enduris_2014_7B.A.25">'Input Ov.Op- AD'!$M$63</definedName>
    <definedName name="enduris_2014_7B.A.26">'Input Ov.Op- AD'!$M$64</definedName>
    <definedName name="enduris_2014_7B.A.27">'Input Ov.Op- AD'!$M$65</definedName>
    <definedName name="enduris_2014_7B.A.28">'Input Ov.Op- AD'!$M$66</definedName>
    <definedName name="enduris_2014_7B.A.41">'Input Ov.Op- AD'!$M$72</definedName>
    <definedName name="enduris_2014_7B.A.42">'Input Ov.Op- AD'!$M$73</definedName>
    <definedName name="enduris_2014_7B.A.43">'Input Ov.Op- AD'!$M$74</definedName>
    <definedName name="enduris_2014_7B.A.44">'Input Ov.Op- AD'!$M$75</definedName>
    <definedName name="enduris_2014_7B.A.45">'Input Ov.Op- AD'!$M$76</definedName>
    <definedName name="enduris_2014_7B.A.46">'Input Ov.Op- AD'!$M$77</definedName>
    <definedName name="enduris_2014_7B.A.47">'Input Ov.Op- AD'!$M$78</definedName>
    <definedName name="enduris_2014_7B.A.48">'Input Ov.Op- AD'!$M$79</definedName>
    <definedName name="enduris_2014_7B.B.21">'Input Ov.Op- AD'!$M$86</definedName>
    <definedName name="enduris_2014_7B.B.22">'Input Ov.Op- AD'!$M$87</definedName>
    <definedName name="enduris_2014_7B.B.23">'Input Ov.Op- AD'!$M$88</definedName>
    <definedName name="enduris_2014_7B.B.24">'Input Ov.Op- AD'!$M$89</definedName>
    <definedName name="enduris_2014_7B.B.25">'Input Ov.Op- AD'!$M$90</definedName>
    <definedName name="enduris_2014_7B.B.26">'Input Ov.Op- AD'!$M$91</definedName>
    <definedName name="enduris_2014_7B.B.27">'Input Ov.Op- AD'!$M$92</definedName>
    <definedName name="enduris_2014_7B.B.28">'Input Ov.Op- AD'!$M$93</definedName>
    <definedName name="enduris_2014_7B.B.29">'Input Ov.Op- AD'!$M$94</definedName>
    <definedName name="ENDURIS_2014_OO_LOG">#REF!</definedName>
    <definedName name="ENDURIS_2014_OPEX_LOG">#REF!</definedName>
    <definedName name="enduris_2014_Total_Cost_Ex_1">'Totale kosten '!$M$40</definedName>
    <definedName name="enduris_2014_Total_Cost_Ex_10">'Totale kosten '!$M$89</definedName>
    <definedName name="enduris_2014_Total_Cost_Ex_11">'Totale kosten '!$M$90</definedName>
    <definedName name="enduris_2014_Total_Cost_Ex_2">'Totale kosten '!$M$41</definedName>
    <definedName name="enduris_2014_Total_Cost_Ex_3">'Totale kosten '!$M$42</definedName>
    <definedName name="enduris_2014_Total_Cost_Ex_4">'Totale kosten '!$M$44</definedName>
    <definedName name="enduris_2014_Total_Cost_Ex_5">'Totale kosten '!$M$45</definedName>
    <definedName name="enduris_2014_Total_Cost_Ex_6">'Totale kosten '!$M$50</definedName>
    <definedName name="enduris_2014_Total_Cost_Ex_7">'Totale kosten '!$M$51</definedName>
    <definedName name="enduris_2014_Total_Cost_Ex_8">'Totale kosten '!$M$86</definedName>
    <definedName name="enduris_2014_Total_Cost_Ex_9">'Totale kosten '!$M$87</definedName>
    <definedName name="enduris_2015_2B.E.AD.tot">'Input Ov.Op- AD'!$M$147</definedName>
    <definedName name="enduris_2015_2B.E.TD.tot">'Input Ov. Op-TD'!$M$192</definedName>
    <definedName name="enduris_2015_3A.A.42">'Input OPEX-TD'!$M$85</definedName>
    <definedName name="enduris_2015_3A.A.43">'Input OPEX-TD'!$M$87</definedName>
    <definedName name="enduris_2015_3A.A.44">'Input OPEX-TD'!$M$90</definedName>
    <definedName name="enduris_2015_3A.A.45">'Input OPEX-TD'!$M$91</definedName>
    <definedName name="enduris_2015_3A.A.46">'Input OPEX-TD'!$M$94</definedName>
    <definedName name="enduris_2015_3A.A.47">'Input OPEX-TD'!$M$95</definedName>
    <definedName name="enduris_2015_3A.A.48">'Input OPEX-TD'!$M$96</definedName>
    <definedName name="enduris_2015_3A.A.49">'Input OPEX-TD'!$M$97</definedName>
    <definedName name="enduris_2015_3A.A.51">'Input OPEX-TD'!$M$86</definedName>
    <definedName name="enduris_2015_3B.A.51">'INPUT OPEX-AD'!$M$49</definedName>
    <definedName name="enduris_2015_3B.som.1">'INPUT OPEX-AD'!$M$48</definedName>
    <definedName name="enduris_2015_3B.som.2">'INPUT OPEX-AD'!$M$50</definedName>
    <definedName name="enduris_2015_3B.som.3">'INPUT OPEX-AD'!$M$53</definedName>
    <definedName name="enduris_2015_3B.som.4">'INPUT OPEX-AD'!$M$54</definedName>
    <definedName name="enduris_2015_3B.som.5">'INPUT OPEX-AD'!$M$57</definedName>
    <definedName name="enduris_2015_3B.som.6">'INPUT OPEX-AD'!$M$58</definedName>
    <definedName name="enduris_2015_3B.som.7">'INPUT OPEX-AD'!$M$59</definedName>
    <definedName name="enduris_2015_7A.A.21">'Input Ov. Op-TD'!$M$154</definedName>
    <definedName name="enduris_2015_7A.A.22">'Input Ov. Op-TD'!$M$155</definedName>
    <definedName name="enduris_2015_7A.A.23">'Input Ov. Op-TD'!$M$156</definedName>
    <definedName name="enduris_2015_7A.A.24">'Input Ov. Op-TD'!$M$157</definedName>
    <definedName name="enduris_2015_7A.A.25">'Input Ov. Op-TD'!$M$158</definedName>
    <definedName name="enduris_2015_7A.A.26">'Input Ov. Op-TD'!$M$159</definedName>
    <definedName name="enduris_2015_7A.A.27">'Input Ov. Op-TD'!$M$160</definedName>
    <definedName name="enduris_2015_7A.A.41">'Input Ov. Op-TD'!$M$166</definedName>
    <definedName name="enduris_2015_7A.A.42">'Input Ov. Op-TD'!$M$167</definedName>
    <definedName name="enduris_2015_7A.A.43">'Input Ov. Op-TD'!$M$168</definedName>
    <definedName name="enduris_2015_7A.A.44">'Input Ov. Op-TD'!$M$169</definedName>
    <definedName name="enduris_2015_7A.A.45">'Input Ov. Op-TD'!$M$170</definedName>
    <definedName name="enduris_2015_7A.A.46">'Input Ov. Op-TD'!$M$171</definedName>
    <definedName name="enduris_2015_7A.A.47">'Input Ov. Op-TD'!$M$172</definedName>
    <definedName name="enduris_2015_7A.B.21">'Input Ov. Op-TD'!$M$178</definedName>
    <definedName name="enduris_2015_7A.B.22">'Input Ov. Op-TD'!$M$179</definedName>
    <definedName name="enduris_2015_7A.B.23">'Input Ov. Op-TD'!$M$180</definedName>
    <definedName name="enduris_2015_7A.B.24">'Input Ov. Op-TD'!$M$181</definedName>
    <definedName name="enduris_2015_7A.B.25">'Input Ov. Op-TD'!$M$182</definedName>
    <definedName name="enduris_2015_7A.B.26">'Input Ov. Op-TD'!$M$183</definedName>
    <definedName name="enduris_2015_7A.B.27">'Input Ov. Op-TD'!$M$184</definedName>
    <definedName name="enduris_2015_7A.B.28">'Input Ov. Op-TD'!$M$185</definedName>
    <definedName name="enduris_2015_7A.B.29">'Input Ov. Op-TD'!$M$186</definedName>
    <definedName name="enduris_2015_7A.B.30">'Input Ov. Op-TD'!$M$187</definedName>
    <definedName name="enduris_2015_7B.A.21">'Input Ov.Op- AD'!$M$107</definedName>
    <definedName name="enduris_2015_7B.A.22">'Input Ov.Op- AD'!$M$108</definedName>
    <definedName name="enduris_2015_7B.A.23">'Input Ov.Op- AD'!$M$109</definedName>
    <definedName name="enduris_2015_7B.A.24">'Input Ov.Op- AD'!$M$110</definedName>
    <definedName name="enduris_2015_7B.A.25">'Input Ov.Op- AD'!$M$111</definedName>
    <definedName name="enduris_2015_7B.A.26">'Input Ov.Op- AD'!$M$112</definedName>
    <definedName name="enduris_2015_7B.A.27">'Input Ov.Op- AD'!$M$113</definedName>
    <definedName name="enduris_2015_7B.A.28">'Input Ov.Op- AD'!$M$114</definedName>
    <definedName name="enduris_2015_7B.A.41">'Input Ov.Op- AD'!$M$120</definedName>
    <definedName name="enduris_2015_7B.A.42">'Input Ov.Op- AD'!$M$121</definedName>
    <definedName name="enduris_2015_7B.A.43">'Input Ov.Op- AD'!$M$122</definedName>
    <definedName name="enduris_2015_7B.A.44">'Input Ov.Op- AD'!$M$123</definedName>
    <definedName name="enduris_2015_7B.A.45">'Input Ov.Op- AD'!$M$124</definedName>
    <definedName name="enduris_2015_7B.A.46">'Input Ov.Op- AD'!$M$125</definedName>
    <definedName name="enduris_2015_7B.A.47">'Input Ov.Op- AD'!$M$126</definedName>
    <definedName name="enduris_2015_7B.A.48">'Input Ov.Op- AD'!$M$127</definedName>
    <definedName name="enduris_2015_7B.B.21">'Input Ov.Op- AD'!$M$134</definedName>
    <definedName name="enduris_2015_7B.B.22">'Input Ov.Op- AD'!$M$135</definedName>
    <definedName name="enduris_2015_7B.B.23">'Input Ov.Op- AD'!$M$136</definedName>
    <definedName name="enduris_2015_7B.B.24">'Input Ov.Op- AD'!$M$137</definedName>
    <definedName name="enduris_2015_7B.B.25">'Input Ov.Op- AD'!$M$138</definedName>
    <definedName name="enduris_2015_7B.B.26">'Input Ov.Op- AD'!$M$139</definedName>
    <definedName name="enduris_2015_7B.B.27">'Input Ov.Op- AD'!$M$140</definedName>
    <definedName name="enduris_2015_7B.B.28">'Input Ov.Op- AD'!$M$141</definedName>
    <definedName name="enduris_2015_7B.B.29">'Input Ov.Op- AD'!$M$142</definedName>
    <definedName name="ENDURIS_2015_OO_LOG">#REF!</definedName>
    <definedName name="ENDURIS_2015_OPEX_LOG">#REF!</definedName>
    <definedName name="enduris_2015_Total_Cost_Ex_1">'Totale kosten '!$M$57</definedName>
    <definedName name="enduris_2015_Total_Cost_Ex_10">'Totale kosten '!$M$100</definedName>
    <definedName name="enduris_2015_Total_Cost_Ex_2">'Totale kosten '!$M$58</definedName>
    <definedName name="enduris_2015_Total_Cost_Ex_3">'Totale kosten '!$M$59</definedName>
    <definedName name="enduris_2015_Total_Cost_Ex_4">'Totale kosten '!$M$61</definedName>
    <definedName name="enduris_2015_Total_Cost_Ex_5">'Totale kosten '!$M$62</definedName>
    <definedName name="enduris_2015_Total_Cost_Ex_6">'Totale kosten '!$M$67</definedName>
    <definedName name="enduris_2015_Total_Cost_Ex_7">'Totale kosten '!$M$96</definedName>
    <definedName name="enduris_2015_Total_Cost_Ex_8">'Totale kosten '!$M$97</definedName>
    <definedName name="enduris_2015_Total_Cost_Ex_9">'Totale kosten '!$M$99</definedName>
    <definedName name="enexis_2012_Total_Cost_Ex_1">'Totale kosten '!$N$14</definedName>
    <definedName name="enexis_2012_Total_Cost_Ex_2">'Totale kosten '!$N$15</definedName>
    <definedName name="enexis_2013_Total_Cost_Ex_1">'Totale kosten '!$N$23</definedName>
    <definedName name="enexis_2013_Total_Cost_Ex_10">'Totale kosten '!$N$79</definedName>
    <definedName name="enexis_2013_Total_Cost_Ex_11">'Totale kosten '!$N$80</definedName>
    <definedName name="enexis_2013_Total_Cost_Ex_2">'Totale kosten '!$N$24</definedName>
    <definedName name="enexis_2013_Total_Cost_Ex_3">'Totale kosten '!$N$25</definedName>
    <definedName name="enexis_2013_Total_Cost_Ex_4">'Totale kosten '!$N$27</definedName>
    <definedName name="enexis_2013_Total_Cost_Ex_5">'Totale kosten '!$N$28</definedName>
    <definedName name="enexis_2013_Total_Cost_Ex_6">'Totale kosten '!$N$33</definedName>
    <definedName name="enexis_2013_Total_Cost_Ex_7">'Totale kosten '!$N$34</definedName>
    <definedName name="enexis_2013_Total_Cost_Ex_8">'Totale kosten '!$N$76</definedName>
    <definedName name="enexis_2013_Total_Cost_Ex_9">'Totale kosten '!$N$77</definedName>
    <definedName name="enexis_2014_2B.E.AD.tot">'Input Ov.Op- AD'!$N$99</definedName>
    <definedName name="enexis_2014_2B.E.TD.tot">'Input Ov. Op-TD'!$N$145</definedName>
    <definedName name="enexis_2014_3A.A.42">'Input OPEX-TD'!$N$61</definedName>
    <definedName name="enexis_2014_3A.A.43">'Input OPEX-TD'!$N$63</definedName>
    <definedName name="enexis_2014_3A.A.44">'Input OPEX-TD'!$N$66</definedName>
    <definedName name="enexis_2014_3A.A.45">'Input OPEX-TD'!$N$67</definedName>
    <definedName name="enexis_2014_3A.A.46">'Input OPEX-TD'!$N$70</definedName>
    <definedName name="enexis_2014_3A.A.47">'Input OPEX-TD'!$N$71</definedName>
    <definedName name="enexis_2014_3A.A.48">'Input OPEX-TD'!$N$72</definedName>
    <definedName name="enexis_2014_3A.A.49">'Input OPEX-TD'!$N$73</definedName>
    <definedName name="enexis_2014_3A.A.51">'Input OPEX-TD'!$N$62</definedName>
    <definedName name="enexis_2014_3B.A.51">'INPUT OPEX-AD'!$N$30</definedName>
    <definedName name="enexis_2014_3B.som.1">'INPUT OPEX-AD'!$N$29</definedName>
    <definedName name="enexis_2014_3B.som.2">'INPUT OPEX-AD'!$N$31</definedName>
    <definedName name="enexis_2014_3B.som.3">'INPUT OPEX-AD'!$N$34</definedName>
    <definedName name="enexis_2014_3B.som.4">'INPUT OPEX-AD'!$N$35</definedName>
    <definedName name="enexis_2014_3B.som.5">'INPUT OPEX-AD'!$N$38</definedName>
    <definedName name="enexis_2014_3B.som.6">'INPUT OPEX-AD'!$N$39</definedName>
    <definedName name="enexis_2014_3B.som.7">'INPUT OPEX-AD'!$N$40</definedName>
    <definedName name="enexis_2014_7A.A.21">'Input Ov. Op-TD'!$N$107</definedName>
    <definedName name="enexis_2014_7A.A.22">'Input Ov. Op-TD'!$N$108</definedName>
    <definedName name="enexis_2014_7A.A.23">'Input Ov. Op-TD'!$N$109</definedName>
    <definedName name="enexis_2014_7A.A.24">'Input Ov. Op-TD'!$N$110</definedName>
    <definedName name="enexis_2014_7A.A.25">'Input Ov. Op-TD'!$N$111</definedName>
    <definedName name="enexis_2014_7A.A.26">'Input Ov. Op-TD'!$N$112</definedName>
    <definedName name="enexis_2014_7A.A.27">'Input Ov. Op-TD'!$N$113</definedName>
    <definedName name="enexis_2014_7A.A.41">'Input Ov. Op-TD'!$N$119</definedName>
    <definedName name="enexis_2014_7A.A.42">'Input Ov. Op-TD'!$N$120</definedName>
    <definedName name="enexis_2014_7A.A.43">'Input Ov. Op-TD'!$N$121</definedName>
    <definedName name="enexis_2014_7A.A.44">'Input Ov. Op-TD'!$N$122</definedName>
    <definedName name="enexis_2014_7A.A.45">'Input Ov. Op-TD'!$N$123</definedName>
    <definedName name="enexis_2014_7A.A.46">'Input Ov. Op-TD'!$N$124</definedName>
    <definedName name="enexis_2014_7A.A.47">'Input Ov. Op-TD'!$N$125</definedName>
    <definedName name="enexis_2014_7A.B.21">'Input Ov. Op-TD'!$N$131</definedName>
    <definedName name="enexis_2014_7A.B.22">'Input Ov. Op-TD'!$N$132</definedName>
    <definedName name="enexis_2014_7A.B.23">'Input Ov. Op-TD'!$N$133</definedName>
    <definedName name="enexis_2014_7A.B.24">'Input Ov. Op-TD'!$N$134</definedName>
    <definedName name="enexis_2014_7A.B.25">'Input Ov. Op-TD'!$N$135</definedName>
    <definedName name="enexis_2014_7A.B.26">'Input Ov. Op-TD'!$N$136</definedName>
    <definedName name="enexis_2014_7A.B.27">'Input Ov. Op-TD'!$N$137</definedName>
    <definedName name="enexis_2014_7A.B.28">'Input Ov. Op-TD'!$N$138</definedName>
    <definedName name="enexis_2014_7A.B.29">'Input Ov. Op-TD'!$N$139</definedName>
    <definedName name="enexis_2014_7A.B.30">'Input Ov. Op-TD'!$N$140</definedName>
    <definedName name="enexis_2014_7B.A.21">'Input Ov.Op- AD'!$N$59</definedName>
    <definedName name="enexis_2014_7B.A.22">'Input Ov.Op- AD'!$N$60</definedName>
    <definedName name="enexis_2014_7B.A.23">'Input Ov.Op- AD'!$N$61</definedName>
    <definedName name="enexis_2014_7B.A.24">'Input Ov.Op- AD'!$N$62</definedName>
    <definedName name="enexis_2014_7B.A.25">'Input Ov.Op- AD'!$N$63</definedName>
    <definedName name="enexis_2014_7B.A.26">'Input Ov.Op- AD'!$N$64</definedName>
    <definedName name="enexis_2014_7B.A.27">'Input Ov.Op- AD'!$N$65</definedName>
    <definedName name="enexis_2014_7B.A.28">'Input Ov.Op- AD'!$N$66</definedName>
    <definedName name="enexis_2014_7B.A.41">'Input Ov.Op- AD'!$N$72</definedName>
    <definedName name="enexis_2014_7B.A.42">'Input Ov.Op- AD'!$N$73</definedName>
    <definedName name="enexis_2014_7B.A.43">'Input Ov.Op- AD'!$N$74</definedName>
    <definedName name="enexis_2014_7B.A.44">'Input Ov.Op- AD'!$N$75</definedName>
    <definedName name="enexis_2014_7B.A.45">'Input Ov.Op- AD'!$N$76</definedName>
    <definedName name="enexis_2014_7B.A.46">'Input Ov.Op- AD'!$N$77</definedName>
    <definedName name="enexis_2014_7B.A.47">'Input Ov.Op- AD'!$N$78</definedName>
    <definedName name="enexis_2014_7B.A.48">'Input Ov.Op- AD'!$N$79</definedName>
    <definedName name="enexis_2014_7B.B.21">'Input Ov.Op- AD'!$N$86</definedName>
    <definedName name="enexis_2014_7B.B.22">'Input Ov.Op- AD'!$N$87</definedName>
    <definedName name="enexis_2014_7B.B.23">'Input Ov.Op- AD'!$N$88</definedName>
    <definedName name="enexis_2014_7B.B.24">'Input Ov.Op- AD'!$N$89</definedName>
    <definedName name="enexis_2014_7B.B.25">'Input Ov.Op- AD'!$N$90</definedName>
    <definedName name="enexis_2014_7B.B.26">'Input Ov.Op- AD'!$N$91</definedName>
    <definedName name="enexis_2014_7B.B.27">'Input Ov.Op- AD'!$N$92</definedName>
    <definedName name="enexis_2014_7B.B.28">'Input Ov.Op- AD'!$N$93</definedName>
    <definedName name="enexis_2014_7B.B.29">'Input Ov.Op- AD'!$N$94</definedName>
    <definedName name="ENEXIS_2014_OO_LOG">#REF!</definedName>
    <definedName name="ENEXIS_2014_OPEX_LOG">#REF!</definedName>
    <definedName name="enexis_2014_Total_Cost_Ex_1">'Totale kosten '!$N$40</definedName>
    <definedName name="enexis_2014_Total_Cost_Ex_10">'Totale kosten '!$N$89</definedName>
    <definedName name="enexis_2014_Total_Cost_Ex_11">'Totale kosten '!$N$90</definedName>
    <definedName name="enexis_2014_Total_Cost_Ex_2">'Totale kosten '!$N$41</definedName>
    <definedName name="enexis_2014_Total_Cost_Ex_3">'Totale kosten '!$N$42</definedName>
    <definedName name="enexis_2014_Total_Cost_Ex_4">'Totale kosten '!$N$44</definedName>
    <definedName name="enexis_2014_Total_Cost_Ex_5">'Totale kosten '!$N$45</definedName>
    <definedName name="enexis_2014_Total_Cost_Ex_6">'Totale kosten '!$N$50</definedName>
    <definedName name="enexis_2014_Total_Cost_Ex_7">'Totale kosten '!$N$51</definedName>
    <definedName name="enexis_2014_Total_Cost_Ex_8">'Totale kosten '!$N$86</definedName>
    <definedName name="enexis_2014_Total_Cost_Ex_9">'Totale kosten '!$N$87</definedName>
    <definedName name="enexis_2015_2B.E.AD.tot">'Input Ov.Op- AD'!$N$147</definedName>
    <definedName name="enexis_2015_2B.E.TD.tot">'Input Ov. Op-TD'!$N$192</definedName>
    <definedName name="enexis_2015_3A.A.42">'Input OPEX-TD'!$N$85</definedName>
    <definedName name="enexis_2015_3A.A.43">'Input OPEX-TD'!$N$87</definedName>
    <definedName name="enexis_2015_3A.A.44">'Input OPEX-TD'!$N$90</definedName>
    <definedName name="enexis_2015_3A.A.45">'Input OPEX-TD'!$N$91</definedName>
    <definedName name="enexis_2015_3A.A.46">'Input OPEX-TD'!$N$94</definedName>
    <definedName name="enexis_2015_3A.A.47">'Input OPEX-TD'!$N$95</definedName>
    <definedName name="enexis_2015_3A.A.48">'Input OPEX-TD'!$N$96</definedName>
    <definedName name="enexis_2015_3A.A.49">'Input OPEX-TD'!$N$97</definedName>
    <definedName name="enexis_2015_3A.A.51">'Input OPEX-TD'!$N$86</definedName>
    <definedName name="enexis_2015_3B.A.51">'INPUT OPEX-AD'!$N$49</definedName>
    <definedName name="enexis_2015_3B.som.1">'INPUT OPEX-AD'!$N$48</definedName>
    <definedName name="enexis_2015_3B.som.2">'INPUT OPEX-AD'!$N$50</definedName>
    <definedName name="enexis_2015_3B.som.3">'INPUT OPEX-AD'!$N$53</definedName>
    <definedName name="enexis_2015_3B.som.4">'INPUT OPEX-AD'!$N$54</definedName>
    <definedName name="enexis_2015_3B.som.5">'INPUT OPEX-AD'!$N$57</definedName>
    <definedName name="enexis_2015_3B.som.6">'INPUT OPEX-AD'!$N$58</definedName>
    <definedName name="enexis_2015_3B.som.7">'INPUT OPEX-AD'!$N$59</definedName>
    <definedName name="enexis_2015_7A.A.21">'Input Ov. Op-TD'!$N$154</definedName>
    <definedName name="enexis_2015_7A.A.22">'Input Ov. Op-TD'!$N$155</definedName>
    <definedName name="enexis_2015_7A.A.23">'Input Ov. Op-TD'!$N$156</definedName>
    <definedName name="enexis_2015_7A.A.24">'Input Ov. Op-TD'!$N$157</definedName>
    <definedName name="enexis_2015_7A.A.25">'Input Ov. Op-TD'!$N$158</definedName>
    <definedName name="enexis_2015_7A.A.26">'Input Ov. Op-TD'!$N$159</definedName>
    <definedName name="enexis_2015_7A.A.27">'Input Ov. Op-TD'!$N$160</definedName>
    <definedName name="enexis_2015_7A.A.41">'Input Ov. Op-TD'!$N$166</definedName>
    <definedName name="enexis_2015_7A.A.42">'Input Ov. Op-TD'!$N$167</definedName>
    <definedName name="enexis_2015_7A.A.43">'Input Ov. Op-TD'!$N$168</definedName>
    <definedName name="enexis_2015_7A.A.44">'Input Ov. Op-TD'!$N$169</definedName>
    <definedName name="enexis_2015_7A.A.45">'Input Ov. Op-TD'!$N$170</definedName>
    <definedName name="enexis_2015_7A.A.46">'Input Ov. Op-TD'!$N$171</definedName>
    <definedName name="enexis_2015_7A.A.47">'Input Ov. Op-TD'!$N$172</definedName>
    <definedName name="enexis_2015_7A.B.21">'Input Ov. Op-TD'!$N$178</definedName>
    <definedName name="enexis_2015_7A.B.22">'Input Ov. Op-TD'!$N$179</definedName>
    <definedName name="enexis_2015_7A.B.23">'Input Ov. Op-TD'!$N$180</definedName>
    <definedName name="enexis_2015_7A.B.24">'Input Ov. Op-TD'!$N$181</definedName>
    <definedName name="enexis_2015_7A.B.25">'Input Ov. Op-TD'!$N$182</definedName>
    <definedName name="enexis_2015_7A.B.26">'Input Ov. Op-TD'!$N$183</definedName>
    <definedName name="enexis_2015_7A.B.27">'Input Ov. Op-TD'!$N$184</definedName>
    <definedName name="enexis_2015_7A.B.28">'Input Ov. Op-TD'!$N$185</definedName>
    <definedName name="enexis_2015_7A.B.29">'Input Ov. Op-TD'!$N$186</definedName>
    <definedName name="enexis_2015_7A.B.30">'Input Ov. Op-TD'!$N$187</definedName>
    <definedName name="enexis_2015_7B.A.21">'Input Ov.Op- AD'!$N$107</definedName>
    <definedName name="enexis_2015_7B.A.22">'Input Ov.Op- AD'!$N$108</definedName>
    <definedName name="enexis_2015_7B.A.23">'Input Ov.Op- AD'!$N$109</definedName>
    <definedName name="enexis_2015_7B.A.24">'Input Ov.Op- AD'!$N$110</definedName>
    <definedName name="enexis_2015_7B.A.25">'Input Ov.Op- AD'!$N$111</definedName>
    <definedName name="enexis_2015_7B.A.26">'Input Ov.Op- AD'!$N$112</definedName>
    <definedName name="enexis_2015_7B.A.27">'Input Ov.Op- AD'!$N$113</definedName>
    <definedName name="enexis_2015_7B.A.28">'Input Ov.Op- AD'!$N$114</definedName>
    <definedName name="enexis_2015_7B.A.41">'Input Ov.Op- AD'!$N$120</definedName>
    <definedName name="enexis_2015_7B.A.42">'Input Ov.Op- AD'!$N$121</definedName>
    <definedName name="enexis_2015_7B.A.43">'Input Ov.Op- AD'!$N$122</definedName>
    <definedName name="enexis_2015_7B.A.44">'Input Ov.Op- AD'!$N$123</definedName>
    <definedName name="enexis_2015_7B.A.45">'Input Ov.Op- AD'!$N$124</definedName>
    <definedName name="enexis_2015_7B.A.46">'Input Ov.Op- AD'!$N$125</definedName>
    <definedName name="enexis_2015_7B.A.47">'Input Ov.Op- AD'!$N$126</definedName>
    <definedName name="enexis_2015_7B.A.48">'Input Ov.Op- AD'!$N$127</definedName>
    <definedName name="enexis_2015_7B.B.21">'Input Ov.Op- AD'!$N$134</definedName>
    <definedName name="enexis_2015_7B.B.22">'Input Ov.Op- AD'!$N$135</definedName>
    <definedName name="enexis_2015_7B.B.23">'Input Ov.Op- AD'!$N$136</definedName>
    <definedName name="enexis_2015_7B.B.24">'Input Ov.Op- AD'!$N$137</definedName>
    <definedName name="enexis_2015_7B.B.25">'Input Ov.Op- AD'!$N$138</definedName>
    <definedName name="enexis_2015_7B.B.26">'Input Ov.Op- AD'!$N$139</definedName>
    <definedName name="enexis_2015_7B.B.27">'Input Ov.Op- AD'!$N$140</definedName>
    <definedName name="enexis_2015_7B.B.28">'Input Ov.Op- AD'!$N$141</definedName>
    <definedName name="enexis_2015_7B.B.29">'Input Ov.Op- AD'!$N$142</definedName>
    <definedName name="ENEXIS_2015_OO_LOG">#REF!</definedName>
    <definedName name="ENEXIS_2015_OPEX_LOG">#REF!</definedName>
    <definedName name="enexis_2015_Total_Cost_Ex_1">'Totale kosten '!$N$57</definedName>
    <definedName name="enexis_2015_Total_Cost_Ex_10">'Totale kosten '!$N$100</definedName>
    <definedName name="enexis_2015_Total_Cost_Ex_2">'Totale kosten '!$N$58</definedName>
    <definedName name="enexis_2015_Total_Cost_Ex_3">'Totale kosten '!$N$59</definedName>
    <definedName name="enexis_2015_Total_Cost_Ex_4">'Totale kosten '!$N$61</definedName>
    <definedName name="enexis_2015_Total_Cost_Ex_5">'Totale kosten '!$N$62</definedName>
    <definedName name="enexis_2015_Total_Cost_Ex_6">'Totale kosten '!$N$67</definedName>
    <definedName name="enexis_2015_Total_Cost_Ex_7">'Totale kosten '!$N$96</definedName>
    <definedName name="enexis_2015_Total_Cost_Ex_8">'Totale kosten '!$N$97</definedName>
    <definedName name="enexis_2015_Total_Cost_Ex_9">'Totale kosten '!$N$99</definedName>
    <definedName name="liander_2012_Total_Cost_Ex_1">'Totale kosten '!$O$14</definedName>
    <definedName name="liander_2012_Total_Cost_Ex_2">'Totale kosten '!$O$15</definedName>
    <definedName name="liander_2013_Total_Cost_Ex_1">'Totale kosten '!$O$23</definedName>
    <definedName name="liander_2013_Total_Cost_Ex_10">'Totale kosten '!$O$79</definedName>
    <definedName name="liander_2013_Total_Cost_Ex_11">'Totale kosten '!$O$80</definedName>
    <definedName name="liander_2013_Total_Cost_Ex_2">'Totale kosten '!$O$24</definedName>
    <definedName name="liander_2013_Total_Cost_Ex_3">'Totale kosten '!$O$25</definedName>
    <definedName name="liander_2013_Total_Cost_Ex_4">'Totale kosten '!$O$27</definedName>
    <definedName name="liander_2013_Total_Cost_Ex_5">'Totale kosten '!$O$28</definedName>
    <definedName name="liander_2013_Total_Cost_Ex_6">'Totale kosten '!$O$33</definedName>
    <definedName name="liander_2013_Total_Cost_Ex_7">'Totale kosten '!$O$34</definedName>
    <definedName name="liander_2013_Total_Cost_Ex_8">'Totale kosten '!$O$76</definedName>
    <definedName name="liander_2013_Total_Cost_Ex_9">'Totale kosten '!$O$77</definedName>
    <definedName name="liander_2014_2B.E.AD.tot">'Input Ov.Op- AD'!$O$99</definedName>
    <definedName name="liander_2014_2B.E.TD.tot">'Input Ov. Op-TD'!$O$145</definedName>
    <definedName name="liander_2014_3A.A.42">'Input OPEX-TD'!$O$61</definedName>
    <definedName name="liander_2014_3A.A.43">'Input OPEX-TD'!$O$63</definedName>
    <definedName name="liander_2014_3A.A.44">'Input OPEX-TD'!$O$66</definedName>
    <definedName name="liander_2014_3A.A.45">'Input OPEX-TD'!$O$67</definedName>
    <definedName name="liander_2014_3A.A.46">'Input OPEX-TD'!$O$70</definedName>
    <definedName name="liander_2014_3A.A.47">'Input OPEX-TD'!$O$71</definedName>
    <definedName name="liander_2014_3A.A.48">'Input OPEX-TD'!$O$72</definedName>
    <definedName name="liander_2014_3A.A.49">'Input OPEX-TD'!$O$73</definedName>
    <definedName name="liander_2014_3A.A.51">'Input OPEX-TD'!$O$62</definedName>
    <definedName name="liander_2014_3B.A.51">'INPUT OPEX-AD'!$O$30</definedName>
    <definedName name="liander_2014_3B.som.1">'INPUT OPEX-AD'!$O$29</definedName>
    <definedName name="liander_2014_3B.som.2">'INPUT OPEX-AD'!$O$31</definedName>
    <definedName name="liander_2014_3B.som.3">'INPUT OPEX-AD'!$O$34</definedName>
    <definedName name="liander_2014_3B.som.4">'INPUT OPEX-AD'!$O$35</definedName>
    <definedName name="liander_2014_3B.som.5">'INPUT OPEX-AD'!$O$38</definedName>
    <definedName name="liander_2014_3B.som.6">'INPUT OPEX-AD'!$O$39</definedName>
    <definedName name="liander_2014_3B.som.7">'INPUT OPEX-AD'!$O$40</definedName>
    <definedName name="liander_2014_7A.A.21">'Input Ov. Op-TD'!$O$107</definedName>
    <definedName name="liander_2014_7A.A.22">'Input Ov. Op-TD'!$O$108</definedName>
    <definedName name="liander_2014_7A.A.23">'Input Ov. Op-TD'!$O$109</definedName>
    <definedName name="liander_2014_7A.A.24">'Input Ov. Op-TD'!$O$110</definedName>
    <definedName name="liander_2014_7A.A.25">'Input Ov. Op-TD'!$O$111</definedName>
    <definedName name="liander_2014_7A.A.26">'Input Ov. Op-TD'!$O$112</definedName>
    <definedName name="liander_2014_7A.A.27">'Input Ov. Op-TD'!$O$113</definedName>
    <definedName name="liander_2014_7A.A.41">'Input Ov. Op-TD'!$O$119</definedName>
    <definedName name="liander_2014_7A.A.42">'Input Ov. Op-TD'!$O$120</definedName>
    <definedName name="liander_2014_7A.A.43">'Input Ov. Op-TD'!$O$121</definedName>
    <definedName name="liander_2014_7A.A.44">'Input Ov. Op-TD'!$O$122</definedName>
    <definedName name="liander_2014_7A.A.45">'Input Ov. Op-TD'!$O$123</definedName>
    <definedName name="liander_2014_7A.A.46">'Input Ov. Op-TD'!$O$124</definedName>
    <definedName name="liander_2014_7A.A.47">'Input Ov. Op-TD'!$O$125</definedName>
    <definedName name="liander_2014_7A.B.21">'Input Ov. Op-TD'!$O$131</definedName>
    <definedName name="liander_2014_7A.B.22">'Input Ov. Op-TD'!$O$132</definedName>
    <definedName name="liander_2014_7A.B.23">'Input Ov. Op-TD'!$O$133</definedName>
    <definedName name="liander_2014_7A.B.24">'Input Ov. Op-TD'!$O$134</definedName>
    <definedName name="liander_2014_7A.B.25">'Input Ov. Op-TD'!$O$135</definedName>
    <definedName name="liander_2014_7A.B.26">'Input Ov. Op-TD'!$O$136</definedName>
    <definedName name="liander_2014_7A.B.27">'Input Ov. Op-TD'!$O$137</definedName>
    <definedName name="liander_2014_7A.B.28">'Input Ov. Op-TD'!$O$138</definedName>
    <definedName name="liander_2014_7A.B.29">'Input Ov. Op-TD'!$O$139</definedName>
    <definedName name="liander_2014_7A.B.30">'Input Ov. Op-TD'!$O$140</definedName>
    <definedName name="liander_2014_7B.A.21">'Input Ov.Op- AD'!$O$59</definedName>
    <definedName name="liander_2014_7B.A.22">'Input Ov.Op- AD'!$O$60</definedName>
    <definedName name="liander_2014_7B.A.23">'Input Ov.Op- AD'!$O$61</definedName>
    <definedName name="liander_2014_7B.A.24">'Input Ov.Op- AD'!$O$62</definedName>
    <definedName name="liander_2014_7B.A.25">'Input Ov.Op- AD'!$O$63</definedName>
    <definedName name="liander_2014_7B.A.26">'Input Ov.Op- AD'!$O$64</definedName>
    <definedName name="liander_2014_7B.A.27">'Input Ov.Op- AD'!$O$65</definedName>
    <definedName name="liander_2014_7B.A.28">'Input Ov.Op- AD'!$O$66</definedName>
    <definedName name="liander_2014_7B.A.41">'Input Ov.Op- AD'!$O$72</definedName>
    <definedName name="liander_2014_7B.A.42">'Input Ov.Op- AD'!$O$73</definedName>
    <definedName name="liander_2014_7B.A.43">'Input Ov.Op- AD'!$O$74</definedName>
    <definedName name="liander_2014_7B.A.44">'Input Ov.Op- AD'!$O$75</definedName>
    <definedName name="liander_2014_7B.A.45">'Input Ov.Op- AD'!$O$76</definedName>
    <definedName name="liander_2014_7B.A.46">'Input Ov.Op- AD'!$O$77</definedName>
    <definedName name="liander_2014_7B.A.47">'Input Ov.Op- AD'!$O$78</definedName>
    <definedName name="liander_2014_7B.A.48">'Input Ov.Op- AD'!$O$79</definedName>
    <definedName name="liander_2014_7B.B.21">'Input Ov.Op- AD'!$O$86</definedName>
    <definedName name="liander_2014_7B.B.22">'Input Ov.Op- AD'!$O$87</definedName>
    <definedName name="liander_2014_7B.B.23">'Input Ov.Op- AD'!$O$88</definedName>
    <definedName name="liander_2014_7B.B.24">'Input Ov.Op- AD'!$O$89</definedName>
    <definedName name="liander_2014_7B.B.25">'Input Ov.Op- AD'!$O$90</definedName>
    <definedName name="liander_2014_7B.B.26">'Input Ov.Op- AD'!$O$91</definedName>
    <definedName name="liander_2014_7B.B.27">'Input Ov.Op- AD'!$O$92</definedName>
    <definedName name="liander_2014_7B.B.28">'Input Ov.Op- AD'!$O$93</definedName>
    <definedName name="liander_2014_7B.B.29">'Input Ov.Op- AD'!$O$94</definedName>
    <definedName name="LIANDER_2014_OO_LOG">#REF!</definedName>
    <definedName name="LIANDER_2014_OPEX_LOG">#REF!</definedName>
    <definedName name="liander_2014_Total_Cost_Ex_1">'Totale kosten '!$O$40</definedName>
    <definedName name="liander_2014_Total_Cost_Ex_10">'Totale kosten '!$O$89</definedName>
    <definedName name="liander_2014_Total_Cost_Ex_11">'Totale kosten '!$O$90</definedName>
    <definedName name="liander_2014_Total_Cost_Ex_2">'Totale kosten '!$O$41</definedName>
    <definedName name="liander_2014_Total_Cost_Ex_3">'Totale kosten '!$O$42</definedName>
    <definedName name="liander_2014_Total_Cost_Ex_4">'Totale kosten '!$O$44</definedName>
    <definedName name="liander_2014_Total_Cost_Ex_5">'Totale kosten '!$O$45</definedName>
    <definedName name="liander_2014_Total_Cost_Ex_6">'Totale kosten '!$O$50</definedName>
    <definedName name="liander_2014_Total_Cost_Ex_7">'Totale kosten '!$O$51</definedName>
    <definedName name="liander_2014_Total_Cost_Ex_8">'Totale kosten '!$O$86</definedName>
    <definedName name="liander_2014_Total_Cost_Ex_9">'Totale kosten '!$O$87</definedName>
    <definedName name="liander_2015_2B.E.AD.tot">'Input Ov.Op- AD'!$O$147</definedName>
    <definedName name="liander_2015_2B.E.TD.tot">'Input Ov. Op-TD'!$O$192</definedName>
    <definedName name="liander_2015_3A.A.42">'Input OPEX-TD'!$O$85</definedName>
    <definedName name="liander_2015_3A.A.43">'Input OPEX-TD'!$O$87</definedName>
    <definedName name="liander_2015_3A.A.44">'Input OPEX-TD'!$O$90</definedName>
    <definedName name="liander_2015_3A.A.45">'Input OPEX-TD'!$O$91</definedName>
    <definedName name="liander_2015_3A.A.46">'Input OPEX-TD'!$O$94</definedName>
    <definedName name="liander_2015_3A.A.47">'Input OPEX-TD'!$O$95</definedName>
    <definedName name="liander_2015_3A.A.48">'Input OPEX-TD'!$O$96</definedName>
    <definedName name="liander_2015_3A.A.49">'Input OPEX-TD'!$O$97</definedName>
    <definedName name="liander_2015_3A.A.51">'Input OPEX-TD'!$O$86</definedName>
    <definedName name="liander_2015_3B.A.51">'INPUT OPEX-AD'!$O$49</definedName>
    <definedName name="liander_2015_3B.som.1">'INPUT OPEX-AD'!$O$48</definedName>
    <definedName name="liander_2015_3B.som.2">'INPUT OPEX-AD'!$O$50</definedName>
    <definedName name="liander_2015_3B.som.3">'INPUT OPEX-AD'!$O$53</definedName>
    <definedName name="liander_2015_3B.som.4">'INPUT OPEX-AD'!$O$54</definedName>
    <definedName name="liander_2015_3B.som.5">'INPUT OPEX-AD'!$O$57</definedName>
    <definedName name="liander_2015_3B.som.6">'INPUT OPEX-AD'!$O$58</definedName>
    <definedName name="liander_2015_3B.som.7">'INPUT OPEX-AD'!$O$59</definedName>
    <definedName name="liander_2015_7A.A.21">'Input Ov. Op-TD'!$O$154</definedName>
    <definedName name="liander_2015_7A.A.22">'Input Ov. Op-TD'!$O$155</definedName>
    <definedName name="liander_2015_7A.A.23">'Input Ov. Op-TD'!$O$156</definedName>
    <definedName name="liander_2015_7A.A.24">'Input Ov. Op-TD'!$O$157</definedName>
    <definedName name="liander_2015_7A.A.25">'Input Ov. Op-TD'!$O$158</definedName>
    <definedName name="liander_2015_7A.A.26">'Input Ov. Op-TD'!$O$159</definedName>
    <definedName name="liander_2015_7A.A.27">'Input Ov. Op-TD'!$O$160</definedName>
    <definedName name="liander_2015_7A.A.41">'Input Ov. Op-TD'!$O$166</definedName>
    <definedName name="liander_2015_7A.A.42">'Input Ov. Op-TD'!$O$167</definedName>
    <definedName name="liander_2015_7A.A.43">'Input Ov. Op-TD'!$O$168</definedName>
    <definedName name="liander_2015_7A.A.44">'Input Ov. Op-TD'!$O$169</definedName>
    <definedName name="liander_2015_7A.A.45">'Input Ov. Op-TD'!$O$170</definedName>
    <definedName name="liander_2015_7A.A.46">'Input Ov. Op-TD'!$O$171</definedName>
    <definedName name="liander_2015_7A.A.47">'Input Ov. Op-TD'!$O$172</definedName>
    <definedName name="liander_2015_7A.B.21">'Input Ov. Op-TD'!$O$178</definedName>
    <definedName name="liander_2015_7A.B.22">'Input Ov. Op-TD'!$O$179</definedName>
    <definedName name="liander_2015_7A.B.23">'Input Ov. Op-TD'!$O$180</definedName>
    <definedName name="liander_2015_7A.B.24">'Input Ov. Op-TD'!$O$181</definedName>
    <definedName name="liander_2015_7A.B.25">'Input Ov. Op-TD'!$O$182</definedName>
    <definedName name="liander_2015_7A.B.26">'Input Ov. Op-TD'!$O$183</definedName>
    <definedName name="liander_2015_7A.B.27">'Input Ov. Op-TD'!$O$184</definedName>
    <definedName name="liander_2015_7A.B.28">'Input Ov. Op-TD'!$O$185</definedName>
    <definedName name="liander_2015_7A.B.29">'Input Ov. Op-TD'!$O$186</definedName>
    <definedName name="liander_2015_7A.B.30">'Input Ov. Op-TD'!$O$187</definedName>
    <definedName name="liander_2015_7B.A.21">'Input Ov.Op- AD'!$O$107</definedName>
    <definedName name="liander_2015_7B.A.22">'Input Ov.Op- AD'!$O$108</definedName>
    <definedName name="liander_2015_7B.A.23">'Input Ov.Op- AD'!$O$109</definedName>
    <definedName name="liander_2015_7B.A.24">'Input Ov.Op- AD'!$O$110</definedName>
    <definedName name="liander_2015_7B.A.25">'Input Ov.Op- AD'!$O$111</definedName>
    <definedName name="liander_2015_7B.A.26">'Input Ov.Op- AD'!$O$112</definedName>
    <definedName name="liander_2015_7B.A.27">'Input Ov.Op- AD'!$O$113</definedName>
    <definedName name="liander_2015_7B.A.28">'Input Ov.Op- AD'!$O$114</definedName>
    <definedName name="liander_2015_7B.A.41">'Input Ov.Op- AD'!$O$120</definedName>
    <definedName name="liander_2015_7B.A.42">'Input Ov.Op- AD'!$O$121</definedName>
    <definedName name="liander_2015_7B.A.43">'Input Ov.Op- AD'!$O$122</definedName>
    <definedName name="liander_2015_7B.A.44">'Input Ov.Op- AD'!$O$123</definedName>
    <definedName name="liander_2015_7B.A.45">'Input Ov.Op- AD'!$O$124</definedName>
    <definedName name="liander_2015_7B.A.46">'Input Ov.Op- AD'!$O$125</definedName>
    <definedName name="liander_2015_7B.A.47">'Input Ov.Op- AD'!$O$126</definedName>
    <definedName name="liander_2015_7B.A.48">'Input Ov.Op- AD'!$O$127</definedName>
    <definedName name="liander_2015_7B.B.21">'Input Ov.Op- AD'!$O$134</definedName>
    <definedName name="liander_2015_7B.B.22">'Input Ov.Op- AD'!$O$135</definedName>
    <definedName name="liander_2015_7B.B.23">'Input Ov.Op- AD'!$O$136</definedName>
    <definedName name="liander_2015_7B.B.24">'Input Ov.Op- AD'!$O$137</definedName>
    <definedName name="liander_2015_7B.B.25">'Input Ov.Op- AD'!$O$138</definedName>
    <definedName name="liander_2015_7B.B.26">'Input Ov.Op- AD'!$O$139</definedName>
    <definedName name="liander_2015_7B.B.27">'Input Ov.Op- AD'!$O$140</definedName>
    <definedName name="liander_2015_7B.B.28">'Input Ov.Op- AD'!$O$141</definedName>
    <definedName name="liander_2015_7B.B.29">'Input Ov.Op- AD'!$O$142</definedName>
    <definedName name="LIANDER_2015_OO_LOG">#REF!</definedName>
    <definedName name="LIANDER_2015_OPEX_LOG">#REF!</definedName>
    <definedName name="liander_2015_Total_Cost_Ex_1">'Totale kosten '!$O$57</definedName>
    <definedName name="liander_2015_Total_Cost_Ex_10">'Totale kosten '!$O$100</definedName>
    <definedName name="liander_2015_Total_Cost_Ex_2">'Totale kosten '!$O$58</definedName>
    <definedName name="liander_2015_Total_Cost_Ex_3">'Totale kosten '!$O$59</definedName>
    <definedName name="liander_2015_Total_Cost_Ex_4">'Totale kosten '!$O$61</definedName>
    <definedName name="liander_2015_Total_Cost_Ex_5">'Totale kosten '!$O$62</definedName>
    <definedName name="liander_2015_Total_Cost_Ex_6">'Totale kosten '!$O$67</definedName>
    <definedName name="liander_2015_Total_Cost_Ex_7">'Totale kosten '!$O$96</definedName>
    <definedName name="liander_2015_Total_Cost_Ex_8">'Totale kosten '!$O$97</definedName>
    <definedName name="liander_2015_Total_Cost_Ex_9">'Totale kosten '!$O$99</definedName>
    <definedName name="rendo_2012_Total_Cost_Ex_1">'Totale kosten '!$P$14</definedName>
    <definedName name="rendo_2012_Total_Cost_Ex_2">'Totale kosten '!$P$15</definedName>
    <definedName name="rendo_2013_Total_Cost_Ex_1">'Totale kosten '!$P$23</definedName>
    <definedName name="rendo_2013_Total_Cost_Ex_10">'Totale kosten '!$P$79</definedName>
    <definedName name="rendo_2013_Total_Cost_Ex_11">'Totale kosten '!$P$80</definedName>
    <definedName name="rendo_2013_Total_Cost_Ex_2">'Totale kosten '!$P$24</definedName>
    <definedName name="rendo_2013_Total_Cost_Ex_3">'Totale kosten '!$P$25</definedName>
    <definedName name="rendo_2013_Total_Cost_Ex_4">'Totale kosten '!$P$27</definedName>
    <definedName name="rendo_2013_Total_Cost_Ex_5">'Totale kosten '!$P$28</definedName>
    <definedName name="rendo_2013_Total_Cost_Ex_6">'Totale kosten '!$P$33</definedName>
    <definedName name="rendo_2013_Total_Cost_Ex_7">'Totale kosten '!$P$34</definedName>
    <definedName name="rendo_2013_Total_Cost_Ex_8">'Totale kosten '!$P$76</definedName>
    <definedName name="rendo_2013_Total_Cost_Ex_9">'Totale kosten '!$P$77</definedName>
    <definedName name="rendo_2014_2B.E.AD.tot">'Input Ov.Op- AD'!$P$99</definedName>
    <definedName name="rendo_2014_2B.E.TD.tot">'Input Ov. Op-TD'!$P$145</definedName>
    <definedName name="rendo_2014_3A.A.42">'Input OPEX-TD'!$P$61</definedName>
    <definedName name="rendo_2014_3A.A.43">'Input OPEX-TD'!$P$63</definedName>
    <definedName name="rendo_2014_3A.A.44">'Input OPEX-TD'!$P$66</definedName>
    <definedName name="rendo_2014_3A.A.45">'Input OPEX-TD'!$P$67</definedName>
    <definedName name="rendo_2014_3A.A.46">'Input OPEX-TD'!$P$70</definedName>
    <definedName name="rendo_2014_3A.A.47">'Input OPEX-TD'!$P$71</definedName>
    <definedName name="rendo_2014_3A.A.48">'Input OPEX-TD'!$P$72</definedName>
    <definedName name="rendo_2014_3A.A.49">'Input OPEX-TD'!$P$73</definedName>
    <definedName name="rendo_2014_3A.A.51">'Input OPEX-TD'!$P$62</definedName>
    <definedName name="rendo_2014_3B.A.51">'INPUT OPEX-AD'!$P$30</definedName>
    <definedName name="rendo_2014_3B.som.1">'INPUT OPEX-AD'!$P$29</definedName>
    <definedName name="rendo_2014_3B.som.2">'INPUT OPEX-AD'!$P$31</definedName>
    <definedName name="rendo_2014_3B.som.3">'INPUT OPEX-AD'!$P$34</definedName>
    <definedName name="rendo_2014_3B.som.4">'INPUT OPEX-AD'!$P$35</definedName>
    <definedName name="rendo_2014_3B.som.5">'INPUT OPEX-AD'!$P$38</definedName>
    <definedName name="rendo_2014_3B.som.6">'INPUT OPEX-AD'!$P$39</definedName>
    <definedName name="rendo_2014_3B.som.7">'INPUT OPEX-AD'!$P$40</definedName>
    <definedName name="rendo_2014_7A.A.21">'Input Ov. Op-TD'!$P$107</definedName>
    <definedName name="rendo_2014_7A.A.22">'Input Ov. Op-TD'!$P$108</definedName>
    <definedName name="rendo_2014_7A.A.23">'Input Ov. Op-TD'!$P$109</definedName>
    <definedName name="rendo_2014_7A.A.24">'Input Ov. Op-TD'!$P$110</definedName>
    <definedName name="rendo_2014_7A.A.25">'Input Ov. Op-TD'!$P$111</definedName>
    <definedName name="rendo_2014_7A.A.26">'Input Ov. Op-TD'!$P$112</definedName>
    <definedName name="rendo_2014_7A.A.27">'Input Ov. Op-TD'!$P$113</definedName>
    <definedName name="rendo_2014_7A.A.41">'Input Ov. Op-TD'!$P$119</definedName>
    <definedName name="rendo_2014_7A.A.42">'Input Ov. Op-TD'!$P$120</definedName>
    <definedName name="rendo_2014_7A.A.43">'Input Ov. Op-TD'!$P$121</definedName>
    <definedName name="rendo_2014_7A.A.44">'Input Ov. Op-TD'!$P$122</definedName>
    <definedName name="rendo_2014_7A.A.45">'Input Ov. Op-TD'!$P$123</definedName>
    <definedName name="rendo_2014_7A.A.46">'Input Ov. Op-TD'!$P$124</definedName>
    <definedName name="rendo_2014_7A.A.47">'Input Ov. Op-TD'!$P$125</definedName>
    <definedName name="rendo_2014_7A.B.21">'Input Ov. Op-TD'!$P$131</definedName>
    <definedName name="rendo_2014_7A.B.22">'Input Ov. Op-TD'!$P$132</definedName>
    <definedName name="rendo_2014_7A.B.23">'Input Ov. Op-TD'!$P$133</definedName>
    <definedName name="rendo_2014_7A.B.24">'Input Ov. Op-TD'!$P$134</definedName>
    <definedName name="rendo_2014_7A.B.25">'Input Ov. Op-TD'!$P$135</definedName>
    <definedName name="rendo_2014_7A.B.26">'Input Ov. Op-TD'!$P$136</definedName>
    <definedName name="rendo_2014_7A.B.27">'Input Ov. Op-TD'!$P$137</definedName>
    <definedName name="rendo_2014_7A.B.28">'Input Ov. Op-TD'!$P$138</definedName>
    <definedName name="rendo_2014_7A.B.29">'Input Ov. Op-TD'!$P$139</definedName>
    <definedName name="rendo_2014_7A.B.30">'Input Ov. Op-TD'!$P$140</definedName>
    <definedName name="rendo_2014_7B.A.21">'Input Ov.Op- AD'!$P$59</definedName>
    <definedName name="rendo_2014_7B.A.22">'Input Ov.Op- AD'!$P$60</definedName>
    <definedName name="rendo_2014_7B.A.23">'Input Ov.Op- AD'!$P$61</definedName>
    <definedName name="rendo_2014_7B.A.24">'Input Ov.Op- AD'!$P$62</definedName>
    <definedName name="rendo_2014_7B.A.25">'Input Ov.Op- AD'!$P$63</definedName>
    <definedName name="rendo_2014_7B.A.26">'Input Ov.Op- AD'!$P$64</definedName>
    <definedName name="rendo_2014_7B.A.27">'Input Ov.Op- AD'!$P$65</definedName>
    <definedName name="rendo_2014_7B.A.28">'Input Ov.Op- AD'!$P$66</definedName>
    <definedName name="rendo_2014_7B.A.41">'Input Ov.Op- AD'!$P$72</definedName>
    <definedName name="rendo_2014_7B.A.42">'Input Ov.Op- AD'!$P$73</definedName>
    <definedName name="rendo_2014_7B.A.43">'Input Ov.Op- AD'!$P$74</definedName>
    <definedName name="rendo_2014_7B.A.44">'Input Ov.Op- AD'!$P$75</definedName>
    <definedName name="rendo_2014_7B.A.45">'Input Ov.Op- AD'!$P$76</definedName>
    <definedName name="rendo_2014_7B.A.46">'Input Ov.Op- AD'!$P$77</definedName>
    <definedName name="rendo_2014_7B.A.47">'Input Ov.Op- AD'!$P$78</definedName>
    <definedName name="rendo_2014_7B.A.48">'Input Ov.Op- AD'!$P$79</definedName>
    <definedName name="rendo_2014_7B.B.21">'Input Ov.Op- AD'!$P$86</definedName>
    <definedName name="rendo_2014_7B.B.22">'Input Ov.Op- AD'!$P$87</definedName>
    <definedName name="rendo_2014_7B.B.23">'Input Ov.Op- AD'!$P$88</definedName>
    <definedName name="rendo_2014_7B.B.24">'Input Ov.Op- AD'!$P$89</definedName>
    <definedName name="rendo_2014_7B.B.25">'Input Ov.Op- AD'!$P$90</definedName>
    <definedName name="rendo_2014_7B.B.26">'Input Ov.Op- AD'!$P$91</definedName>
    <definedName name="rendo_2014_7B.B.27">'Input Ov.Op- AD'!$P$92</definedName>
    <definedName name="rendo_2014_7B.B.28">'Input Ov.Op- AD'!$P$93</definedName>
    <definedName name="rendo_2014_7B.B.29">'Input Ov.Op- AD'!$P$94</definedName>
    <definedName name="RENDO_2014_OO_LOG">#REF!</definedName>
    <definedName name="RENDO_2014_OPEX_LOG">#REF!</definedName>
    <definedName name="rendo_2014_Total_Cost_Ex_1">'Totale kosten '!$P$40</definedName>
    <definedName name="rendo_2014_Total_Cost_Ex_10">'Totale kosten '!$P$89</definedName>
    <definedName name="rendo_2014_Total_Cost_Ex_11">'Totale kosten '!$P$90</definedName>
    <definedName name="rendo_2014_Total_Cost_Ex_2">'Totale kosten '!$P$41</definedName>
    <definedName name="rendo_2014_Total_Cost_Ex_3">'Totale kosten '!$P$42</definedName>
    <definedName name="rendo_2014_Total_Cost_Ex_4">'Totale kosten '!$P$44</definedName>
    <definedName name="rendo_2014_Total_Cost_Ex_5">'Totale kosten '!$P$45</definedName>
    <definedName name="rendo_2014_Total_Cost_Ex_6">'Totale kosten '!$P$50</definedName>
    <definedName name="rendo_2014_Total_Cost_Ex_7">'Totale kosten '!$P$51</definedName>
    <definedName name="rendo_2014_Total_Cost_Ex_8">'Totale kosten '!$P$86</definedName>
    <definedName name="rendo_2014_Total_Cost_Ex_9">'Totale kosten '!$P$87</definedName>
    <definedName name="rendo_2015_2B.E.AD.tot">'Input Ov.Op- AD'!$P$147</definedName>
    <definedName name="rendo_2015_2B.E.TD.tot">'Input Ov. Op-TD'!$P$192</definedName>
    <definedName name="rendo_2015_3A.A.42">'Input OPEX-TD'!$P$85</definedName>
    <definedName name="rendo_2015_3A.A.43">'Input OPEX-TD'!$P$87</definedName>
    <definedName name="rendo_2015_3A.A.44">'Input OPEX-TD'!$P$90</definedName>
    <definedName name="rendo_2015_3A.A.45">'Input OPEX-TD'!$P$91</definedName>
    <definedName name="rendo_2015_3A.A.46">'Input OPEX-TD'!$P$94</definedName>
    <definedName name="rendo_2015_3A.A.47">'Input OPEX-TD'!$P$95</definedName>
    <definedName name="rendo_2015_3A.A.48">'Input OPEX-TD'!$P$96</definedName>
    <definedName name="rendo_2015_3A.A.49">'Input OPEX-TD'!$P$97</definedName>
    <definedName name="rendo_2015_3A.A.51">'Input OPEX-TD'!$P$86</definedName>
    <definedName name="rendo_2015_3B.A.51">'INPUT OPEX-AD'!$P$49</definedName>
    <definedName name="rendo_2015_3B.som.1">'INPUT OPEX-AD'!$P$48</definedName>
    <definedName name="rendo_2015_3B.som.2">'INPUT OPEX-AD'!$P$50</definedName>
    <definedName name="rendo_2015_3B.som.3">'INPUT OPEX-AD'!$P$53</definedName>
    <definedName name="rendo_2015_3B.som.4">'INPUT OPEX-AD'!$P$54</definedName>
    <definedName name="rendo_2015_3B.som.5">'INPUT OPEX-AD'!$P$57</definedName>
    <definedName name="rendo_2015_3B.som.6">'INPUT OPEX-AD'!$P$58</definedName>
    <definedName name="rendo_2015_3B.som.7">'INPUT OPEX-AD'!$P$59</definedName>
    <definedName name="rendo_2015_7A.A.21">'Input Ov. Op-TD'!$P$154</definedName>
    <definedName name="rendo_2015_7A.A.22">'Input Ov. Op-TD'!$P$155</definedName>
    <definedName name="rendo_2015_7A.A.23">'Input Ov. Op-TD'!$P$156</definedName>
    <definedName name="rendo_2015_7A.A.24">'Input Ov. Op-TD'!$P$157</definedName>
    <definedName name="rendo_2015_7A.A.25">'Input Ov. Op-TD'!$P$158</definedName>
    <definedName name="rendo_2015_7A.A.26">'Input Ov. Op-TD'!$P$159</definedName>
    <definedName name="rendo_2015_7A.A.27">'Input Ov. Op-TD'!$P$160</definedName>
    <definedName name="rendo_2015_7A.A.41">'Input Ov. Op-TD'!$P$166</definedName>
    <definedName name="rendo_2015_7A.A.42">'Input Ov. Op-TD'!$P$167</definedName>
    <definedName name="rendo_2015_7A.A.43">'Input Ov. Op-TD'!$P$168</definedName>
    <definedName name="rendo_2015_7A.A.44">'Input Ov. Op-TD'!$P$169</definedName>
    <definedName name="rendo_2015_7A.A.45">'Input Ov. Op-TD'!$P$170</definedName>
    <definedName name="rendo_2015_7A.A.46">'Input Ov. Op-TD'!$P$171</definedName>
    <definedName name="rendo_2015_7A.A.47">'Input Ov. Op-TD'!$P$172</definedName>
    <definedName name="rendo_2015_7A.B.21">'Input Ov. Op-TD'!$P$178</definedName>
    <definedName name="rendo_2015_7A.B.22">'Input Ov. Op-TD'!$P$179</definedName>
    <definedName name="rendo_2015_7A.B.23">'Input Ov. Op-TD'!$P$180</definedName>
    <definedName name="rendo_2015_7A.B.24">'Input Ov. Op-TD'!$P$181</definedName>
    <definedName name="rendo_2015_7A.B.25">'Input Ov. Op-TD'!$P$182</definedName>
    <definedName name="rendo_2015_7A.B.26">'Input Ov. Op-TD'!$P$183</definedName>
    <definedName name="rendo_2015_7A.B.27">'Input Ov. Op-TD'!$P$184</definedName>
    <definedName name="rendo_2015_7A.B.28">'Input Ov. Op-TD'!$P$185</definedName>
    <definedName name="rendo_2015_7A.B.29">'Input Ov. Op-TD'!$P$186</definedName>
    <definedName name="rendo_2015_7A.B.30">'Input Ov. Op-TD'!$P$187</definedName>
    <definedName name="rendo_2015_7B.A.21">'Input Ov.Op- AD'!$P$107</definedName>
    <definedName name="rendo_2015_7B.A.22">'Input Ov.Op- AD'!$P$108</definedName>
    <definedName name="rendo_2015_7B.A.23">'Input Ov.Op- AD'!$P$109</definedName>
    <definedName name="rendo_2015_7B.A.24">'Input Ov.Op- AD'!$P$110</definedName>
    <definedName name="rendo_2015_7B.A.25">'Input Ov.Op- AD'!$P$111</definedName>
    <definedName name="rendo_2015_7B.A.26">'Input Ov.Op- AD'!$P$112</definedName>
    <definedName name="rendo_2015_7B.A.27">'Input Ov.Op- AD'!$P$113</definedName>
    <definedName name="rendo_2015_7B.A.28">'Input Ov.Op- AD'!$P$114</definedName>
    <definedName name="rendo_2015_7B.A.41">'Input Ov.Op- AD'!$P$120</definedName>
    <definedName name="rendo_2015_7B.A.42">'Input Ov.Op- AD'!$P$121</definedName>
    <definedName name="rendo_2015_7B.A.43">'Input Ov.Op- AD'!$P$122</definedName>
    <definedName name="rendo_2015_7B.A.44">'Input Ov.Op- AD'!$P$123</definedName>
    <definedName name="rendo_2015_7B.A.45">'Input Ov.Op- AD'!$P$124</definedName>
    <definedName name="rendo_2015_7B.A.46">'Input Ov.Op- AD'!$P$125</definedName>
    <definedName name="rendo_2015_7B.A.47">'Input Ov.Op- AD'!$P$126</definedName>
    <definedName name="rendo_2015_7B.A.48">'Input Ov.Op- AD'!$P$127</definedName>
    <definedName name="rendo_2015_7B.B.21">'Input Ov.Op- AD'!$P$134</definedName>
    <definedName name="rendo_2015_7B.B.22">'Input Ov.Op- AD'!$P$135</definedName>
    <definedName name="rendo_2015_7B.B.23">'Input Ov.Op- AD'!$P$136</definedName>
    <definedName name="rendo_2015_7B.B.24">'Input Ov.Op- AD'!$P$137</definedName>
    <definedName name="rendo_2015_7B.B.25">'Input Ov.Op- AD'!$P$138</definedName>
    <definedName name="rendo_2015_7B.B.26">'Input Ov.Op- AD'!$P$139</definedName>
    <definedName name="rendo_2015_7B.B.27">'Input Ov.Op- AD'!$P$140</definedName>
    <definedName name="rendo_2015_7B.B.28">'Input Ov.Op- AD'!$P$141</definedName>
    <definedName name="rendo_2015_7B.B.29">'Input Ov.Op- AD'!$P$142</definedName>
    <definedName name="RENDO_2015_OO_LOG">#REF!</definedName>
    <definedName name="RENDO_2015_OPEX_LOG">#REF!</definedName>
    <definedName name="rendo_2015_Total_Cost_Ex_1">'Totale kosten '!$P$57</definedName>
    <definedName name="rendo_2015_Total_Cost_Ex_10">'Totale kosten '!$P$100</definedName>
    <definedName name="rendo_2015_Total_Cost_Ex_2">'Totale kosten '!$P$58</definedName>
    <definedName name="rendo_2015_Total_Cost_Ex_3">'Totale kosten '!$P$59</definedName>
    <definedName name="rendo_2015_Total_Cost_Ex_4">'Totale kosten '!$P$61</definedName>
    <definedName name="rendo_2015_Total_Cost_Ex_5">'Totale kosten '!$P$62</definedName>
    <definedName name="rendo_2015_Total_Cost_Ex_6">'Totale kosten '!$P$67</definedName>
    <definedName name="rendo_2015_Total_Cost_Ex_7">'Totale kosten '!$P$96</definedName>
    <definedName name="rendo_2015_Total_Cost_Ex_8">'Totale kosten '!$P$97</definedName>
    <definedName name="rendo_2015_Total_Cost_Ex_9">'Totale kosten '!$P$99</definedName>
    <definedName name="Savings_2012_Total_Cost_Ex">'Totale kosten '!$J$17</definedName>
    <definedName name="Savings_2013_Total_Cost_Ex">'Totale kosten '!$J$30</definedName>
    <definedName name="stedin_2012_Total_Cost_Ex_1">'Totale kosten '!$Q$14</definedName>
    <definedName name="stedin_2012_Total_Cost_Ex_2">'Totale kosten '!$Q$15</definedName>
    <definedName name="stedin_2013_Total_Cost_Ex_1">'Totale kosten '!$Q$23</definedName>
    <definedName name="stedin_2013_Total_Cost_Ex_10">'Totale kosten '!$Q$79</definedName>
    <definedName name="stedin_2013_Total_Cost_Ex_11">'Totale kosten '!$Q$80</definedName>
    <definedName name="stedin_2013_Total_Cost_Ex_2">'Totale kosten '!$Q$24</definedName>
    <definedName name="stedin_2013_Total_Cost_Ex_3">'Totale kosten '!$Q$25</definedName>
    <definedName name="stedin_2013_Total_Cost_Ex_4">'Totale kosten '!$Q$27</definedName>
    <definedName name="stedin_2013_Total_Cost_Ex_5">'Totale kosten '!$Q$28</definedName>
    <definedName name="stedin_2013_Total_Cost_Ex_6">'Totale kosten '!$Q$33</definedName>
    <definedName name="stedin_2013_Total_Cost_Ex_7">'Totale kosten '!$Q$34</definedName>
    <definedName name="stedin_2013_Total_Cost_Ex_8">'Totale kosten '!$Q$76</definedName>
    <definedName name="stedin_2013_Total_Cost_Ex_9">'Totale kosten '!$Q$77</definedName>
    <definedName name="stedin_2014_2B.E.AD.tot">'Input Ov.Op- AD'!$Q$99</definedName>
    <definedName name="stedin_2014_2B.E.TD.tot">'Input Ov. Op-TD'!$Q$145</definedName>
    <definedName name="stedin_2014_3A.A.42">'Input OPEX-TD'!$Q$61</definedName>
    <definedName name="stedin_2014_3A.A.43">'Input OPEX-TD'!$Q$63</definedName>
    <definedName name="stedin_2014_3A.A.44">'Input OPEX-TD'!$Q$66</definedName>
    <definedName name="stedin_2014_3A.A.45">'Input OPEX-TD'!$Q$67</definedName>
    <definedName name="stedin_2014_3A.A.46">'Input OPEX-TD'!$Q$70</definedName>
    <definedName name="stedin_2014_3A.A.47">'Input OPEX-TD'!$Q$71</definedName>
    <definedName name="stedin_2014_3A.A.48">'Input OPEX-TD'!$Q$72</definedName>
    <definedName name="stedin_2014_3A.A.49">'Input OPEX-TD'!$Q$73</definedName>
    <definedName name="stedin_2014_3A.A.51">'Input OPEX-TD'!$Q$62</definedName>
    <definedName name="stedin_2014_3B.A.51">'INPUT OPEX-AD'!$Q$30</definedName>
    <definedName name="stedin_2014_3B.som.1">'INPUT OPEX-AD'!$Q$29</definedName>
    <definedName name="stedin_2014_3B.som.2">'INPUT OPEX-AD'!$Q$31</definedName>
    <definedName name="stedin_2014_3B.som.3">'INPUT OPEX-AD'!$Q$34</definedName>
    <definedName name="stedin_2014_3B.som.4">'INPUT OPEX-AD'!$Q$35</definedName>
    <definedName name="stedin_2014_3B.som.5">'INPUT OPEX-AD'!$Q$38</definedName>
    <definedName name="stedin_2014_3B.som.6">'INPUT OPEX-AD'!$Q$39</definedName>
    <definedName name="stedin_2014_3B.som.7">'INPUT OPEX-AD'!$Q$40</definedName>
    <definedName name="stedin_2014_7A.A.21">'Input Ov. Op-TD'!$Q$107</definedName>
    <definedName name="stedin_2014_7A.A.22">'Input Ov. Op-TD'!$Q$108</definedName>
    <definedName name="stedin_2014_7A.A.23">'Input Ov. Op-TD'!$Q$109</definedName>
    <definedName name="stedin_2014_7A.A.24">'Input Ov. Op-TD'!$Q$110</definedName>
    <definedName name="stedin_2014_7A.A.25">'Input Ov. Op-TD'!$Q$111</definedName>
    <definedName name="stedin_2014_7A.A.26">'Input Ov. Op-TD'!$Q$112</definedName>
    <definedName name="stedin_2014_7A.A.27">'Input Ov. Op-TD'!$Q$113</definedName>
    <definedName name="stedin_2014_7A.A.41">'Input Ov. Op-TD'!$Q$119</definedName>
    <definedName name="stedin_2014_7A.A.42">'Input Ov. Op-TD'!$Q$120</definedName>
    <definedName name="stedin_2014_7A.A.43">'Input Ov. Op-TD'!$Q$121</definedName>
    <definedName name="stedin_2014_7A.A.44">'Input Ov. Op-TD'!$Q$122</definedName>
    <definedName name="stedin_2014_7A.A.45">'Input Ov. Op-TD'!$Q$123</definedName>
    <definedName name="stedin_2014_7A.A.46">'Input Ov. Op-TD'!$Q$124</definedName>
    <definedName name="stedin_2014_7A.A.47">'Input Ov. Op-TD'!$Q$125</definedName>
    <definedName name="stedin_2014_7A.B.21">'Input Ov. Op-TD'!$Q$131</definedName>
    <definedName name="stedin_2014_7A.B.22">'Input Ov. Op-TD'!$Q$132</definedName>
    <definedName name="stedin_2014_7A.B.23">'Input Ov. Op-TD'!$Q$133</definedName>
    <definedName name="stedin_2014_7A.B.24">'Input Ov. Op-TD'!$Q$134</definedName>
    <definedName name="stedin_2014_7A.B.25">'Input Ov. Op-TD'!$Q$135</definedName>
    <definedName name="stedin_2014_7A.B.26">'Input Ov. Op-TD'!$Q$136</definedName>
    <definedName name="stedin_2014_7A.B.27">'Input Ov. Op-TD'!$Q$137</definedName>
    <definedName name="stedin_2014_7A.B.28">'Input Ov. Op-TD'!$Q$138</definedName>
    <definedName name="stedin_2014_7A.B.29">'Input Ov. Op-TD'!$Q$139</definedName>
    <definedName name="stedin_2014_7A.B.30">'Input Ov. Op-TD'!$Q$140</definedName>
    <definedName name="stedin_2014_7B.A.21">'Input Ov.Op- AD'!$Q$59</definedName>
    <definedName name="stedin_2014_7B.A.22">'Input Ov.Op- AD'!$Q$60</definedName>
    <definedName name="stedin_2014_7B.A.23">'Input Ov.Op- AD'!$Q$61</definedName>
    <definedName name="stedin_2014_7B.A.24">'Input Ov.Op- AD'!$Q$62</definedName>
    <definedName name="stedin_2014_7B.A.25">'Input Ov.Op- AD'!$Q$63</definedName>
    <definedName name="stedin_2014_7B.A.26">'Input Ov.Op- AD'!$Q$64</definedName>
    <definedName name="stedin_2014_7B.A.27">'Input Ov.Op- AD'!$Q$65</definedName>
    <definedName name="stedin_2014_7B.A.28">'Input Ov.Op- AD'!$Q$66</definedName>
    <definedName name="stedin_2014_7B.A.41">'Input Ov.Op- AD'!$Q$72</definedName>
    <definedName name="stedin_2014_7B.A.42">'Input Ov.Op- AD'!$Q$73</definedName>
    <definedName name="stedin_2014_7B.A.43">'Input Ov.Op- AD'!$Q$74</definedName>
    <definedName name="stedin_2014_7B.A.44">'Input Ov.Op- AD'!$Q$75</definedName>
    <definedName name="stedin_2014_7B.A.45">'Input Ov.Op- AD'!$Q$76</definedName>
    <definedName name="stedin_2014_7B.A.46">'Input Ov.Op- AD'!$Q$77</definedName>
    <definedName name="stedin_2014_7B.A.47">'Input Ov.Op- AD'!$Q$78</definedName>
    <definedName name="stedin_2014_7B.A.48">'Input Ov.Op- AD'!$Q$79</definedName>
    <definedName name="stedin_2014_7B.B.21">'Input Ov.Op- AD'!$Q$86</definedName>
    <definedName name="stedin_2014_7B.B.22">'Input Ov.Op- AD'!$Q$87</definedName>
    <definedName name="stedin_2014_7B.B.23">'Input Ov.Op- AD'!$Q$88</definedName>
    <definedName name="stedin_2014_7B.B.24">'Input Ov.Op- AD'!$Q$89</definedName>
    <definedName name="stedin_2014_7B.B.25">'Input Ov.Op- AD'!$Q$90</definedName>
    <definedName name="stedin_2014_7B.B.26">'Input Ov.Op- AD'!$Q$91</definedName>
    <definedName name="stedin_2014_7B.B.27">'Input Ov.Op- AD'!$Q$92</definedName>
    <definedName name="stedin_2014_7B.B.28">'Input Ov.Op- AD'!$Q$93</definedName>
    <definedName name="stedin_2014_7B.B.29">'Input Ov.Op- AD'!$Q$94</definedName>
    <definedName name="STEDIN_2014_OO_LOG">#REF!</definedName>
    <definedName name="STEDIN_2014_OPEX_LOG">#REF!</definedName>
    <definedName name="stedin_2014_Total_Cost_Ex_1">'Totale kosten '!$Q$40</definedName>
    <definedName name="stedin_2014_Total_Cost_Ex_10">'Totale kosten '!$Q$89</definedName>
    <definedName name="stedin_2014_Total_Cost_Ex_11">'Totale kosten '!$Q$90</definedName>
    <definedName name="stedin_2014_Total_Cost_Ex_2">'Totale kosten '!$Q$41</definedName>
    <definedName name="stedin_2014_Total_Cost_Ex_3">'Totale kosten '!$Q$42</definedName>
    <definedName name="stedin_2014_Total_Cost_Ex_4">'Totale kosten '!$Q$44</definedName>
    <definedName name="stedin_2014_Total_Cost_Ex_5">'Totale kosten '!$Q$45</definedName>
    <definedName name="stedin_2014_Total_Cost_Ex_6">'Totale kosten '!$Q$50</definedName>
    <definedName name="stedin_2014_Total_Cost_Ex_7">'Totale kosten '!$Q$51</definedName>
    <definedName name="stedin_2014_Total_Cost_Ex_8">'Totale kosten '!$Q$86</definedName>
    <definedName name="stedin_2014_Total_Cost_Ex_9">'Totale kosten '!$Q$87</definedName>
    <definedName name="stedin_2015_2B.E.AD.tot">'Input Ov.Op- AD'!$Q$147</definedName>
    <definedName name="stedin_2015_2B.E.TD.tot">'Input Ov. Op-TD'!$Q$192</definedName>
    <definedName name="stedin_2015_3A.A.42">'Input OPEX-TD'!$Q$85</definedName>
    <definedName name="stedin_2015_3A.A.43">'Input OPEX-TD'!$Q$87</definedName>
    <definedName name="stedin_2015_3A.A.44">'Input OPEX-TD'!$Q$90</definedName>
    <definedName name="stedin_2015_3A.A.45">'Input OPEX-TD'!$Q$91</definedName>
    <definedName name="stedin_2015_3A.A.46">'Input OPEX-TD'!$Q$94</definedName>
    <definedName name="stedin_2015_3A.A.47">'Input OPEX-TD'!$Q$95</definedName>
    <definedName name="stedin_2015_3A.A.48">'Input OPEX-TD'!$Q$96</definedName>
    <definedName name="stedin_2015_3A.A.49">'Input OPEX-TD'!$Q$97</definedName>
    <definedName name="stedin_2015_3A.A.51">'Input OPEX-TD'!$Q$86</definedName>
    <definedName name="stedin_2015_3B.A.51">'INPUT OPEX-AD'!$Q$49</definedName>
    <definedName name="stedin_2015_3B.som.1">'INPUT OPEX-AD'!$Q$48</definedName>
    <definedName name="stedin_2015_3B.som.2">'INPUT OPEX-AD'!$Q$50</definedName>
    <definedName name="stedin_2015_3B.som.3">'INPUT OPEX-AD'!$Q$53</definedName>
    <definedName name="stedin_2015_3B.som.4">'INPUT OPEX-AD'!$Q$54</definedName>
    <definedName name="stedin_2015_3B.som.5">'INPUT OPEX-AD'!$Q$57</definedName>
    <definedName name="stedin_2015_3B.som.6">'INPUT OPEX-AD'!$Q$58</definedName>
    <definedName name="stedin_2015_3B.som.7">'INPUT OPEX-AD'!$Q$59</definedName>
    <definedName name="stedin_2015_7A.A.21">'Input Ov. Op-TD'!$Q$154</definedName>
    <definedName name="stedin_2015_7A.A.22">'Input Ov. Op-TD'!$Q$155</definedName>
    <definedName name="stedin_2015_7A.A.23">'Input Ov. Op-TD'!$Q$156</definedName>
    <definedName name="stedin_2015_7A.A.24">'Input Ov. Op-TD'!$Q$157</definedName>
    <definedName name="stedin_2015_7A.A.25">'Input Ov. Op-TD'!$Q$158</definedName>
    <definedName name="stedin_2015_7A.A.26">'Input Ov. Op-TD'!$Q$159</definedName>
    <definedName name="stedin_2015_7A.A.27">'Input Ov. Op-TD'!$Q$160</definedName>
    <definedName name="stedin_2015_7A.A.41">'Input Ov. Op-TD'!$Q$166</definedName>
    <definedName name="stedin_2015_7A.A.42">'Input Ov. Op-TD'!$Q$167</definedName>
    <definedName name="stedin_2015_7A.A.43">'Input Ov. Op-TD'!$Q$168</definedName>
    <definedName name="stedin_2015_7A.A.44">'Input Ov. Op-TD'!$Q$169</definedName>
    <definedName name="stedin_2015_7A.A.45">'Input Ov. Op-TD'!$Q$170</definedName>
    <definedName name="stedin_2015_7A.A.46">'Input Ov. Op-TD'!$Q$171</definedName>
    <definedName name="stedin_2015_7A.A.47">'Input Ov. Op-TD'!$Q$172</definedName>
    <definedName name="stedin_2015_7A.B.21">'Input Ov. Op-TD'!$Q$178</definedName>
    <definedName name="stedin_2015_7A.B.22">'Input Ov. Op-TD'!$Q$179</definedName>
    <definedName name="stedin_2015_7A.B.23">'Input Ov. Op-TD'!$Q$180</definedName>
    <definedName name="stedin_2015_7A.B.24">'Input Ov. Op-TD'!$Q$181</definedName>
    <definedName name="stedin_2015_7A.B.25">'Input Ov. Op-TD'!$Q$182</definedName>
    <definedName name="stedin_2015_7A.B.26">'Input Ov. Op-TD'!$Q$183</definedName>
    <definedName name="stedin_2015_7A.B.27">'Input Ov. Op-TD'!$Q$184</definedName>
    <definedName name="stedin_2015_7A.B.28">'Input Ov. Op-TD'!$Q$185</definedName>
    <definedName name="stedin_2015_7A.B.29">'Input Ov. Op-TD'!$Q$186</definedName>
    <definedName name="stedin_2015_7A.B.30">'Input Ov. Op-TD'!$Q$187</definedName>
    <definedName name="stedin_2015_7B.A.21">'Input Ov.Op- AD'!$Q$107</definedName>
    <definedName name="stedin_2015_7B.A.22">'Input Ov.Op- AD'!$Q$108</definedName>
    <definedName name="stedin_2015_7B.A.23">'Input Ov.Op- AD'!$Q$109</definedName>
    <definedName name="stedin_2015_7B.A.24">'Input Ov.Op- AD'!$Q$110</definedName>
    <definedName name="stedin_2015_7B.A.25">'Input Ov.Op- AD'!$Q$111</definedName>
    <definedName name="stedin_2015_7B.A.26">'Input Ov.Op- AD'!$Q$112</definedName>
    <definedName name="stedin_2015_7B.A.27">'Input Ov.Op- AD'!$Q$113</definedName>
    <definedName name="stedin_2015_7B.A.28">'Input Ov.Op- AD'!$Q$114</definedName>
    <definedName name="stedin_2015_7B.A.41">'Input Ov.Op- AD'!$Q$120</definedName>
    <definedName name="stedin_2015_7B.A.42">'Input Ov.Op- AD'!$Q$121</definedName>
    <definedName name="stedin_2015_7B.A.43">'Input Ov.Op- AD'!$Q$122</definedName>
    <definedName name="stedin_2015_7B.A.44">'Input Ov.Op- AD'!$Q$123</definedName>
    <definedName name="stedin_2015_7B.A.45">'Input Ov.Op- AD'!$Q$124</definedName>
    <definedName name="stedin_2015_7B.A.46">'Input Ov.Op- AD'!$Q$125</definedName>
    <definedName name="stedin_2015_7B.A.47">'Input Ov.Op- AD'!$Q$126</definedName>
    <definedName name="stedin_2015_7B.A.48">'Input Ov.Op- AD'!$Q$127</definedName>
    <definedName name="stedin_2015_7B.B.21">'Input Ov.Op- AD'!$Q$134</definedName>
    <definedName name="stedin_2015_7B.B.22">'Input Ov.Op- AD'!$Q$135</definedName>
    <definedName name="stedin_2015_7B.B.23">'Input Ov.Op- AD'!$Q$136</definedName>
    <definedName name="stedin_2015_7B.B.24">'Input Ov.Op- AD'!$Q$137</definedName>
    <definedName name="stedin_2015_7B.B.25">'Input Ov.Op- AD'!$Q$138</definedName>
    <definedName name="stedin_2015_7B.B.26">'Input Ov.Op- AD'!$Q$139</definedName>
    <definedName name="stedin_2015_7B.B.27">'Input Ov.Op- AD'!$Q$140</definedName>
    <definedName name="stedin_2015_7B.B.28">'Input Ov.Op- AD'!$Q$141</definedName>
    <definedName name="stedin_2015_7B.B.29">'Input Ov.Op- AD'!$Q$142</definedName>
    <definedName name="STEDIN_2015_OO_LOG">#REF!</definedName>
    <definedName name="STEDIN_2015_OPEX_LOG">#REF!</definedName>
    <definedName name="stedin_2015_Total_Cost_Ex_1">'Totale kosten '!$Q$57</definedName>
    <definedName name="stedin_2015_Total_Cost_Ex_10">'Totale kosten '!$Q$100</definedName>
    <definedName name="stedin_2015_Total_Cost_Ex_2">'Totale kosten '!$Q$58</definedName>
    <definedName name="stedin_2015_Total_Cost_Ex_3">'Totale kosten '!$Q$59</definedName>
    <definedName name="stedin_2015_Total_Cost_Ex_4">'Totale kosten '!$Q$61</definedName>
    <definedName name="stedin_2015_Total_Cost_Ex_5">'Totale kosten '!$Q$62</definedName>
    <definedName name="stedin_2015_Total_Cost_Ex_6">'Totale kosten '!$Q$67</definedName>
    <definedName name="stedin_2015_Total_Cost_Ex_7">'Totale kosten '!$Q$96</definedName>
    <definedName name="stedin_2015_Total_Cost_Ex_8">'Totale kosten '!$Q$97</definedName>
    <definedName name="stedin_2015_Total_Cost_Ex_9">'Totale kosten '!$Q$99</definedName>
    <definedName name="westland_2012_Total_Cost_Ex_1">'Totale kosten '!$R$14</definedName>
    <definedName name="westland_2012_Total_Cost_Ex_2">'Totale kosten '!$R$15</definedName>
    <definedName name="westland_2013_Total_Cost_Ex_1">'Totale kosten '!$R$23</definedName>
    <definedName name="westland_2013_Total_Cost_Ex_10">'Totale kosten '!$R$79</definedName>
    <definedName name="westland_2013_Total_Cost_Ex_11">'Totale kosten '!$R$80</definedName>
    <definedName name="westland_2013_Total_Cost_Ex_2">'Totale kosten '!$R$24</definedName>
    <definedName name="westland_2013_Total_Cost_Ex_3">'Totale kosten '!$R$25</definedName>
    <definedName name="westland_2013_Total_Cost_Ex_4">'Totale kosten '!$R$27</definedName>
    <definedName name="westland_2013_Total_Cost_Ex_5">'Totale kosten '!$R$28</definedName>
    <definedName name="westland_2013_Total_Cost_Ex_6">'Totale kosten '!$R$33</definedName>
    <definedName name="westland_2013_Total_Cost_Ex_7">'Totale kosten '!$R$34</definedName>
    <definedName name="westland_2013_Total_Cost_Ex_8">'Totale kosten '!$R$76</definedName>
    <definedName name="westland_2013_Total_Cost_Ex_9">'Totale kosten '!$R$77</definedName>
    <definedName name="westland_2014_2B.E.AD.tot">'Input Ov.Op- AD'!$R$99</definedName>
    <definedName name="westland_2014_2B.E.TD.tot">'Input Ov. Op-TD'!$R$145</definedName>
    <definedName name="westland_2014_3A.A.42">'Input OPEX-TD'!$R$61</definedName>
    <definedName name="westland_2014_3A.A.43">'Input OPEX-TD'!$R$63</definedName>
    <definedName name="westland_2014_3A.A.44">'Input OPEX-TD'!$R$66</definedName>
    <definedName name="westland_2014_3A.A.45">'Input OPEX-TD'!$R$67</definedName>
    <definedName name="westland_2014_3A.A.46">'Input OPEX-TD'!$R$70</definedName>
    <definedName name="westland_2014_3A.A.47">'Input OPEX-TD'!$R$71</definedName>
    <definedName name="westland_2014_3A.A.48">'Input OPEX-TD'!$R$72</definedName>
    <definedName name="westland_2014_3A.A.49">'Input OPEX-TD'!$R$73</definedName>
    <definedName name="westland_2014_3A.A.51">'Input OPEX-TD'!$R$62</definedName>
    <definedName name="westland_2014_3B.A.51">'INPUT OPEX-AD'!$R$30</definedName>
    <definedName name="westland_2014_3B.som.1">'INPUT OPEX-AD'!$R$29</definedName>
    <definedName name="westland_2014_3B.som.2">'INPUT OPEX-AD'!$R$31</definedName>
    <definedName name="westland_2014_3B.som.3">'INPUT OPEX-AD'!$R$34</definedName>
    <definedName name="westland_2014_3B.som.4">'INPUT OPEX-AD'!$R$35</definedName>
    <definedName name="westland_2014_3B.som.5">'INPUT OPEX-AD'!$R$38</definedName>
    <definedName name="westland_2014_3B.som.6">'INPUT OPEX-AD'!$R$39</definedName>
    <definedName name="westland_2014_3B.som.7">'INPUT OPEX-AD'!$R$40</definedName>
    <definedName name="westland_2014_7A.A.21">'Input Ov. Op-TD'!$R$107</definedName>
    <definedName name="westland_2014_7A.A.22">'Input Ov. Op-TD'!$R$108</definedName>
    <definedName name="westland_2014_7A.A.23">'Input Ov. Op-TD'!$R$109</definedName>
    <definedName name="westland_2014_7A.A.24">'Input Ov. Op-TD'!$R$110</definedName>
    <definedName name="westland_2014_7A.A.25">'Input Ov. Op-TD'!$R$111</definedName>
    <definedName name="westland_2014_7A.A.26">'Input Ov. Op-TD'!$R$112</definedName>
    <definedName name="westland_2014_7A.A.27">'Input Ov. Op-TD'!$R$113</definedName>
    <definedName name="westland_2014_7A.A.41">'Input Ov. Op-TD'!$R$119</definedName>
    <definedName name="westland_2014_7A.A.42">'Input Ov. Op-TD'!$R$120</definedName>
    <definedName name="westland_2014_7A.A.43">'Input Ov. Op-TD'!$R$121</definedName>
    <definedName name="westland_2014_7A.A.44">'Input Ov. Op-TD'!$R$122</definedName>
    <definedName name="westland_2014_7A.A.45">'Input Ov. Op-TD'!$R$123</definedName>
    <definedName name="westland_2014_7A.A.46">'Input Ov. Op-TD'!$R$124</definedName>
    <definedName name="westland_2014_7A.A.47">'Input Ov. Op-TD'!$R$125</definedName>
    <definedName name="westland_2014_7A.B.21">'Input Ov. Op-TD'!$R$131</definedName>
    <definedName name="westland_2014_7A.B.22">'Input Ov. Op-TD'!$R$132</definedName>
    <definedName name="westland_2014_7A.B.23">'Input Ov. Op-TD'!$R$133</definedName>
    <definedName name="westland_2014_7A.B.24">'Input Ov. Op-TD'!$R$134</definedName>
    <definedName name="westland_2014_7A.B.25">'Input Ov. Op-TD'!$R$135</definedName>
    <definedName name="westland_2014_7A.B.26">'Input Ov. Op-TD'!$R$136</definedName>
    <definedName name="westland_2014_7A.B.27">'Input Ov. Op-TD'!$R$137</definedName>
    <definedName name="westland_2014_7A.B.28">'Input Ov. Op-TD'!$R$138</definedName>
    <definedName name="westland_2014_7A.B.29">'Input Ov. Op-TD'!$R$139</definedName>
    <definedName name="westland_2014_7A.B.30">'Input Ov. Op-TD'!$R$140</definedName>
    <definedName name="westland_2014_7B.A.21">'Input Ov.Op- AD'!$R$59</definedName>
    <definedName name="westland_2014_7B.A.22">'Input Ov.Op- AD'!$R$60</definedName>
    <definedName name="westland_2014_7B.A.23">'Input Ov.Op- AD'!$R$61</definedName>
    <definedName name="westland_2014_7B.A.24">'Input Ov.Op- AD'!$R$62</definedName>
    <definedName name="westland_2014_7B.A.25">'Input Ov.Op- AD'!$R$63</definedName>
    <definedName name="westland_2014_7B.A.26">'Input Ov.Op- AD'!$R$64</definedName>
    <definedName name="westland_2014_7B.A.27">'Input Ov.Op- AD'!$R$65</definedName>
    <definedName name="westland_2014_7B.A.28">'Input Ov.Op- AD'!$R$66</definedName>
    <definedName name="westland_2014_7B.A.41">'Input Ov.Op- AD'!$R$72</definedName>
    <definedName name="westland_2014_7B.A.42">'Input Ov.Op- AD'!$R$73</definedName>
    <definedName name="westland_2014_7B.A.43">'Input Ov.Op- AD'!$R$74</definedName>
    <definedName name="westland_2014_7B.A.44">'Input Ov.Op- AD'!$R$75</definedName>
    <definedName name="westland_2014_7B.A.45">'Input Ov.Op- AD'!$R$76</definedName>
    <definedName name="westland_2014_7B.A.46">'Input Ov.Op- AD'!$R$77</definedName>
    <definedName name="westland_2014_7B.A.47">'Input Ov.Op- AD'!$R$78</definedName>
    <definedName name="westland_2014_7B.A.48">'Input Ov.Op- AD'!$R$79</definedName>
    <definedName name="westland_2014_7B.B.21">'Input Ov.Op- AD'!$R$86</definedName>
    <definedName name="westland_2014_7B.B.22">'Input Ov.Op- AD'!$R$87</definedName>
    <definedName name="westland_2014_7B.B.23">'Input Ov.Op- AD'!$R$88</definedName>
    <definedName name="westland_2014_7B.B.24">'Input Ov.Op- AD'!$R$89</definedName>
    <definedName name="westland_2014_7B.B.25">'Input Ov.Op- AD'!$R$90</definedName>
    <definedName name="westland_2014_7B.B.26">'Input Ov.Op- AD'!$R$91</definedName>
    <definedName name="westland_2014_7B.B.27">'Input Ov.Op- AD'!$R$92</definedName>
    <definedName name="westland_2014_7B.B.28">'Input Ov.Op- AD'!$R$93</definedName>
    <definedName name="westland_2014_7B.B.29">'Input Ov.Op- AD'!$R$94</definedName>
    <definedName name="WESTLAND_2014_OO_LOG">#REF!</definedName>
    <definedName name="WESTLAND_2014_OPEX_LOG">#REF!</definedName>
    <definedName name="westland_2014_Total_Cost_Ex_1">'Totale kosten '!$R$40</definedName>
    <definedName name="westland_2014_Total_Cost_Ex_10">'Totale kosten '!$R$89</definedName>
    <definedName name="westland_2014_Total_Cost_Ex_11">'Totale kosten '!$R$90</definedName>
    <definedName name="westland_2014_Total_Cost_Ex_2">'Totale kosten '!$R$41</definedName>
    <definedName name="westland_2014_Total_Cost_Ex_3">'Totale kosten '!$R$42</definedName>
    <definedName name="westland_2014_Total_Cost_Ex_4">'Totale kosten '!$R$44</definedName>
    <definedName name="westland_2014_Total_Cost_Ex_5">'Totale kosten '!$R$45</definedName>
    <definedName name="westland_2014_Total_Cost_Ex_6">'Totale kosten '!$R$50</definedName>
    <definedName name="westland_2014_Total_Cost_Ex_7">'Totale kosten '!$R$51</definedName>
    <definedName name="westland_2014_Total_Cost_Ex_8">'Totale kosten '!$R$86</definedName>
    <definedName name="westland_2014_Total_Cost_Ex_9">'Totale kosten '!$R$87</definedName>
    <definedName name="westland_2015_2B.E.AD.tot">'Input Ov.Op- AD'!$R$147</definedName>
    <definedName name="westland_2015_2B.E.TD.tot">'Input Ov. Op-TD'!$R$192</definedName>
    <definedName name="westland_2015_3A.A.42">'Input OPEX-TD'!$R$85</definedName>
    <definedName name="westland_2015_3A.A.43">'Input OPEX-TD'!$R$87</definedName>
    <definedName name="westland_2015_3A.A.44">'Input OPEX-TD'!$R$90</definedName>
    <definedName name="westland_2015_3A.A.45">'Input OPEX-TD'!$R$91</definedName>
    <definedName name="westland_2015_3A.A.46">'Input OPEX-TD'!$R$94</definedName>
    <definedName name="westland_2015_3A.A.47">'Input OPEX-TD'!$R$95</definedName>
    <definedName name="westland_2015_3A.A.48">'Input OPEX-TD'!$R$96</definedName>
    <definedName name="westland_2015_3A.A.49">'Input OPEX-TD'!$R$97</definedName>
    <definedName name="westland_2015_3A.A.51">'Input OPEX-TD'!$R$86</definedName>
    <definedName name="westland_2015_3B.A.51">'INPUT OPEX-AD'!$R$49</definedName>
    <definedName name="westland_2015_3B.som.1">'INPUT OPEX-AD'!$R$48</definedName>
    <definedName name="westland_2015_3B.som.2">'INPUT OPEX-AD'!$R$50</definedName>
    <definedName name="westland_2015_3B.som.3">'INPUT OPEX-AD'!$R$53</definedName>
    <definedName name="westland_2015_3B.som.4">'INPUT OPEX-AD'!$R$54</definedName>
    <definedName name="westland_2015_3B.som.5">'INPUT OPEX-AD'!$R$57</definedName>
    <definedName name="westland_2015_3B.som.6">'INPUT OPEX-AD'!$R$58</definedName>
    <definedName name="westland_2015_3B.som.7">'INPUT OPEX-AD'!$R$59</definedName>
    <definedName name="westland_2015_7A.A.21">'Input Ov. Op-TD'!$R$154</definedName>
    <definedName name="westland_2015_7A.A.22">'Input Ov. Op-TD'!$R$155</definedName>
    <definedName name="westland_2015_7A.A.23">'Input Ov. Op-TD'!$R$156</definedName>
    <definedName name="westland_2015_7A.A.24">'Input Ov. Op-TD'!$R$157</definedName>
    <definedName name="westland_2015_7A.A.25">'Input Ov. Op-TD'!$R$158</definedName>
    <definedName name="westland_2015_7A.A.26">'Input Ov. Op-TD'!$R$159</definedName>
    <definedName name="westland_2015_7A.A.27">'Input Ov. Op-TD'!$R$160</definedName>
    <definedName name="westland_2015_7A.A.41">'Input Ov. Op-TD'!$R$166</definedName>
    <definedName name="westland_2015_7A.A.42">'Input Ov. Op-TD'!$R$167</definedName>
    <definedName name="westland_2015_7A.A.43">'Input Ov. Op-TD'!$R$168</definedName>
    <definedName name="westland_2015_7A.A.44">'Input Ov. Op-TD'!$R$169</definedName>
    <definedName name="westland_2015_7A.A.45">'Input Ov. Op-TD'!$R$170</definedName>
    <definedName name="westland_2015_7A.A.46">'Input Ov. Op-TD'!$R$171</definedName>
    <definedName name="westland_2015_7A.A.47">'Input Ov. Op-TD'!$R$172</definedName>
    <definedName name="westland_2015_7A.B.21">'Input Ov. Op-TD'!$R$178</definedName>
    <definedName name="westland_2015_7A.B.22">'Input Ov. Op-TD'!$R$179</definedName>
    <definedName name="westland_2015_7A.B.23">'Input Ov. Op-TD'!$R$180</definedName>
    <definedName name="westland_2015_7A.B.24">'Input Ov. Op-TD'!$R$181</definedName>
    <definedName name="westland_2015_7A.B.25">'Input Ov. Op-TD'!$R$182</definedName>
    <definedName name="westland_2015_7A.B.26">'Input Ov. Op-TD'!$R$183</definedName>
    <definedName name="westland_2015_7A.B.27">'Input Ov. Op-TD'!$R$184</definedName>
    <definedName name="westland_2015_7A.B.28">'Input Ov. Op-TD'!$R$185</definedName>
    <definedName name="westland_2015_7A.B.29">'Input Ov. Op-TD'!$R$186</definedName>
    <definedName name="westland_2015_7A.B.30">'Input Ov. Op-TD'!$R$187</definedName>
    <definedName name="westland_2015_7B.A.21">'Input Ov.Op- AD'!$R$107</definedName>
    <definedName name="westland_2015_7B.A.22">'Input Ov.Op- AD'!$R$108</definedName>
    <definedName name="westland_2015_7B.A.23">'Input Ov.Op- AD'!$R$109</definedName>
    <definedName name="westland_2015_7B.A.24">'Input Ov.Op- AD'!$R$110</definedName>
    <definedName name="westland_2015_7B.A.25">'Input Ov.Op- AD'!$R$111</definedName>
    <definedName name="westland_2015_7B.A.26">'Input Ov.Op- AD'!$R$112</definedName>
    <definedName name="westland_2015_7B.A.27">'Input Ov.Op- AD'!$R$113</definedName>
    <definedName name="westland_2015_7B.A.28">'Input Ov.Op- AD'!$R$114</definedName>
    <definedName name="westland_2015_7B.A.41">'Input Ov.Op- AD'!$R$120</definedName>
    <definedName name="westland_2015_7B.A.42">'Input Ov.Op- AD'!$R$121</definedName>
    <definedName name="westland_2015_7B.A.43">'Input Ov.Op- AD'!$R$122</definedName>
    <definedName name="westland_2015_7B.A.44">'Input Ov.Op- AD'!$R$123</definedName>
    <definedName name="westland_2015_7B.A.45">'Input Ov.Op- AD'!$R$124</definedName>
    <definedName name="westland_2015_7B.A.46">'Input Ov.Op- AD'!$R$125</definedName>
    <definedName name="westland_2015_7B.A.47">'Input Ov.Op- AD'!$R$126</definedName>
    <definedName name="westland_2015_7B.A.48">'Input Ov.Op- AD'!$R$127</definedName>
    <definedName name="westland_2015_7B.B.21">'Input Ov.Op- AD'!$R$134</definedName>
    <definedName name="westland_2015_7B.B.22">'Input Ov.Op- AD'!$R$135</definedName>
    <definedName name="westland_2015_7B.B.23">'Input Ov.Op- AD'!$R$136</definedName>
    <definedName name="westland_2015_7B.B.24">'Input Ov.Op- AD'!$R$137</definedName>
    <definedName name="westland_2015_7B.B.25">'Input Ov.Op- AD'!$R$138</definedName>
    <definedName name="westland_2015_7B.B.26">'Input Ov.Op- AD'!$R$139</definedName>
    <definedName name="westland_2015_7B.B.27">'Input Ov.Op- AD'!$R$140</definedName>
    <definedName name="westland_2015_7B.B.28">'Input Ov.Op- AD'!$R$141</definedName>
    <definedName name="westland_2015_7B.B.29">'Input Ov.Op- AD'!$R$142</definedName>
    <definedName name="WESTLAND_2015_OO_LOG">#REF!</definedName>
    <definedName name="WESTLAND_2015_OPEX_LOG">#REF!</definedName>
    <definedName name="westland_2015_Total_Cost_Ex_1">'Totale kosten '!$R$57</definedName>
    <definedName name="westland_2015_Total_Cost_Ex_10">'Totale kosten '!$R$100</definedName>
    <definedName name="westland_2015_Total_Cost_Ex_2">'Totale kosten '!$R$58</definedName>
    <definedName name="westland_2015_Total_Cost_Ex_3">'Totale kosten '!$R$59</definedName>
    <definedName name="westland_2015_Total_Cost_Ex_4">'Totale kosten '!$R$61</definedName>
    <definedName name="westland_2015_Total_Cost_Ex_5">'Totale kosten '!$R$62</definedName>
    <definedName name="westland_2015_Total_Cost_Ex_6">'Totale kosten '!$R$67</definedName>
    <definedName name="westland_2015_Total_Cost_Ex_7">'Totale kosten '!$R$96</definedName>
    <definedName name="westland_2015_Total_Cost_Ex_8">'Totale kosten '!$R$97</definedName>
    <definedName name="westland_2015_Total_Cost_Ex_9">'Totale kosten '!$R$99</definedName>
  </definedNames>
  <calcPr calcId="145621"/>
</workbook>
</file>

<file path=xl/calcChain.xml><?xml version="1.0" encoding="utf-8"?>
<calcChain xmlns="http://schemas.openxmlformats.org/spreadsheetml/2006/main">
  <c r="T141" i="30" l="1"/>
  <c r="T62" i="30"/>
  <c r="N248" i="24"/>
  <c r="N184" i="24"/>
  <c r="N123" i="24"/>
  <c r="N65" i="24"/>
  <c r="O372" i="3"/>
  <c r="J53" i="30" l="1"/>
  <c r="H12" i="31" l="1"/>
  <c r="H11" i="31"/>
  <c r="H10" i="31"/>
  <c r="M141" i="30" l="1"/>
  <c r="N141" i="30"/>
  <c r="O141" i="30"/>
  <c r="P141" i="30"/>
  <c r="Q141" i="30"/>
  <c r="R141" i="30"/>
  <c r="S141" i="30"/>
  <c r="L141" i="30"/>
  <c r="M62" i="30"/>
  <c r="N62" i="30"/>
  <c r="O62" i="30"/>
  <c r="P62" i="30"/>
  <c r="Q62" i="30"/>
  <c r="R62" i="30"/>
  <c r="S62" i="30"/>
  <c r="L62" i="30"/>
  <c r="U343" i="3"/>
  <c r="M343" i="3"/>
  <c r="N343" i="3"/>
  <c r="O343" i="3"/>
  <c r="P343" i="3"/>
  <c r="Q343" i="3"/>
  <c r="R343" i="3"/>
  <c r="S343" i="3"/>
  <c r="L343" i="3"/>
  <c r="U250" i="3"/>
  <c r="M250" i="3"/>
  <c r="N250" i="3"/>
  <c r="O250" i="3"/>
  <c r="P250" i="3"/>
  <c r="Q250" i="3"/>
  <c r="R250" i="3"/>
  <c r="S250" i="3"/>
  <c r="L250" i="3"/>
  <c r="J250" i="3"/>
  <c r="U157" i="3"/>
  <c r="M157" i="3"/>
  <c r="N157" i="3"/>
  <c r="O157" i="3"/>
  <c r="P157" i="3"/>
  <c r="Q157" i="3"/>
  <c r="R157" i="3"/>
  <c r="S157" i="3"/>
  <c r="L157" i="3"/>
  <c r="U68" i="3"/>
  <c r="M68" i="3"/>
  <c r="N68" i="3"/>
  <c r="O68" i="3"/>
  <c r="P68" i="3"/>
  <c r="Q68" i="3"/>
  <c r="R68" i="3"/>
  <c r="S68" i="3"/>
  <c r="L68" i="3"/>
  <c r="J343" i="3" l="1"/>
  <c r="J157" i="3"/>
  <c r="J150" i="29" l="1"/>
  <c r="J54" i="29"/>
  <c r="J102" i="29"/>
  <c r="J148" i="27"/>
  <c r="J195" i="27"/>
  <c r="J101" i="27"/>
  <c r="J54" i="27"/>
  <c r="J12" i="25" l="1"/>
  <c r="J11" i="25"/>
  <c r="R49" i="38" l="1"/>
  <c r="R46" i="38"/>
  <c r="R43" i="38"/>
  <c r="Q56" i="38" s="1"/>
  <c r="R15" i="38"/>
  <c r="P21" i="39"/>
  <c r="O20" i="39"/>
  <c r="O21" i="39" s="1"/>
  <c r="N19" i="39"/>
  <c r="N20" i="39" s="1"/>
  <c r="N21" i="39" s="1"/>
  <c r="M18" i="39"/>
  <c r="M19" i="39" s="1"/>
  <c r="M20" i="39" s="1"/>
  <c r="M21" i="39" s="1"/>
  <c r="L17" i="39"/>
  <c r="L18" i="39" s="1"/>
  <c r="L19" i="39" s="1"/>
  <c r="L20" i="39" s="1"/>
  <c r="L21" i="39" s="1"/>
  <c r="S290" i="3"/>
  <c r="S174" i="27"/>
  <c r="S337" i="3" s="1"/>
  <c r="S189" i="27"/>
  <c r="S340" i="3" s="1"/>
  <c r="M290" i="3"/>
  <c r="M174" i="27"/>
  <c r="M337" i="3" s="1"/>
  <c r="M189" i="27"/>
  <c r="M340" i="3" s="1"/>
  <c r="N290" i="3"/>
  <c r="N174" i="27"/>
  <c r="N337" i="3" s="1"/>
  <c r="N189" i="27"/>
  <c r="N340" i="3" s="1"/>
  <c r="O290" i="3"/>
  <c r="O174" i="27"/>
  <c r="O337" i="3" s="1"/>
  <c r="O189" i="27"/>
  <c r="O340" i="3" s="1"/>
  <c r="P290" i="3"/>
  <c r="P174" i="27"/>
  <c r="P337" i="3" s="1"/>
  <c r="P189" i="27"/>
  <c r="P340" i="3" s="1"/>
  <c r="Q290" i="3"/>
  <c r="Q174" i="27"/>
  <c r="Q337" i="3" s="1"/>
  <c r="Q189" i="27"/>
  <c r="Q340" i="3" s="1"/>
  <c r="R290" i="3"/>
  <c r="R174" i="27"/>
  <c r="R337" i="3" s="1"/>
  <c r="R189" i="27"/>
  <c r="R340" i="3" s="1"/>
  <c r="L290" i="3"/>
  <c r="L174" i="27"/>
  <c r="L337" i="3" s="1"/>
  <c r="L189" i="27"/>
  <c r="L340" i="3" s="1"/>
  <c r="U164" i="3"/>
  <c r="M82" i="26"/>
  <c r="M287" i="3" s="1"/>
  <c r="M351" i="3" s="1"/>
  <c r="N82" i="26"/>
  <c r="N287" i="3" s="1"/>
  <c r="N351" i="3" s="1"/>
  <c r="P82" i="26"/>
  <c r="P287" i="3" s="1"/>
  <c r="P351" i="3" s="1"/>
  <c r="R82" i="26"/>
  <c r="R287" i="3" s="1"/>
  <c r="S82" i="26"/>
  <c r="S287" i="3" s="1"/>
  <c r="S351" i="3" s="1"/>
  <c r="L82" i="26"/>
  <c r="L287" i="3" s="1"/>
  <c r="L351" i="3" s="1"/>
  <c r="M58" i="26"/>
  <c r="M194" i="3" s="1"/>
  <c r="M257" i="3" s="1"/>
  <c r="N58" i="26"/>
  <c r="N194" i="3" s="1"/>
  <c r="P58" i="26"/>
  <c r="P194" i="3" s="1"/>
  <c r="P257" i="3" s="1"/>
  <c r="R58" i="26"/>
  <c r="R194" i="3" s="1"/>
  <c r="R257" i="3" s="1"/>
  <c r="S58" i="26"/>
  <c r="S194" i="3" s="1"/>
  <c r="S257" i="3" s="1"/>
  <c r="L58" i="26"/>
  <c r="L194" i="3" s="1"/>
  <c r="L257" i="3" s="1"/>
  <c r="M35" i="26"/>
  <c r="M103" i="3" s="1"/>
  <c r="M164" i="3" s="1"/>
  <c r="N35" i="26"/>
  <c r="N103" i="3" s="1"/>
  <c r="N164" i="3" s="1"/>
  <c r="P35" i="26"/>
  <c r="P103" i="3" s="1"/>
  <c r="R35" i="26"/>
  <c r="R103" i="3" s="1"/>
  <c r="S35" i="26"/>
  <c r="S103" i="3" s="1"/>
  <c r="S164" i="3" s="1"/>
  <c r="L35" i="26"/>
  <c r="L103" i="3" s="1"/>
  <c r="L164" i="3" s="1"/>
  <c r="Q58" i="38"/>
  <c r="Q82" i="26" s="1"/>
  <c r="Q57" i="38"/>
  <c r="Q58" i="26" s="1"/>
  <c r="R21" i="38"/>
  <c r="R36" i="38"/>
  <c r="R33" i="38"/>
  <c r="R30" i="38"/>
  <c r="R18" i="38"/>
  <c r="J186" i="27"/>
  <c r="J139" i="27"/>
  <c r="N142" i="27"/>
  <c r="N247" i="3" s="1"/>
  <c r="L142" i="27"/>
  <c r="J45" i="6"/>
  <c r="J12" i="6"/>
  <c r="T202" i="30"/>
  <c r="S202" i="30"/>
  <c r="R202" i="30"/>
  <c r="Q202" i="30"/>
  <c r="P202" i="30"/>
  <c r="O202" i="30"/>
  <c r="N202" i="30"/>
  <c r="M202" i="30"/>
  <c r="L202" i="30"/>
  <c r="J190" i="30"/>
  <c r="T123" i="30"/>
  <c r="S123" i="30"/>
  <c r="R123" i="30"/>
  <c r="Q123" i="30"/>
  <c r="P123" i="30"/>
  <c r="O123" i="30"/>
  <c r="N123" i="30"/>
  <c r="M123" i="30"/>
  <c r="L123" i="30"/>
  <c r="J111" i="30"/>
  <c r="M44" i="30"/>
  <c r="N44" i="30"/>
  <c r="O44" i="30"/>
  <c r="P44" i="30"/>
  <c r="Q44" i="30"/>
  <c r="R44" i="30"/>
  <c r="S44" i="30"/>
  <c r="T44" i="30"/>
  <c r="L44" i="30"/>
  <c r="Q50" i="18"/>
  <c r="J147" i="29"/>
  <c r="J142" i="29"/>
  <c r="J141" i="29"/>
  <c r="J140" i="29"/>
  <c r="J139" i="29"/>
  <c r="J138" i="29"/>
  <c r="J137" i="29"/>
  <c r="J136" i="29"/>
  <c r="J135" i="29"/>
  <c r="J134" i="29"/>
  <c r="J127" i="29"/>
  <c r="J126" i="29"/>
  <c r="J125" i="29"/>
  <c r="J124" i="29"/>
  <c r="J123" i="29"/>
  <c r="J122" i="29"/>
  <c r="J121" i="29"/>
  <c r="J120" i="29"/>
  <c r="J114" i="29"/>
  <c r="J113" i="29"/>
  <c r="J112" i="29"/>
  <c r="J111" i="29"/>
  <c r="J110" i="29"/>
  <c r="J109" i="29"/>
  <c r="J108" i="29"/>
  <c r="J107" i="29"/>
  <c r="J99" i="29"/>
  <c r="J94" i="29"/>
  <c r="J93" i="29"/>
  <c r="J92" i="29"/>
  <c r="J91" i="29"/>
  <c r="J90" i="29"/>
  <c r="J89" i="29"/>
  <c r="J88" i="29"/>
  <c r="J87" i="29"/>
  <c r="J86" i="29"/>
  <c r="J79" i="29"/>
  <c r="J78" i="29"/>
  <c r="J77" i="29"/>
  <c r="J76" i="29"/>
  <c r="J75" i="29"/>
  <c r="J74" i="29"/>
  <c r="J73" i="29"/>
  <c r="J72" i="29"/>
  <c r="J66" i="29"/>
  <c r="J65" i="29"/>
  <c r="J64" i="29"/>
  <c r="J63" i="29"/>
  <c r="J62" i="29"/>
  <c r="J61" i="29"/>
  <c r="J60" i="29"/>
  <c r="J59" i="29"/>
  <c r="Q34" i="29"/>
  <c r="O123" i="24"/>
  <c r="U143" i="3"/>
  <c r="M143" i="3"/>
  <c r="N143" i="3"/>
  <c r="O143" i="3"/>
  <c r="P143" i="3"/>
  <c r="Q143" i="3"/>
  <c r="R143" i="3"/>
  <c r="S143" i="3"/>
  <c r="L143" i="3"/>
  <c r="U54" i="3"/>
  <c r="M54" i="3"/>
  <c r="N54" i="3"/>
  <c r="O54" i="3"/>
  <c r="P54" i="3"/>
  <c r="Q54" i="3"/>
  <c r="R54" i="3"/>
  <c r="S54" i="3"/>
  <c r="L54" i="3"/>
  <c r="J327" i="3"/>
  <c r="J326" i="3"/>
  <c r="J325" i="3"/>
  <c r="J324" i="3"/>
  <c r="J321" i="3"/>
  <c r="J320" i="3"/>
  <c r="J317" i="3"/>
  <c r="J316" i="3"/>
  <c r="J315" i="3"/>
  <c r="J312" i="3"/>
  <c r="J311" i="3"/>
  <c r="J286" i="3"/>
  <c r="J234" i="3"/>
  <c r="J233" i="3"/>
  <c r="J232" i="3"/>
  <c r="J231" i="3"/>
  <c r="J228" i="3"/>
  <c r="J227" i="3"/>
  <c r="J224" i="3"/>
  <c r="J223" i="3"/>
  <c r="J222" i="3"/>
  <c r="J219" i="3"/>
  <c r="J218" i="3"/>
  <c r="J193" i="3"/>
  <c r="J163" i="3"/>
  <c r="J141" i="3"/>
  <c r="J140" i="3"/>
  <c r="J139" i="3"/>
  <c r="J138" i="3"/>
  <c r="J135" i="3"/>
  <c r="J134" i="3"/>
  <c r="J131" i="3"/>
  <c r="J130" i="3"/>
  <c r="J127" i="3"/>
  <c r="J126" i="3"/>
  <c r="J102" i="3"/>
  <c r="J52" i="3"/>
  <c r="J51" i="3"/>
  <c r="J50" i="3"/>
  <c r="J49" i="3"/>
  <c r="J46" i="3"/>
  <c r="J45" i="3"/>
  <c r="J42" i="3"/>
  <c r="J41" i="3"/>
  <c r="J38" i="3"/>
  <c r="J37" i="3"/>
  <c r="J130" i="6"/>
  <c r="J129" i="6"/>
  <c r="J128" i="6"/>
  <c r="J125" i="6"/>
  <c r="J124" i="6"/>
  <c r="J123" i="6"/>
  <c r="J120" i="6"/>
  <c r="J119" i="6"/>
  <c r="J118" i="6"/>
  <c r="J115" i="6"/>
  <c r="J114" i="6"/>
  <c r="J113" i="6"/>
  <c r="J110" i="6"/>
  <c r="J109" i="6"/>
  <c r="J108" i="6"/>
  <c r="J98" i="6"/>
  <c r="J97" i="6"/>
  <c r="J96" i="6"/>
  <c r="J93" i="6"/>
  <c r="J92" i="6"/>
  <c r="J91" i="6"/>
  <c r="J88" i="6"/>
  <c r="J87" i="6"/>
  <c r="J86" i="6"/>
  <c r="J83" i="6"/>
  <c r="J82" i="6"/>
  <c r="J81" i="6"/>
  <c r="J78" i="6"/>
  <c r="J77" i="6"/>
  <c r="J76" i="6"/>
  <c r="J66" i="6"/>
  <c r="J65" i="6"/>
  <c r="J64" i="6"/>
  <c r="J61" i="6"/>
  <c r="J60" i="6"/>
  <c r="J59" i="6"/>
  <c r="J56" i="6"/>
  <c r="J55" i="6"/>
  <c r="J54" i="6"/>
  <c r="J51" i="6"/>
  <c r="J50" i="6"/>
  <c r="J49" i="6"/>
  <c r="J46" i="6"/>
  <c r="J44" i="6"/>
  <c r="J34" i="6"/>
  <c r="J33" i="6"/>
  <c r="J32" i="6"/>
  <c r="J29" i="6"/>
  <c r="J28" i="6"/>
  <c r="J27" i="6"/>
  <c r="J24" i="6"/>
  <c r="J23" i="6"/>
  <c r="J22" i="6"/>
  <c r="J19" i="6"/>
  <c r="J18" i="6"/>
  <c r="J17" i="6"/>
  <c r="J14" i="6"/>
  <c r="J13" i="6"/>
  <c r="U189" i="27"/>
  <c r="U94" i="27"/>
  <c r="U142" i="27"/>
  <c r="M142" i="27"/>
  <c r="M247" i="3" s="1"/>
  <c r="O142" i="27"/>
  <c r="O247" i="3" s="1"/>
  <c r="P142" i="27"/>
  <c r="P247" i="3" s="1"/>
  <c r="Q142" i="27"/>
  <c r="Q247" i="3" s="1"/>
  <c r="R142" i="27"/>
  <c r="S142" i="27"/>
  <c r="S247" i="3" s="1"/>
  <c r="M94" i="27"/>
  <c r="N94" i="27"/>
  <c r="O94" i="27"/>
  <c r="P94" i="27"/>
  <c r="Q94" i="27"/>
  <c r="R94" i="27"/>
  <c r="S94" i="27"/>
  <c r="L94" i="27"/>
  <c r="J94" i="27"/>
  <c r="Q80" i="27"/>
  <c r="S46" i="27"/>
  <c r="R46" i="27"/>
  <c r="R65" i="3"/>
  <c r="Q46" i="27"/>
  <c r="P46" i="27"/>
  <c r="P65" i="3"/>
  <c r="O46" i="27"/>
  <c r="N46" i="27"/>
  <c r="M46" i="27"/>
  <c r="M65" i="3"/>
  <c r="L46" i="27"/>
  <c r="J192" i="27"/>
  <c r="J187" i="27"/>
  <c r="J185" i="27"/>
  <c r="J184" i="27"/>
  <c r="J183" i="27"/>
  <c r="J182" i="27"/>
  <c r="J181" i="27"/>
  <c r="J180" i="27"/>
  <c r="J179" i="27"/>
  <c r="J178" i="27"/>
  <c r="J172" i="27"/>
  <c r="J171" i="27"/>
  <c r="J170" i="27"/>
  <c r="J169" i="27"/>
  <c r="J168" i="27"/>
  <c r="J167" i="27"/>
  <c r="J166" i="27"/>
  <c r="J160" i="27"/>
  <c r="J159" i="27"/>
  <c r="J158" i="27"/>
  <c r="J157" i="27"/>
  <c r="J156" i="27"/>
  <c r="J155" i="27"/>
  <c r="J154" i="27"/>
  <c r="J145" i="27"/>
  <c r="J140" i="27"/>
  <c r="J138" i="27"/>
  <c r="J137" i="27"/>
  <c r="J136" i="27"/>
  <c r="J135" i="27"/>
  <c r="J134" i="27"/>
  <c r="J133" i="27"/>
  <c r="J132" i="27"/>
  <c r="J131" i="27"/>
  <c r="J125" i="27"/>
  <c r="J124" i="27"/>
  <c r="J123" i="27"/>
  <c r="J122" i="27"/>
  <c r="J121" i="27"/>
  <c r="J120" i="27"/>
  <c r="J119" i="27"/>
  <c r="J113" i="27"/>
  <c r="J112" i="27"/>
  <c r="J111" i="27"/>
  <c r="J110" i="27"/>
  <c r="J109" i="27"/>
  <c r="J108" i="27"/>
  <c r="J107" i="27"/>
  <c r="J98" i="27"/>
  <c r="J92" i="27"/>
  <c r="J91" i="27"/>
  <c r="J90" i="27"/>
  <c r="J89" i="27"/>
  <c r="J88" i="27"/>
  <c r="J87" i="27"/>
  <c r="J86" i="27"/>
  <c r="J85" i="27"/>
  <c r="J84" i="27"/>
  <c r="J78" i="27"/>
  <c r="J77" i="27"/>
  <c r="J76" i="27"/>
  <c r="J75" i="27"/>
  <c r="J74" i="27"/>
  <c r="J73" i="27"/>
  <c r="J72" i="27"/>
  <c r="J66" i="27"/>
  <c r="J65" i="27"/>
  <c r="J64" i="27"/>
  <c r="J63" i="27"/>
  <c r="J62" i="27"/>
  <c r="J61" i="27"/>
  <c r="J60" i="27"/>
  <c r="J50" i="27"/>
  <c r="J44" i="27"/>
  <c r="J43" i="27"/>
  <c r="J42" i="27"/>
  <c r="J41" i="27"/>
  <c r="J40" i="27"/>
  <c r="J39" i="27"/>
  <c r="J38" i="27"/>
  <c r="J37" i="27"/>
  <c r="J36" i="27"/>
  <c r="J35" i="27"/>
  <c r="J29" i="27"/>
  <c r="J28" i="27"/>
  <c r="J27" i="27"/>
  <c r="J26" i="27"/>
  <c r="J25" i="27"/>
  <c r="J24" i="27"/>
  <c r="J23" i="27"/>
  <c r="J17" i="27"/>
  <c r="J16" i="27"/>
  <c r="J15" i="27"/>
  <c r="J14" i="27"/>
  <c r="J13" i="27"/>
  <c r="J12" i="27"/>
  <c r="J11" i="27"/>
  <c r="J97" i="26"/>
  <c r="J96" i="26"/>
  <c r="J95" i="26"/>
  <c r="J94" i="26"/>
  <c r="J91" i="26"/>
  <c r="J90" i="26"/>
  <c r="J87" i="26"/>
  <c r="J86" i="26"/>
  <c r="J85" i="26"/>
  <c r="J81" i="26"/>
  <c r="J73" i="26"/>
  <c r="J72" i="26"/>
  <c r="J71" i="26"/>
  <c r="J70" i="26"/>
  <c r="J67" i="26"/>
  <c r="J66" i="26"/>
  <c r="J63" i="26"/>
  <c r="J62" i="26"/>
  <c r="J61" i="26"/>
  <c r="J57" i="26"/>
  <c r="J49" i="26"/>
  <c r="J48" i="26"/>
  <c r="J47" i="26"/>
  <c r="J46" i="26"/>
  <c r="J43" i="26"/>
  <c r="J42" i="26"/>
  <c r="J39" i="26"/>
  <c r="J38" i="26"/>
  <c r="J34" i="26"/>
  <c r="J26" i="26"/>
  <c r="J25" i="26"/>
  <c r="J20" i="26"/>
  <c r="J19" i="26"/>
  <c r="J16" i="26"/>
  <c r="J15" i="26"/>
  <c r="J12" i="26"/>
  <c r="J11" i="26"/>
  <c r="J51" i="29"/>
  <c r="J46" i="29"/>
  <c r="J45" i="29"/>
  <c r="J44" i="29"/>
  <c r="J43" i="29"/>
  <c r="J42" i="29"/>
  <c r="J41" i="29"/>
  <c r="J40" i="29"/>
  <c r="J39" i="29"/>
  <c r="J32" i="29"/>
  <c r="J31" i="29"/>
  <c r="J30" i="29"/>
  <c r="J29" i="29"/>
  <c r="J28" i="29"/>
  <c r="J27" i="29"/>
  <c r="J26" i="29"/>
  <c r="J25" i="29"/>
  <c r="J19" i="29"/>
  <c r="J18" i="29"/>
  <c r="J17" i="29"/>
  <c r="J16" i="29"/>
  <c r="J15" i="29"/>
  <c r="J14" i="29"/>
  <c r="J13" i="29"/>
  <c r="J12" i="29"/>
  <c r="J57" i="28"/>
  <c r="J58" i="28"/>
  <c r="J59" i="28"/>
  <c r="J54" i="28"/>
  <c r="J53" i="28"/>
  <c r="J50" i="28"/>
  <c r="J49" i="28"/>
  <c r="J48" i="28"/>
  <c r="J40" i="28"/>
  <c r="J39" i="28"/>
  <c r="J38" i="28"/>
  <c r="J35" i="28"/>
  <c r="J34" i="28"/>
  <c r="J31" i="28"/>
  <c r="J30" i="28"/>
  <c r="J29" i="28"/>
  <c r="J21" i="28"/>
  <c r="J20" i="28"/>
  <c r="J19" i="28"/>
  <c r="J16" i="28"/>
  <c r="J15" i="28"/>
  <c r="J12" i="28"/>
  <c r="J11" i="28"/>
  <c r="J23" i="26"/>
  <c r="L37" i="6"/>
  <c r="N23" i="24"/>
  <c r="M220" i="30"/>
  <c r="N220" i="30"/>
  <c r="O220" i="30"/>
  <c r="P220" i="30"/>
  <c r="Q220" i="30"/>
  <c r="R220" i="30"/>
  <c r="S220" i="30"/>
  <c r="T220" i="30"/>
  <c r="M217" i="30"/>
  <c r="N217" i="30"/>
  <c r="O217" i="30"/>
  <c r="P217" i="30"/>
  <c r="Q217" i="30"/>
  <c r="R217" i="30"/>
  <c r="S217" i="30"/>
  <c r="T217" i="30"/>
  <c r="M211" i="30"/>
  <c r="N211" i="30"/>
  <c r="O211" i="30"/>
  <c r="P211" i="30"/>
  <c r="Q211" i="30"/>
  <c r="R211" i="30"/>
  <c r="S211" i="30"/>
  <c r="T211" i="30"/>
  <c r="M138" i="30"/>
  <c r="N138" i="30"/>
  <c r="O138" i="30"/>
  <c r="P138" i="30"/>
  <c r="Q138" i="30"/>
  <c r="R138" i="30"/>
  <c r="S138" i="30"/>
  <c r="T138" i="30"/>
  <c r="M132" i="30"/>
  <c r="N132" i="30"/>
  <c r="O132" i="30"/>
  <c r="P132" i="30"/>
  <c r="Q132" i="30"/>
  <c r="R132" i="30"/>
  <c r="S132" i="30"/>
  <c r="T132" i="30"/>
  <c r="M59" i="30"/>
  <c r="N59" i="30"/>
  <c r="O59" i="30"/>
  <c r="P59" i="30"/>
  <c r="Q59" i="30"/>
  <c r="R59" i="30"/>
  <c r="S59" i="30"/>
  <c r="T59" i="30"/>
  <c r="M53" i="30"/>
  <c r="N53" i="30"/>
  <c r="O53" i="30"/>
  <c r="P53" i="30"/>
  <c r="Q53" i="30"/>
  <c r="R53" i="30"/>
  <c r="S53" i="30"/>
  <c r="T53" i="30"/>
  <c r="Q52" i="30"/>
  <c r="M24" i="30"/>
  <c r="N24" i="30"/>
  <c r="N78" i="30"/>
  <c r="O24" i="30"/>
  <c r="P24" i="30"/>
  <c r="P78" i="30"/>
  <c r="Q24" i="30"/>
  <c r="R24" i="30"/>
  <c r="R78" i="30"/>
  <c r="S24" i="30"/>
  <c r="T24" i="30"/>
  <c r="T78" i="30" s="1"/>
  <c r="M23" i="30"/>
  <c r="N23" i="30"/>
  <c r="N77" i="30"/>
  <c r="O23" i="30"/>
  <c r="P23" i="30"/>
  <c r="P77" i="30"/>
  <c r="Q23" i="30"/>
  <c r="R23" i="30"/>
  <c r="R77" i="30"/>
  <c r="S23" i="30"/>
  <c r="T23" i="30"/>
  <c r="T77" i="30" s="1"/>
  <c r="M22" i="30"/>
  <c r="N22" i="30"/>
  <c r="N76" i="30"/>
  <c r="O22" i="30"/>
  <c r="P22" i="30"/>
  <c r="P76" i="30"/>
  <c r="Q22" i="30"/>
  <c r="R22" i="30"/>
  <c r="R76" i="30"/>
  <c r="S22" i="30"/>
  <c r="T22" i="30"/>
  <c r="T76" i="30" s="1"/>
  <c r="M19" i="30"/>
  <c r="N19" i="30"/>
  <c r="N73" i="30"/>
  <c r="O19" i="30"/>
  <c r="P19" i="30"/>
  <c r="P73" i="30"/>
  <c r="Q19" i="30"/>
  <c r="R19" i="30"/>
  <c r="R73" i="30"/>
  <c r="S19" i="30"/>
  <c r="T19" i="30"/>
  <c r="T73" i="30"/>
  <c r="M18" i="30"/>
  <c r="N18" i="30"/>
  <c r="N72" i="30"/>
  <c r="O18" i="30"/>
  <c r="P18" i="30"/>
  <c r="P72" i="30"/>
  <c r="P83" i="30"/>
  <c r="P53" i="34"/>
  <c r="P77" i="5"/>
  <c r="Q18" i="30"/>
  <c r="R18" i="30"/>
  <c r="R72" i="30"/>
  <c r="S18" i="30"/>
  <c r="T18" i="30"/>
  <c r="T72" i="30"/>
  <c r="M15" i="30"/>
  <c r="N15" i="30"/>
  <c r="N69" i="30"/>
  <c r="O15" i="30"/>
  <c r="P15" i="30"/>
  <c r="P69" i="30"/>
  <c r="Q15" i="30"/>
  <c r="R15" i="30"/>
  <c r="R69" i="30"/>
  <c r="S15" i="30"/>
  <c r="T15" i="30"/>
  <c r="T69" i="30"/>
  <c r="T14" i="30"/>
  <c r="M14" i="30"/>
  <c r="M26" i="30"/>
  <c r="N14" i="30"/>
  <c r="O14" i="30"/>
  <c r="P14" i="30"/>
  <c r="Q14" i="30"/>
  <c r="Q26" i="30"/>
  <c r="R14" i="30"/>
  <c r="S14" i="30"/>
  <c r="M179" i="30"/>
  <c r="N179" i="30"/>
  <c r="O179" i="30"/>
  <c r="P179" i="30"/>
  <c r="P235" i="30" s="1"/>
  <c r="Q179" i="30"/>
  <c r="Q235" i="30" s="1"/>
  <c r="R179" i="30"/>
  <c r="S179" i="30"/>
  <c r="T179" i="30"/>
  <c r="M180" i="30"/>
  <c r="N180" i="30"/>
  <c r="N236" i="30" s="1"/>
  <c r="O180" i="30"/>
  <c r="P180" i="30"/>
  <c r="P236" i="30" s="1"/>
  <c r="Q180" i="30"/>
  <c r="R180" i="30"/>
  <c r="R236" i="30" s="1"/>
  <c r="S180" i="30"/>
  <c r="T180" i="30"/>
  <c r="T236" i="30"/>
  <c r="M181" i="30"/>
  <c r="N181" i="30"/>
  <c r="O181" i="30"/>
  <c r="P181" i="30"/>
  <c r="P237" i="30" s="1"/>
  <c r="Q181" i="30"/>
  <c r="R181" i="30"/>
  <c r="R237" i="30" s="1"/>
  <c r="S181" i="30"/>
  <c r="T181" i="30"/>
  <c r="L180" i="30"/>
  <c r="L181" i="30"/>
  <c r="M175" i="30"/>
  <c r="N175" i="30"/>
  <c r="N231" i="30" s="1"/>
  <c r="O175" i="30"/>
  <c r="P175" i="30"/>
  <c r="Q175" i="30"/>
  <c r="R175" i="30"/>
  <c r="S175" i="30"/>
  <c r="T175" i="30"/>
  <c r="M176" i="30"/>
  <c r="M232" i="30" s="1"/>
  <c r="N176" i="30"/>
  <c r="O176" i="30"/>
  <c r="O232" i="30" s="1"/>
  <c r="P176" i="30"/>
  <c r="P232" i="30" s="1"/>
  <c r="Q176" i="30"/>
  <c r="Q232" i="30" s="1"/>
  <c r="Q242" i="30" s="1"/>
  <c r="Q65" i="34" s="1"/>
  <c r="Q97" i="5" s="1"/>
  <c r="R176" i="30"/>
  <c r="R232" i="30" s="1"/>
  <c r="S176" i="30"/>
  <c r="T176" i="30"/>
  <c r="T232" i="30"/>
  <c r="L176" i="30"/>
  <c r="L232" i="30" s="1"/>
  <c r="M170" i="30"/>
  <c r="N170" i="30"/>
  <c r="O170" i="30"/>
  <c r="P170" i="30"/>
  <c r="Q170" i="30"/>
  <c r="R170" i="30"/>
  <c r="S170" i="30"/>
  <c r="T170" i="30"/>
  <c r="T183" i="30" s="1"/>
  <c r="M171" i="30"/>
  <c r="M227" i="30" s="1"/>
  <c r="N171" i="30"/>
  <c r="O171" i="30"/>
  <c r="O227" i="30" s="1"/>
  <c r="P171" i="30"/>
  <c r="P227" i="30" s="1"/>
  <c r="Q171" i="30"/>
  <c r="Q227" i="30" s="1"/>
  <c r="R171" i="30"/>
  <c r="S171" i="30"/>
  <c r="S227" i="30" s="1"/>
  <c r="T171" i="30"/>
  <c r="M172" i="30"/>
  <c r="N172" i="30"/>
  <c r="O172" i="30"/>
  <c r="O228" i="30" s="1"/>
  <c r="P172" i="30"/>
  <c r="P228" i="30" s="1"/>
  <c r="Q172" i="30"/>
  <c r="Q228" i="30" s="1"/>
  <c r="R172" i="30"/>
  <c r="S172" i="30"/>
  <c r="S228" i="30" s="1"/>
  <c r="T172" i="30"/>
  <c r="L171" i="30"/>
  <c r="L172" i="30"/>
  <c r="M100" i="30"/>
  <c r="M156" i="30" s="1"/>
  <c r="N100" i="30"/>
  <c r="N156" i="30" s="1"/>
  <c r="O100" i="30"/>
  <c r="O156" i="30" s="1"/>
  <c r="P100" i="30"/>
  <c r="P156" i="30" s="1"/>
  <c r="Q100" i="30"/>
  <c r="Q156" i="30" s="1"/>
  <c r="R100" i="30"/>
  <c r="R156" i="30" s="1"/>
  <c r="S100" i="30"/>
  <c r="S156" i="30" s="1"/>
  <c r="T100" i="30"/>
  <c r="T156" i="30"/>
  <c r="M101" i="30"/>
  <c r="N101" i="30"/>
  <c r="O101" i="30"/>
  <c r="P101" i="30"/>
  <c r="Q101" i="30"/>
  <c r="R101" i="30"/>
  <c r="S101" i="30"/>
  <c r="S157" i="30" s="1"/>
  <c r="T101" i="30"/>
  <c r="M102" i="30"/>
  <c r="N102" i="30"/>
  <c r="N158" i="30" s="1"/>
  <c r="O102" i="30"/>
  <c r="O158" i="30" s="1"/>
  <c r="P102" i="30"/>
  <c r="P158" i="30" s="1"/>
  <c r="Q102" i="30"/>
  <c r="Q158" i="30" s="1"/>
  <c r="R102" i="30"/>
  <c r="R158" i="30" s="1"/>
  <c r="S102" i="30"/>
  <c r="S158" i="30" s="1"/>
  <c r="T102" i="30"/>
  <c r="L101" i="30"/>
  <c r="L157" i="30" s="1"/>
  <c r="L102" i="30"/>
  <c r="L158" i="30" s="1"/>
  <c r="M96" i="30"/>
  <c r="M152" i="30" s="1"/>
  <c r="N96" i="30"/>
  <c r="N152" i="30" s="1"/>
  <c r="O96" i="30"/>
  <c r="O152" i="30" s="1"/>
  <c r="P96" i="30"/>
  <c r="P152" i="30" s="1"/>
  <c r="Q96" i="30"/>
  <c r="Q152" i="30" s="1"/>
  <c r="R96" i="30"/>
  <c r="R152" i="30" s="1"/>
  <c r="S96" i="30"/>
  <c r="S152" i="30" s="1"/>
  <c r="T96" i="30"/>
  <c r="M97" i="30"/>
  <c r="M153" i="30" s="1"/>
  <c r="N97" i="30"/>
  <c r="O97" i="30"/>
  <c r="O153" i="30" s="1"/>
  <c r="P97" i="30"/>
  <c r="P153" i="30" s="1"/>
  <c r="Q97" i="30"/>
  <c r="Q153" i="30" s="1"/>
  <c r="R97" i="30"/>
  <c r="S97" i="30"/>
  <c r="S153" i="30" s="1"/>
  <c r="T97" i="30"/>
  <c r="L97" i="30"/>
  <c r="L153" i="30" s="1"/>
  <c r="M91" i="30"/>
  <c r="N91" i="30"/>
  <c r="O91" i="30"/>
  <c r="P91" i="30"/>
  <c r="Q91" i="30"/>
  <c r="R91" i="30"/>
  <c r="S91" i="30"/>
  <c r="T91" i="30"/>
  <c r="T104" i="30"/>
  <c r="M92" i="30"/>
  <c r="N92" i="30"/>
  <c r="O92" i="30"/>
  <c r="P92" i="30"/>
  <c r="Q92" i="30"/>
  <c r="R92" i="30"/>
  <c r="S92" i="30"/>
  <c r="T92" i="30"/>
  <c r="M93" i="30"/>
  <c r="M149" i="30" s="1"/>
  <c r="N93" i="30"/>
  <c r="N149" i="30" s="1"/>
  <c r="O93" i="30"/>
  <c r="O149" i="30" s="1"/>
  <c r="P93" i="30"/>
  <c r="P149" i="30" s="1"/>
  <c r="Q93" i="30"/>
  <c r="Q149" i="30" s="1"/>
  <c r="R93" i="30"/>
  <c r="R149" i="30" s="1"/>
  <c r="S93" i="30"/>
  <c r="S149" i="30" s="1"/>
  <c r="T93" i="30"/>
  <c r="T149" i="30"/>
  <c r="L92" i="30"/>
  <c r="L93" i="30"/>
  <c r="L23" i="30"/>
  <c r="L77" i="30"/>
  <c r="L24" i="30"/>
  <c r="L78" i="30"/>
  <c r="L19" i="30"/>
  <c r="L23" i="24"/>
  <c r="M23" i="24"/>
  <c r="O23" i="24"/>
  <c r="P23" i="24"/>
  <c r="Q23" i="24"/>
  <c r="R23" i="24"/>
  <c r="L24" i="24"/>
  <c r="M24" i="24"/>
  <c r="N24" i="24"/>
  <c r="O24" i="24"/>
  <c r="P24" i="24"/>
  <c r="Q24" i="24"/>
  <c r="R24" i="24"/>
  <c r="L25" i="24"/>
  <c r="M25" i="24"/>
  <c r="N25" i="24"/>
  <c r="O25" i="24"/>
  <c r="P25" i="24"/>
  <c r="Q25" i="24"/>
  <c r="R25" i="24"/>
  <c r="L28" i="24"/>
  <c r="L29" i="24"/>
  <c r="L30" i="24"/>
  <c r="M28" i="24"/>
  <c r="N28" i="24"/>
  <c r="O28" i="24"/>
  <c r="P28" i="24"/>
  <c r="Q28" i="24"/>
  <c r="R28" i="24"/>
  <c r="M29" i="24"/>
  <c r="N29" i="24"/>
  <c r="O29" i="24"/>
  <c r="P29" i="24"/>
  <c r="Q29" i="24"/>
  <c r="R29" i="24"/>
  <c r="M30" i="24"/>
  <c r="N30" i="24"/>
  <c r="O30" i="24"/>
  <c r="P30" i="24"/>
  <c r="Q30" i="24"/>
  <c r="R30" i="24"/>
  <c r="L33" i="24"/>
  <c r="L34" i="24"/>
  <c r="L58" i="24"/>
  <c r="L35" i="24"/>
  <c r="M33" i="24"/>
  <c r="N33" i="24"/>
  <c r="O33" i="24"/>
  <c r="P33" i="24"/>
  <c r="Q33" i="24"/>
  <c r="R33" i="24"/>
  <c r="M34" i="24"/>
  <c r="N34" i="24"/>
  <c r="O34" i="24"/>
  <c r="P34" i="24"/>
  <c r="Q34" i="24"/>
  <c r="R34" i="24"/>
  <c r="M35" i="24"/>
  <c r="N35" i="24"/>
  <c r="O35" i="24"/>
  <c r="P35" i="24"/>
  <c r="Q35" i="24"/>
  <c r="R35" i="24"/>
  <c r="L38" i="24"/>
  <c r="L39" i="24"/>
  <c r="L40" i="24"/>
  <c r="M38" i="24"/>
  <c r="N38" i="24"/>
  <c r="O38" i="24"/>
  <c r="P38" i="24"/>
  <c r="Q38" i="24"/>
  <c r="R38" i="24"/>
  <c r="M39" i="24"/>
  <c r="N39" i="24"/>
  <c r="O39" i="24"/>
  <c r="P39" i="24"/>
  <c r="Q39" i="24"/>
  <c r="R39" i="24"/>
  <c r="M40" i="24"/>
  <c r="N40" i="24"/>
  <c r="O40" i="24"/>
  <c r="P40" i="24"/>
  <c r="Q40" i="24"/>
  <c r="R40" i="24"/>
  <c r="L43" i="24"/>
  <c r="L44" i="24"/>
  <c r="L45" i="24"/>
  <c r="M43" i="24"/>
  <c r="N43" i="24"/>
  <c r="O43" i="24"/>
  <c r="P43" i="24"/>
  <c r="Q43" i="24"/>
  <c r="R43" i="24"/>
  <c r="M44" i="24"/>
  <c r="N44" i="24"/>
  <c r="O44" i="24"/>
  <c r="P44" i="24"/>
  <c r="Q44" i="24"/>
  <c r="R44" i="24"/>
  <c r="M45" i="24"/>
  <c r="N45" i="24"/>
  <c r="O45" i="24"/>
  <c r="P45" i="24"/>
  <c r="Q45" i="24"/>
  <c r="R45" i="24"/>
  <c r="M58" i="24"/>
  <c r="N58" i="24"/>
  <c r="O58" i="24"/>
  <c r="P58" i="24"/>
  <c r="Q58" i="24"/>
  <c r="R58" i="24"/>
  <c r="M59" i="24"/>
  <c r="N59" i="24"/>
  <c r="O59" i="24"/>
  <c r="P59" i="24"/>
  <c r="Q59" i="24"/>
  <c r="R59" i="24"/>
  <c r="M60" i="24"/>
  <c r="N60" i="24"/>
  <c r="O60" i="24"/>
  <c r="P60" i="24"/>
  <c r="Q60" i="24"/>
  <c r="R60" i="24"/>
  <c r="M61" i="24"/>
  <c r="N61" i="24"/>
  <c r="O61" i="24"/>
  <c r="P61" i="24"/>
  <c r="Q61" i="24"/>
  <c r="R61" i="24"/>
  <c r="S154" i="3"/>
  <c r="S65" i="3"/>
  <c r="U65" i="3"/>
  <c r="M299" i="3"/>
  <c r="M363" i="3" s="1"/>
  <c r="N299" i="3"/>
  <c r="N363" i="3" s="1"/>
  <c r="O299" i="3"/>
  <c r="O363" i="3" s="1"/>
  <c r="P299" i="3"/>
  <c r="P363" i="3" s="1"/>
  <c r="Q299" i="3"/>
  <c r="R299" i="3"/>
  <c r="S299" i="3"/>
  <c r="S363" i="3" s="1"/>
  <c r="U299" i="3"/>
  <c r="U363" i="3" s="1"/>
  <c r="M300" i="3"/>
  <c r="N300" i="3"/>
  <c r="N364" i="3" s="1"/>
  <c r="O300" i="3"/>
  <c r="O364" i="3" s="1"/>
  <c r="P300" i="3"/>
  <c r="P364" i="3" s="1"/>
  <c r="Q300" i="3"/>
  <c r="Q364" i="3" s="1"/>
  <c r="R300" i="3"/>
  <c r="R364" i="3" s="1"/>
  <c r="S300" i="3"/>
  <c r="S364" i="3" s="1"/>
  <c r="U300" i="3"/>
  <c r="U364" i="3" s="1"/>
  <c r="M301" i="3"/>
  <c r="N301" i="3"/>
  <c r="N365" i="3" s="1"/>
  <c r="O301" i="3"/>
  <c r="O365" i="3" s="1"/>
  <c r="P301" i="3"/>
  <c r="P365" i="3" s="1"/>
  <c r="Q301" i="3"/>
  <c r="Q365" i="3" s="1"/>
  <c r="R301" i="3"/>
  <c r="R365" i="3" s="1"/>
  <c r="S301" i="3"/>
  <c r="S365" i="3" s="1"/>
  <c r="U301" i="3"/>
  <c r="U365" i="3" s="1"/>
  <c r="M302" i="3"/>
  <c r="N302" i="3"/>
  <c r="N366" i="3" s="1"/>
  <c r="O302" i="3"/>
  <c r="O366" i="3" s="1"/>
  <c r="P302" i="3"/>
  <c r="P366" i="3" s="1"/>
  <c r="Q302" i="3"/>
  <c r="Q366" i="3" s="1"/>
  <c r="R302" i="3"/>
  <c r="R366" i="3" s="1"/>
  <c r="S302" i="3"/>
  <c r="S366" i="3" s="1"/>
  <c r="U302" i="3"/>
  <c r="U366" i="3" s="1"/>
  <c r="L302" i="3"/>
  <c r="L300" i="3"/>
  <c r="L364" i="3" s="1"/>
  <c r="L301" i="3"/>
  <c r="M295" i="3"/>
  <c r="N295" i="3"/>
  <c r="N359" i="3" s="1"/>
  <c r="O295" i="3"/>
  <c r="P295" i="3"/>
  <c r="P359" i="3" s="1"/>
  <c r="Q295" i="3"/>
  <c r="Q359" i="3" s="1"/>
  <c r="R295" i="3"/>
  <c r="R359" i="3" s="1"/>
  <c r="S295" i="3"/>
  <c r="S359" i="3" s="1"/>
  <c r="U295" i="3"/>
  <c r="U359" i="3" s="1"/>
  <c r="M296" i="3"/>
  <c r="M360" i="3" s="1"/>
  <c r="N296" i="3"/>
  <c r="N360" i="3" s="1"/>
  <c r="O296" i="3"/>
  <c r="O360" i="3" s="1"/>
  <c r="P296" i="3"/>
  <c r="P360" i="3" s="1"/>
  <c r="Q296" i="3"/>
  <c r="Q360" i="3" s="1"/>
  <c r="R296" i="3"/>
  <c r="S296" i="3"/>
  <c r="S360" i="3" s="1"/>
  <c r="U296" i="3"/>
  <c r="L296" i="3"/>
  <c r="L360" i="3" s="1"/>
  <c r="U290" i="3"/>
  <c r="M291" i="3"/>
  <c r="M355" i="3" s="1"/>
  <c r="N291" i="3"/>
  <c r="N355" i="3" s="1"/>
  <c r="O291" i="3"/>
  <c r="P291" i="3"/>
  <c r="P355" i="3" s="1"/>
  <c r="Q291" i="3"/>
  <c r="Q355" i="3" s="1"/>
  <c r="R291" i="3"/>
  <c r="R355" i="3" s="1"/>
  <c r="S291" i="3"/>
  <c r="S355" i="3" s="1"/>
  <c r="U291" i="3"/>
  <c r="M292" i="3"/>
  <c r="M356" i="3" s="1"/>
  <c r="N292" i="3"/>
  <c r="N356" i="3" s="1"/>
  <c r="O292" i="3"/>
  <c r="O356" i="3" s="1"/>
  <c r="P292" i="3"/>
  <c r="Q292" i="3"/>
  <c r="Q356" i="3" s="1"/>
  <c r="R292" i="3"/>
  <c r="R356" i="3" s="1"/>
  <c r="S292" i="3"/>
  <c r="S356" i="3" s="1"/>
  <c r="U292" i="3"/>
  <c r="U356" i="3" s="1"/>
  <c r="L291" i="3"/>
  <c r="L292" i="3"/>
  <c r="L356" i="3" s="1"/>
  <c r="M206" i="3"/>
  <c r="M269" i="3" s="1"/>
  <c r="N206" i="3"/>
  <c r="N269" i="3" s="1"/>
  <c r="O206" i="3"/>
  <c r="O269" i="3" s="1"/>
  <c r="P206" i="3"/>
  <c r="P269" i="3" s="1"/>
  <c r="Q206" i="3"/>
  <c r="Q269" i="3" s="1"/>
  <c r="R206" i="3"/>
  <c r="R269" i="3" s="1"/>
  <c r="S206" i="3"/>
  <c r="S269" i="3" s="1"/>
  <c r="U206" i="3"/>
  <c r="U269" i="3" s="1"/>
  <c r="M207" i="3"/>
  <c r="M270" i="3" s="1"/>
  <c r="N207" i="3"/>
  <c r="O207" i="3"/>
  <c r="O270" i="3" s="1"/>
  <c r="P207" i="3"/>
  <c r="P270" i="3" s="1"/>
  <c r="Q207" i="3"/>
  <c r="Q270" i="3" s="1"/>
  <c r="R207" i="3"/>
  <c r="R270" i="3" s="1"/>
  <c r="S207" i="3"/>
  <c r="S270" i="3" s="1"/>
  <c r="U207" i="3"/>
  <c r="U270" i="3" s="1"/>
  <c r="M208" i="3"/>
  <c r="M271" i="3" s="1"/>
  <c r="N208" i="3"/>
  <c r="N271" i="3" s="1"/>
  <c r="O208" i="3"/>
  <c r="O271" i="3" s="1"/>
  <c r="P208" i="3"/>
  <c r="P271" i="3"/>
  <c r="Q208" i="3"/>
  <c r="Q271" i="3"/>
  <c r="R208" i="3"/>
  <c r="R271" i="3" s="1"/>
  <c r="S208" i="3"/>
  <c r="S271" i="3" s="1"/>
  <c r="U208" i="3"/>
  <c r="U271" i="3" s="1"/>
  <c r="M209" i="3"/>
  <c r="N209" i="3"/>
  <c r="N272" i="3" s="1"/>
  <c r="O209" i="3"/>
  <c r="O272" i="3" s="1"/>
  <c r="P209" i="3"/>
  <c r="P272" i="3" s="1"/>
  <c r="Q209" i="3"/>
  <c r="Q272" i="3" s="1"/>
  <c r="R209" i="3"/>
  <c r="R272" i="3" s="1"/>
  <c r="S209" i="3"/>
  <c r="S272" i="3" s="1"/>
  <c r="U209" i="3"/>
  <c r="U272" i="3" s="1"/>
  <c r="L207" i="3"/>
  <c r="L270" i="3" s="1"/>
  <c r="L208" i="3"/>
  <c r="L271" i="3" s="1"/>
  <c r="L209" i="3"/>
  <c r="M202" i="3"/>
  <c r="M265" i="3" s="1"/>
  <c r="N202" i="3"/>
  <c r="O202" i="3"/>
  <c r="O265" i="3" s="1"/>
  <c r="P202" i="3"/>
  <c r="P265" i="3" s="1"/>
  <c r="Q202" i="3"/>
  <c r="Q265" i="3" s="1"/>
  <c r="R202" i="3"/>
  <c r="S202" i="3"/>
  <c r="S265" i="3" s="1"/>
  <c r="U202" i="3"/>
  <c r="U265" i="3"/>
  <c r="M203" i="3"/>
  <c r="M266" i="3" s="1"/>
  <c r="N203" i="3"/>
  <c r="N266" i="3" s="1"/>
  <c r="O203" i="3"/>
  <c r="O266" i="3" s="1"/>
  <c r="P203" i="3"/>
  <c r="Q203" i="3"/>
  <c r="Q266" i="3" s="1"/>
  <c r="R203" i="3"/>
  <c r="R266" i="3" s="1"/>
  <c r="S203" i="3"/>
  <c r="S266" i="3" s="1"/>
  <c r="U203" i="3"/>
  <c r="U266" i="3" s="1"/>
  <c r="L203" i="3"/>
  <c r="L266" i="3" s="1"/>
  <c r="M197" i="3"/>
  <c r="N197" i="3"/>
  <c r="O197" i="3"/>
  <c r="P197" i="3"/>
  <c r="Q197" i="3"/>
  <c r="R197" i="3"/>
  <c r="S197" i="3"/>
  <c r="U197" i="3"/>
  <c r="M198" i="3"/>
  <c r="N198" i="3"/>
  <c r="N261" i="3" s="1"/>
  <c r="O198" i="3"/>
  <c r="O261" i="3" s="1"/>
  <c r="P198" i="3"/>
  <c r="P261" i="3" s="1"/>
  <c r="Q198" i="3"/>
  <c r="Q261" i="3" s="1"/>
  <c r="R198" i="3"/>
  <c r="R261" i="3" s="1"/>
  <c r="S198" i="3"/>
  <c r="S261" i="3" s="1"/>
  <c r="U198" i="3"/>
  <c r="U261" i="3" s="1"/>
  <c r="M199" i="3"/>
  <c r="M262" i="3" s="1"/>
  <c r="N199" i="3"/>
  <c r="N262" i="3" s="1"/>
  <c r="O199" i="3"/>
  <c r="O262" i="3" s="1"/>
  <c r="P199" i="3"/>
  <c r="P262" i="3" s="1"/>
  <c r="Q199" i="3"/>
  <c r="Q262" i="3" s="1"/>
  <c r="R199" i="3"/>
  <c r="R262" i="3" s="1"/>
  <c r="S199" i="3"/>
  <c r="S262" i="3" s="1"/>
  <c r="U199" i="3"/>
  <c r="U262" i="3" s="1"/>
  <c r="L198" i="3"/>
  <c r="L199" i="3"/>
  <c r="L262" i="3" s="1"/>
  <c r="L197" i="3"/>
  <c r="M114" i="3"/>
  <c r="M175" i="3" s="1"/>
  <c r="N114" i="3"/>
  <c r="O114" i="3"/>
  <c r="O175" i="3" s="1"/>
  <c r="P114" i="3"/>
  <c r="P175" i="3"/>
  <c r="Q114" i="3"/>
  <c r="R114" i="3"/>
  <c r="R175" i="3" s="1"/>
  <c r="S114" i="3"/>
  <c r="S175" i="3" s="1"/>
  <c r="U114" i="3"/>
  <c r="M115" i="3"/>
  <c r="M176" i="3"/>
  <c r="N115" i="3"/>
  <c r="N176" i="3"/>
  <c r="O115" i="3"/>
  <c r="O176" i="3"/>
  <c r="P115" i="3"/>
  <c r="Q115" i="3"/>
  <c r="R115" i="3"/>
  <c r="R176" i="3"/>
  <c r="S115" i="3"/>
  <c r="U115" i="3"/>
  <c r="U176" i="3" s="1"/>
  <c r="M116" i="3"/>
  <c r="M177" i="3" s="1"/>
  <c r="N116" i="3"/>
  <c r="O116" i="3"/>
  <c r="O177" i="3"/>
  <c r="P116" i="3"/>
  <c r="P177" i="3"/>
  <c r="Q116" i="3"/>
  <c r="Q177" i="3"/>
  <c r="R116" i="3"/>
  <c r="R177" i="3"/>
  <c r="S116" i="3"/>
  <c r="S177" i="3"/>
  <c r="U116" i="3"/>
  <c r="M117" i="3"/>
  <c r="M178" i="3" s="1"/>
  <c r="N117" i="3"/>
  <c r="N178" i="3" s="1"/>
  <c r="O117" i="3"/>
  <c r="O178" i="3" s="1"/>
  <c r="P117" i="3"/>
  <c r="Q117" i="3"/>
  <c r="Q178" i="3" s="1"/>
  <c r="R117" i="3"/>
  <c r="R178" i="3" s="1"/>
  <c r="S117" i="3"/>
  <c r="U117" i="3"/>
  <c r="U178" i="3" s="1"/>
  <c r="L115" i="3"/>
  <c r="L176" i="3" s="1"/>
  <c r="L116" i="3"/>
  <c r="L177" i="3" s="1"/>
  <c r="L117" i="3"/>
  <c r="L178" i="3" s="1"/>
  <c r="L114" i="3"/>
  <c r="L175" i="3" s="1"/>
  <c r="M110" i="3"/>
  <c r="M171" i="3" s="1"/>
  <c r="N110" i="3"/>
  <c r="N171" i="3" s="1"/>
  <c r="O110" i="3"/>
  <c r="O171" i="3" s="1"/>
  <c r="P110" i="3"/>
  <c r="P171" i="3" s="1"/>
  <c r="Q110" i="3"/>
  <c r="Q171" i="3" s="1"/>
  <c r="R110" i="3"/>
  <c r="S110" i="3"/>
  <c r="S171" i="3" s="1"/>
  <c r="U110" i="3"/>
  <c r="U171" i="3" s="1"/>
  <c r="M111" i="3"/>
  <c r="M172" i="3" s="1"/>
  <c r="N111" i="3"/>
  <c r="N172" i="3" s="1"/>
  <c r="O111" i="3"/>
  <c r="O172" i="3" s="1"/>
  <c r="P111" i="3"/>
  <c r="Q111" i="3"/>
  <c r="Q172" i="3" s="1"/>
  <c r="R111" i="3"/>
  <c r="R172" i="3" s="1"/>
  <c r="S111" i="3"/>
  <c r="S172" i="3" s="1"/>
  <c r="U111" i="3"/>
  <c r="U172" i="3" s="1"/>
  <c r="L111" i="3"/>
  <c r="L172" i="3" s="1"/>
  <c r="L110" i="3"/>
  <c r="M106" i="3"/>
  <c r="N106" i="3"/>
  <c r="O106" i="3"/>
  <c r="P106" i="3"/>
  <c r="Q106" i="3"/>
  <c r="R106" i="3"/>
  <c r="S106" i="3"/>
  <c r="U106" i="3"/>
  <c r="M107" i="3"/>
  <c r="M168" i="3" s="1"/>
  <c r="N107" i="3"/>
  <c r="O107" i="3"/>
  <c r="O168" i="3" s="1"/>
  <c r="P107" i="3"/>
  <c r="P168" i="3" s="1"/>
  <c r="Q107" i="3"/>
  <c r="R107" i="3"/>
  <c r="R168" i="3" s="1"/>
  <c r="S107" i="3"/>
  <c r="S168" i="3" s="1"/>
  <c r="U107" i="3"/>
  <c r="L107" i="3"/>
  <c r="L106" i="3"/>
  <c r="M25" i="3"/>
  <c r="M86" i="3" s="1"/>
  <c r="N25" i="3"/>
  <c r="O25" i="3"/>
  <c r="O86" i="3" s="1"/>
  <c r="P25" i="3"/>
  <c r="P86" i="3" s="1"/>
  <c r="Q25" i="3"/>
  <c r="Q86" i="3" s="1"/>
  <c r="R25" i="3"/>
  <c r="R86" i="3" s="1"/>
  <c r="S25" i="3"/>
  <c r="S86" i="3" s="1"/>
  <c r="U25" i="3"/>
  <c r="U86" i="3" s="1"/>
  <c r="U26" i="3"/>
  <c r="U87" i="3" s="1"/>
  <c r="M27" i="3"/>
  <c r="N27" i="3"/>
  <c r="N88" i="3" s="1"/>
  <c r="O27" i="3"/>
  <c r="O88" i="3" s="1"/>
  <c r="P27" i="3"/>
  <c r="P88" i="3" s="1"/>
  <c r="Q27" i="3"/>
  <c r="Q88" i="3" s="1"/>
  <c r="R27" i="3"/>
  <c r="R88" i="3" s="1"/>
  <c r="S27" i="3"/>
  <c r="S88" i="3" s="1"/>
  <c r="U27" i="3"/>
  <c r="M28" i="3"/>
  <c r="N28" i="3"/>
  <c r="O28" i="3"/>
  <c r="P28" i="3"/>
  <c r="P89" i="3" s="1"/>
  <c r="Q28" i="3"/>
  <c r="Q89" i="3" s="1"/>
  <c r="R28" i="3"/>
  <c r="R89" i="3" s="1"/>
  <c r="S28" i="3"/>
  <c r="S89" i="3" s="1"/>
  <c r="U28" i="3"/>
  <c r="U89" i="3" s="1"/>
  <c r="L27" i="3"/>
  <c r="L28" i="3"/>
  <c r="L89" i="3" s="1"/>
  <c r="L25" i="3"/>
  <c r="M21" i="3"/>
  <c r="M82" i="3" s="1"/>
  <c r="N21" i="3"/>
  <c r="N82" i="3" s="1"/>
  <c r="O21" i="3"/>
  <c r="P21" i="3"/>
  <c r="P82" i="3" s="1"/>
  <c r="Q21" i="3"/>
  <c r="Q82" i="3" s="1"/>
  <c r="R21" i="3"/>
  <c r="R82" i="3" s="1"/>
  <c r="S21" i="3"/>
  <c r="U21" i="3"/>
  <c r="U82" i="3" s="1"/>
  <c r="M22" i="3"/>
  <c r="N22" i="3"/>
  <c r="N83" i="3" s="1"/>
  <c r="O22" i="3"/>
  <c r="O83" i="3" s="1"/>
  <c r="P22" i="3"/>
  <c r="P83" i="3" s="1"/>
  <c r="Q22" i="3"/>
  <c r="Q83" i="3" s="1"/>
  <c r="R22" i="3"/>
  <c r="R83" i="3" s="1"/>
  <c r="S22" i="3"/>
  <c r="S83" i="3" s="1"/>
  <c r="U22" i="3"/>
  <c r="U83" i="3" s="1"/>
  <c r="L22" i="3"/>
  <c r="L21" i="3"/>
  <c r="L18" i="3"/>
  <c r="L79" i="3" s="1"/>
  <c r="M18" i="3"/>
  <c r="M79" i="3" s="1"/>
  <c r="N18" i="3"/>
  <c r="N79" i="3" s="1"/>
  <c r="O18" i="3"/>
  <c r="O79" i="3" s="1"/>
  <c r="P18" i="3"/>
  <c r="P79" i="3" s="1"/>
  <c r="Q18" i="3"/>
  <c r="Q79" i="3" s="1"/>
  <c r="R18" i="3"/>
  <c r="R79" i="3" s="1"/>
  <c r="S18" i="3"/>
  <c r="S79" i="3" s="1"/>
  <c r="U18" i="3"/>
  <c r="M17" i="3"/>
  <c r="N17" i="3"/>
  <c r="O17" i="3"/>
  <c r="P17" i="3"/>
  <c r="Q17" i="3"/>
  <c r="R17" i="3"/>
  <c r="S17" i="3"/>
  <c r="U17" i="3"/>
  <c r="L17" i="3"/>
  <c r="R50" i="24"/>
  <c r="N50" i="24"/>
  <c r="L51" i="24"/>
  <c r="O51" i="24"/>
  <c r="M51" i="24"/>
  <c r="R51" i="24"/>
  <c r="P51" i="24"/>
  <c r="N51" i="24"/>
  <c r="N54" i="24"/>
  <c r="P50" i="24"/>
  <c r="P53" i="24"/>
  <c r="Q51" i="24"/>
  <c r="L50" i="24"/>
  <c r="L52" i="24" s="1"/>
  <c r="Q50" i="24"/>
  <c r="Q54" i="24"/>
  <c r="O50" i="24"/>
  <c r="M50" i="24"/>
  <c r="M53" i="24" s="1"/>
  <c r="P54" i="24"/>
  <c r="R53" i="24"/>
  <c r="R54" i="24"/>
  <c r="O53" i="24"/>
  <c r="O52" i="24"/>
  <c r="O54" i="24"/>
  <c r="L54" i="24"/>
  <c r="L53" i="24"/>
  <c r="Q53" i="24"/>
  <c r="R52" i="24"/>
  <c r="M54" i="24"/>
  <c r="M52" i="24"/>
  <c r="L31" i="31"/>
  <c r="R206" i="24"/>
  <c r="R207" i="24"/>
  <c r="R208" i="24"/>
  <c r="R211" i="24"/>
  <c r="R212" i="24"/>
  <c r="R213" i="24"/>
  <c r="R216" i="24"/>
  <c r="R217" i="24"/>
  <c r="R218" i="24"/>
  <c r="R221" i="24"/>
  <c r="R222" i="24"/>
  <c r="R223" i="24"/>
  <c r="R226" i="24"/>
  <c r="J226" i="24" s="1"/>
  <c r="R227" i="24"/>
  <c r="J227" i="24" s="1"/>
  <c r="R228" i="24"/>
  <c r="R234" i="24" s="1"/>
  <c r="R142" i="24"/>
  <c r="R143" i="24"/>
  <c r="R144" i="24"/>
  <c r="R147" i="24"/>
  <c r="R148" i="24"/>
  <c r="R149" i="24"/>
  <c r="R152" i="24"/>
  <c r="R153" i="24"/>
  <c r="R154" i="24"/>
  <c r="R157" i="24"/>
  <c r="R158" i="24"/>
  <c r="R159" i="24"/>
  <c r="R162" i="24"/>
  <c r="R163" i="24"/>
  <c r="R164" i="24"/>
  <c r="R103" i="24"/>
  <c r="R102" i="24"/>
  <c r="R101" i="24"/>
  <c r="R98" i="24"/>
  <c r="R97" i="24"/>
  <c r="R96" i="24"/>
  <c r="R93" i="24"/>
  <c r="R92" i="24"/>
  <c r="R91" i="24"/>
  <c r="R88" i="24"/>
  <c r="R87" i="24"/>
  <c r="R86" i="24"/>
  <c r="Q82" i="24"/>
  <c r="R82" i="24"/>
  <c r="Q83" i="24"/>
  <c r="R83" i="24"/>
  <c r="R81" i="24"/>
  <c r="J13" i="18"/>
  <c r="J14" i="18"/>
  <c r="J15" i="18"/>
  <c r="J18" i="18"/>
  <c r="J19" i="18"/>
  <c r="J20" i="18"/>
  <c r="J23" i="18"/>
  <c r="J24" i="18"/>
  <c r="J25" i="18"/>
  <c r="J35" i="18"/>
  <c r="J36" i="18"/>
  <c r="J37" i="18"/>
  <c r="J40" i="18"/>
  <c r="J41" i="18"/>
  <c r="J42" i="18"/>
  <c r="J45" i="18"/>
  <c r="J46" i="18"/>
  <c r="J47" i="18"/>
  <c r="J57" i="18"/>
  <c r="J58" i="18"/>
  <c r="J59" i="18"/>
  <c r="J69" i="18"/>
  <c r="J68" i="18"/>
  <c r="J67" i="18"/>
  <c r="J64" i="18"/>
  <c r="J62" i="18"/>
  <c r="J63" i="18"/>
  <c r="L50" i="18"/>
  <c r="M50" i="18"/>
  <c r="N50" i="18"/>
  <c r="O50" i="18"/>
  <c r="P50" i="18"/>
  <c r="R50" i="18"/>
  <c r="S50" i="18"/>
  <c r="T50" i="18"/>
  <c r="U50" i="18"/>
  <c r="V50" i="18"/>
  <c r="X50" i="18"/>
  <c r="L51" i="18"/>
  <c r="M51" i="18"/>
  <c r="N51" i="18"/>
  <c r="O51" i="18"/>
  <c r="P51" i="18"/>
  <c r="Q51" i="18"/>
  <c r="R51" i="18"/>
  <c r="S51" i="18"/>
  <c r="T51" i="18"/>
  <c r="U51" i="18"/>
  <c r="V51" i="18"/>
  <c r="X51" i="18"/>
  <c r="L52" i="18"/>
  <c r="M52" i="18"/>
  <c r="N52" i="18"/>
  <c r="O52" i="18"/>
  <c r="P52" i="18"/>
  <c r="Q52" i="18"/>
  <c r="R52" i="18"/>
  <c r="S52" i="18"/>
  <c r="T52" i="18"/>
  <c r="U52" i="18"/>
  <c r="V52" i="18"/>
  <c r="X52" i="18"/>
  <c r="X74" i="18"/>
  <c r="V74" i="18"/>
  <c r="U74" i="18"/>
  <c r="T74" i="18"/>
  <c r="S74" i="18"/>
  <c r="R74" i="18"/>
  <c r="Q74" i="18"/>
  <c r="P74" i="18"/>
  <c r="O74" i="18"/>
  <c r="N74" i="18"/>
  <c r="M74" i="18"/>
  <c r="L74" i="18"/>
  <c r="X73" i="18"/>
  <c r="V73" i="18"/>
  <c r="U73" i="18"/>
  <c r="T73" i="18"/>
  <c r="S73" i="18"/>
  <c r="R73" i="18"/>
  <c r="Q73" i="18"/>
  <c r="P73" i="18"/>
  <c r="O73" i="18"/>
  <c r="N73" i="18"/>
  <c r="M73" i="18"/>
  <c r="L73" i="18"/>
  <c r="X72" i="18"/>
  <c r="V72" i="18"/>
  <c r="U72" i="18"/>
  <c r="T72" i="18"/>
  <c r="S72" i="18"/>
  <c r="R72" i="18"/>
  <c r="Q72" i="18"/>
  <c r="P72" i="18"/>
  <c r="O72" i="18"/>
  <c r="N72" i="18"/>
  <c r="M72" i="18"/>
  <c r="L72" i="18"/>
  <c r="X30" i="18"/>
  <c r="V30" i="18"/>
  <c r="U30" i="18"/>
  <c r="T30" i="18"/>
  <c r="S30" i="18"/>
  <c r="R30" i="18"/>
  <c r="Q30" i="18"/>
  <c r="P30" i="18"/>
  <c r="O30" i="18"/>
  <c r="N30" i="18"/>
  <c r="M30" i="18"/>
  <c r="L30" i="18"/>
  <c r="J30" i="18" s="1"/>
  <c r="X29" i="18"/>
  <c r="V29" i="18"/>
  <c r="U29" i="18"/>
  <c r="T29" i="18"/>
  <c r="S29" i="18"/>
  <c r="R29" i="18"/>
  <c r="Q29" i="18"/>
  <c r="P29" i="18"/>
  <c r="O29" i="18"/>
  <c r="N29" i="18"/>
  <c r="M29" i="18"/>
  <c r="L29" i="18"/>
  <c r="X28" i="18"/>
  <c r="V28" i="18"/>
  <c r="U28" i="18"/>
  <c r="T28" i="18"/>
  <c r="S28" i="18"/>
  <c r="R28" i="18"/>
  <c r="Q28" i="18"/>
  <c r="P28" i="18"/>
  <c r="O28" i="18"/>
  <c r="N28" i="18"/>
  <c r="M28" i="18"/>
  <c r="L28" i="18"/>
  <c r="J28" i="18" s="1"/>
  <c r="X135" i="6"/>
  <c r="V135" i="6"/>
  <c r="U135" i="6"/>
  <c r="T135" i="6"/>
  <c r="S135" i="6"/>
  <c r="R135" i="6"/>
  <c r="J135" i="6" s="1"/>
  <c r="Q135" i="6"/>
  <c r="P135" i="6"/>
  <c r="O135" i="6"/>
  <c r="N135" i="6"/>
  <c r="M135" i="6"/>
  <c r="L135" i="6"/>
  <c r="X134" i="6"/>
  <c r="V134" i="6"/>
  <c r="U134" i="6"/>
  <c r="T134" i="6"/>
  <c r="S134" i="6"/>
  <c r="R134" i="6"/>
  <c r="Q134" i="6"/>
  <c r="P134" i="6"/>
  <c r="O134" i="6"/>
  <c r="N134" i="6"/>
  <c r="M134" i="6"/>
  <c r="L134" i="6"/>
  <c r="X133" i="6"/>
  <c r="V133" i="6"/>
  <c r="U133" i="6"/>
  <c r="T133" i="6"/>
  <c r="S133" i="6"/>
  <c r="R133" i="6"/>
  <c r="J133" i="6" s="1"/>
  <c r="Q133" i="6"/>
  <c r="P133" i="6"/>
  <c r="O133" i="6"/>
  <c r="N133" i="6"/>
  <c r="M133" i="6"/>
  <c r="L133" i="6"/>
  <c r="X103" i="6"/>
  <c r="V103" i="6"/>
  <c r="U103" i="6"/>
  <c r="T103" i="6"/>
  <c r="S103" i="6"/>
  <c r="R103" i="6"/>
  <c r="Q103" i="6"/>
  <c r="P103" i="6"/>
  <c r="O103" i="6"/>
  <c r="N103" i="6"/>
  <c r="M103" i="6"/>
  <c r="L103" i="6"/>
  <c r="X102" i="6"/>
  <c r="V102" i="6"/>
  <c r="U102" i="6"/>
  <c r="T102" i="6"/>
  <c r="S102" i="6"/>
  <c r="R102" i="6"/>
  <c r="Q102" i="6"/>
  <c r="P102" i="6"/>
  <c r="O102" i="6"/>
  <c r="N102" i="6"/>
  <c r="M102" i="6"/>
  <c r="L102" i="6"/>
  <c r="X101" i="6"/>
  <c r="V101" i="6"/>
  <c r="U101" i="6"/>
  <c r="T101" i="6"/>
  <c r="S101" i="6"/>
  <c r="R101" i="6"/>
  <c r="Q101" i="6"/>
  <c r="P101" i="6"/>
  <c r="O101" i="6"/>
  <c r="N101" i="6"/>
  <c r="M101" i="6"/>
  <c r="L101" i="6"/>
  <c r="L69" i="6"/>
  <c r="X71" i="6"/>
  <c r="V71" i="6"/>
  <c r="U71" i="6"/>
  <c r="T71" i="6"/>
  <c r="S71" i="6"/>
  <c r="R71" i="6"/>
  <c r="Q71" i="6"/>
  <c r="P71" i="6"/>
  <c r="O71" i="6"/>
  <c r="N71" i="6"/>
  <c r="M71" i="6"/>
  <c r="L71" i="6"/>
  <c r="X70" i="6"/>
  <c r="V70" i="6"/>
  <c r="U70" i="6"/>
  <c r="T70" i="6"/>
  <c r="S70" i="6"/>
  <c r="R70" i="6"/>
  <c r="Q70" i="6"/>
  <c r="P70" i="6"/>
  <c r="O70" i="6"/>
  <c r="N70" i="6"/>
  <c r="M70" i="6"/>
  <c r="L70" i="6"/>
  <c r="X69" i="6"/>
  <c r="V69" i="6"/>
  <c r="U69" i="6"/>
  <c r="T69" i="6"/>
  <c r="S69" i="6"/>
  <c r="R69" i="6"/>
  <c r="Q69" i="6"/>
  <c r="P69" i="6"/>
  <c r="O69" i="6"/>
  <c r="N69" i="6"/>
  <c r="M69" i="6"/>
  <c r="L39" i="6"/>
  <c r="L38" i="6"/>
  <c r="M38" i="6"/>
  <c r="N38" i="6"/>
  <c r="O38" i="6"/>
  <c r="P38" i="6"/>
  <c r="Q38" i="6"/>
  <c r="R38" i="6"/>
  <c r="S38" i="6"/>
  <c r="T38" i="6"/>
  <c r="U38" i="6"/>
  <c r="V38" i="6"/>
  <c r="X38" i="6"/>
  <c r="M39" i="6"/>
  <c r="N39" i="6"/>
  <c r="O39" i="6"/>
  <c r="P39" i="6"/>
  <c r="Q39" i="6"/>
  <c r="R39" i="6"/>
  <c r="S39" i="6"/>
  <c r="T39" i="6"/>
  <c r="U39" i="6"/>
  <c r="V39" i="6"/>
  <c r="X39" i="6"/>
  <c r="M37" i="6"/>
  <c r="N37" i="6"/>
  <c r="O37" i="6"/>
  <c r="P37" i="6"/>
  <c r="Q37" i="6"/>
  <c r="R37" i="6"/>
  <c r="S37" i="6"/>
  <c r="T37" i="6"/>
  <c r="U37" i="6"/>
  <c r="V37" i="6"/>
  <c r="X37" i="6"/>
  <c r="P80" i="27"/>
  <c r="P151" i="3"/>
  <c r="K31" i="31"/>
  <c r="L53" i="30"/>
  <c r="L211" i="30"/>
  <c r="L220" i="30"/>
  <c r="J220" i="30" s="1"/>
  <c r="J141" i="30"/>
  <c r="J62" i="30"/>
  <c r="L217" i="30"/>
  <c r="J217" i="30" s="1"/>
  <c r="L179" i="30"/>
  <c r="L235" i="30" s="1"/>
  <c r="L175" i="30"/>
  <c r="L231" i="30" s="1"/>
  <c r="L170" i="30"/>
  <c r="L138" i="30"/>
  <c r="L132" i="30"/>
  <c r="J132" i="30" s="1"/>
  <c r="L100" i="30"/>
  <c r="L156" i="30" s="1"/>
  <c r="L96" i="30"/>
  <c r="L152" i="30" s="1"/>
  <c r="L91" i="30"/>
  <c r="L59" i="30"/>
  <c r="L22" i="30"/>
  <c r="L76" i="30"/>
  <c r="L18" i="30"/>
  <c r="L72" i="30"/>
  <c r="L15" i="30"/>
  <c r="L69" i="30"/>
  <c r="L14" i="30"/>
  <c r="L299" i="3"/>
  <c r="L295" i="3"/>
  <c r="L359" i="3" s="1"/>
  <c r="L206" i="3"/>
  <c r="L269" i="3" s="1"/>
  <c r="J269" i="3" s="1"/>
  <c r="L202" i="3"/>
  <c r="O25" i="31"/>
  <c r="N25" i="31"/>
  <c r="M25" i="31"/>
  <c r="L25" i="31"/>
  <c r="L30" i="31"/>
  <c r="L32" i="31"/>
  <c r="J30" i="5"/>
  <c r="K25" i="31"/>
  <c r="J25" i="31"/>
  <c r="I25" i="31"/>
  <c r="H25" i="31"/>
  <c r="G25" i="31"/>
  <c r="K30" i="31"/>
  <c r="K32" i="31" s="1"/>
  <c r="J17" i="5" s="1"/>
  <c r="N30" i="31"/>
  <c r="N32" i="31"/>
  <c r="J64" i="5"/>
  <c r="M30" i="31"/>
  <c r="M32" i="31" s="1"/>
  <c r="J47" i="5" s="1"/>
  <c r="T227" i="30"/>
  <c r="R227" i="30"/>
  <c r="N227" i="30"/>
  <c r="J200" i="30"/>
  <c r="J199" i="30"/>
  <c r="J198" i="30"/>
  <c r="J195" i="30"/>
  <c r="J194" i="30"/>
  <c r="J191" i="30"/>
  <c r="J189" i="30"/>
  <c r="T237" i="30"/>
  <c r="S237" i="30"/>
  <c r="Q237" i="30"/>
  <c r="O237" i="30"/>
  <c r="N237" i="30"/>
  <c r="M237" i="30"/>
  <c r="L237" i="30"/>
  <c r="S236" i="30"/>
  <c r="Q236" i="30"/>
  <c r="O236" i="30"/>
  <c r="M236" i="30"/>
  <c r="L236" i="30"/>
  <c r="T235" i="30"/>
  <c r="S235" i="30"/>
  <c r="R235" i="30"/>
  <c r="O235" i="30"/>
  <c r="N235" i="30"/>
  <c r="M235" i="30"/>
  <c r="S232" i="30"/>
  <c r="T231" i="30"/>
  <c r="S231" i="30"/>
  <c r="R231" i="30"/>
  <c r="Q231" i="30"/>
  <c r="P231" i="30"/>
  <c r="O231" i="30"/>
  <c r="M231" i="30"/>
  <c r="M228" i="30"/>
  <c r="M148" i="30"/>
  <c r="N148" i="30"/>
  <c r="O148" i="30"/>
  <c r="P148" i="30"/>
  <c r="Q148" i="30"/>
  <c r="R148" i="30"/>
  <c r="S148" i="30"/>
  <c r="T148" i="30"/>
  <c r="L148" i="30"/>
  <c r="J121" i="30"/>
  <c r="J120" i="30"/>
  <c r="J119" i="30"/>
  <c r="J116" i="30"/>
  <c r="J115" i="30"/>
  <c r="J112" i="30"/>
  <c r="J110" i="30"/>
  <c r="T158" i="30"/>
  <c r="M158" i="30"/>
  <c r="T157" i="30"/>
  <c r="R157" i="30"/>
  <c r="Q157" i="30"/>
  <c r="P157" i="30"/>
  <c r="O157" i="30"/>
  <c r="N157" i="30"/>
  <c r="M157" i="30"/>
  <c r="T153" i="30"/>
  <c r="R153" i="30"/>
  <c r="N153" i="30"/>
  <c r="T152" i="30"/>
  <c r="J59" i="30"/>
  <c r="J42" i="30"/>
  <c r="J41" i="30"/>
  <c r="J40" i="30"/>
  <c r="J37" i="30"/>
  <c r="J36" i="30"/>
  <c r="J33" i="30"/>
  <c r="J32" i="30"/>
  <c r="S78" i="30"/>
  <c r="Q78" i="30"/>
  <c r="O78" i="30"/>
  <c r="M78" i="30"/>
  <c r="S77" i="30"/>
  <c r="Q77" i="30"/>
  <c r="O77" i="30"/>
  <c r="M77" i="30"/>
  <c r="S76" i="30"/>
  <c r="Q76" i="30"/>
  <c r="O76" i="30"/>
  <c r="M76" i="30"/>
  <c r="S73" i="30"/>
  <c r="Q73" i="30"/>
  <c r="O73" i="30"/>
  <c r="M73" i="30"/>
  <c r="L73" i="30"/>
  <c r="S72" i="30"/>
  <c r="Q72" i="30"/>
  <c r="O72" i="30"/>
  <c r="M72" i="30"/>
  <c r="S69" i="30"/>
  <c r="Q69" i="30"/>
  <c r="O69" i="30"/>
  <c r="M69" i="30"/>
  <c r="J123" i="30"/>
  <c r="M83" i="30"/>
  <c r="M53" i="34"/>
  <c r="M77" i="5"/>
  <c r="Q83" i="30"/>
  <c r="Q53" i="34"/>
  <c r="Q77" i="5"/>
  <c r="J202" i="30"/>
  <c r="J69" i="30"/>
  <c r="J44" i="30"/>
  <c r="N228" i="30"/>
  <c r="R228" i="30"/>
  <c r="L228" i="30"/>
  <c r="T228" i="30"/>
  <c r="N26" i="30"/>
  <c r="J14" i="30"/>
  <c r="J18" i="30"/>
  <c r="J22" i="30"/>
  <c r="J24" i="30"/>
  <c r="O26" i="30"/>
  <c r="S26" i="30"/>
  <c r="P26" i="30"/>
  <c r="R31" i="25"/>
  <c r="Q31" i="25"/>
  <c r="P31" i="25"/>
  <c r="O31" i="25"/>
  <c r="N31" i="25"/>
  <c r="M31" i="25"/>
  <c r="L31" i="25"/>
  <c r="R30" i="25"/>
  <c r="Q30" i="25"/>
  <c r="P30" i="25"/>
  <c r="O30" i="25"/>
  <c r="N30" i="25"/>
  <c r="M30" i="25"/>
  <c r="L30" i="25"/>
  <c r="R29" i="25"/>
  <c r="Q29" i="25"/>
  <c r="P29" i="25"/>
  <c r="O29" i="25"/>
  <c r="N29" i="25"/>
  <c r="M29" i="25"/>
  <c r="L29" i="25"/>
  <c r="R26" i="25"/>
  <c r="Q26" i="25"/>
  <c r="P26" i="25"/>
  <c r="O26" i="25"/>
  <c r="N26" i="25"/>
  <c r="M26" i="25"/>
  <c r="L26" i="25"/>
  <c r="R25" i="25"/>
  <c r="Q25" i="25"/>
  <c r="P25" i="25"/>
  <c r="O25" i="25"/>
  <c r="N25" i="25"/>
  <c r="M25" i="25"/>
  <c r="L25" i="25"/>
  <c r="R24" i="25"/>
  <c r="Q24" i="25"/>
  <c r="P24" i="25"/>
  <c r="O24" i="25"/>
  <c r="N24" i="25"/>
  <c r="M24" i="25"/>
  <c r="L24" i="25"/>
  <c r="L20" i="25"/>
  <c r="M20" i="25"/>
  <c r="M36" i="25" s="1"/>
  <c r="N20" i="25"/>
  <c r="O20" i="25"/>
  <c r="O36" i="25" s="1"/>
  <c r="P20" i="25"/>
  <c r="Q20" i="25"/>
  <c r="Q36" i="25" s="1"/>
  <c r="R20" i="25"/>
  <c r="L21" i="25"/>
  <c r="M21" i="25"/>
  <c r="N21" i="25"/>
  <c r="N37" i="25" s="1"/>
  <c r="O21" i="25"/>
  <c r="P21" i="25"/>
  <c r="P37" i="25" s="1"/>
  <c r="Q21" i="25"/>
  <c r="R21" i="25"/>
  <c r="R37" i="25" s="1"/>
  <c r="R69" i="25"/>
  <c r="Q69" i="25"/>
  <c r="P69" i="25"/>
  <c r="O69" i="25"/>
  <c r="N69" i="25"/>
  <c r="M69" i="25"/>
  <c r="J69" i="25" s="1"/>
  <c r="L69" i="25"/>
  <c r="R68" i="25"/>
  <c r="Q68" i="25"/>
  <c r="P68" i="25"/>
  <c r="O68" i="25"/>
  <c r="N68" i="25"/>
  <c r="M68" i="25"/>
  <c r="L68" i="25"/>
  <c r="R67" i="25"/>
  <c r="Q67" i="25"/>
  <c r="P67" i="25"/>
  <c r="O67" i="25"/>
  <c r="N67" i="25"/>
  <c r="M67" i="25"/>
  <c r="J67" i="25" s="1"/>
  <c r="L67" i="25"/>
  <c r="R64" i="25"/>
  <c r="Q64" i="25"/>
  <c r="P64" i="25"/>
  <c r="P75" i="25" s="1"/>
  <c r="O64" i="25"/>
  <c r="N64" i="25"/>
  <c r="M64" i="25"/>
  <c r="L64" i="25"/>
  <c r="J64" i="25" s="1"/>
  <c r="R63" i="25"/>
  <c r="Q63" i="25"/>
  <c r="Q74" i="25" s="1"/>
  <c r="P63" i="25"/>
  <c r="O63" i="25"/>
  <c r="N63" i="25"/>
  <c r="M63" i="25"/>
  <c r="M74" i="25" s="1"/>
  <c r="L63" i="25"/>
  <c r="J63" i="25"/>
  <c r="R62" i="25"/>
  <c r="Q62" i="25"/>
  <c r="P62" i="25"/>
  <c r="O62" i="25"/>
  <c r="N62" i="25"/>
  <c r="M62" i="25"/>
  <c r="L62" i="25"/>
  <c r="L58" i="25"/>
  <c r="L74" i="25" s="1"/>
  <c r="M58" i="25"/>
  <c r="N58" i="25"/>
  <c r="N74" i="25" s="1"/>
  <c r="O58" i="25"/>
  <c r="P58" i="25"/>
  <c r="P74" i="25" s="1"/>
  <c r="Q58" i="25"/>
  <c r="R58" i="25"/>
  <c r="R74" i="25" s="1"/>
  <c r="L59" i="25"/>
  <c r="M59" i="25"/>
  <c r="M75" i="25" s="1"/>
  <c r="N59" i="25"/>
  <c r="O59" i="25"/>
  <c r="O75" i="25" s="1"/>
  <c r="P59" i="25"/>
  <c r="Q59" i="25"/>
  <c r="Q75" i="25" s="1"/>
  <c r="R59" i="25"/>
  <c r="R107" i="25"/>
  <c r="Q107" i="25"/>
  <c r="P107" i="25"/>
  <c r="O107" i="25"/>
  <c r="N107" i="25"/>
  <c r="M107" i="25"/>
  <c r="L107" i="25"/>
  <c r="R106" i="25"/>
  <c r="Q106" i="25"/>
  <c r="P106" i="25"/>
  <c r="O106" i="25"/>
  <c r="N106" i="25"/>
  <c r="M106" i="25"/>
  <c r="L106" i="25"/>
  <c r="R105" i="25"/>
  <c r="Q105" i="25"/>
  <c r="P105" i="25"/>
  <c r="O105" i="25"/>
  <c r="N105" i="25"/>
  <c r="M105" i="25"/>
  <c r="L105" i="25"/>
  <c r="R102" i="25"/>
  <c r="Q102" i="25"/>
  <c r="P102" i="25"/>
  <c r="O102" i="25"/>
  <c r="N102" i="25"/>
  <c r="M102" i="25"/>
  <c r="L102" i="25"/>
  <c r="R101" i="25"/>
  <c r="Q101" i="25"/>
  <c r="P101" i="25"/>
  <c r="O101" i="25"/>
  <c r="N101" i="25"/>
  <c r="M101" i="25"/>
  <c r="L101" i="25"/>
  <c r="R100" i="25"/>
  <c r="Q100" i="25"/>
  <c r="P100" i="25"/>
  <c r="O100" i="25"/>
  <c r="N100" i="25"/>
  <c r="M100" i="25"/>
  <c r="L100" i="25"/>
  <c r="L96" i="25"/>
  <c r="L112" i="25" s="1"/>
  <c r="M96" i="25"/>
  <c r="N96" i="25"/>
  <c r="N112" i="25" s="1"/>
  <c r="O96" i="25"/>
  <c r="O112" i="25" s="1"/>
  <c r="P96" i="25"/>
  <c r="P112" i="25" s="1"/>
  <c r="Q96" i="25"/>
  <c r="R96" i="25"/>
  <c r="R112" i="25" s="1"/>
  <c r="L97" i="25"/>
  <c r="L113" i="25" s="1"/>
  <c r="M97" i="25"/>
  <c r="N97" i="25"/>
  <c r="O97" i="25"/>
  <c r="P97" i="25"/>
  <c r="Q97" i="25"/>
  <c r="Q113" i="25" s="1"/>
  <c r="R97" i="25"/>
  <c r="R95" i="25"/>
  <c r="Q95" i="25"/>
  <c r="P95" i="25"/>
  <c r="O95" i="25"/>
  <c r="N95" i="25"/>
  <c r="M95" i="25"/>
  <c r="L95" i="25"/>
  <c r="R57" i="25"/>
  <c r="Q57" i="25"/>
  <c r="P57" i="25"/>
  <c r="O57" i="25"/>
  <c r="N57" i="25"/>
  <c r="M57" i="25"/>
  <c r="L57" i="25"/>
  <c r="R19" i="25"/>
  <c r="Q19" i="25"/>
  <c r="P19" i="25"/>
  <c r="O19" i="25"/>
  <c r="N19" i="25"/>
  <c r="M19" i="25"/>
  <c r="L19" i="25"/>
  <c r="O37" i="25"/>
  <c r="R36" i="25"/>
  <c r="R38" i="25" s="1"/>
  <c r="N36" i="25"/>
  <c r="N75" i="25"/>
  <c r="L37" i="25"/>
  <c r="R248" i="24"/>
  <c r="R250" i="24" s="1"/>
  <c r="Q248" i="24"/>
  <c r="P248" i="24"/>
  <c r="O248" i="24"/>
  <c r="O250" i="24" s="1"/>
  <c r="N250" i="24"/>
  <c r="M248" i="24"/>
  <c r="M250" i="24"/>
  <c r="L248" i="24"/>
  <c r="L250" i="24" s="1"/>
  <c r="R184" i="24"/>
  <c r="R186" i="24" s="1"/>
  <c r="Q184" i="24"/>
  <c r="Q186" i="24" s="1"/>
  <c r="Q198" i="24" s="1"/>
  <c r="Q51" i="5" s="1"/>
  <c r="P184" i="24"/>
  <c r="P186" i="24" s="1"/>
  <c r="O184" i="24"/>
  <c r="O186" i="24"/>
  <c r="O198" i="24" s="1"/>
  <c r="O51" i="5" s="1"/>
  <c r="N186" i="24"/>
  <c r="M184" i="24"/>
  <c r="M186" i="24" s="1"/>
  <c r="L184" i="24"/>
  <c r="L186" i="24" s="1"/>
  <c r="R123" i="24"/>
  <c r="Q123" i="24"/>
  <c r="Q125" i="24"/>
  <c r="Q129" i="24" s="1"/>
  <c r="Q27" i="5" s="1"/>
  <c r="P123" i="24"/>
  <c r="M123" i="24"/>
  <c r="L123" i="24"/>
  <c r="L125" i="24" s="1"/>
  <c r="Q65" i="24"/>
  <c r="R65" i="24"/>
  <c r="R67" i="24" s="1"/>
  <c r="P65" i="24"/>
  <c r="P67" i="24" s="1"/>
  <c r="O65" i="24"/>
  <c r="M65" i="24"/>
  <c r="L65" i="24"/>
  <c r="Q228" i="24"/>
  <c r="P228" i="24"/>
  <c r="O228" i="24"/>
  <c r="N228" i="24"/>
  <c r="M228" i="24"/>
  <c r="L228" i="24"/>
  <c r="Q227" i="24"/>
  <c r="P227" i="24"/>
  <c r="O227" i="24"/>
  <c r="N227" i="24"/>
  <c r="M227" i="24"/>
  <c r="L227" i="24"/>
  <c r="Q226" i="24"/>
  <c r="P226" i="24"/>
  <c r="O226" i="24"/>
  <c r="N226" i="24"/>
  <c r="M226" i="24"/>
  <c r="L226" i="24"/>
  <c r="Q223" i="24"/>
  <c r="P223" i="24"/>
  <c r="O223" i="24"/>
  <c r="N223" i="24"/>
  <c r="M223" i="24"/>
  <c r="L223" i="24"/>
  <c r="Q222" i="24"/>
  <c r="P222" i="24"/>
  <c r="O222" i="24"/>
  <c r="N222" i="24"/>
  <c r="M222" i="24"/>
  <c r="L222" i="24"/>
  <c r="Q221" i="24"/>
  <c r="P221" i="24"/>
  <c r="O221" i="24"/>
  <c r="N221" i="24"/>
  <c r="M221" i="24"/>
  <c r="L221" i="24"/>
  <c r="Q218" i="24"/>
  <c r="P218" i="24"/>
  <c r="O218" i="24"/>
  <c r="N218" i="24"/>
  <c r="M218" i="24"/>
  <c r="L218" i="24"/>
  <c r="Q217" i="24"/>
  <c r="P217" i="24"/>
  <c r="P241" i="24" s="1"/>
  <c r="O217" i="24"/>
  <c r="N217" i="24"/>
  <c r="N241" i="24"/>
  <c r="M217" i="24"/>
  <c r="L217" i="24"/>
  <c r="L241" i="24" s="1"/>
  <c r="Q216" i="24"/>
  <c r="P216" i="24"/>
  <c r="O216" i="24"/>
  <c r="N216" i="24"/>
  <c r="M216" i="24"/>
  <c r="L216" i="24"/>
  <c r="Q213" i="24"/>
  <c r="P213" i="24"/>
  <c r="O213" i="24"/>
  <c r="N213" i="24"/>
  <c r="M213" i="24"/>
  <c r="L213" i="24"/>
  <c r="Q212" i="24"/>
  <c r="P212" i="24"/>
  <c r="P233" i="24"/>
  <c r="O212" i="24"/>
  <c r="N212" i="24"/>
  <c r="M212" i="24"/>
  <c r="L212" i="24"/>
  <c r="Q211" i="24"/>
  <c r="P211" i="24"/>
  <c r="O211" i="24"/>
  <c r="N211" i="24"/>
  <c r="M211" i="24"/>
  <c r="L211" i="24"/>
  <c r="L207" i="24"/>
  <c r="M207" i="24"/>
  <c r="N207" i="24"/>
  <c r="N233" i="24" s="1"/>
  <c r="O207" i="24"/>
  <c r="O233" i="24"/>
  <c r="P207" i="24"/>
  <c r="Q207" i="24"/>
  <c r="Q233" i="24" s="1"/>
  <c r="L208" i="24"/>
  <c r="M208" i="24"/>
  <c r="M234" i="24"/>
  <c r="N208" i="24"/>
  <c r="O208" i="24"/>
  <c r="P208" i="24"/>
  <c r="P234" i="24" s="1"/>
  <c r="Q208" i="24"/>
  <c r="Q234" i="24" s="1"/>
  <c r="Q206" i="24"/>
  <c r="P206" i="24"/>
  <c r="O206" i="24"/>
  <c r="N206" i="24"/>
  <c r="M206" i="24"/>
  <c r="L206" i="24"/>
  <c r="Q164" i="24"/>
  <c r="P164" i="24"/>
  <c r="O164" i="24"/>
  <c r="N164" i="24"/>
  <c r="M164" i="24"/>
  <c r="L164" i="24"/>
  <c r="J164" i="24"/>
  <c r="Q163" i="24"/>
  <c r="P163" i="24"/>
  <c r="O163" i="24"/>
  <c r="N163" i="24"/>
  <c r="M163" i="24"/>
  <c r="L163" i="24"/>
  <c r="J163" i="24"/>
  <c r="Q162" i="24"/>
  <c r="P162" i="24"/>
  <c r="O162" i="24"/>
  <c r="N162" i="24"/>
  <c r="M162" i="24"/>
  <c r="L162" i="24"/>
  <c r="Q159" i="24"/>
  <c r="P159" i="24"/>
  <c r="O159" i="24"/>
  <c r="N159" i="24"/>
  <c r="M159" i="24"/>
  <c r="L159" i="24"/>
  <c r="Q158" i="24"/>
  <c r="P158" i="24"/>
  <c r="O158" i="24"/>
  <c r="N158" i="24"/>
  <c r="M158" i="24"/>
  <c r="L158" i="24"/>
  <c r="J158" i="24"/>
  <c r="Q157" i="24"/>
  <c r="P157" i="24"/>
  <c r="O157" i="24"/>
  <c r="N157" i="24"/>
  <c r="M157" i="24"/>
  <c r="L157" i="24"/>
  <c r="Q154" i="24"/>
  <c r="P154" i="24"/>
  <c r="P178" i="24"/>
  <c r="O154" i="24"/>
  <c r="N154" i="24"/>
  <c r="N178" i="24"/>
  <c r="M154" i="24"/>
  <c r="L154" i="24"/>
  <c r="L178" i="24"/>
  <c r="Q153" i="24"/>
  <c r="P153" i="24"/>
  <c r="O153" i="24"/>
  <c r="N153" i="24"/>
  <c r="M153" i="24"/>
  <c r="L153" i="24"/>
  <c r="J153" i="24"/>
  <c r="Q152" i="24"/>
  <c r="P152" i="24"/>
  <c r="O152" i="24"/>
  <c r="N152" i="24"/>
  <c r="M152" i="24"/>
  <c r="L152" i="24"/>
  <c r="J152" i="24"/>
  <c r="Q149" i="24"/>
  <c r="P149" i="24"/>
  <c r="O149" i="24"/>
  <c r="N149" i="24"/>
  <c r="M149" i="24"/>
  <c r="L149" i="24"/>
  <c r="Q148" i="24"/>
  <c r="P148" i="24"/>
  <c r="P169" i="24"/>
  <c r="O148" i="24"/>
  <c r="N148" i="24"/>
  <c r="N169" i="24"/>
  <c r="M148" i="24"/>
  <c r="L148" i="24"/>
  <c r="J148" i="24"/>
  <c r="Q147" i="24"/>
  <c r="P147" i="24"/>
  <c r="O147" i="24"/>
  <c r="N147" i="24"/>
  <c r="M147" i="24"/>
  <c r="L147" i="24"/>
  <c r="L143" i="24"/>
  <c r="M143" i="24"/>
  <c r="N143" i="24"/>
  <c r="O143" i="24"/>
  <c r="O169" i="24"/>
  <c r="P143" i="24"/>
  <c r="Q143" i="24"/>
  <c r="L144" i="24"/>
  <c r="M144" i="24"/>
  <c r="M170" i="24"/>
  <c r="N144" i="24"/>
  <c r="O144" i="24"/>
  <c r="P144" i="24"/>
  <c r="Q144" i="24"/>
  <c r="Q142" i="24"/>
  <c r="P142" i="24"/>
  <c r="O142" i="24"/>
  <c r="N142" i="24"/>
  <c r="M142" i="24"/>
  <c r="L142" i="24"/>
  <c r="J142" i="24"/>
  <c r="O103" i="24"/>
  <c r="N103" i="24"/>
  <c r="O102" i="24"/>
  <c r="N102" i="24"/>
  <c r="O101" i="24"/>
  <c r="N101" i="24"/>
  <c r="O98" i="24"/>
  <c r="N98" i="24"/>
  <c r="O97" i="24"/>
  <c r="N97" i="24"/>
  <c r="O96" i="24"/>
  <c r="N96" i="24"/>
  <c r="O93" i="24"/>
  <c r="N93" i="24"/>
  <c r="O92" i="24"/>
  <c r="N92" i="24"/>
  <c r="O91" i="24"/>
  <c r="N91" i="24"/>
  <c r="O88" i="24"/>
  <c r="N88" i="24"/>
  <c r="O87" i="24"/>
  <c r="N87" i="24"/>
  <c r="O86" i="24"/>
  <c r="N86" i="24"/>
  <c r="N82" i="24"/>
  <c r="O82" i="24"/>
  <c r="N83" i="24"/>
  <c r="O83" i="24"/>
  <c r="O81" i="24"/>
  <c r="N81" i="24"/>
  <c r="P103" i="24"/>
  <c r="P102" i="24"/>
  <c r="P101" i="24"/>
  <c r="P98" i="24"/>
  <c r="P97" i="24"/>
  <c r="P96" i="24"/>
  <c r="P93" i="24"/>
  <c r="P92" i="24"/>
  <c r="P91" i="24"/>
  <c r="P88" i="24"/>
  <c r="P87" i="24"/>
  <c r="P86" i="24"/>
  <c r="P83" i="24"/>
  <c r="P81" i="24"/>
  <c r="P82" i="24"/>
  <c r="Q81" i="24"/>
  <c r="M81" i="24"/>
  <c r="L81" i="24"/>
  <c r="U144" i="29"/>
  <c r="T214" i="30"/>
  <c r="R144" i="29"/>
  <c r="R214" i="30" s="1"/>
  <c r="Q144" i="29"/>
  <c r="Q214" i="30" s="1"/>
  <c r="P144" i="29"/>
  <c r="P214" i="30" s="1"/>
  <c r="O144" i="29"/>
  <c r="O214" i="30" s="1"/>
  <c r="N144" i="29"/>
  <c r="N214" i="30" s="1"/>
  <c r="S144" i="29"/>
  <c r="S214" i="30" s="1"/>
  <c r="M144" i="29"/>
  <c r="M214" i="30" s="1"/>
  <c r="L144" i="29"/>
  <c r="L214" i="30" s="1"/>
  <c r="U129" i="29"/>
  <c r="R129" i="29"/>
  <c r="R210" i="30" s="1"/>
  <c r="Q129" i="29"/>
  <c r="Q210" i="30" s="1"/>
  <c r="P129" i="29"/>
  <c r="P210" i="30" s="1"/>
  <c r="O129" i="29"/>
  <c r="O210" i="30" s="1"/>
  <c r="N129" i="29"/>
  <c r="N210" i="30" s="1"/>
  <c r="S129" i="29"/>
  <c r="S210" i="30" s="1"/>
  <c r="M129" i="29"/>
  <c r="M210" i="30" s="1"/>
  <c r="L129" i="29"/>
  <c r="L210" i="30" s="1"/>
  <c r="U116" i="29"/>
  <c r="R116" i="29"/>
  <c r="Q116" i="29"/>
  <c r="P116" i="29"/>
  <c r="O116" i="29"/>
  <c r="N116" i="29"/>
  <c r="S116" i="29"/>
  <c r="M116" i="29"/>
  <c r="L116" i="29"/>
  <c r="U96" i="29"/>
  <c r="T135" i="30"/>
  <c r="R96" i="29"/>
  <c r="R135" i="30" s="1"/>
  <c r="Q96" i="29"/>
  <c r="Q135" i="30" s="1"/>
  <c r="P96" i="29"/>
  <c r="P135" i="30" s="1"/>
  <c r="O96" i="29"/>
  <c r="O135" i="30" s="1"/>
  <c r="N96" i="29"/>
  <c r="N135" i="30" s="1"/>
  <c r="S96" i="29"/>
  <c r="S135" i="30" s="1"/>
  <c r="S81" i="29"/>
  <c r="S131" i="30" s="1"/>
  <c r="M96" i="29"/>
  <c r="M135" i="30" s="1"/>
  <c r="L96" i="29"/>
  <c r="L135" i="30" s="1"/>
  <c r="U81" i="29"/>
  <c r="R81" i="29"/>
  <c r="R131" i="30" s="1"/>
  <c r="Q81" i="29"/>
  <c r="Q131" i="30" s="1"/>
  <c r="P81" i="29"/>
  <c r="P131" i="30" s="1"/>
  <c r="O81" i="29"/>
  <c r="O131" i="30" s="1"/>
  <c r="N81" i="29"/>
  <c r="N131" i="30" s="1"/>
  <c r="M81" i="29"/>
  <c r="M131" i="30" s="1"/>
  <c r="L81" i="29"/>
  <c r="L131" i="30" s="1"/>
  <c r="U68" i="29"/>
  <c r="R68" i="29"/>
  <c r="Q68" i="29"/>
  <c r="P68" i="29"/>
  <c r="O68" i="29"/>
  <c r="N68" i="29"/>
  <c r="S68" i="29"/>
  <c r="M68" i="29"/>
  <c r="L68" i="29"/>
  <c r="U48" i="29"/>
  <c r="T56" i="30"/>
  <c r="R48" i="29"/>
  <c r="R56" i="30"/>
  <c r="R68" i="30"/>
  <c r="Q48" i="29"/>
  <c r="Q56" i="30"/>
  <c r="P48" i="29"/>
  <c r="P56" i="30"/>
  <c r="P68" i="30"/>
  <c r="O48" i="29"/>
  <c r="O56" i="30"/>
  <c r="N48" i="29"/>
  <c r="N56" i="30"/>
  <c r="N68" i="30"/>
  <c r="S48" i="29"/>
  <c r="S56" i="30"/>
  <c r="M48" i="29"/>
  <c r="M56" i="30"/>
  <c r="J56" i="30"/>
  <c r="L48" i="29"/>
  <c r="U34" i="29"/>
  <c r="R34" i="29"/>
  <c r="P34" i="29"/>
  <c r="O34" i="29"/>
  <c r="N34" i="29"/>
  <c r="S34" i="29"/>
  <c r="M34" i="29"/>
  <c r="L34" i="29"/>
  <c r="U21" i="29"/>
  <c r="R21" i="29"/>
  <c r="Q21" i="29"/>
  <c r="P21" i="29"/>
  <c r="O21" i="29"/>
  <c r="N21" i="29"/>
  <c r="S21" i="29"/>
  <c r="M21" i="29"/>
  <c r="L21" i="29"/>
  <c r="U61" i="28"/>
  <c r="R61" i="28"/>
  <c r="Q61" i="28"/>
  <c r="P61" i="28"/>
  <c r="O61" i="28"/>
  <c r="N61" i="28"/>
  <c r="S61" i="28"/>
  <c r="M61" i="28"/>
  <c r="L61" i="28"/>
  <c r="U42" i="28"/>
  <c r="R42" i="28"/>
  <c r="Q42" i="28"/>
  <c r="P42" i="28"/>
  <c r="O42" i="28"/>
  <c r="N42" i="28"/>
  <c r="S42" i="28"/>
  <c r="M42" i="28"/>
  <c r="L42" i="28"/>
  <c r="U23" i="28"/>
  <c r="R23" i="28"/>
  <c r="Q23" i="28"/>
  <c r="P23" i="28"/>
  <c r="O23" i="28"/>
  <c r="N23" i="28"/>
  <c r="J23" i="28" s="1"/>
  <c r="S23" i="28"/>
  <c r="M23" i="28"/>
  <c r="L23" i="28"/>
  <c r="U340" i="3"/>
  <c r="U174" i="27"/>
  <c r="U337" i="3" s="1"/>
  <c r="U354" i="3" s="1"/>
  <c r="U162" i="27"/>
  <c r="R162" i="27"/>
  <c r="Q162" i="27"/>
  <c r="P162" i="27"/>
  <c r="O162" i="27"/>
  <c r="N162" i="27"/>
  <c r="S162" i="27"/>
  <c r="M162" i="27"/>
  <c r="L162" i="27"/>
  <c r="U247" i="3"/>
  <c r="R247" i="3"/>
  <c r="L247" i="3"/>
  <c r="U127" i="27"/>
  <c r="U244" i="3" s="1"/>
  <c r="R127" i="27"/>
  <c r="R244" i="3" s="1"/>
  <c r="Q127" i="27"/>
  <c r="Q244" i="3" s="1"/>
  <c r="P127" i="27"/>
  <c r="P244" i="3" s="1"/>
  <c r="O127" i="27"/>
  <c r="O244" i="3" s="1"/>
  <c r="N127" i="27"/>
  <c r="N244" i="3" s="1"/>
  <c r="S127" i="27"/>
  <c r="S244" i="3" s="1"/>
  <c r="M127" i="27"/>
  <c r="M244" i="3" s="1"/>
  <c r="L127" i="27"/>
  <c r="L244" i="3" s="1"/>
  <c r="U115" i="27"/>
  <c r="R115" i="27"/>
  <c r="Q115" i="27"/>
  <c r="P115" i="27"/>
  <c r="O115" i="27"/>
  <c r="N115" i="27"/>
  <c r="S115" i="27"/>
  <c r="M115" i="27"/>
  <c r="L115" i="27"/>
  <c r="U154" i="3"/>
  <c r="R154" i="3"/>
  <c r="Q154" i="3"/>
  <c r="O154" i="3"/>
  <c r="N154" i="3"/>
  <c r="M154" i="3"/>
  <c r="L154" i="3"/>
  <c r="U80" i="27"/>
  <c r="R80" i="27"/>
  <c r="R151" i="3"/>
  <c r="Q151" i="3"/>
  <c r="O80" i="27"/>
  <c r="O151" i="3"/>
  <c r="N80" i="27"/>
  <c r="N151" i="3"/>
  <c r="S80" i="27"/>
  <c r="S151" i="3"/>
  <c r="M80" i="27"/>
  <c r="M151" i="3"/>
  <c r="L80" i="27"/>
  <c r="U68" i="27"/>
  <c r="R68" i="27"/>
  <c r="Q68" i="27"/>
  <c r="P68" i="27"/>
  <c r="O68" i="27"/>
  <c r="N68" i="27"/>
  <c r="S68" i="27"/>
  <c r="M68" i="27"/>
  <c r="L68" i="27"/>
  <c r="J68" i="27"/>
  <c r="Q65" i="3"/>
  <c r="O65" i="3"/>
  <c r="L65" i="3"/>
  <c r="U62" i="3"/>
  <c r="U78" i="3" s="1"/>
  <c r="R31" i="27"/>
  <c r="R62" i="3"/>
  <c r="Q31" i="27"/>
  <c r="Q62" i="3"/>
  <c r="Q78" i="3" s="1"/>
  <c r="P31" i="27"/>
  <c r="P62" i="3"/>
  <c r="O31" i="27"/>
  <c r="O62" i="3"/>
  <c r="N31" i="27"/>
  <c r="N62" i="3"/>
  <c r="S31" i="27"/>
  <c r="S62" i="3"/>
  <c r="M31" i="27"/>
  <c r="M62" i="3"/>
  <c r="L31" i="27"/>
  <c r="L62" i="3"/>
  <c r="R19" i="27"/>
  <c r="Q19" i="27"/>
  <c r="P19" i="27"/>
  <c r="O19" i="27"/>
  <c r="N19" i="27"/>
  <c r="S19" i="27"/>
  <c r="M19" i="27"/>
  <c r="L19" i="27"/>
  <c r="U99" i="26"/>
  <c r="P99" i="26"/>
  <c r="L99" i="26"/>
  <c r="U75" i="26"/>
  <c r="R75" i="26"/>
  <c r="N75" i="26"/>
  <c r="U51" i="26"/>
  <c r="U28" i="26"/>
  <c r="J21" i="29"/>
  <c r="M52" i="30"/>
  <c r="N52" i="30"/>
  <c r="P52" i="30"/>
  <c r="R52" i="30"/>
  <c r="L56" i="30"/>
  <c r="J48" i="29"/>
  <c r="T131" i="30"/>
  <c r="L52" i="30"/>
  <c r="J34" i="29"/>
  <c r="S52" i="30"/>
  <c r="S68" i="30"/>
  <c r="O52" i="30"/>
  <c r="T52" i="30"/>
  <c r="T68" i="30"/>
  <c r="T210" i="30"/>
  <c r="T226" i="30"/>
  <c r="L68" i="30"/>
  <c r="L82" i="30" s="1"/>
  <c r="P154" i="3"/>
  <c r="U151" i="3"/>
  <c r="J52" i="30"/>
  <c r="J105" i="25"/>
  <c r="O83" i="25"/>
  <c r="P83" i="25"/>
  <c r="Q83" i="25"/>
  <c r="P45" i="25"/>
  <c r="J121" i="25"/>
  <c r="R122" i="25"/>
  <c r="Q122" i="25"/>
  <c r="P122" i="25"/>
  <c r="O122" i="25"/>
  <c r="N122" i="25"/>
  <c r="M122" i="25"/>
  <c r="L122" i="25"/>
  <c r="J120" i="25"/>
  <c r="J119" i="25"/>
  <c r="J82" i="25"/>
  <c r="R83" i="25"/>
  <c r="N83" i="25"/>
  <c r="M83" i="25"/>
  <c r="J80" i="25"/>
  <c r="J59" i="25"/>
  <c r="Q45" i="25"/>
  <c r="O45" i="25"/>
  <c r="M45" i="25"/>
  <c r="J44" i="25"/>
  <c r="R45" i="25"/>
  <c r="N45" i="25"/>
  <c r="J42" i="25"/>
  <c r="J31" i="25"/>
  <c r="J29" i="25"/>
  <c r="J25" i="25"/>
  <c r="N125" i="24"/>
  <c r="N136" i="24" s="1"/>
  <c r="N34" i="5" s="1"/>
  <c r="O125" i="24"/>
  <c r="P125" i="24"/>
  <c r="P136" i="24" s="1"/>
  <c r="P34" i="5" s="1"/>
  <c r="R125" i="24"/>
  <c r="R133" i="24" s="1"/>
  <c r="R33" i="5" s="1"/>
  <c r="P250" i="24"/>
  <c r="R241" i="24"/>
  <c r="Q241" i="24"/>
  <c r="M241" i="24"/>
  <c r="M243" i="24" s="1"/>
  <c r="M42" i="34" s="1"/>
  <c r="J159" i="24"/>
  <c r="R178" i="24"/>
  <c r="Q178" i="24"/>
  <c r="O178" i="24"/>
  <c r="M178" i="24"/>
  <c r="J144" i="24"/>
  <c r="Q103" i="24"/>
  <c r="N109" i="24"/>
  <c r="M103" i="24"/>
  <c r="L103" i="24"/>
  <c r="Q102" i="24"/>
  <c r="M102" i="24"/>
  <c r="L102" i="24"/>
  <c r="Q101" i="24"/>
  <c r="M101" i="24"/>
  <c r="L101" i="24"/>
  <c r="Q98" i="24"/>
  <c r="M98" i="24"/>
  <c r="L98" i="24"/>
  <c r="Q97" i="24"/>
  <c r="M97" i="24"/>
  <c r="L97" i="24"/>
  <c r="Q96" i="24"/>
  <c r="M96" i="24"/>
  <c r="J96" i="24"/>
  <c r="L96" i="24"/>
  <c r="R117" i="24"/>
  <c r="Q93" i="24"/>
  <c r="Q117" i="24"/>
  <c r="P117" i="24"/>
  <c r="O117" i="24"/>
  <c r="N117" i="24"/>
  <c r="M93" i="24"/>
  <c r="M117" i="24"/>
  <c r="L93" i="24"/>
  <c r="R116" i="24"/>
  <c r="Q92" i="24"/>
  <c r="Q116" i="24"/>
  <c r="O116" i="24"/>
  <c r="N116" i="24"/>
  <c r="M92" i="24"/>
  <c r="M116" i="24"/>
  <c r="L92" i="24"/>
  <c r="L116" i="24"/>
  <c r="Q91" i="24"/>
  <c r="M91" i="24"/>
  <c r="L91" i="24"/>
  <c r="Q88" i="24"/>
  <c r="M88" i="24"/>
  <c r="L88" i="24"/>
  <c r="Q87" i="24"/>
  <c r="M87" i="24"/>
  <c r="M108" i="24"/>
  <c r="L87" i="24"/>
  <c r="Q86" i="24"/>
  <c r="M86" i="24"/>
  <c r="L86" i="24"/>
  <c r="M82" i="24"/>
  <c r="M83" i="24"/>
  <c r="L82" i="24"/>
  <c r="J82" i="24"/>
  <c r="L83" i="24"/>
  <c r="J24" i="24"/>
  <c r="Q250" i="24"/>
  <c r="J249" i="24"/>
  <c r="J247" i="24"/>
  <c r="R242" i="24"/>
  <c r="Q242" i="24"/>
  <c r="Q244" i="24" s="1"/>
  <c r="Q43" i="34" s="1"/>
  <c r="P242" i="24"/>
  <c r="O242" i="24"/>
  <c r="N242" i="24"/>
  <c r="M242" i="24"/>
  <c r="M244" i="24" s="1"/>
  <c r="M43" i="34" s="1"/>
  <c r="L242" i="24"/>
  <c r="O241" i="24"/>
  <c r="O234" i="24"/>
  <c r="J185" i="24"/>
  <c r="J183" i="24"/>
  <c r="R177" i="24"/>
  <c r="R180" i="24"/>
  <c r="R29" i="34"/>
  <c r="Q177" i="24"/>
  <c r="P177" i="24"/>
  <c r="O177" i="24"/>
  <c r="N177" i="24"/>
  <c r="M177" i="24"/>
  <c r="L177" i="24"/>
  <c r="L169" i="24"/>
  <c r="M125" i="24"/>
  <c r="M130" i="24" s="1"/>
  <c r="M28" i="5" s="1"/>
  <c r="J124" i="24"/>
  <c r="J123" i="24"/>
  <c r="J122" i="24"/>
  <c r="P116" i="24"/>
  <c r="N108" i="24"/>
  <c r="M67" i="24"/>
  <c r="M71" i="24" s="1"/>
  <c r="N67" i="24"/>
  <c r="O67" i="24"/>
  <c r="O71" i="24" s="1"/>
  <c r="Q67" i="24"/>
  <c r="L67" i="24"/>
  <c r="L59" i="24"/>
  <c r="J66" i="24"/>
  <c r="J64" i="24"/>
  <c r="J13" i="24"/>
  <c r="N113" i="24"/>
  <c r="J33" i="24"/>
  <c r="N111" i="24"/>
  <c r="J28" i="24"/>
  <c r="J38" i="24"/>
  <c r="J44" i="24"/>
  <c r="J43" i="24"/>
  <c r="Q108" i="24"/>
  <c r="R108" i="24"/>
  <c r="J88" i="24"/>
  <c r="R109" i="24"/>
  <c r="J102" i="24"/>
  <c r="M169" i="24"/>
  <c r="M171" i="24"/>
  <c r="Q170" i="24"/>
  <c r="O170" i="24"/>
  <c r="J147" i="24"/>
  <c r="J149" i="24"/>
  <c r="J157" i="24"/>
  <c r="J162" i="24"/>
  <c r="J206" i="24"/>
  <c r="N234" i="24"/>
  <c r="L233" i="24"/>
  <c r="O244" i="24"/>
  <c r="O43" i="34" s="1"/>
  <c r="J35" i="24"/>
  <c r="J45" i="24"/>
  <c r="L108" i="24"/>
  <c r="P108" i="24"/>
  <c r="J222" i="24"/>
  <c r="Q169" i="24"/>
  <c r="P170" i="24"/>
  <c r="R244" i="24"/>
  <c r="R43" i="34" s="1"/>
  <c r="J86" i="24"/>
  <c r="J87" i="24"/>
  <c r="M109" i="24"/>
  <c r="Q109" i="24"/>
  <c r="J91" i="24"/>
  <c r="O119" i="24"/>
  <c r="O15" i="34"/>
  <c r="Q119" i="24"/>
  <c r="Q15" i="34"/>
  <c r="J93" i="24"/>
  <c r="J97" i="24"/>
  <c r="J98" i="24"/>
  <c r="J101" i="24"/>
  <c r="O108" i="24"/>
  <c r="J103" i="24"/>
  <c r="P109" i="24"/>
  <c r="J59" i="24"/>
  <c r="N119" i="24"/>
  <c r="N15" i="34"/>
  <c r="R119" i="24"/>
  <c r="R15" i="34"/>
  <c r="J30" i="24"/>
  <c r="J34" i="24"/>
  <c r="O109" i="24"/>
  <c r="J83" i="24"/>
  <c r="J25" i="24"/>
  <c r="J29" i="24"/>
  <c r="J92" i="24"/>
  <c r="L109" i="24"/>
  <c r="J116" i="24"/>
  <c r="P119" i="24"/>
  <c r="P15" i="34" s="1"/>
  <c r="L117" i="24"/>
  <c r="J117" i="24"/>
  <c r="L170" i="24"/>
  <c r="L173" i="24"/>
  <c r="J212" i="24"/>
  <c r="J21" i="25"/>
  <c r="J24" i="25"/>
  <c r="L83" i="25"/>
  <c r="J83" i="25" s="1"/>
  <c r="J81" i="25"/>
  <c r="L45" i="25"/>
  <c r="J43" i="25"/>
  <c r="J177" i="24"/>
  <c r="O180" i="24"/>
  <c r="O29" i="34" s="1"/>
  <c r="Q172" i="24"/>
  <c r="R110" i="24"/>
  <c r="R129" i="24" s="1"/>
  <c r="R27" i="5" s="1"/>
  <c r="N110" i="24"/>
  <c r="N129" i="24"/>
  <c r="N27" i="5" s="1"/>
  <c r="N112" i="24"/>
  <c r="J81" i="24"/>
  <c r="J40" i="24"/>
  <c r="J39" i="24"/>
  <c r="Q72" i="24"/>
  <c r="J23" i="24"/>
  <c r="L75" i="24"/>
  <c r="L15" i="5" s="1"/>
  <c r="O243" i="24"/>
  <c r="O42" i="34" s="1"/>
  <c r="O118" i="24"/>
  <c r="O14" i="34"/>
  <c r="Q118" i="24"/>
  <c r="Q14" i="34" s="1"/>
  <c r="N118" i="24"/>
  <c r="N14" i="34" s="1"/>
  <c r="P118" i="24"/>
  <c r="P14" i="34" s="1"/>
  <c r="R118" i="24"/>
  <c r="R14" i="34" s="1"/>
  <c r="L112" i="24"/>
  <c r="R112" i="24"/>
  <c r="Q111" i="24"/>
  <c r="L171" i="24"/>
  <c r="O113" i="24"/>
  <c r="Q112" i="24"/>
  <c r="L118" i="24"/>
  <c r="L14" i="34" s="1"/>
  <c r="O110" i="24"/>
  <c r="O129" i="24" s="1"/>
  <c r="P113" i="24"/>
  <c r="L113" i="24"/>
  <c r="Q113" i="24"/>
  <c r="R113" i="24"/>
  <c r="R136" i="24"/>
  <c r="R34" i="5" s="1"/>
  <c r="P110" i="24"/>
  <c r="P129" i="24" s="1"/>
  <c r="P27" i="5" s="1"/>
  <c r="L110" i="24"/>
  <c r="Q110" i="24"/>
  <c r="Q173" i="24"/>
  <c r="Q171" i="24"/>
  <c r="J50" i="24"/>
  <c r="P111" i="24"/>
  <c r="O112" i="24"/>
  <c r="R111" i="24"/>
  <c r="L72" i="24"/>
  <c r="P112" i="24"/>
  <c r="O111" i="24"/>
  <c r="O130" i="24" s="1"/>
  <c r="L119" i="24"/>
  <c r="J109" i="24"/>
  <c r="L111" i="24"/>
  <c r="J51" i="24"/>
  <c r="L15" i="34"/>
  <c r="O136" i="24"/>
  <c r="O34" i="5" s="1"/>
  <c r="O133" i="24"/>
  <c r="O33" i="5" s="1"/>
  <c r="J54" i="24"/>
  <c r="R130" i="24"/>
  <c r="R28" i="5" s="1"/>
  <c r="M364" i="3"/>
  <c r="M365" i="3"/>
  <c r="M366" i="3"/>
  <c r="L366" i="3"/>
  <c r="O355" i="3"/>
  <c r="U355" i="3"/>
  <c r="P356" i="3"/>
  <c r="N270" i="3"/>
  <c r="M272" i="3"/>
  <c r="L272" i="3"/>
  <c r="N265" i="3"/>
  <c r="R265" i="3"/>
  <c r="P266" i="3"/>
  <c r="M261" i="3"/>
  <c r="L261" i="3"/>
  <c r="N168" i="3"/>
  <c r="U168" i="3"/>
  <c r="R171" i="3"/>
  <c r="R185" i="3" s="1"/>
  <c r="R11" i="34" s="1"/>
  <c r="R19" i="34" s="1"/>
  <c r="R25" i="5" s="1"/>
  <c r="P172" i="3"/>
  <c r="N175" i="3"/>
  <c r="U175" i="3"/>
  <c r="P176" i="3"/>
  <c r="N177" i="3"/>
  <c r="U177" i="3"/>
  <c r="P178" i="3"/>
  <c r="L171" i="3"/>
  <c r="U79" i="3"/>
  <c r="S82" i="3"/>
  <c r="O82" i="3"/>
  <c r="M83" i="3"/>
  <c r="N86" i="3"/>
  <c r="M88" i="3"/>
  <c r="O359" i="3"/>
  <c r="U88" i="3"/>
  <c r="M89" i="3"/>
  <c r="N89" i="3"/>
  <c r="O89" i="3"/>
  <c r="R360" i="3"/>
  <c r="U360" i="3"/>
  <c r="L83" i="3"/>
  <c r="U329" i="3"/>
  <c r="R329" i="3"/>
  <c r="Q329" i="3"/>
  <c r="P329" i="3"/>
  <c r="O329" i="3"/>
  <c r="N329" i="3"/>
  <c r="S329" i="3"/>
  <c r="M329" i="3"/>
  <c r="L329" i="3"/>
  <c r="U236" i="3"/>
  <c r="R236" i="3"/>
  <c r="Q236" i="3"/>
  <c r="P236" i="3"/>
  <c r="O236" i="3"/>
  <c r="N236" i="3"/>
  <c r="S236" i="3"/>
  <c r="M236" i="3"/>
  <c r="L236" i="3"/>
  <c r="Q363" i="3"/>
  <c r="R363" i="3"/>
  <c r="S176" i="3"/>
  <c r="S178" i="3"/>
  <c r="Q168" i="3"/>
  <c r="Q175" i="3"/>
  <c r="Q176" i="3"/>
  <c r="J329" i="3"/>
  <c r="J54" i="3"/>
  <c r="J25" i="3"/>
  <c r="J27" i="3"/>
  <c r="L88" i="3"/>
  <c r="U211" i="3"/>
  <c r="M359" i="3"/>
  <c r="J359" i="3" s="1"/>
  <c r="L82" i="3"/>
  <c r="L86" i="3"/>
  <c r="L168" i="3"/>
  <c r="J350" i="3"/>
  <c r="J68" i="3"/>
  <c r="J143" i="3"/>
  <c r="J110" i="3"/>
  <c r="J116" i="3"/>
  <c r="Q373" i="3"/>
  <c r="Q39" i="34" s="1"/>
  <c r="J181" i="30"/>
  <c r="S183" i="30"/>
  <c r="O68" i="30"/>
  <c r="P82" i="30"/>
  <c r="P76" i="5" s="1"/>
  <c r="J73" i="30"/>
  <c r="J76" i="30"/>
  <c r="R82" i="30"/>
  <c r="R76" i="5" s="1"/>
  <c r="O83" i="30"/>
  <c r="O53" i="34"/>
  <c r="O77" i="5"/>
  <c r="L83" i="30"/>
  <c r="J72" i="30"/>
  <c r="J78" i="30"/>
  <c r="J77" i="30"/>
  <c r="M104" i="30"/>
  <c r="J101" i="30"/>
  <c r="Q183" i="30"/>
  <c r="N232" i="30"/>
  <c r="N183" i="30"/>
  <c r="R83" i="30"/>
  <c r="R53" i="34"/>
  <c r="R77" i="5"/>
  <c r="N83" i="30"/>
  <c r="N53" i="34"/>
  <c r="N77" i="5"/>
  <c r="T147" i="30"/>
  <c r="Q68" i="30"/>
  <c r="Q82" i="30" s="1"/>
  <c r="Q76" i="5" s="1"/>
  <c r="M68" i="30"/>
  <c r="M82" i="30" s="1"/>
  <c r="M76" i="5" s="1"/>
  <c r="T26" i="30"/>
  <c r="L26" i="30"/>
  <c r="J23" i="30"/>
  <c r="J19" i="30"/>
  <c r="J15" i="30"/>
  <c r="R26" i="30"/>
  <c r="L149" i="30"/>
  <c r="J91" i="30"/>
  <c r="L227" i="30"/>
  <c r="J148" i="30"/>
  <c r="J92" i="30"/>
  <c r="O104" i="30"/>
  <c r="R104" i="30"/>
  <c r="J102" i="30"/>
  <c r="Q136" i="24"/>
  <c r="Q34" i="5" s="1"/>
  <c r="Q130" i="24"/>
  <c r="Q28" i="5" s="1"/>
  <c r="N133" i="24"/>
  <c r="N33" i="5" s="1"/>
  <c r="P133" i="24"/>
  <c r="P33" i="5" s="1"/>
  <c r="J80" i="27"/>
  <c r="M75" i="24"/>
  <c r="M15" i="5" s="1"/>
  <c r="L151" i="3"/>
  <c r="J154" i="3"/>
  <c r="J46" i="27"/>
  <c r="J19" i="27"/>
  <c r="Q75" i="24"/>
  <c r="Q15" i="5" s="1"/>
  <c r="N75" i="24"/>
  <c r="N15" i="5" s="1"/>
  <c r="J202" i="3"/>
  <c r="L265" i="3"/>
  <c r="L363" i="3"/>
  <c r="L365" i="3"/>
  <c r="L355" i="3"/>
  <c r="J115" i="3"/>
  <c r="J197" i="3"/>
  <c r="J291" i="3"/>
  <c r="J28" i="3"/>
  <c r="J111" i="3"/>
  <c r="P78" i="3"/>
  <c r="M78" i="3"/>
  <c r="J242" i="24"/>
  <c r="J211" i="24"/>
  <c r="J213" i="24"/>
  <c r="J216" i="24"/>
  <c r="J218" i="24"/>
  <c r="J221" i="24"/>
  <c r="J223" i="24"/>
  <c r="J134" i="6"/>
  <c r="J207" i="24"/>
  <c r="Q243" i="24"/>
  <c r="Q42" i="34"/>
  <c r="L234" i="24"/>
  <c r="R243" i="24"/>
  <c r="R42" i="34" s="1"/>
  <c r="O236" i="24"/>
  <c r="O235" i="24"/>
  <c r="O237" i="24"/>
  <c r="N243" i="24"/>
  <c r="N42" i="34" s="1"/>
  <c r="N244" i="24"/>
  <c r="N43" i="34" s="1"/>
  <c r="M233" i="24"/>
  <c r="J208" i="24"/>
  <c r="J217" i="24"/>
  <c r="O74" i="25"/>
  <c r="L75" i="25"/>
  <c r="R75" i="25"/>
  <c r="J52" i="18"/>
  <c r="J51" i="18"/>
  <c r="J50" i="18"/>
  <c r="N170" i="24"/>
  <c r="N171" i="24"/>
  <c r="M180" i="24"/>
  <c r="M29" i="34" s="1"/>
  <c r="Q180" i="24"/>
  <c r="Q29" i="34" s="1"/>
  <c r="Q174" i="24"/>
  <c r="L172" i="24"/>
  <c r="O179" i="24"/>
  <c r="O28" i="34" s="1"/>
  <c r="J143" i="24"/>
  <c r="P180" i="24"/>
  <c r="P29" i="34" s="1"/>
  <c r="R170" i="24"/>
  <c r="R174" i="24"/>
  <c r="R169" i="24"/>
  <c r="M174" i="24"/>
  <c r="O171" i="24"/>
  <c r="O173" i="24"/>
  <c r="O174" i="24"/>
  <c r="O195" i="24"/>
  <c r="O50" i="5" s="1"/>
  <c r="O172" i="24"/>
  <c r="N174" i="24"/>
  <c r="N173" i="24"/>
  <c r="P171" i="24"/>
  <c r="P174" i="24"/>
  <c r="P172" i="24"/>
  <c r="N172" i="24"/>
  <c r="J178" i="24"/>
  <c r="L180" i="24"/>
  <c r="L179" i="24"/>
  <c r="R171" i="24"/>
  <c r="N180" i="24"/>
  <c r="N29" i="34" s="1"/>
  <c r="P179" i="24"/>
  <c r="P28" i="34" s="1"/>
  <c r="P173" i="24"/>
  <c r="M173" i="24"/>
  <c r="J169" i="24"/>
  <c r="M172" i="24"/>
  <c r="L174" i="24"/>
  <c r="Q179" i="24"/>
  <c r="Q28" i="34"/>
  <c r="M179" i="24"/>
  <c r="M28" i="34"/>
  <c r="R179" i="24"/>
  <c r="R28" i="34"/>
  <c r="N179" i="24"/>
  <c r="N28" i="34"/>
  <c r="J154" i="24"/>
  <c r="J101" i="6"/>
  <c r="J102" i="6"/>
  <c r="J103" i="6"/>
  <c r="M112" i="24"/>
  <c r="M110" i="24"/>
  <c r="M111" i="24"/>
  <c r="M113" i="24"/>
  <c r="J108" i="24"/>
  <c r="M119" i="24"/>
  <c r="M118" i="24"/>
  <c r="M14" i="34" s="1"/>
  <c r="J69" i="6"/>
  <c r="J70" i="6"/>
  <c r="J71" i="6"/>
  <c r="J38" i="6"/>
  <c r="Q52" i="24"/>
  <c r="Q71" i="24" s="1"/>
  <c r="P52" i="24"/>
  <c r="P71" i="24" s="1"/>
  <c r="N53" i="24"/>
  <c r="N52" i="24"/>
  <c r="J39" i="6"/>
  <c r="J37" i="6"/>
  <c r="J58" i="24"/>
  <c r="L61" i="24"/>
  <c r="J61" i="24" s="1"/>
  <c r="L60" i="24"/>
  <c r="J60" i="24" s="1"/>
  <c r="N65" i="3"/>
  <c r="J62" i="3"/>
  <c r="J31" i="27"/>
  <c r="J26" i="30"/>
  <c r="L53" i="34"/>
  <c r="J83" i="30"/>
  <c r="L236" i="24"/>
  <c r="L237" i="24"/>
  <c r="L235" i="24"/>
  <c r="M237" i="24"/>
  <c r="M236" i="24"/>
  <c r="M235" i="24"/>
  <c r="J171" i="24"/>
  <c r="R172" i="24"/>
  <c r="R173" i="24"/>
  <c r="J170" i="24"/>
  <c r="J174" i="24"/>
  <c r="L29" i="34"/>
  <c r="J180" i="24"/>
  <c r="L28" i="34"/>
  <c r="J179" i="24"/>
  <c r="M15" i="34"/>
  <c r="J119" i="24"/>
  <c r="J111" i="24"/>
  <c r="J112" i="24"/>
  <c r="J118" i="24"/>
  <c r="J113" i="24"/>
  <c r="J110" i="24"/>
  <c r="J53" i="34"/>
  <c r="L77" i="5"/>
  <c r="J77" i="5"/>
  <c r="M256" i="24"/>
  <c r="M62" i="5" s="1"/>
  <c r="J172" i="24"/>
  <c r="J173" i="24"/>
  <c r="J107" i="25" l="1"/>
  <c r="N38" i="25"/>
  <c r="N50" i="25" s="1"/>
  <c r="N79" i="5" s="1"/>
  <c r="J26" i="25"/>
  <c r="J29" i="18"/>
  <c r="J53" i="24"/>
  <c r="L71" i="24"/>
  <c r="J52" i="24"/>
  <c r="N71" i="24"/>
  <c r="J101" i="25"/>
  <c r="J100" i="25"/>
  <c r="J102" i="25"/>
  <c r="P113" i="25"/>
  <c r="P114" i="25" s="1"/>
  <c r="P127" i="25" s="1"/>
  <c r="P99" i="5" s="1"/>
  <c r="J228" i="24"/>
  <c r="R233" i="24"/>
  <c r="R50" i="25"/>
  <c r="R79" i="5" s="1"/>
  <c r="R77" i="25"/>
  <c r="R89" i="25" s="1"/>
  <c r="R90" i="5" s="1"/>
  <c r="R39" i="25"/>
  <c r="R51" i="25" s="1"/>
  <c r="R80" i="5" s="1"/>
  <c r="N39" i="25"/>
  <c r="L36" i="25"/>
  <c r="L39" i="25" s="1"/>
  <c r="L51" i="25" s="1"/>
  <c r="L80" i="5" s="1"/>
  <c r="P36" i="25"/>
  <c r="P39" i="25" s="1"/>
  <c r="P51" i="25" s="1"/>
  <c r="P80" i="5" s="1"/>
  <c r="M37" i="25"/>
  <c r="M38" i="25" s="1"/>
  <c r="M50" i="25" s="1"/>
  <c r="M79" i="5" s="1"/>
  <c r="Q37" i="25"/>
  <c r="Q38" i="25" s="1"/>
  <c r="Q50" i="25" s="1"/>
  <c r="Q79" i="5" s="1"/>
  <c r="R76" i="25"/>
  <c r="R88" i="25" s="1"/>
  <c r="R89" i="5" s="1"/>
  <c r="J58" i="25"/>
  <c r="J20" i="25"/>
  <c r="J30" i="25"/>
  <c r="J96" i="25"/>
  <c r="R113" i="25"/>
  <c r="N113" i="25"/>
  <c r="N114" i="25" s="1"/>
  <c r="N127" i="25" s="1"/>
  <c r="N99" i="5" s="1"/>
  <c r="J122" i="25"/>
  <c r="J68" i="25"/>
  <c r="J19" i="25"/>
  <c r="J57" i="25"/>
  <c r="J95" i="25"/>
  <c r="O76" i="25"/>
  <c r="O88" i="25" s="1"/>
  <c r="O89" i="5" s="1"/>
  <c r="O77" i="25"/>
  <c r="O89" i="25" s="1"/>
  <c r="O90" i="5" s="1"/>
  <c r="J97" i="25"/>
  <c r="M112" i="25"/>
  <c r="Q112" i="25"/>
  <c r="Q115" i="25" s="1"/>
  <c r="Q128" i="25" s="1"/>
  <c r="Q100" i="5" s="1"/>
  <c r="P76" i="25"/>
  <c r="P88" i="25" s="1"/>
  <c r="P89" i="5" s="1"/>
  <c r="R114" i="25"/>
  <c r="R127" i="25" s="1"/>
  <c r="R99" i="5" s="1"/>
  <c r="R115" i="25"/>
  <c r="R128" i="25" s="1"/>
  <c r="R100" i="5" s="1"/>
  <c r="P115" i="25"/>
  <c r="P128" i="25" s="1"/>
  <c r="P100" i="5" s="1"/>
  <c r="L114" i="25"/>
  <c r="L127" i="25" s="1"/>
  <c r="L115" i="25"/>
  <c r="L128" i="25" s="1"/>
  <c r="L100" i="5" s="1"/>
  <c r="O38" i="25"/>
  <c r="O50" i="25" s="1"/>
  <c r="O79" i="5" s="1"/>
  <c r="J45" i="25"/>
  <c r="N51" i="25"/>
  <c r="N80" i="5" s="1"/>
  <c r="L38" i="25"/>
  <c r="O39" i="25"/>
  <c r="O51" i="25" s="1"/>
  <c r="O80" i="5" s="1"/>
  <c r="M39" i="25"/>
  <c r="M51" i="25" s="1"/>
  <c r="M80" i="5" s="1"/>
  <c r="J106" i="25"/>
  <c r="O113" i="25"/>
  <c r="O114" i="25" s="1"/>
  <c r="O127" i="25" s="1"/>
  <c r="O99" i="5" s="1"/>
  <c r="M113" i="25"/>
  <c r="J62" i="25"/>
  <c r="P77" i="25"/>
  <c r="P89" i="25" s="1"/>
  <c r="P90" i="5" s="1"/>
  <c r="M77" i="25"/>
  <c r="M89" i="25" s="1"/>
  <c r="M90" i="5" s="1"/>
  <c r="M76" i="25"/>
  <c r="M88" i="25" s="1"/>
  <c r="J75" i="25"/>
  <c r="Q77" i="25"/>
  <c r="Q89" i="25" s="1"/>
  <c r="Q90" i="5" s="1"/>
  <c r="Q76" i="25"/>
  <c r="Q88" i="25" s="1"/>
  <c r="Q89" i="5" s="1"/>
  <c r="N77" i="25"/>
  <c r="N89" i="25" s="1"/>
  <c r="N90" i="5" s="1"/>
  <c r="N76" i="25"/>
  <c r="N88" i="25" s="1"/>
  <c r="N89" i="5" s="1"/>
  <c r="L77" i="25"/>
  <c r="L76" i="25"/>
  <c r="J74" i="25"/>
  <c r="L78" i="3"/>
  <c r="L260" i="3"/>
  <c r="S51" i="26"/>
  <c r="M51" i="26"/>
  <c r="S75" i="26"/>
  <c r="P75" i="26"/>
  <c r="M99" i="26"/>
  <c r="P51" i="26"/>
  <c r="M75" i="26"/>
  <c r="S99" i="26"/>
  <c r="O58" i="38"/>
  <c r="O82" i="26" s="1"/>
  <c r="O99" i="26" s="1"/>
  <c r="S24" i="26"/>
  <c r="R24" i="26"/>
  <c r="P24" i="26"/>
  <c r="N24" i="26"/>
  <c r="L24" i="26"/>
  <c r="Q24" i="26"/>
  <c r="O24" i="26"/>
  <c r="M24" i="26"/>
  <c r="L51" i="26"/>
  <c r="N51" i="26"/>
  <c r="R51" i="26"/>
  <c r="L75" i="26"/>
  <c r="N99" i="26"/>
  <c r="R99" i="26"/>
  <c r="O56" i="38"/>
  <c r="O35" i="26" s="1"/>
  <c r="O103" i="3" s="1"/>
  <c r="O164" i="3" s="1"/>
  <c r="R164" i="3"/>
  <c r="R119" i="3"/>
  <c r="N257" i="3"/>
  <c r="N211" i="3"/>
  <c r="R351" i="3"/>
  <c r="R304" i="3"/>
  <c r="P164" i="3"/>
  <c r="P119" i="3"/>
  <c r="O57" i="38"/>
  <c r="J57" i="38" s="1"/>
  <c r="N82" i="30"/>
  <c r="N76" i="5" s="1"/>
  <c r="O82" i="30"/>
  <c r="O76" i="5" s="1"/>
  <c r="P354" i="3"/>
  <c r="S354" i="3"/>
  <c r="L354" i="3"/>
  <c r="L242" i="30"/>
  <c r="L65" i="34" s="1"/>
  <c r="J292" i="3"/>
  <c r="N354" i="3"/>
  <c r="J300" i="3"/>
  <c r="S304" i="3"/>
  <c r="L304" i="3"/>
  <c r="P279" i="3"/>
  <c r="P25" i="34" s="1"/>
  <c r="P33" i="34" s="1"/>
  <c r="P42" i="5" s="1"/>
  <c r="J203" i="3"/>
  <c r="J206" i="3"/>
  <c r="L211" i="3"/>
  <c r="J68" i="30"/>
  <c r="O72" i="24"/>
  <c r="O75" i="24"/>
  <c r="O15" i="5" s="1"/>
  <c r="R354" i="3"/>
  <c r="R372" i="3" s="1"/>
  <c r="R57" i="5" s="1"/>
  <c r="Q354" i="3"/>
  <c r="O354" i="3"/>
  <c r="M354" i="3"/>
  <c r="M372" i="3" s="1"/>
  <c r="M57" i="5" s="1"/>
  <c r="U260" i="3"/>
  <c r="R260" i="3"/>
  <c r="R278" i="3" s="1"/>
  <c r="R40" i="5" s="1"/>
  <c r="P260" i="3"/>
  <c r="N260" i="3"/>
  <c r="S260" i="3"/>
  <c r="Q260" i="3"/>
  <c r="O260" i="3"/>
  <c r="M260" i="3"/>
  <c r="J236" i="3"/>
  <c r="J172" i="3"/>
  <c r="L185" i="3"/>
  <c r="L11" i="34" s="1"/>
  <c r="L19" i="34" s="1"/>
  <c r="L25" i="5" s="1"/>
  <c r="J256" i="3"/>
  <c r="S167" i="3"/>
  <c r="Q167" i="3"/>
  <c r="O167" i="3"/>
  <c r="M167" i="3"/>
  <c r="M184" i="3" s="1"/>
  <c r="M23" i="5" s="1"/>
  <c r="P185" i="3"/>
  <c r="P11" i="34" s="1"/>
  <c r="N185" i="3"/>
  <c r="N11" i="34" s="1"/>
  <c r="N19" i="34" s="1"/>
  <c r="N25" i="5" s="1"/>
  <c r="J175" i="3"/>
  <c r="Q279" i="3"/>
  <c r="Q25" i="34" s="1"/>
  <c r="Q33" i="34" s="1"/>
  <c r="Q42" i="5" s="1"/>
  <c r="L167" i="3"/>
  <c r="U167" i="3"/>
  <c r="R167" i="3"/>
  <c r="P167" i="3"/>
  <c r="N167" i="3"/>
  <c r="O185" i="3"/>
  <c r="O11" i="34" s="1"/>
  <c r="O19" i="34" s="1"/>
  <c r="O25" i="5" s="1"/>
  <c r="M185" i="3"/>
  <c r="M11" i="34" s="1"/>
  <c r="M19" i="34" s="1"/>
  <c r="M25" i="5" s="1"/>
  <c r="J178" i="3"/>
  <c r="R279" i="3"/>
  <c r="R25" i="34" s="1"/>
  <c r="R33" i="34" s="1"/>
  <c r="R42" i="5" s="1"/>
  <c r="J168" i="3"/>
  <c r="J88" i="3"/>
  <c r="J176" i="3"/>
  <c r="J261" i="3"/>
  <c r="O78" i="3"/>
  <c r="R184" i="3"/>
  <c r="R23" i="5" s="1"/>
  <c r="J21" i="3"/>
  <c r="L119" i="3"/>
  <c r="U119" i="3"/>
  <c r="J177" i="3"/>
  <c r="J207" i="3"/>
  <c r="R373" i="3"/>
  <c r="R39" i="34" s="1"/>
  <c r="J295" i="3"/>
  <c r="J290" i="3"/>
  <c r="P304" i="3"/>
  <c r="J171" i="3"/>
  <c r="M119" i="3"/>
  <c r="P32" i="34"/>
  <c r="P41" i="5" s="1"/>
  <c r="P18" i="34"/>
  <c r="P24" i="5" s="1"/>
  <c r="Q185" i="3"/>
  <c r="Q11" i="34" s="1"/>
  <c r="Q19" i="34" s="1"/>
  <c r="Q25" i="5" s="1"/>
  <c r="O279" i="3"/>
  <c r="O25" i="34" s="1"/>
  <c r="J296" i="3"/>
  <c r="J208" i="3"/>
  <c r="J117" i="3"/>
  <c r="J107" i="3"/>
  <c r="J301" i="3"/>
  <c r="J106" i="3"/>
  <c r="L184" i="3"/>
  <c r="L23" i="5" s="1"/>
  <c r="J299" i="3"/>
  <c r="J302" i="3"/>
  <c r="M211" i="3"/>
  <c r="N304" i="3"/>
  <c r="J198" i="3"/>
  <c r="J114" i="3"/>
  <c r="M304" i="3"/>
  <c r="U304" i="3"/>
  <c r="P211" i="3"/>
  <c r="U30" i="3"/>
  <c r="N119" i="3"/>
  <c r="R18" i="34"/>
  <c r="R24" i="5" s="1"/>
  <c r="N18" i="34"/>
  <c r="N24" i="5" s="1"/>
  <c r="S119" i="3"/>
  <c r="M373" i="3"/>
  <c r="M39" i="34" s="1"/>
  <c r="M47" i="34" s="1"/>
  <c r="M59" i="5" s="1"/>
  <c r="R78" i="3"/>
  <c r="N373" i="3"/>
  <c r="N39" i="34" s="1"/>
  <c r="N46" i="34" s="1"/>
  <c r="N58" i="5" s="1"/>
  <c r="O373" i="3"/>
  <c r="O39" i="34" s="1"/>
  <c r="L76" i="5"/>
  <c r="J76" i="5"/>
  <c r="J65" i="24"/>
  <c r="R72" i="24"/>
  <c r="R75" i="24"/>
  <c r="R15" i="5" s="1"/>
  <c r="R71" i="24"/>
  <c r="J125" i="24"/>
  <c r="L133" i="24"/>
  <c r="L136" i="24"/>
  <c r="L130" i="24"/>
  <c r="L28" i="5" s="1"/>
  <c r="L129" i="24"/>
  <c r="L27" i="5" s="1"/>
  <c r="J71" i="24"/>
  <c r="N78" i="3"/>
  <c r="J65" i="3"/>
  <c r="P75" i="24"/>
  <c r="P72" i="24"/>
  <c r="J67" i="24"/>
  <c r="M129" i="24"/>
  <c r="M27" i="5" s="1"/>
  <c r="M136" i="24"/>
  <c r="M34" i="5" s="1"/>
  <c r="M133" i="24"/>
  <c r="M33" i="5" s="1"/>
  <c r="M255" i="24"/>
  <c r="M61" i="5" s="1"/>
  <c r="M259" i="24"/>
  <c r="M67" i="5" s="1"/>
  <c r="N72" i="24"/>
  <c r="M72" i="24"/>
  <c r="O191" i="24"/>
  <c r="O44" i="5" s="1"/>
  <c r="J151" i="3"/>
  <c r="Q133" i="24"/>
  <c r="Q33" i="5" s="1"/>
  <c r="P130" i="24"/>
  <c r="P28" i="5" s="1"/>
  <c r="N130" i="24"/>
  <c r="N28" i="5" s="1"/>
  <c r="S78" i="3"/>
  <c r="J29" i="34"/>
  <c r="O28" i="5"/>
  <c r="P19" i="34"/>
  <c r="J15" i="34"/>
  <c r="R47" i="34"/>
  <c r="R59" i="5" s="1"/>
  <c r="J28" i="34"/>
  <c r="O27" i="5"/>
  <c r="L18" i="34"/>
  <c r="J14" i="34"/>
  <c r="Q46" i="34"/>
  <c r="Q58" i="5" s="1"/>
  <c r="M89" i="5"/>
  <c r="J17" i="3"/>
  <c r="J89" i="3"/>
  <c r="J18" i="3"/>
  <c r="J22" i="3"/>
  <c r="J83" i="3"/>
  <c r="J86" i="3"/>
  <c r="J79" i="3"/>
  <c r="J82" i="3"/>
  <c r="Q226" i="30"/>
  <c r="Q241" i="30" s="1"/>
  <c r="Q96" i="5" s="1"/>
  <c r="R147" i="30"/>
  <c r="R162" i="30" s="1"/>
  <c r="R86" i="5" s="1"/>
  <c r="J138" i="30"/>
  <c r="N147" i="30"/>
  <c r="J189" i="27"/>
  <c r="R191" i="24"/>
  <c r="R44" i="5" s="1"/>
  <c r="R195" i="24"/>
  <c r="R50" i="5" s="1"/>
  <c r="R198" i="24"/>
  <c r="R51" i="5" s="1"/>
  <c r="M191" i="24"/>
  <c r="M44" i="5" s="1"/>
  <c r="M198" i="24"/>
  <c r="M51" i="5" s="1"/>
  <c r="M195" i="24"/>
  <c r="M50" i="5" s="1"/>
  <c r="M192" i="24"/>
  <c r="M45" i="5" s="1"/>
  <c r="L192" i="24"/>
  <c r="L45" i="5" s="1"/>
  <c r="L191" i="24"/>
  <c r="L44" i="5" s="1"/>
  <c r="L198" i="24"/>
  <c r="L51" i="5" s="1"/>
  <c r="L195" i="24"/>
  <c r="L50" i="5" s="1"/>
  <c r="J170" i="30"/>
  <c r="Q104" i="30"/>
  <c r="Q147" i="30"/>
  <c r="Q162" i="30" s="1"/>
  <c r="Q86" i="5" s="1"/>
  <c r="N104" i="30"/>
  <c r="J100" i="30"/>
  <c r="R46" i="34"/>
  <c r="R58" i="5" s="1"/>
  <c r="Q47" i="34"/>
  <c r="Q59" i="5" s="1"/>
  <c r="P373" i="3"/>
  <c r="P39" i="34" s="1"/>
  <c r="J363" i="3"/>
  <c r="O46" i="34"/>
  <c r="O58" i="5" s="1"/>
  <c r="O47" i="34"/>
  <c r="O59" i="5" s="1"/>
  <c r="J366" i="3"/>
  <c r="J365" i="3"/>
  <c r="J356" i="3"/>
  <c r="J355" i="3"/>
  <c r="J364" i="3"/>
  <c r="J360" i="3"/>
  <c r="L373" i="3"/>
  <c r="J209" i="3"/>
  <c r="R211" i="3"/>
  <c r="Q32" i="34"/>
  <c r="Q41" i="5" s="1"/>
  <c r="O33" i="34"/>
  <c r="O42" i="5" s="1"/>
  <c r="O32" i="34"/>
  <c r="O41" i="5" s="1"/>
  <c r="J272" i="3"/>
  <c r="M279" i="3"/>
  <c r="M25" i="34" s="1"/>
  <c r="M32" i="34" s="1"/>
  <c r="M41" i="5" s="1"/>
  <c r="J271" i="3"/>
  <c r="J270" i="3"/>
  <c r="N279" i="3"/>
  <c r="N25" i="34" s="1"/>
  <c r="J265" i="3"/>
  <c r="S211" i="3"/>
  <c r="J262" i="3"/>
  <c r="L279" i="3"/>
  <c r="L25" i="34" s="1"/>
  <c r="L32" i="34" s="1"/>
  <c r="J266" i="3"/>
  <c r="J199" i="3"/>
  <c r="J72" i="18"/>
  <c r="J73" i="18"/>
  <c r="J74" i="18"/>
  <c r="L99" i="5"/>
  <c r="M115" i="25"/>
  <c r="M114" i="25"/>
  <c r="P236" i="24"/>
  <c r="P256" i="24" s="1"/>
  <c r="P62" i="5" s="1"/>
  <c r="P235" i="24"/>
  <c r="P255" i="24" s="1"/>
  <c r="P61" i="5" s="1"/>
  <c r="P237" i="24"/>
  <c r="P259" i="24" s="1"/>
  <c r="P67" i="5" s="1"/>
  <c r="J234" i="24"/>
  <c r="Q235" i="24"/>
  <c r="Q255" i="24" s="1"/>
  <c r="Q61" i="5" s="1"/>
  <c r="Q237" i="24"/>
  <c r="Q259" i="24" s="1"/>
  <c r="Q67" i="5" s="1"/>
  <c r="Q236" i="24"/>
  <c r="Q256" i="24" s="1"/>
  <c r="Q62" i="5" s="1"/>
  <c r="N237" i="24"/>
  <c r="N236" i="24"/>
  <c r="N235" i="24"/>
  <c r="P244" i="24"/>
  <c r="P43" i="34" s="1"/>
  <c r="P243" i="24"/>
  <c r="P42" i="34" s="1"/>
  <c r="L243" i="24"/>
  <c r="J241" i="24"/>
  <c r="L244" i="24"/>
  <c r="J82" i="26"/>
  <c r="Q99" i="26"/>
  <c r="Q287" i="3"/>
  <c r="Q194" i="3"/>
  <c r="Q75" i="26"/>
  <c r="Q35" i="26"/>
  <c r="R226" i="30"/>
  <c r="R241" i="30" s="1"/>
  <c r="R96" i="5" s="1"/>
  <c r="P226" i="30"/>
  <c r="P241" i="30" s="1"/>
  <c r="P96" i="5" s="1"/>
  <c r="O226" i="30"/>
  <c r="O241" i="30" s="1"/>
  <c r="O96" i="5" s="1"/>
  <c r="N226" i="30"/>
  <c r="J144" i="29"/>
  <c r="M226" i="30"/>
  <c r="M241" i="30" s="1"/>
  <c r="M96" i="5" s="1"/>
  <c r="J116" i="29"/>
  <c r="J214" i="30"/>
  <c r="J210" i="30"/>
  <c r="S226" i="30"/>
  <c r="N241" i="30" s="1"/>
  <c r="N96" i="5" s="1"/>
  <c r="J211" i="30"/>
  <c r="J129" i="29"/>
  <c r="L226" i="30"/>
  <c r="L241" i="30" s="1"/>
  <c r="P147" i="30"/>
  <c r="P162" i="30" s="1"/>
  <c r="P86" i="5" s="1"/>
  <c r="O147" i="30"/>
  <c r="O162" i="30" s="1"/>
  <c r="O86" i="5" s="1"/>
  <c r="M147" i="30"/>
  <c r="M162" i="30" s="1"/>
  <c r="M86" i="5" s="1"/>
  <c r="J68" i="29"/>
  <c r="J135" i="30"/>
  <c r="S147" i="30"/>
  <c r="J131" i="30"/>
  <c r="J96" i="29"/>
  <c r="J81" i="29"/>
  <c r="L147" i="30"/>
  <c r="J162" i="27"/>
  <c r="O256" i="24"/>
  <c r="O62" i="5" s="1"/>
  <c r="O259" i="24"/>
  <c r="O67" i="5" s="1"/>
  <c r="O255" i="24"/>
  <c r="O61" i="5" s="1"/>
  <c r="J248" i="24"/>
  <c r="O57" i="5"/>
  <c r="J340" i="3"/>
  <c r="J174" i="27"/>
  <c r="N255" i="24"/>
  <c r="N61" i="5" s="1"/>
  <c r="N259" i="24"/>
  <c r="N67" i="5" s="1"/>
  <c r="L259" i="24"/>
  <c r="J250" i="24"/>
  <c r="L256" i="24"/>
  <c r="L255" i="24"/>
  <c r="J337" i="3"/>
  <c r="R192" i="24"/>
  <c r="R45" i="5" s="1"/>
  <c r="Q195" i="24"/>
  <c r="Q50" i="5" s="1"/>
  <c r="Q191" i="24"/>
  <c r="Q44" i="5" s="1"/>
  <c r="Q192" i="24"/>
  <c r="Q45" i="5" s="1"/>
  <c r="P191" i="24"/>
  <c r="P44" i="5" s="1"/>
  <c r="P192" i="24"/>
  <c r="P45" i="5" s="1"/>
  <c r="P198" i="24"/>
  <c r="P51" i="5" s="1"/>
  <c r="P195" i="24"/>
  <c r="P50" i="5" s="1"/>
  <c r="P278" i="3"/>
  <c r="P40" i="5" s="1"/>
  <c r="O192" i="24"/>
  <c r="O45" i="5" s="1"/>
  <c r="J184" i="24"/>
  <c r="J142" i="27"/>
  <c r="J115" i="27"/>
  <c r="M278" i="3"/>
  <c r="M40" i="5" s="1"/>
  <c r="J247" i="3"/>
  <c r="J186" i="24"/>
  <c r="N195" i="24"/>
  <c r="N50" i="5" s="1"/>
  <c r="N192" i="24"/>
  <c r="N45" i="5" s="1"/>
  <c r="N198" i="24"/>
  <c r="N51" i="5" s="1"/>
  <c r="N191" i="24"/>
  <c r="J244" i="3"/>
  <c r="J127" i="27"/>
  <c r="J171" i="30"/>
  <c r="J180" i="30"/>
  <c r="M242" i="30"/>
  <c r="M65" i="34" s="1"/>
  <c r="M97" i="5" s="1"/>
  <c r="J97" i="30"/>
  <c r="J96" i="30"/>
  <c r="R183" i="30"/>
  <c r="O242" i="30"/>
  <c r="O65" i="34" s="1"/>
  <c r="O97" i="5" s="1"/>
  <c r="N242" i="30"/>
  <c r="N65" i="34" s="1"/>
  <c r="J176" i="30"/>
  <c r="M183" i="30"/>
  <c r="J227" i="30"/>
  <c r="J179" i="30"/>
  <c r="L183" i="30"/>
  <c r="P242" i="30"/>
  <c r="P65" i="34" s="1"/>
  <c r="P97" i="5" s="1"/>
  <c r="P183" i="30"/>
  <c r="O183" i="30"/>
  <c r="J231" i="30"/>
  <c r="J172" i="30"/>
  <c r="P163" i="30"/>
  <c r="P59" i="34" s="1"/>
  <c r="P87" i="5" s="1"/>
  <c r="J93" i="30"/>
  <c r="L104" i="30"/>
  <c r="R242" i="30"/>
  <c r="R65" i="34" s="1"/>
  <c r="R97" i="5" s="1"/>
  <c r="J175" i="30"/>
  <c r="O163" i="30"/>
  <c r="O59" i="34" s="1"/>
  <c r="O87" i="5" s="1"/>
  <c r="J42" i="28"/>
  <c r="J158" i="30"/>
  <c r="M163" i="30"/>
  <c r="M59" i="34" s="1"/>
  <c r="M87" i="5" s="1"/>
  <c r="J232" i="30"/>
  <c r="J237" i="30"/>
  <c r="J236" i="30"/>
  <c r="J228" i="30"/>
  <c r="J61" i="28"/>
  <c r="J235" i="30"/>
  <c r="L97" i="5"/>
  <c r="R163" i="30"/>
  <c r="R59" i="34" s="1"/>
  <c r="R87" i="5" s="1"/>
  <c r="Q163" i="30"/>
  <c r="Q59" i="34" s="1"/>
  <c r="Q87" i="5" s="1"/>
  <c r="P104" i="30"/>
  <c r="J149" i="30"/>
  <c r="S104" i="30"/>
  <c r="J157" i="30"/>
  <c r="J152" i="30"/>
  <c r="N163" i="30"/>
  <c r="N59" i="34" s="1"/>
  <c r="N87" i="5" s="1"/>
  <c r="J156" i="30"/>
  <c r="L163" i="30"/>
  <c r="J153" i="30"/>
  <c r="J36" i="25" l="1"/>
  <c r="P38" i="25"/>
  <c r="P50" i="25" s="1"/>
  <c r="P79" i="5" s="1"/>
  <c r="J37" i="25"/>
  <c r="Q39" i="25"/>
  <c r="Q51" i="25" s="1"/>
  <c r="Q80" i="5" s="1"/>
  <c r="N115" i="25"/>
  <c r="N128" i="25" s="1"/>
  <c r="N100" i="5" s="1"/>
  <c r="J113" i="25"/>
  <c r="Q114" i="25"/>
  <c r="Q127" i="25" s="1"/>
  <c r="Q99" i="5" s="1"/>
  <c r="O115" i="25"/>
  <c r="O128" i="25" s="1"/>
  <c r="O100" i="5" s="1"/>
  <c r="R236" i="24"/>
  <c r="R256" i="24" s="1"/>
  <c r="R62" i="5" s="1"/>
  <c r="R237" i="24"/>
  <c r="R259" i="24" s="1"/>
  <c r="R67" i="5" s="1"/>
  <c r="J233" i="24"/>
  <c r="R235" i="24"/>
  <c r="R255" i="24" s="1"/>
  <c r="R61" i="5" s="1"/>
  <c r="J112" i="25"/>
  <c r="J80" i="5"/>
  <c r="L50" i="25"/>
  <c r="J39" i="25"/>
  <c r="L89" i="25"/>
  <c r="J77" i="25"/>
  <c r="J76" i="25"/>
  <c r="L88" i="25"/>
  <c r="P47" i="34"/>
  <c r="P59" i="5" s="1"/>
  <c r="M18" i="34"/>
  <c r="M24" i="5" s="1"/>
  <c r="P57" i="5"/>
  <c r="P372" i="3"/>
  <c r="J58" i="38"/>
  <c r="O287" i="3"/>
  <c r="O351" i="3" s="1"/>
  <c r="J56" i="38"/>
  <c r="O119" i="3"/>
  <c r="O58" i="26"/>
  <c r="J58" i="26" s="1"/>
  <c r="J99" i="26"/>
  <c r="O304" i="3"/>
  <c r="P184" i="3"/>
  <c r="P23" i="5" s="1"/>
  <c r="O184" i="3"/>
  <c r="O23" i="5" s="1"/>
  <c r="M26" i="3"/>
  <c r="M28" i="26"/>
  <c r="Q26" i="3"/>
  <c r="Q28" i="26"/>
  <c r="N26" i="3"/>
  <c r="N28" i="26"/>
  <c r="R26" i="3"/>
  <c r="R28" i="26"/>
  <c r="O26" i="3"/>
  <c r="O28" i="26"/>
  <c r="J24" i="26"/>
  <c r="L26" i="3"/>
  <c r="L28" i="26"/>
  <c r="P26" i="3"/>
  <c r="P28" i="26"/>
  <c r="S28" i="26"/>
  <c r="S26" i="3"/>
  <c r="O51" i="26"/>
  <c r="J82" i="30"/>
  <c r="M46" i="34"/>
  <c r="M58" i="5" s="1"/>
  <c r="N47" i="34"/>
  <c r="N59" i="5" s="1"/>
  <c r="R32" i="34"/>
  <c r="R41" i="5" s="1"/>
  <c r="N162" i="30"/>
  <c r="N86" i="5" s="1"/>
  <c r="N184" i="3"/>
  <c r="N23" i="5" s="1"/>
  <c r="J167" i="3"/>
  <c r="J78" i="3"/>
  <c r="J129" i="24"/>
  <c r="J130" i="24"/>
  <c r="J51" i="5"/>
  <c r="O18" i="34"/>
  <c r="O24" i="5" s="1"/>
  <c r="M33" i="34"/>
  <c r="M42" i="5" s="1"/>
  <c r="Q18" i="34"/>
  <c r="Q24" i="5" s="1"/>
  <c r="J11" i="34"/>
  <c r="J185" i="3"/>
  <c r="J72" i="24"/>
  <c r="L34" i="5"/>
  <c r="J34" i="5" s="1"/>
  <c r="J136" i="24"/>
  <c r="N278" i="3"/>
  <c r="N40" i="5" s="1"/>
  <c r="J27" i="5"/>
  <c r="J28" i="5"/>
  <c r="P15" i="5"/>
  <c r="J15" i="5" s="1"/>
  <c r="J75" i="24"/>
  <c r="L33" i="5"/>
  <c r="J33" i="5" s="1"/>
  <c r="J133" i="24"/>
  <c r="J19" i="34"/>
  <c r="P25" i="5"/>
  <c r="J25" i="5" s="1"/>
  <c r="L24" i="5"/>
  <c r="J192" i="24"/>
  <c r="J50" i="5"/>
  <c r="P46" i="34"/>
  <c r="P58" i="5" s="1"/>
  <c r="L39" i="34"/>
  <c r="J39" i="34" s="1"/>
  <c r="J373" i="3"/>
  <c r="N32" i="34"/>
  <c r="N41" i="5" s="1"/>
  <c r="N33" i="34"/>
  <c r="N42" i="5" s="1"/>
  <c r="L33" i="34"/>
  <c r="J25" i="34"/>
  <c r="J279" i="3"/>
  <c r="L41" i="5"/>
  <c r="L42" i="5"/>
  <c r="M127" i="25"/>
  <c r="M128" i="25"/>
  <c r="N256" i="24"/>
  <c r="N62" i="5" s="1"/>
  <c r="J235" i="24"/>
  <c r="L43" i="34"/>
  <c r="J244" i="24"/>
  <c r="L42" i="34"/>
  <c r="J243" i="24"/>
  <c r="J287" i="3"/>
  <c r="Q351" i="3"/>
  <c r="J351" i="3" s="1"/>
  <c r="Q304" i="3"/>
  <c r="Q257" i="3"/>
  <c r="Q211" i="3"/>
  <c r="Q103" i="3"/>
  <c r="J35" i="26"/>
  <c r="Q51" i="26"/>
  <c r="J226" i="30"/>
  <c r="J147" i="30"/>
  <c r="L162" i="30"/>
  <c r="J162" i="30" s="1"/>
  <c r="N372" i="3"/>
  <c r="N57" i="5" s="1"/>
  <c r="J354" i="3"/>
  <c r="L61" i="5"/>
  <c r="J255" i="24"/>
  <c r="L62" i="5"/>
  <c r="L67" i="5"/>
  <c r="J67" i="5" s="1"/>
  <c r="L372" i="3"/>
  <c r="J45" i="5"/>
  <c r="J195" i="24"/>
  <c r="J198" i="24"/>
  <c r="N44" i="5"/>
  <c r="J44" i="5" s="1"/>
  <c r="J191" i="24"/>
  <c r="J260" i="3"/>
  <c r="L278" i="3"/>
  <c r="J242" i="30"/>
  <c r="N97" i="5"/>
  <c r="J65" i="34"/>
  <c r="J183" i="30"/>
  <c r="J104" i="30"/>
  <c r="J97" i="5"/>
  <c r="L96" i="5"/>
  <c r="J96" i="5" s="1"/>
  <c r="J241" i="30"/>
  <c r="L59" i="34"/>
  <c r="J163" i="30"/>
  <c r="J38" i="25" l="1"/>
  <c r="J51" i="25"/>
  <c r="J115" i="25"/>
  <c r="J114" i="25"/>
  <c r="J259" i="24"/>
  <c r="J237" i="24"/>
  <c r="J61" i="5"/>
  <c r="J236" i="24"/>
  <c r="L79" i="5"/>
  <c r="J79" i="5" s="1"/>
  <c r="J50" i="25"/>
  <c r="L89" i="5"/>
  <c r="J89" i="5" s="1"/>
  <c r="J88" i="25"/>
  <c r="L90" i="5"/>
  <c r="J90" i="5" s="1"/>
  <c r="J89" i="25"/>
  <c r="J256" i="24"/>
  <c r="J24" i="5"/>
  <c r="O75" i="26"/>
  <c r="J75" i="26" s="1"/>
  <c r="O194" i="3"/>
  <c r="J194" i="3" s="1"/>
  <c r="J304" i="3"/>
  <c r="J51" i="26"/>
  <c r="J26" i="3"/>
  <c r="S30" i="3"/>
  <c r="S87" i="3"/>
  <c r="J28" i="26"/>
  <c r="O87" i="3"/>
  <c r="O95" i="3" s="1"/>
  <c r="O14" i="5" s="1"/>
  <c r="O30" i="3"/>
  <c r="P87" i="3"/>
  <c r="P95" i="3" s="1"/>
  <c r="P14" i="5" s="1"/>
  <c r="P30" i="3"/>
  <c r="L87" i="3"/>
  <c r="L95" i="3" s="1"/>
  <c r="L14" i="5" s="1"/>
  <c r="L30" i="3"/>
  <c r="R87" i="3"/>
  <c r="R95" i="3" s="1"/>
  <c r="R14" i="5" s="1"/>
  <c r="R30" i="3"/>
  <c r="N30" i="3"/>
  <c r="N87" i="3"/>
  <c r="Q87" i="3"/>
  <c r="Q95" i="3" s="1"/>
  <c r="Q14" i="5" s="1"/>
  <c r="Q30" i="3"/>
  <c r="M87" i="3"/>
  <c r="M95" i="3" s="1"/>
  <c r="M14" i="5" s="1"/>
  <c r="M30" i="3"/>
  <c r="J42" i="5"/>
  <c r="J33" i="34"/>
  <c r="J18" i="34"/>
  <c r="L86" i="5"/>
  <c r="J86" i="5" s="1"/>
  <c r="J41" i="5"/>
  <c r="J32" i="34"/>
  <c r="M100" i="5"/>
  <c r="J100" i="5" s="1"/>
  <c r="J128" i="25"/>
  <c r="M99" i="5"/>
  <c r="J99" i="5" s="1"/>
  <c r="J127" i="25"/>
  <c r="J62" i="5"/>
  <c r="J42" i="34"/>
  <c r="L46" i="34"/>
  <c r="J43" i="34"/>
  <c r="L47" i="34"/>
  <c r="Q372" i="3"/>
  <c r="Q57" i="5" s="1"/>
  <c r="Q278" i="3"/>
  <c r="Q40" i="5" s="1"/>
  <c r="Q164" i="3"/>
  <c r="J103" i="3"/>
  <c r="Q119" i="3"/>
  <c r="J119" i="3" s="1"/>
  <c r="L57" i="5"/>
  <c r="L40" i="5"/>
  <c r="L87" i="5"/>
  <c r="J87" i="5" s="1"/>
  <c r="J59" i="34"/>
  <c r="O211" i="3" l="1"/>
  <c r="J211" i="3" s="1"/>
  <c r="O257" i="3"/>
  <c r="O278" i="3" s="1"/>
  <c r="O40" i="5" s="1"/>
  <c r="J40" i="5" s="1"/>
  <c r="N95" i="3"/>
  <c r="J30" i="3"/>
  <c r="J87" i="3"/>
  <c r="J372" i="3"/>
  <c r="L59" i="5"/>
  <c r="J59" i="5" s="1"/>
  <c r="J47" i="34"/>
  <c r="L58" i="5"/>
  <c r="J58" i="5" s="1"/>
  <c r="J46" i="34"/>
  <c r="J57" i="5"/>
  <c r="J164" i="3"/>
  <c r="Q184" i="3"/>
  <c r="J278" i="3" l="1"/>
  <c r="J257" i="3"/>
  <c r="J95" i="3"/>
  <c r="N14" i="5"/>
  <c r="J14" i="5" s="1"/>
  <c r="J184" i="3"/>
  <c r="Q23" i="5"/>
  <c r="J23" i="5" s="1"/>
</calcChain>
</file>

<file path=xl/comments1.xml><?xml version="1.0" encoding="utf-8"?>
<comments xmlns="http://schemas.openxmlformats.org/spreadsheetml/2006/main">
  <authors>
    <author>Auteur</author>
  </authors>
  <commentList>
    <comment ref="L23" authorId="0">
      <text>
        <r>
          <rPr>
            <sz val="8"/>
            <color indexed="81"/>
            <rFont val="Tahoma"/>
            <family val="2"/>
          </rPr>
          <t>Bron: 
regionale-netbeheerders-gas-2014-2016-herzien-x-factormodel d.d. 11 september 2014</t>
        </r>
      </text>
    </comment>
    <comment ref="O24" authorId="0">
      <text>
        <r>
          <rPr>
            <sz val="8"/>
            <color indexed="81"/>
            <rFont val="Tahoma"/>
            <family val="2"/>
          </rPr>
          <t>94.000 uit rapportage Ecorys, minus 22.000 eenmalige kosten toe te wijzen aan 2017.</t>
        </r>
      </text>
    </comment>
    <comment ref="L31" authorId="0">
      <text>
        <r>
          <rPr>
            <sz val="8"/>
            <color indexed="81"/>
            <rFont val="Tahoma"/>
            <family val="2"/>
          </rPr>
          <t>Correctie van bedrag aan dubieuze debiteuren voor 7 maanden, ingang van marktmodel per 1 augustus 2013</t>
        </r>
      </text>
    </comment>
  </commentList>
</comments>
</file>

<file path=xl/comments10.xml><?xml version="1.0" encoding="utf-8"?>
<comments xmlns="http://schemas.openxmlformats.org/spreadsheetml/2006/main">
  <authors>
    <author>Auteur</author>
  </authors>
  <commentList>
    <comment ref="N8" authorId="0">
      <text>
        <r>
          <rPr>
            <sz val="8"/>
            <color indexed="81"/>
            <rFont val="Tahoma"/>
            <family val="2"/>
          </rPr>
          <t xml:space="preserve">Enexis na afsplitsing van FNOP-gebied
</t>
        </r>
      </text>
    </comment>
    <comment ref="O8" authorId="0">
      <text>
        <r>
          <rPr>
            <sz val="8"/>
            <color indexed="81"/>
            <rFont val="Tahoma"/>
            <family val="2"/>
          </rPr>
          <t xml:space="preserve">Oorspronkelijke netgebied Liander, voor samenvoeging met Haarlemmermeer en FNOP-gebied
</t>
        </r>
      </text>
    </comment>
    <comment ref="V8" authorId="0">
      <text>
        <r>
          <rPr>
            <sz val="8"/>
            <color indexed="81"/>
            <rFont val="Tahoma"/>
            <family val="2"/>
          </rPr>
          <t xml:space="preserve">Oorspronkelijke NRE-gebied
</t>
        </r>
      </text>
    </comment>
  </commentList>
</comments>
</file>

<file path=xl/comments11.xml><?xml version="1.0" encoding="utf-8"?>
<comments xmlns="http://schemas.openxmlformats.org/spreadsheetml/2006/main">
  <authors>
    <author>Auteur</author>
  </authors>
  <commentList>
    <comment ref="N6" authorId="0">
      <text>
        <r>
          <rPr>
            <sz val="8"/>
            <color indexed="81"/>
            <rFont val="Tahoma"/>
            <family val="2"/>
          </rPr>
          <t>Enexis vóór verschuiving FNOP</t>
        </r>
        <r>
          <rPr>
            <b/>
            <sz val="8"/>
            <color indexed="81"/>
            <rFont val="Tahoma"/>
            <family val="2"/>
          </rPr>
          <t xml:space="preserve">
</t>
        </r>
        <r>
          <rPr>
            <sz val="8"/>
            <color indexed="81"/>
            <rFont val="Tahoma"/>
            <family val="2"/>
          </rPr>
          <t xml:space="preserve">
</t>
        </r>
      </text>
    </comment>
    <comment ref="O6" authorId="0">
      <text>
        <r>
          <rPr>
            <sz val="8"/>
            <color indexed="81"/>
            <rFont val="Tahoma"/>
            <family val="2"/>
          </rPr>
          <t>Liander excl. FNOP</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Auteur</author>
  </authors>
  <commentList>
    <comment ref="P15" authorId="0">
      <text>
        <r>
          <rPr>
            <sz val="8"/>
            <color indexed="81"/>
            <rFont val="Tahoma"/>
            <family val="2"/>
          </rPr>
          <t>Punt bestaat pas vanaf 2016, dus geschatte volume voor 2016 gehanteerd.</t>
        </r>
      </text>
    </comment>
    <comment ref="J30" authorId="0">
      <text>
        <r>
          <rPr>
            <sz val="8"/>
            <color indexed="81"/>
            <rFont val="Tahoma"/>
            <family val="2"/>
          </rPr>
          <t>Tarief aansluitpunt, categorie groter dan 650 m3(n)/h.</t>
        </r>
      </text>
    </comment>
    <comment ref="J33" authorId="0">
      <text>
        <r>
          <rPr>
            <sz val="8"/>
            <color indexed="81"/>
            <rFont val="Tahoma"/>
            <family val="2"/>
          </rPr>
          <t>Tarief aansluitpunt, categorie groter dan 650 m3(n)/h.</t>
        </r>
      </text>
    </comment>
    <comment ref="J36" authorId="0">
      <text>
        <r>
          <rPr>
            <sz val="8"/>
            <color indexed="81"/>
            <rFont val="Tahoma"/>
            <family val="2"/>
          </rPr>
          <t>Tarief aansluitpunt, categorie groter dan 650 m3(n)/h.</t>
        </r>
      </text>
    </comment>
    <comment ref="N53" authorId="0">
      <text>
        <r>
          <rPr>
            <b/>
            <sz val="8"/>
            <color indexed="81"/>
            <rFont val="Tahoma"/>
            <family val="2"/>
          </rPr>
          <t>Auteur:</t>
        </r>
        <r>
          <rPr>
            <sz val="8"/>
            <color indexed="81"/>
            <rFont val="Tahoma"/>
            <family val="2"/>
          </rPr>
          <t xml:space="preserve">
incl FNOP</t>
        </r>
      </text>
    </comment>
    <comment ref="O53" authorId="0">
      <text>
        <r>
          <rPr>
            <sz val="8"/>
            <color indexed="81"/>
            <rFont val="Tahoma"/>
            <family val="2"/>
          </rPr>
          <t xml:space="preserve">Excl FNOP
</t>
        </r>
      </text>
    </comment>
  </commentList>
</comments>
</file>

<file path=xl/comments3.xml><?xml version="1.0" encoding="utf-8"?>
<comments xmlns="http://schemas.openxmlformats.org/spreadsheetml/2006/main">
  <authors>
    <author>Auteur</author>
  </authors>
  <commentList>
    <comment ref="N6" authorId="0">
      <text>
        <r>
          <rPr>
            <b/>
            <sz val="8"/>
            <color indexed="81"/>
            <rFont val="Tahoma"/>
            <family val="2"/>
          </rPr>
          <t>Auteur:</t>
        </r>
        <r>
          <rPr>
            <sz val="8"/>
            <color indexed="81"/>
            <rFont val="Tahoma"/>
            <family val="2"/>
          </rPr>
          <t xml:space="preserve">
incl FNOP</t>
        </r>
      </text>
    </comment>
    <comment ref="O6" authorId="0">
      <text>
        <r>
          <rPr>
            <sz val="8"/>
            <color indexed="81"/>
            <rFont val="Tahoma"/>
            <family val="2"/>
          </rPr>
          <t xml:space="preserve">Excl FNOP
</t>
        </r>
      </text>
    </comment>
    <comment ref="N15" authorId="0">
      <text>
        <r>
          <rPr>
            <sz val="8"/>
            <color indexed="81"/>
            <rFont val="Tahoma"/>
            <family val="2"/>
          </rPr>
          <t>Aangepaste data aangeleverd in RD 2015-traject.</t>
        </r>
      </text>
    </comment>
    <comment ref="S24" authorId="0">
      <text>
        <r>
          <rPr>
            <sz val="8"/>
            <color indexed="81"/>
            <rFont val="Tahoma"/>
            <family val="2"/>
          </rPr>
          <t xml:space="preserve">Vanwege het veranderen van het dataformat schatting gemaakt van deze data door het gemiddelde van 13, 14 en 15 te pakken
</t>
        </r>
      </text>
    </comment>
    <comment ref="N38" authorId="0">
      <text>
        <r>
          <rPr>
            <sz val="8"/>
            <color indexed="81"/>
            <rFont val="Tahoma"/>
            <family val="2"/>
          </rPr>
          <t>Aangepaste data aangeleverd in RD 2015-traject.</t>
        </r>
      </text>
    </comment>
    <comment ref="N46" authorId="0">
      <text>
        <r>
          <rPr>
            <sz val="8"/>
            <color indexed="81"/>
            <rFont val="Tahoma"/>
            <family val="2"/>
          </rPr>
          <t>Op basis van verhouding TD/AD voor aug-sept 2013.</t>
        </r>
      </text>
    </comment>
    <comment ref="Q46" authorId="0">
      <text>
        <r>
          <rPr>
            <sz val="8"/>
            <color indexed="81"/>
            <rFont val="Tahoma"/>
            <family val="2"/>
          </rPr>
          <t>Op basis van verhouding TD/AD voor aug-sept 2013.</t>
        </r>
      </text>
    </comment>
  </commentList>
</comments>
</file>

<file path=xl/comments4.xml><?xml version="1.0" encoding="utf-8"?>
<comments xmlns="http://schemas.openxmlformats.org/spreadsheetml/2006/main">
  <authors>
    <author>Auteur</author>
  </authors>
  <commentList>
    <comment ref="P86" authorId="0">
      <text>
        <r>
          <rPr>
            <sz val="8"/>
            <color indexed="81"/>
            <rFont val="Tahoma"/>
            <family val="2"/>
          </rPr>
          <t xml:space="preserve">Opgegeven in overige categorie
</t>
        </r>
      </text>
    </comment>
    <comment ref="U98" authorId="0">
      <text>
        <r>
          <rPr>
            <sz val="8"/>
            <color indexed="81"/>
            <rFont val="Tahoma"/>
            <family val="2"/>
          </rPr>
          <t>Niet opgegeven in dataverzoek FNOP, aanname 0</t>
        </r>
      </text>
    </comment>
    <comment ref="U145" authorId="0">
      <text>
        <r>
          <rPr>
            <sz val="8"/>
            <color indexed="81"/>
            <rFont val="Tahoma"/>
            <family val="2"/>
          </rPr>
          <t>Niet opgegeven in dataverzoek FNOP, aanname 0</t>
        </r>
      </text>
    </comment>
    <comment ref="U192" authorId="0">
      <text>
        <r>
          <rPr>
            <sz val="8"/>
            <color indexed="81"/>
            <rFont val="Tahoma"/>
            <family val="2"/>
          </rPr>
          <t>Niet opgegeven in dataverzoek FNOP, aanname 0</t>
        </r>
      </text>
    </comment>
  </commentList>
</comments>
</file>

<file path=xl/comments5.xml><?xml version="1.0" encoding="utf-8"?>
<comments xmlns="http://schemas.openxmlformats.org/spreadsheetml/2006/main">
  <authors>
    <author>Auteur</author>
  </authors>
  <commentList>
    <comment ref="N7" authorId="0">
      <text>
        <r>
          <rPr>
            <sz val="8"/>
            <color indexed="81"/>
            <rFont val="Tahoma"/>
            <family val="2"/>
          </rPr>
          <t xml:space="preserve">Enexis na afsplitsing van FNOP-gebied
</t>
        </r>
      </text>
    </comment>
    <comment ref="O7" authorId="0">
      <text>
        <r>
          <rPr>
            <sz val="8"/>
            <color indexed="81"/>
            <rFont val="Tahoma"/>
            <family val="2"/>
          </rPr>
          <t xml:space="preserve">Oorspronkelijke netgebied Liander, voor samenvoeging met Haarlemmermeer en FNOP-gebied
</t>
        </r>
      </text>
    </comment>
    <comment ref="V7" authorId="0">
      <text>
        <r>
          <rPr>
            <sz val="8"/>
            <color indexed="81"/>
            <rFont val="Tahoma"/>
            <family val="2"/>
          </rPr>
          <t xml:space="preserve">Oorspronkelijke NRE-gebied
</t>
        </r>
      </text>
    </comment>
  </commentList>
</comments>
</file>

<file path=xl/comments6.xml><?xml version="1.0" encoding="utf-8"?>
<comments xmlns="http://schemas.openxmlformats.org/spreadsheetml/2006/main">
  <authors>
    <author>Auteur</author>
  </authors>
  <commentList>
    <comment ref="N6" authorId="0">
      <text>
        <r>
          <rPr>
            <sz val="8"/>
            <color indexed="81"/>
            <rFont val="Tahoma"/>
            <family val="2"/>
          </rPr>
          <t>Enexis vóór verschuiving FNOP</t>
        </r>
      </text>
    </comment>
    <comment ref="O6" authorId="0">
      <text>
        <r>
          <rPr>
            <sz val="8"/>
            <color indexed="81"/>
            <rFont val="Tahoma"/>
            <family val="2"/>
          </rPr>
          <t xml:space="preserve">Liander excl. FNOP
</t>
        </r>
      </text>
    </comment>
    <comment ref="S49" authorId="0">
      <text>
        <r>
          <rPr>
            <sz val="8"/>
            <color indexed="81"/>
            <rFont val="Tahoma"/>
            <family val="2"/>
          </rPr>
          <t>Aanpassing gegevens RD 2012 o.b.v. aanvullende gegevens (Email Endinet aan ACM, 17 feb 2015)</t>
        </r>
      </text>
    </comment>
    <comment ref="S52" authorId="0">
      <text>
        <r>
          <rPr>
            <sz val="8"/>
            <color indexed="81"/>
            <rFont val="Tahoma"/>
            <family val="2"/>
          </rPr>
          <t>Aanpassing gegevens RD 2012 o.b.v. aanvullende gegevens (Email Endinet aan ACM, 17 feb 2015)</t>
        </r>
      </text>
    </comment>
  </commentList>
</comments>
</file>

<file path=xl/comments7.xml><?xml version="1.0" encoding="utf-8"?>
<comments xmlns="http://schemas.openxmlformats.org/spreadsheetml/2006/main">
  <authors>
    <author>Auteur</author>
  </authors>
  <commentList>
    <comment ref="N7" authorId="0">
      <text>
        <r>
          <rPr>
            <b/>
            <sz val="8"/>
            <color indexed="81"/>
            <rFont val="Tahoma"/>
            <family val="2"/>
          </rPr>
          <t>Auteur:</t>
        </r>
        <r>
          <rPr>
            <sz val="8"/>
            <color indexed="81"/>
            <rFont val="Tahoma"/>
            <family val="2"/>
          </rPr>
          <t xml:space="preserve">
Enexis na Fnop
</t>
        </r>
      </text>
    </comment>
    <comment ref="O7" authorId="0">
      <text>
        <r>
          <rPr>
            <b/>
            <sz val="8"/>
            <color indexed="81"/>
            <rFont val="Tahoma"/>
            <family val="2"/>
          </rPr>
          <t>Auteur:</t>
        </r>
        <r>
          <rPr>
            <sz val="8"/>
            <color indexed="81"/>
            <rFont val="Tahoma"/>
            <family val="2"/>
          </rPr>
          <t xml:space="preserve">
Liander na FNOP
</t>
        </r>
      </text>
    </comment>
  </commentList>
</comments>
</file>

<file path=xl/comments8.xml><?xml version="1.0" encoding="utf-8"?>
<comments xmlns="http://schemas.openxmlformats.org/spreadsheetml/2006/main">
  <authors>
    <author>Auteur</author>
  </authors>
  <commentList>
    <comment ref="N6" authorId="0">
      <text>
        <r>
          <rPr>
            <sz val="8"/>
            <color indexed="81"/>
            <rFont val="Tahoma"/>
            <family val="2"/>
          </rPr>
          <t>Incl FNOP</t>
        </r>
      </text>
    </comment>
    <comment ref="O6" authorId="0">
      <text>
        <r>
          <rPr>
            <sz val="8"/>
            <color indexed="81"/>
            <rFont val="Tahoma"/>
            <family val="2"/>
          </rPr>
          <t>Excl FNOP</t>
        </r>
      </text>
    </comment>
    <comment ref="N19" authorId="0">
      <text>
        <r>
          <rPr>
            <sz val="8"/>
            <color indexed="81"/>
            <rFont val="Tahoma"/>
            <family val="2"/>
          </rPr>
          <t>op basis van verhouding TD/AD voor aug-sept 2013.</t>
        </r>
      </text>
    </comment>
    <comment ref="Q19" authorId="0">
      <text>
        <r>
          <rPr>
            <sz val="8"/>
            <color indexed="81"/>
            <rFont val="Tahoma"/>
            <family val="2"/>
          </rPr>
          <t>op basis van verhouding TD/AD voor aug-sept 2013.</t>
        </r>
      </text>
    </comment>
  </commentList>
</comments>
</file>

<file path=xl/comments9.xml><?xml version="1.0" encoding="utf-8"?>
<comments xmlns="http://schemas.openxmlformats.org/spreadsheetml/2006/main">
  <authors>
    <author>Auteur</author>
  </authors>
  <commentList>
    <comment ref="P40" authorId="0">
      <text>
        <r>
          <rPr>
            <sz val="8"/>
            <color indexed="81"/>
            <rFont val="Tahoma"/>
            <family val="2"/>
          </rPr>
          <t xml:space="preserve">Opgegeven bij diverse en overige
</t>
        </r>
      </text>
    </comment>
    <comment ref="U147" authorId="0">
      <text>
        <r>
          <rPr>
            <sz val="8"/>
            <color indexed="81"/>
            <rFont val="Tahoma"/>
            <family val="2"/>
          </rPr>
          <t>Niet opgegeven in dataverzoek FNOP, aanname 0</t>
        </r>
      </text>
    </comment>
  </commentList>
</comments>
</file>

<file path=xl/sharedStrings.xml><?xml version="1.0" encoding="utf-8"?>
<sst xmlns="http://schemas.openxmlformats.org/spreadsheetml/2006/main" count="2775" uniqueCount="352">
  <si>
    <t>Eenheid</t>
  </si>
  <si>
    <t>Totaal/algemeen</t>
  </si>
  <si>
    <t>Cogas</t>
  </si>
  <si>
    <t>Enexis</t>
  </si>
  <si>
    <t>Liander</t>
  </si>
  <si>
    <t>RENDO</t>
  </si>
  <si>
    <t>Stedin</t>
  </si>
  <si>
    <t>Westland</t>
  </si>
  <si>
    <t>OPEX 2012</t>
  </si>
  <si>
    <t>Inkoop</t>
  </si>
  <si>
    <t>Inkoop transport bij landelijk netbeheerder</t>
  </si>
  <si>
    <t>Inkoop transport bij regionale netbeheerder(s)</t>
  </si>
  <si>
    <t>Reguliere operationele kosten</t>
  </si>
  <si>
    <t>Personeelskosten, uitbesteed werk en andere externe kosten</t>
  </si>
  <si>
    <t>Overige kosten</t>
  </si>
  <si>
    <t>Lokale Heffingen</t>
  </si>
  <si>
    <t>Precario</t>
  </si>
  <si>
    <t>Gedoogbelastingen</t>
  </si>
  <si>
    <t>Voorzieningen</t>
  </si>
  <si>
    <t>Afschrijving debiteuren wegens fraude/leegstand </t>
  </si>
  <si>
    <t>Afschrijving debiteuren kleinverbruik overig</t>
  </si>
  <si>
    <t>Afschrijving debiteuren grootverbruik</t>
  </si>
  <si>
    <t>Totaal aan onttrekkingen uit voorzieningen</t>
  </si>
  <si>
    <t>Totaal operationele kosten uit gereguleerde activiteiten</t>
  </si>
  <si>
    <t>EUR, pp 2012</t>
  </si>
  <si>
    <t>Endinet</t>
  </si>
  <si>
    <t>OPEX 2013</t>
  </si>
  <si>
    <t>EUR, pp 2013</t>
  </si>
  <si>
    <t>OPEX 2014</t>
  </si>
  <si>
    <t>EUR, pp 2014</t>
  </si>
  <si>
    <t>OPEX 2015</t>
  </si>
  <si>
    <t>EUR, pp 2015</t>
  </si>
  <si>
    <t>Bewerking OPEX 2012</t>
  </si>
  <si>
    <t>OPHALEN RUWE OPEX</t>
  </si>
  <si>
    <t>AANPASSINGEN O.B.V. BEOORDELING ACM</t>
  </si>
  <si>
    <t>OVERIGE OPBRENGSTEN</t>
  </si>
  <si>
    <t>Opgegeven niet-tariefinkomsten uit tariefgereguleerde activiteiten</t>
  </si>
  <si>
    <t>Fraude en leegstand: In rekening gebrachte transport- en aansluitvergoeding</t>
  </si>
  <si>
    <t>Fraude en leegstand: In rekening gebrachte overige kosten</t>
  </si>
  <si>
    <t>Opgegeven te salderen kosten niet-tariefgereguleerde activiteiten</t>
  </si>
  <si>
    <t>AD: Afsluiten en heraansluiten</t>
  </si>
  <si>
    <t>Totaal</t>
  </si>
  <si>
    <t>Opgegeven opbrengsten niet-tariefgereguleerde activiteiten</t>
  </si>
  <si>
    <t>Diverse en overig 1 (zie toelichting in opmerking)</t>
  </si>
  <si>
    <t>Diverse en overig 2 (zie toelichting in opmerking)</t>
  </si>
  <si>
    <t>Diverse en overig 3 (zie toelichting in opmerking)</t>
  </si>
  <si>
    <t>Diverse en overig 4 (zie toelichting in opmerking)</t>
  </si>
  <si>
    <t>Diverse en overig 5 (zie toelichting in opmerking)</t>
  </si>
  <si>
    <t>NETTO-OPEX</t>
  </si>
  <si>
    <t>Bewerking OPEX 2013</t>
  </si>
  <si>
    <t>Bewerking OPEX 2014</t>
  </si>
  <si>
    <t>Bewerking OPEX 2015</t>
  </si>
  <si>
    <t>Enduris</t>
  </si>
  <si>
    <t>Overige opbrengsten 2012</t>
  </si>
  <si>
    <t>TD: Uitgevoerde werkzaamheden transportdienst (bijv. verwijderingen)</t>
  </si>
  <si>
    <t>TD + AD: Opbrengst uit verhuur en verkoop materialen e.d.</t>
  </si>
  <si>
    <t>Opgegeven opbrengsten uit desinvesteringen</t>
  </si>
  <si>
    <t>Opbrengsten uit desinvesteringen</t>
  </si>
  <si>
    <t>in EUR, pp 2012</t>
  </si>
  <si>
    <t>Overige opbrengsten 2013</t>
  </si>
  <si>
    <t>in EUR, pp 2013</t>
  </si>
  <si>
    <t>in EUR, pp 2014</t>
  </si>
  <si>
    <t>in EUR, pp 2015</t>
  </si>
  <si>
    <t>Toezichtskosten</t>
  </si>
  <si>
    <t>Input GAW</t>
  </si>
  <si>
    <t xml:space="preserve">GAW 2012 </t>
  </si>
  <si>
    <t>GAW 2013</t>
  </si>
  <si>
    <t>GAW 2014</t>
  </si>
  <si>
    <t>GAW 2015</t>
  </si>
  <si>
    <t>Afschrijvingen</t>
  </si>
  <si>
    <t>WACC</t>
  </si>
  <si>
    <t>OPHALEN RUWE GEGEVENS (zoals berekend in GAW-sheet)</t>
  </si>
  <si>
    <t>Start-GAW (excl. bijzonderheden)</t>
  </si>
  <si>
    <t>Investeringsbedrag boekjaar Start-GAW</t>
  </si>
  <si>
    <t>Afschrijvingen Start-GAW</t>
  </si>
  <si>
    <t>Boekwaarde Start-GAW</t>
  </si>
  <si>
    <t>Nieuwe Investeringen (excl. Bijzonderheden)</t>
  </si>
  <si>
    <t>Investeringsbedrag boekjaar</t>
  </si>
  <si>
    <t>Boekwaarde</t>
  </si>
  <si>
    <t>Bijzonderheid: precario</t>
  </si>
  <si>
    <t>Investeringsbedrag boekjaar precario</t>
  </si>
  <si>
    <t>Afschrijvingen precario</t>
  </si>
  <si>
    <t>Boekwaarde precario</t>
  </si>
  <si>
    <t>Bijzonderheid: UI's</t>
  </si>
  <si>
    <t>Investeringsbedrag UI's</t>
  </si>
  <si>
    <t>Afschrijvingen UI's</t>
  </si>
  <si>
    <t>Boekwaarde UI's</t>
  </si>
  <si>
    <t>Bijzonderheid: overgenomen netten</t>
  </si>
  <si>
    <t>Investeringsbedrag overgenomen netten</t>
  </si>
  <si>
    <t>Afschrijvingen overgenomen netten</t>
  </si>
  <si>
    <t>Boekwaarde overgenomen netten</t>
  </si>
  <si>
    <t>BEREKENING RUWE KAPITAALKOSTEN</t>
  </si>
  <si>
    <t>Kapitaalkosten voor Maatstaf</t>
  </si>
  <si>
    <t>GAW</t>
  </si>
  <si>
    <t>Kapitaalkosten ORV Lokale Heffingen</t>
  </si>
  <si>
    <t>SALDERING OPBRENGSTEN EN OVERIGE AANPASSINGEN</t>
  </si>
  <si>
    <t>Te salderen opbrengsten uit desinvesteringen</t>
  </si>
  <si>
    <t>Overige aanpassingen op de Kapitaalkosten (n.a.v. beoordeling ACM)</t>
  </si>
  <si>
    <t>Totaal te salderen met kapitaalkosten (voor maatstaf)</t>
  </si>
  <si>
    <t>NETTO-KAPITAALKOSTEN T.B.V. REGULERING</t>
  </si>
  <si>
    <t xml:space="preserve"> </t>
  </si>
  <si>
    <t>Totalen</t>
  </si>
  <si>
    <t>Investeringsbedrag</t>
  </si>
  <si>
    <t>Boekwaarde (ultimo jaar)</t>
  </si>
  <si>
    <t>Reguliere operationele kosten 2012</t>
  </si>
  <si>
    <t>Netto; WACC BI2016</t>
  </si>
  <si>
    <t>Netto; WACC EI2021</t>
  </si>
  <si>
    <t>Totale reguliere kapitaalkosten 2012</t>
  </si>
  <si>
    <t>%</t>
  </si>
  <si>
    <t>WACC BI2016</t>
  </si>
  <si>
    <t>WACC EI2021</t>
  </si>
  <si>
    <t>Reguliere operationele kosten 2013</t>
  </si>
  <si>
    <t>Totale lokale heffingen 2013</t>
  </si>
  <si>
    <t>Totale reguliere kapitaalkosten 2013</t>
  </si>
  <si>
    <t>Reguliere operationele kosten 2014</t>
  </si>
  <si>
    <t>Totale lokale heffingen 2014</t>
  </si>
  <si>
    <t>Totale reguliere kapitaalkosten 2014</t>
  </si>
  <si>
    <t>Reguliere operationele kosten 2015</t>
  </si>
  <si>
    <t>Totale lokale heffingen 2015</t>
  </si>
  <si>
    <t>Totale reguliere kapitaalkosten 2015</t>
  </si>
  <si>
    <t>Op basis van</t>
  </si>
  <si>
    <t>Bron</t>
  </si>
  <si>
    <t>Toelichting</t>
  </si>
  <si>
    <t>Legenda celkleuren</t>
  </si>
  <si>
    <t>Datawaarde / parameter</t>
  </si>
  <si>
    <t>Celwaarde die gevuld wordt door het runnen van een macro (data, maar niet vrij in te vullen).</t>
  </si>
  <si>
    <t>Waarde die wordt opgehaald van een andere locatie (zonder berekening)</t>
  </si>
  <si>
    <t>Berekende waarde</t>
  </si>
  <si>
    <t>Celwaarde (uitkomst van een berekening) die een eindresultaat vormt</t>
  </si>
  <si>
    <t>Celwaarde (data of formule) die speciale aandacht vraagt</t>
  </si>
  <si>
    <t>Celwaarde (data of formule) niet juist of nog onduidelijk</t>
  </si>
  <si>
    <t>Cel(waarde) niet van toepassing</t>
  </si>
  <si>
    <t>2A.B.9</t>
  </si>
  <si>
    <t>Celwaarde / benaming die door MACRO als zoekterm gebruikt wordt (dus niet wijzigen!)</t>
  </si>
  <si>
    <t>FIN</t>
  </si>
  <si>
    <t>Kapitaalkosten BI2016</t>
  </si>
  <si>
    <t>Bruto, WACC BI2016</t>
  </si>
  <si>
    <t>Bruto, WACC EI2021</t>
  </si>
  <si>
    <t>Kapitaalkosten EI2021</t>
  </si>
  <si>
    <t>Kapitaalkosten voor PV</t>
  </si>
  <si>
    <t>Netto, WACC BI2016</t>
  </si>
  <si>
    <t>FNOP</t>
  </si>
  <si>
    <t>Kapitaalkosten</t>
  </si>
  <si>
    <t>WACC, BI2016</t>
  </si>
  <si>
    <t>WACC, EI2021</t>
  </si>
  <si>
    <t>Kostengegevens 2012 - 2015</t>
  </si>
  <si>
    <t>DNWB</t>
  </si>
  <si>
    <t>Transportdienst</t>
  </si>
  <si>
    <t>Netto kosten 2012</t>
  </si>
  <si>
    <t>Netto kosten 2013</t>
  </si>
  <si>
    <t>Netto kosten 2014</t>
  </si>
  <si>
    <t>Netto kosten 2015</t>
  </si>
  <si>
    <t>Aansluitdienst</t>
  </si>
  <si>
    <t>Input operationele kosten- Transportdienst</t>
  </si>
  <si>
    <t>Input operationele kosten- aansluitdienst</t>
  </si>
  <si>
    <t>TD: Opbrengst uit verhuur en verkoop materialen e.d.</t>
  </si>
  <si>
    <t>Fraude en leegstand: In rekening gebracht gas</t>
  </si>
  <si>
    <t>TD: In rekening gebrachte schades en storingen</t>
  </si>
  <si>
    <t>TD: In rekening gebrachte incasso, administratie- en aanmaningskosten</t>
  </si>
  <si>
    <t>Overige opbrengsten 2014</t>
  </si>
  <si>
    <t>Overige opbrengsten 2015</t>
  </si>
  <si>
    <t>Input Overige opbrengsten- Transportdienst</t>
  </si>
  <si>
    <t>Input Overige opbrengsten- aansluitdienst</t>
  </si>
  <si>
    <t>AD: Verwijdering, reconstructie, modificatie en onderhoud aansluitingen</t>
  </si>
  <si>
    <t>AD: Opbrengst uit verhuur en verkoop materialen e.d.</t>
  </si>
  <si>
    <t>AD: In rekening gebrachte schades en storingen</t>
  </si>
  <si>
    <t>AD: In rekening gebrachte incasso, administratie- en aanmaningskosten</t>
  </si>
  <si>
    <t>GAW Import-TD</t>
  </si>
  <si>
    <t>GAW Import-AD</t>
  </si>
  <si>
    <t>Toezixhtskosten</t>
  </si>
  <si>
    <t>Berekening netto-OPEX- Transportdienst</t>
  </si>
  <si>
    <t>Obragas</t>
  </si>
  <si>
    <t>Intergas</t>
  </si>
  <si>
    <t>Haarlemmer</t>
  </si>
  <si>
    <t>Rendo</t>
  </si>
  <si>
    <t>Berekening kapitaalkosten- TD</t>
  </si>
  <si>
    <t>Bewerking kapitaal kosten 2012</t>
  </si>
  <si>
    <t>Met kapitaalkosten te salderen overige opbrengsten</t>
  </si>
  <si>
    <t>Bewerking kapitaal kosten 2013</t>
  </si>
  <si>
    <t>Bewerking kapitaal kosten 2014</t>
  </si>
  <si>
    <t>Bewerking kapitaal kosten 2015</t>
  </si>
  <si>
    <t>Berekening kapitaalkosten- AD</t>
  </si>
  <si>
    <t>FNOP-gebied</t>
  </si>
  <si>
    <t>Berekening netto-OPEX- aansluitdienst</t>
  </si>
  <si>
    <t xml:space="preserve">AD: afsluiten &amp; heraansluiten </t>
  </si>
  <si>
    <t>AD: afsluiten en heraansluiten</t>
  </si>
  <si>
    <t>pre 2009</t>
  </si>
  <si>
    <t>EUR, pp 2009</t>
  </si>
  <si>
    <t>EUR, pp 2010</t>
  </si>
  <si>
    <t>EUR, pp 2011</t>
  </si>
  <si>
    <t>Besparingen Marktmodel</t>
  </si>
  <si>
    <t>Dit blad geeft een overzicht van de data met betrekking tot de kostenbesparingen van netbeheerders als gevolg van de invoering van het nieuwe marktmodel / leveranciersmodel.</t>
  </si>
  <si>
    <t>De data zijn per jaar de structurele kostenbesparingen voor de sector als geheel.</t>
  </si>
  <si>
    <t>Voor de jaren 2009 t/m 2012 zijn het de gerealiseerde besparingen. Voor de jaren 2013 t/m 2016 zijn het de verwachte besparingen.</t>
  </si>
  <si>
    <t>Besparingen t.o.v. 2016</t>
  </si>
  <si>
    <t>Ontrekkingen aan dubieuze debiteuren</t>
  </si>
  <si>
    <t xml:space="preserve">Correctie Marktmodel </t>
  </si>
  <si>
    <t>Bron: Tabel 2.3 (pag. 56) van rapport Ecorys</t>
  </si>
  <si>
    <t>Netto structurele besparing</t>
  </si>
  <si>
    <t>Eenmalige (incidentele) extra kosten</t>
  </si>
  <si>
    <t>Besparingssaldo</t>
  </si>
  <si>
    <t>Bedrag in rekening gebrachte kosten n.a.v. fraude en leegstand</t>
  </si>
  <si>
    <t>Afschrijving debiteuren kleinverbruik overig en grootverbruik</t>
  </si>
  <si>
    <t xml:space="preserve">Afschrijving debiteuren kleinverbruik overig +grootverbruik </t>
  </si>
  <si>
    <t xml:space="preserve">Afschrijving debiteuren kleinverbruik overig+ grootverbruik </t>
  </si>
  <si>
    <t>Afschrijving debiteuren kleinverbruik overig+grootverbruik</t>
  </si>
  <si>
    <t>In rekening gebrachte transportvergoeding fraude en leegstand</t>
  </si>
  <si>
    <t>Diverse en overig 6 (zie toelichting in opmerking)</t>
  </si>
  <si>
    <t>Besparingen invoering nieuwe marktmodel Gas</t>
  </si>
  <si>
    <t>cpi 2013</t>
  </si>
  <si>
    <t>cpi 2014</t>
  </si>
  <si>
    <t>cpi 2015</t>
  </si>
  <si>
    <t xml:space="preserve">Besparingen Marktmodel </t>
  </si>
  <si>
    <t xml:space="preserve">Productiviteitsverandering </t>
  </si>
  <si>
    <t>Maatstaf</t>
  </si>
  <si>
    <t>Bron x-factormodel 2014-2016</t>
  </si>
  <si>
    <t>TOTAAL NETTO-OPEX T.B.V. REGULERING</t>
  </si>
  <si>
    <t xml:space="preserve">Totale reguliere operationele kosten 2012 </t>
  </si>
  <si>
    <t xml:space="preserve">Productiviteitsverandering 2012-2013 </t>
  </si>
  <si>
    <t>Liander en Enexis na FNOP verschuiving</t>
  </si>
  <si>
    <t xml:space="preserve">Totale reguliere operationale kosten 2013 </t>
  </si>
  <si>
    <t xml:space="preserve">Lokale heffingen 2013 </t>
  </si>
  <si>
    <t xml:space="preserve">Totale reguliere operationale kosten 2014 </t>
  </si>
  <si>
    <t>Lokale heffingen 2014</t>
  </si>
  <si>
    <t>Totale reguliere operationale kosten 2015</t>
  </si>
  <si>
    <t>Lokale heffingen 2015</t>
  </si>
  <si>
    <t>Liander en Enexis na FNOP</t>
  </si>
  <si>
    <t>Productiviteitsverandering 2012-2013</t>
  </si>
  <si>
    <t>Productiviteitsverandering 2013-2014</t>
  </si>
  <si>
    <t>Productiviteitsverandering 2014-2015</t>
  </si>
  <si>
    <t xml:space="preserve">Productiviteitsverandering 2013-2014 </t>
  </si>
  <si>
    <t>Liander en Enexis na ruilverkaveling</t>
  </si>
  <si>
    <t>Totale reguliere opex 2013</t>
  </si>
  <si>
    <t>Lokale heffingen 2013</t>
  </si>
  <si>
    <t>Totale reguliere opex 2014</t>
  </si>
  <si>
    <t>Totale reguliere opex 2015</t>
  </si>
  <si>
    <t>Liander en Enexis na ruikverkaveling</t>
  </si>
  <si>
    <t>Liander en Enexis van ruilverkaveling</t>
  </si>
  <si>
    <t>Netto, WACC EI2021</t>
  </si>
  <si>
    <t xml:space="preserve">Kapitaalkosten </t>
  </si>
  <si>
    <t xml:space="preserve">Operationele Kosten </t>
  </si>
  <si>
    <t>Totale lokale heffingen</t>
  </si>
  <si>
    <t xml:space="preserve">Lokale heffingen </t>
  </si>
  <si>
    <t>WACC 2016</t>
  </si>
  <si>
    <t>WACC 2021</t>
  </si>
  <si>
    <t xml:space="preserve">Lokale heffingen 2014 </t>
  </si>
  <si>
    <t xml:space="preserve">Lokale heffingen 2015 </t>
  </si>
  <si>
    <t>Berekening ORV Lokale Heffingen</t>
  </si>
  <si>
    <t>regionale-netbeheerders-gas-2014-2016-herzien-x-factormodel d.d. 11 september 2014. blad PRD OPEX TD</t>
  </si>
  <si>
    <t>RD opgewekte data 2013</t>
  </si>
  <si>
    <t>FNOP informatieverzoek</t>
  </si>
  <si>
    <t>RD opgewekte data 2014</t>
  </si>
  <si>
    <t>regionale-netbeheerders-gas-2014-2016-herzien-x-factormodel d.d. 11 september 2014. blad PRD OV. Opbrengsten TD</t>
  </si>
  <si>
    <t xml:space="preserve">Dit tabblad betreft de berekening van de netto- opex  van de transportdienst per jaar. Dit betreft vier stappen: </t>
  </si>
  <si>
    <t>Formule (11)</t>
  </si>
  <si>
    <t>Op deze sheet worden de netto kapitaalkosten voor de transportdienst berekend. Dit betreft 3 stappen:</t>
  </si>
  <si>
    <t>Formule (7)</t>
  </si>
  <si>
    <t>Formule (10)</t>
  </si>
  <si>
    <t>Formule (5)</t>
  </si>
  <si>
    <t>Formule (25)</t>
  </si>
  <si>
    <t>Dit betreft 2 stappen: 1) Eerst worden de gegevens voor de lokale heffingen verwerkt. 2) Vervolgens worden de OPEX van lokale heffingen en de kapitaalkosten bij elkaar opgeteld</t>
  </si>
  <si>
    <t>Formule (29)</t>
  </si>
  <si>
    <t>Formule (27)</t>
  </si>
  <si>
    <t xml:space="preserve">Op dit tabblad worden alle gegevens verzameld die als input dienen voor het x-factormodel. Dit betreft voor alle jaren de netbeheerders na ruilverkaveling. </t>
  </si>
  <si>
    <t>WACC NG4R (2011-2013)</t>
  </si>
  <si>
    <t>Bruto, WACC NG4R</t>
  </si>
  <si>
    <t>Netto, WACC NG4R</t>
  </si>
  <si>
    <t>WACC NG5R (2014-2016)</t>
  </si>
  <si>
    <t>WACC NG4R/NG5R</t>
  </si>
  <si>
    <t>Netto, WACC NG5R</t>
  </si>
  <si>
    <t>Bruto, WACC NG4R/NG5R</t>
  </si>
  <si>
    <t>Netto, WACC NG4R/NG5R</t>
  </si>
  <si>
    <t>Bruto, WACC NG5R</t>
  </si>
  <si>
    <t>regionale-netbeheerders-gas-2014-2016-herzien-x-factormodel d.d. 11 september 2014. blad PRD Overige opbrengsten TD</t>
  </si>
  <si>
    <t>Op basis van beantwoording van vragen n.a.v. Reguleringsdata 2013</t>
  </si>
  <si>
    <t>Excl. ORV</t>
  </si>
  <si>
    <t>Dit bestand hoort bij de volgende besluiten: x-factorbesluiten RNB gas 2017-2021</t>
  </si>
  <si>
    <t>Netto; WACC NG4R</t>
  </si>
  <si>
    <t>Netto; WACC NG4R/NG5R</t>
  </si>
  <si>
    <t>Netto; WACC NG5R</t>
  </si>
  <si>
    <t>Schematische weergave van de werking van dit model</t>
  </si>
  <si>
    <t>Inschatting kosten dubieuze debiteuren kleinverbruik gas 2012</t>
  </si>
  <si>
    <t>Inschatting kosten dubieuze debiteuren kleinverbruik gas 2013</t>
  </si>
  <si>
    <t>RD opgewerkte data 2013</t>
  </si>
  <si>
    <t>RD opgewerkte data 2014</t>
  </si>
  <si>
    <t>Totale lokale heffingen 2013 (uitsluitend OPEX)</t>
  </si>
  <si>
    <t>Totale lokale heffingen 2015 (uitsluitend OPEX)</t>
  </si>
  <si>
    <t>Totale lokale heffingen 2014 (uitsluitend OPEX)</t>
  </si>
  <si>
    <r>
      <t xml:space="preserve">Controleregel: leeg is OK, waarschuwingen verschijnen in </t>
    </r>
    <r>
      <rPr>
        <b/>
        <sz val="10"/>
        <color rgb="FFFF0000"/>
        <rFont val="Arial"/>
        <family val="2"/>
      </rPr>
      <t>Rood</t>
    </r>
  </si>
  <si>
    <t xml:space="preserve">inkoopkosten transport </t>
  </si>
  <si>
    <t xml:space="preserve">ACM heeft op 15 juni 2016 alle netbeheerders een informatieverzoek gestuurd waarin zij opgevraagd heeft welk bedrag een netbeheerder gefactureerd zou hebben wanneer er in het verleden al inkoopkosten transport hebben. </t>
  </si>
  <si>
    <t xml:space="preserve">Alle inkoopkosten transport die vervallen door de ruilverkaveling tussen Enexis, Endinet en Liander heeft ACM niet meegenomen. </t>
  </si>
  <si>
    <t xml:space="preserve">Enexis </t>
  </si>
  <si>
    <t xml:space="preserve">Liander </t>
  </si>
  <si>
    <t xml:space="preserve">Volume </t>
  </si>
  <si>
    <t>Gefactureerd bedrag</t>
  </si>
  <si>
    <t>Tarief aansluitpunt</t>
  </si>
  <si>
    <t xml:space="preserve">TOVT tarief </t>
  </si>
  <si>
    <t xml:space="preserve">TAVT tarief </t>
  </si>
  <si>
    <t xml:space="preserve">Inkoopkosten  transport </t>
  </si>
  <si>
    <t>Categorie</t>
  </si>
  <si>
    <t>Telemetriegrootverbruik (&gt; 40 m3(n)/h; &lt; 16 bar)</t>
  </si>
  <si>
    <t xml:space="preserve">Bron </t>
  </si>
  <si>
    <t>Aantal Koppelingen</t>
  </si>
  <si>
    <t xml:space="preserve">Kosten voor  </t>
  </si>
  <si>
    <t>Gegevens WACC en CPI</t>
  </si>
  <si>
    <t xml:space="preserve">Op dit tabblad worden de benodigde WACC en CPI gegevens opgehaald. </t>
  </si>
  <si>
    <t>CPI</t>
  </si>
  <si>
    <t>CPI 2012</t>
  </si>
  <si>
    <t>CPI 2013</t>
  </si>
  <si>
    <t>CPI 2014</t>
  </si>
  <si>
    <t>CPI 2015</t>
  </si>
  <si>
    <t>CPI 2016</t>
  </si>
  <si>
    <t>Van:</t>
  </si>
  <si>
    <t>Naar:</t>
  </si>
  <si>
    <t>RD opgewerkte data 2015</t>
  </si>
  <si>
    <t>650 t/m 2500 m3(n)/h</t>
  </si>
  <si>
    <t>HD&gt; 2500m3(n)/h</t>
  </si>
  <si>
    <t>In rekening gebrachte aansluitvergoeding fraude en leegstand</t>
  </si>
  <si>
    <t>vanaf 2500 m3(n)/h</t>
  </si>
  <si>
    <t xml:space="preserve">Bron: Bestand: RNB Gas 2017-2021 GAW-sheet (sep 2016) </t>
  </si>
  <si>
    <t>Bron: RNB Gas 2017-2021 GAW-sheet (sep 2016)</t>
  </si>
  <si>
    <t xml:space="preserve">Bron: RNB Gas 2017-2021 GAW-sheet (sep 2016) </t>
  </si>
  <si>
    <t xml:space="preserve">Kenmerk: ACM/DE/2016/205160 ACM/DE/2016/205162 ACM/DE/2016/205163 ACM/DE/2016/205164 ACM/DE/2016/205165 ACM/DE/2016/205166 ACM/DE/2016/205167 ACM/DE/2016/205168
</t>
  </si>
  <si>
    <t xml:space="preserve">Drie netbeheerders hebben hierbij aangegeven dat zij bedragen gefactureerd zou hebben.  Op basis van deze bedragen schat ACM de kosten voor inkoop transport gas. </t>
  </si>
  <si>
    <t xml:space="preserve">In het informatieverzoek heeft ACM een indicatie gevraagd op basis van de tarieven van 2016. Echter, de tarieven van 2013, 2014 en 2015 geven een beter beeld voor de betreffende jaren. </t>
  </si>
  <si>
    <t xml:space="preserve">ACM herhaalt daarom de berekening met de tarieven van 2013, 2014 en 2015. </t>
  </si>
  <si>
    <t xml:space="preserve">Tarievenbesluiten 2013, 2014 en 2015 </t>
  </si>
  <si>
    <t>Informatieverzoek 'netkoppelingen gas regionale netbeheerders'</t>
  </si>
  <si>
    <t xml:space="preserve">GAW: </t>
  </si>
  <si>
    <t>Gestandaardiseerde Activawaarde</t>
  </si>
  <si>
    <t>SO:</t>
  </si>
  <si>
    <t>Samengestelde Output</t>
  </si>
  <si>
    <t>EHD:</t>
  </si>
  <si>
    <t>Extra Hoge Druk</t>
  </si>
  <si>
    <t>Op dit blad worden Enexis en Liander weergeven voor de ruilverkaveling van het FNOP gebied en Endinet. Om dit later te verwerken staan wel de losse gegevens apart vermeld.</t>
  </si>
  <si>
    <t>Op dit tabblad staan de gegevens die de netbeheerder hebben opgegeven in de reguleringsdata voor de overige opbrengsten van de transportdienst. Eventuele aanpassingen aan de data worden aangegeven in een roze kleur.</t>
  </si>
  <si>
    <t>Op dit blad staan alle gegevens over de operationele kosten die de netbeheerders per jaar  hebben opgegeven in de reguleringsdata over de transportdienst . Aanpassingen aan de data staan in een roze kleur. Overige aanpassingen o.b.v. ACM staan in het tabblad 'Berekening netto-opex'.</t>
  </si>
  <si>
    <t>Op dit tabblad staat een overzicht met betrekking tot de GAW berekening (GAW, afschrijvingen, etc., incl. UI's en afgekochte precario)</t>
  </si>
  <si>
    <t>Op dit tabblad betreft het Enexis zonder FNOP gebied en zonder Endinet en Liander zonder FNOP gebied. Om hier later rekening mee te houden worden de gegevens over dit gebied apart weergegeven.</t>
  </si>
  <si>
    <t>Op dit blad staan alle gegevens over de operationele kosten die de netbeheerders per jaar  hebben opgegeven in de reguleringsdata over de aansluitdienst. Aanpassingen aan de data staan in een roze kleur. Overige aanpassingen o.b.v. ACM staan in het tabblad 'Berekening netto-opex'.</t>
  </si>
  <si>
    <t>Op dit tabblad staan de gegevens die de netbeheerder hebben opgegeven in de reguleringsdata over de overige opbrengsten van de aansluitdienst. Eventuele aanpassingen aan de data worden aangegeven in een roze kleur.</t>
  </si>
  <si>
    <t xml:space="preserve">Dit tabblad betreft de berekening van de netto-OPEX  van de aansluitdient per jaar. Dit betreft vier stappen: </t>
  </si>
  <si>
    <t xml:space="preserve">1) Eerst worden de ruwe opex gegevens worden opgehaald. 2) Vervolgens worden deze verminderd met de aanpassingen o.b.v ACM. 3) De overige opbrengsten worden geelimineerd uit de kostenbasis. 4) Als laatste worden de effecten van de ruilverkaveling verwerkt. Dit leidt tot de juiste kostenbasis per jaar. </t>
  </si>
  <si>
    <t>1) Eerst worden de ruwe gegevens voor de kapitaalkosten opgehaald. Hierbij worden de oorspronkelijke gebieden al bij de juiste netbeheerder opgeteld.  2) Vervolgens worden de aanpassingen o.b.v. ACM verwerkt. 3) De overige opbrengsten worden geelimineerd uit de kapitaalkosten</t>
  </si>
  <si>
    <t>Doordat de oorspronkelijke gebieden bij de juiste netbeheerder worden opgeteld betreft het op dit tabblad de netbeheerders Liander en Enexis na de ruilverkaveling</t>
  </si>
  <si>
    <t>Doordat de oorspronkelijke gebieden bij de juiste netbeheerder worden opgeteld betreft het op dit tabblad de netbeheerders Liander en Enexis na de ruilverkaveling.</t>
  </si>
  <si>
    <t>1) Eerst worden de ruwe gegevens voor de kapitaalkosten opgehaald. Hierbij worden de oorspronkelijke gebieden al bij de juiste netbeheerder opgeteld.  2) Vervolgens worden de aanpassingen o.b.v. ACM verwerkt. 3) De overige opbrengsten worden geelimineerd uit de kapitaalkosten.</t>
  </si>
  <si>
    <t>Dit tabblad betreft de berekening voor Lokale heffingen. Doordat er gewerkt wordt met een WACC van 2016 en een WACC van 2021 resulteert dit in twee aparte bedragen voor lokale heffingen.</t>
  </si>
  <si>
    <t>Bron: CBS</t>
  </si>
  <si>
    <t>Datum: 12 september 2016</t>
  </si>
  <si>
    <t>Besluit: x-factorbesluiten RNB gas; bestand: Kostenbestand RNB G</t>
  </si>
</sst>
</file>

<file path=xl/styles.xml><?xml version="1.0" encoding="utf-8"?>
<styleSheet xmlns="http://schemas.openxmlformats.org/spreadsheetml/2006/main" xmlns:mc="http://schemas.openxmlformats.org/markup-compatibility/2006" xmlns:x14ac="http://schemas.microsoft.com/office/spreadsheetml/2009/9/ac" mc:Ignorable="x14ac">
  <numFmts count="69">
    <numFmt numFmtId="41" formatCode="_ * #,##0_ ;_ * \-#,##0_ ;_ * &quot;-&quot;_ ;_ @_ "/>
    <numFmt numFmtId="44" formatCode="_ &quot;€&quot;\ * #,##0.00_ ;_ &quot;€&quot;\ * \-#,##0.00_ ;_ &quot;€&quot;\ * &quot;-&quot;??_ ;_ @_ "/>
    <numFmt numFmtId="43" formatCode="_ * #,##0.00_ ;_ * \-#,##0.00_ ;_ * &quot;-&quot;??_ ;_ @_ "/>
    <numFmt numFmtId="164" formatCode="_(* #,##0.00_);_(* \(#,##0.00\);_(* &quot;-&quot;??_);_(@_)"/>
    <numFmt numFmtId="165" formatCode="_-* #,##0.00_-;_-* #,##0.00\-;_-* &quot;-&quot;??_-;_-@_-"/>
    <numFmt numFmtId="166" formatCode="_([$€]* #,##0.00_);_([$€]* \(#,##0.00\);_([$€]* &quot;-&quot;??_);_(@_)"/>
    <numFmt numFmtId="167" formatCode="_ * #,##0_ ;_ * \-#,##0_ ;_ * &quot;-&quot;??_ ;_ @_ "/>
    <numFmt numFmtId="168" formatCode="_-* #,##0_-;_-* #,##0\-;_-* &quot;-&quot;??_-;_-@_-"/>
    <numFmt numFmtId="169" formatCode="0.000000"/>
    <numFmt numFmtId="170" formatCode="#,##0.0"/>
    <numFmt numFmtId="171" formatCode="0.00\ "/>
    <numFmt numFmtId="172" formatCode="#,##0.0_);\(#,##0.0\)"/>
    <numFmt numFmtId="173" formatCode="&quot;$&quot;#,##0_);[Red]\(&quot;$&quot;#,##0\)"/>
    <numFmt numFmtId="174" formatCode="_-* ###0_-;\(###0\);_-* &quot;–&quot;_-;_-@_-"/>
    <numFmt numFmtId="175" formatCode="_-* ##,##0_-;\(##,##0\);_-* &quot;-&quot;_-;_-@_-"/>
    <numFmt numFmtId="176" formatCode="_-\ #,##0.00_-;\(#,##0.00\);_-* &quot;–&quot;_-;_-@_-"/>
    <numFmt numFmtId="177" formatCode="_-* #,###.0_-;\(#,###.0\);_-* &quot;–&quot;_-;_-@_-"/>
    <numFmt numFmtId="178" formatCode="#,##0.0_);\(#,##0.0\);\-_);@_)"/>
    <numFmt numFmtId="179" formatCode="0.00000000000"/>
    <numFmt numFmtId="180" formatCode="0.000000000000"/>
    <numFmt numFmtId="181" formatCode="0.0"/>
    <numFmt numFmtId="182" formatCode="#,##0_%_);\(#,##0\)_%;#,##0_%_);@_%_)"/>
    <numFmt numFmtId="183" formatCode="#,##0.00_);\(#,##0.00\);\-_)"/>
    <numFmt numFmtId="184" formatCode="#,##0_);\(#,##0\);\-_);@_)"/>
    <numFmt numFmtId="185" formatCode="0.00_);\(0.00\);0.00"/>
    <numFmt numFmtId="186" formatCode="&quot;$&quot;#,##0_%_);\(&quot;$&quot;#,##0\)_%;&quot;$&quot;#,##0_%_);@_%_)"/>
    <numFmt numFmtId="187" formatCode="0.00_);\(0.00\)"/>
    <numFmt numFmtId="188" formatCode="#,##0.0000000_);\(#,##0.0000000\)"/>
    <numFmt numFmtId="189" formatCode="#,##0.000_);\(#,##0.000\)"/>
    <numFmt numFmtId="190" formatCode="m/d/yy_%_)"/>
    <numFmt numFmtId="191" formatCode="dd\-mmm\-yyyy"/>
    <numFmt numFmtId="192" formatCode="yyyy"/>
    <numFmt numFmtId="193" formatCode="0.000"/>
    <numFmt numFmtId="194" formatCode="0.0000"/>
    <numFmt numFmtId="195" formatCode="_-&quot;€&quot;\ * #,##0.00_-;_-&quot;€&quot;\ * #,##0.00\-;_-&quot;€&quot;\ * &quot;-&quot;??_-;_-@_-"/>
    <numFmt numFmtId="196" formatCode="#,##0.0_)"/>
    <numFmt numFmtId="197" formatCode="_-\ #,##0.0_-;\(#,##0.0\);_-* &quot;–&quot;_-;_-@_-"/>
    <numFmt numFmtId="198" formatCode="#,##0_);\(#,##0\);&quot;–&quot;_;&quot;&quot;"/>
    <numFmt numFmtId="199" formatCode="_-* #,##0_-;\(#,##0\);_-* &quot;–&quot;_-;_-@_-"/>
    <numFmt numFmtId="200" formatCode="0.0\%_);\(0.0\%\);0.0\%_);@_%_)"/>
    <numFmt numFmtId="201" formatCode=";;;"/>
    <numFmt numFmtId="202" formatCode="0.0%"/>
    <numFmt numFmtId="203" formatCode="#,##0.0\ ;\(#,##0.0\)"/>
    <numFmt numFmtId="204" formatCode="&quot;$&quot;#,##0.00"/>
    <numFmt numFmtId="205" formatCode="&quot;$&quot;#,##0.00\ "/>
    <numFmt numFmtId="206" formatCode="&quot;$&quot;#,##0.0_);\(&quot;$&quot;#,##0.0\);\-_)"/>
    <numFmt numFmtId="207" formatCode="#,##0\x_);\(#,##0\x\)"/>
    <numFmt numFmtId="208" formatCode="#,##0%_);\(#,##0%\)"/>
    <numFmt numFmtId="209" formatCode="mmm\-yyyy"/>
    <numFmt numFmtId="210" formatCode="#,##0.00\x_);\(#,##0.00\x\);\-_)"/>
    <numFmt numFmtId="211" formatCode="#,##0.0_);\ \(#,##0.0\);\-???"/>
    <numFmt numFmtId="212" formatCode="0.00_)"/>
    <numFmt numFmtId="213" formatCode="#,##0_);\-#,##0_);\-_)"/>
    <numFmt numFmtId="214" formatCode="#,##0.00_);\-#,##0.00_);\-_)"/>
    <numFmt numFmtId="215" formatCode="0.0_)"/>
    <numFmt numFmtId="216" formatCode="#,##0.00&quot;*&quot;"/>
    <numFmt numFmtId="217" formatCode="0.0\ \ "/>
    <numFmt numFmtId="218" formatCode="#,##0.0\x_);[Red]\(#,##0.0\)"/>
    <numFmt numFmtId="219" formatCode="_(* #,##0.000_);_(* \(#,##0.000\);_(* &quot;-&quot;??_);_(@_)"/>
    <numFmt numFmtId="220" formatCode="0.00\%;\-0.00\%;0.00\%"/>
    <numFmt numFmtId="221" formatCode="&quot;$&quot;#,##0.00_);\(&quot;$&quot;#,##0.00\)"/>
    <numFmt numFmtId="222" formatCode="0.00\x;\-0.00\x;0.00\x"/>
    <numFmt numFmtId="223" formatCode="#,##0.0_);\-#,##0.0_);\-_)"/>
    <numFmt numFmtId="224" formatCode="##0.00000"/>
    <numFmt numFmtId="225" formatCode="[$-409]d/mmm/yyyy;@"/>
    <numFmt numFmtId="226" formatCode="0_);\(0\);\-_);@_)"/>
    <numFmt numFmtId="227" formatCode="###0_);\(###0\);\-_);@_)"/>
    <numFmt numFmtId="228" formatCode="0.000000000"/>
    <numFmt numFmtId="229" formatCode="_-[$€]\ * #,##0.00_-;_-[$€]\ * #,##0.00\-;_-[$€]\ * &quot;-&quot;??_-;_-@_-"/>
  </numFmts>
  <fonts count="160">
    <font>
      <sz val="11"/>
      <color theme="1"/>
      <name val="Calibri"/>
      <family val="2"/>
      <scheme val="minor"/>
    </font>
    <font>
      <sz val="11"/>
      <color theme="1"/>
      <name val="Arial"/>
      <family val="2"/>
    </font>
    <font>
      <sz val="10"/>
      <color theme="0"/>
      <name val="Arial"/>
      <family val="2"/>
    </font>
    <font>
      <b/>
      <sz val="12"/>
      <color theme="0"/>
      <name val="Arial"/>
      <family val="2"/>
    </font>
    <font>
      <sz val="10"/>
      <color theme="1"/>
      <name val="Arial"/>
      <family val="2"/>
    </font>
    <font>
      <b/>
      <sz val="10"/>
      <color theme="1"/>
      <name val="Arial"/>
      <family val="2"/>
    </font>
    <font>
      <sz val="11"/>
      <color theme="1"/>
      <name val="Calibri"/>
      <family val="2"/>
      <scheme val="minor"/>
    </font>
    <font>
      <sz val="10"/>
      <name val="Arial"/>
      <family val="2"/>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8"/>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name val="Comic Sans MS"/>
      <family val="4"/>
    </font>
    <font>
      <sz val="12"/>
      <name val="Times New Roman"/>
      <family val="1"/>
    </font>
    <font>
      <sz val="10"/>
      <color indexed="8"/>
      <name val="EYInterstate Light"/>
      <family val="2"/>
    </font>
    <font>
      <sz val="10"/>
      <color indexed="9"/>
      <name val="EYInterstate Light"/>
      <family val="2"/>
    </font>
    <font>
      <sz val="10"/>
      <color indexed="20"/>
      <name val="EYInterstate Light"/>
      <family val="2"/>
    </font>
    <font>
      <b/>
      <sz val="10"/>
      <color indexed="52"/>
      <name val="EYInterstate Light"/>
      <family val="2"/>
    </font>
    <font>
      <b/>
      <sz val="10"/>
      <color indexed="9"/>
      <name val="EYInterstate Light"/>
      <family val="2"/>
    </font>
    <font>
      <i/>
      <sz val="10"/>
      <color indexed="23"/>
      <name val="EYInterstate Light"/>
      <family val="2"/>
    </font>
    <font>
      <sz val="10"/>
      <color indexed="17"/>
      <name val="EYInterstate Light"/>
      <family val="2"/>
    </font>
    <font>
      <b/>
      <sz val="15"/>
      <color indexed="56"/>
      <name val="EYInterstate Light"/>
      <family val="2"/>
    </font>
    <font>
      <b/>
      <sz val="13"/>
      <color indexed="56"/>
      <name val="EYInterstate Light"/>
      <family val="2"/>
    </font>
    <font>
      <b/>
      <sz val="11"/>
      <color indexed="56"/>
      <name val="EYInterstate Light"/>
      <family val="2"/>
    </font>
    <font>
      <sz val="10"/>
      <color indexed="62"/>
      <name val="EYInterstate Light"/>
      <family val="2"/>
    </font>
    <font>
      <sz val="10"/>
      <color indexed="52"/>
      <name val="EYInterstate Light"/>
      <family val="2"/>
    </font>
    <font>
      <sz val="10"/>
      <color indexed="60"/>
      <name val="EYInterstate Light"/>
      <family val="2"/>
    </font>
    <font>
      <sz val="9"/>
      <name val="Verdana"/>
      <family val="2"/>
    </font>
    <font>
      <b/>
      <sz val="10"/>
      <color indexed="63"/>
      <name val="EYInterstate Light"/>
      <family val="2"/>
    </font>
    <font>
      <b/>
      <sz val="10"/>
      <color indexed="8"/>
      <name val="EYInterstate Light"/>
      <family val="2"/>
    </font>
    <font>
      <sz val="10"/>
      <color indexed="10"/>
      <name val="EYInterstate Light"/>
      <family val="2"/>
    </font>
    <font>
      <i/>
      <sz val="10"/>
      <name val="Arial"/>
      <family val="2"/>
    </font>
    <font>
      <sz val="10"/>
      <color rgb="FFFF0000"/>
      <name val="Arial"/>
      <family val="2"/>
    </font>
    <font>
      <sz val="8"/>
      <color indexed="81"/>
      <name val="Tahoma"/>
      <family val="2"/>
    </font>
    <font>
      <b/>
      <sz val="10"/>
      <name val="Arial"/>
      <family val="2"/>
    </font>
    <font>
      <b/>
      <sz val="12"/>
      <color theme="1"/>
      <name val="Arial"/>
      <family val="2"/>
    </font>
    <font>
      <sz val="10"/>
      <color indexed="8"/>
      <name val="Arial"/>
      <family val="2"/>
    </font>
    <font>
      <b/>
      <sz val="8"/>
      <color indexed="81"/>
      <name val="Tahoma"/>
      <family val="2"/>
    </font>
    <font>
      <sz val="10"/>
      <color rgb="FF00B050"/>
      <name val="Arial"/>
      <family val="2"/>
    </font>
    <font>
      <sz val="10"/>
      <name val="Arial"/>
      <family val="2"/>
    </font>
    <font>
      <sz val="10"/>
      <name val="Book Antiqua"/>
      <family val="1"/>
    </font>
    <font>
      <sz val="10"/>
      <name val="Courier"/>
      <family val="3"/>
    </font>
    <font>
      <b/>
      <sz val="12"/>
      <name val="Tms Rmn"/>
    </font>
    <font>
      <b/>
      <sz val="12"/>
      <color indexed="13"/>
      <name val="Arial"/>
      <family val="2"/>
    </font>
    <font>
      <sz val="8"/>
      <color indexed="13"/>
      <name val="Arial"/>
      <family val="2"/>
    </font>
    <font>
      <sz val="9"/>
      <color indexed="44"/>
      <name val="Arial"/>
      <family val="2"/>
    </font>
    <font>
      <sz val="8"/>
      <color indexed="12"/>
      <name val="Tms Rmn"/>
    </font>
    <font>
      <b/>
      <i/>
      <sz val="9"/>
      <name val="Palatino"/>
      <family val="1"/>
    </font>
    <font>
      <b/>
      <i/>
      <sz val="9"/>
      <name val="Arial"/>
      <family val="2"/>
    </font>
    <font>
      <sz val="14"/>
      <color indexed="57"/>
      <name val="Arial"/>
      <family val="2"/>
    </font>
    <font>
      <sz val="9"/>
      <color indexed="50"/>
      <name val="Arial"/>
      <family val="2"/>
    </font>
    <font>
      <sz val="6.5"/>
      <name val="Arial"/>
      <family val="2"/>
    </font>
    <font>
      <sz val="8"/>
      <color indexed="57"/>
      <name val="Arial"/>
      <family val="2"/>
    </font>
    <font>
      <b/>
      <sz val="8"/>
      <color indexed="57"/>
      <name val="Arial"/>
      <family val="2"/>
    </font>
    <font>
      <sz val="7"/>
      <name val="Arial"/>
      <family val="2"/>
    </font>
    <font>
      <vertAlign val="superscript"/>
      <sz val="8"/>
      <name val="Arial"/>
      <family val="2"/>
    </font>
    <font>
      <sz val="7.5"/>
      <name val="Arial"/>
      <family val="2"/>
    </font>
    <font>
      <sz val="10"/>
      <color indexed="17"/>
      <name val="Times New Roman"/>
      <family val="1"/>
    </font>
    <font>
      <sz val="10"/>
      <name val="Times New Roman"/>
      <family val="1"/>
    </font>
    <font>
      <b/>
      <i/>
      <sz val="8"/>
      <name val="Arial"/>
      <family val="2"/>
    </font>
    <font>
      <b/>
      <sz val="8"/>
      <name val="Book Antiqua"/>
      <family val="1"/>
    </font>
    <font>
      <b/>
      <sz val="9"/>
      <name val="Palatino"/>
      <family val="1"/>
    </font>
    <font>
      <b/>
      <sz val="9"/>
      <color indexed="18"/>
      <name val="Arial"/>
      <family val="2"/>
    </font>
    <font>
      <sz val="8"/>
      <color indexed="12"/>
      <name val="Times New Roman"/>
      <family val="1"/>
    </font>
    <font>
      <sz val="8"/>
      <name val="Palatino"/>
      <family val="1"/>
    </font>
    <font>
      <sz val="9"/>
      <name val="Arial"/>
      <family val="2"/>
    </font>
    <font>
      <b/>
      <sz val="8"/>
      <color indexed="13"/>
      <name val="Times New Roman"/>
      <family val="1"/>
    </font>
    <font>
      <sz val="24"/>
      <name val="Arial"/>
      <family val="2"/>
    </font>
    <font>
      <b/>
      <sz val="18"/>
      <name val="Palatino"/>
      <family val="1"/>
    </font>
    <font>
      <b/>
      <sz val="14"/>
      <color indexed="8"/>
      <name val="Arial"/>
      <family val="2"/>
    </font>
    <font>
      <sz val="11"/>
      <color indexed="12"/>
      <name val="Book Antiqua"/>
      <family val="1"/>
    </font>
    <font>
      <sz val="8"/>
      <color indexed="10"/>
      <name val="Times New Roman"/>
      <family val="1"/>
    </font>
    <font>
      <sz val="14"/>
      <color indexed="32"/>
      <name val="Times New Roman"/>
      <family val="1"/>
    </font>
    <font>
      <sz val="7"/>
      <name val="Palatino"/>
      <family val="1"/>
    </font>
    <font>
      <sz val="10"/>
      <color indexed="12"/>
      <name val="Arial"/>
      <family val="2"/>
    </font>
    <font>
      <sz val="12"/>
      <color indexed="57"/>
      <name val="Arial"/>
      <family val="2"/>
    </font>
    <font>
      <sz val="6"/>
      <name val="Arial"/>
      <family val="2"/>
    </font>
    <font>
      <b/>
      <vertAlign val="superscript"/>
      <sz val="8"/>
      <name val="Arial"/>
      <family val="2"/>
    </font>
    <font>
      <b/>
      <sz val="6.5"/>
      <color indexed="8"/>
      <name val="Arial"/>
      <family val="2"/>
    </font>
    <font>
      <sz val="7"/>
      <color indexed="57"/>
      <name val="Arial"/>
      <family val="2"/>
    </font>
    <font>
      <sz val="6"/>
      <color indexed="16"/>
      <name val="Palatino"/>
      <family val="1"/>
    </font>
    <font>
      <b/>
      <sz val="12"/>
      <name val="Arial"/>
      <family val="2"/>
    </font>
    <font>
      <b/>
      <sz val="8"/>
      <name val="Palatino"/>
      <family val="1"/>
    </font>
    <font>
      <u/>
      <sz val="8"/>
      <color indexed="53"/>
      <name val="Arial"/>
      <family val="2"/>
    </font>
    <font>
      <b/>
      <sz val="12"/>
      <name val="Arial MT"/>
    </font>
    <font>
      <sz val="9"/>
      <color indexed="12"/>
      <name val="Times New Roman"/>
      <family val="1"/>
    </font>
    <font>
      <sz val="12"/>
      <name val="Arial MT"/>
    </font>
    <font>
      <sz val="10"/>
      <name val="Helv"/>
    </font>
    <font>
      <b/>
      <sz val="9"/>
      <name val="Arial"/>
      <family val="2"/>
    </font>
    <font>
      <b/>
      <sz val="10"/>
      <name val="Palatino"/>
      <family val="1"/>
    </font>
    <font>
      <sz val="8"/>
      <color indexed="17"/>
      <name val="Times New Roman"/>
      <family val="1"/>
    </font>
    <font>
      <b/>
      <sz val="12"/>
      <color indexed="10"/>
      <name val="Arial MT"/>
    </font>
    <font>
      <b/>
      <sz val="14"/>
      <color indexed="24"/>
      <name val="Book Antiqua"/>
      <family val="1"/>
    </font>
    <font>
      <sz val="9"/>
      <name val="Times New Roman"/>
      <family val="1"/>
    </font>
    <font>
      <sz val="12"/>
      <name val="Arial"/>
      <family val="2"/>
    </font>
    <font>
      <i/>
      <sz val="10"/>
      <color indexed="10"/>
      <name val="Arial"/>
      <family val="2"/>
    </font>
    <font>
      <b/>
      <i/>
      <sz val="16"/>
      <name val="Helv"/>
    </font>
    <font>
      <sz val="10"/>
      <name val="Verdana"/>
      <family val="2"/>
    </font>
    <font>
      <sz val="8"/>
      <name val="Book Antiqua"/>
      <family val="1"/>
    </font>
    <font>
      <sz val="10"/>
      <color indexed="16"/>
      <name val="Helvetica-Black"/>
    </font>
    <font>
      <i/>
      <sz val="14"/>
      <name val="Times New Roman"/>
      <family val="1"/>
    </font>
    <font>
      <b/>
      <sz val="22"/>
      <name val="Book Antiqua"/>
      <family val="1"/>
    </font>
    <font>
      <sz val="10"/>
      <name val="MS Sans Serif"/>
      <family val="2"/>
    </font>
    <font>
      <sz val="10"/>
      <name val="Palatino"/>
      <family val="1"/>
    </font>
    <font>
      <sz val="8"/>
      <color indexed="32"/>
      <name val="Arial"/>
      <family val="2"/>
    </font>
    <font>
      <sz val="12"/>
      <color indexed="8"/>
      <name val="Arial MT"/>
    </font>
    <font>
      <b/>
      <i/>
      <sz val="10"/>
      <name val="Arial"/>
      <family val="2"/>
    </font>
    <font>
      <b/>
      <sz val="8"/>
      <color indexed="18"/>
      <name val="Arial"/>
      <family val="2"/>
    </font>
    <font>
      <sz val="10"/>
      <color indexed="23"/>
      <name val="MS Sans Serif"/>
      <family val="2"/>
    </font>
    <font>
      <b/>
      <sz val="12"/>
      <name val="MS Sans Serif"/>
      <family val="2"/>
    </font>
    <font>
      <sz val="10"/>
      <name val="Helv"/>
      <charset val="204"/>
    </font>
    <font>
      <sz val="10"/>
      <name val="Geneva"/>
    </font>
    <font>
      <b/>
      <sz val="8"/>
      <name val="HelveticaNeue Condensed"/>
      <family val="2"/>
    </font>
    <font>
      <b/>
      <sz val="8"/>
      <name val="HelveticaNeue Condensed"/>
    </font>
    <font>
      <sz val="8"/>
      <name val="HelveticaNeue LightCond"/>
      <family val="2"/>
    </font>
    <font>
      <sz val="8"/>
      <color indexed="17"/>
      <name val="HelveticaNeue LightCond"/>
      <family val="2"/>
    </font>
    <font>
      <b/>
      <sz val="12"/>
      <color indexed="18"/>
      <name val="Arial"/>
      <family val="2"/>
    </font>
    <font>
      <sz val="9"/>
      <color indexed="21"/>
      <name val="Helvetica-Black"/>
    </font>
    <font>
      <sz val="9"/>
      <name val="Helvetica-Black"/>
    </font>
    <font>
      <sz val="8"/>
      <name val="Helvetica-Narrow"/>
      <family val="2"/>
    </font>
    <font>
      <b/>
      <sz val="7"/>
      <name val="Helvetica-Narrow"/>
      <family val="2"/>
    </font>
    <font>
      <b/>
      <u/>
      <sz val="9"/>
      <name val="Arial"/>
      <family val="2"/>
    </font>
    <font>
      <b/>
      <sz val="16"/>
      <name val="Arial"/>
      <family val="2"/>
    </font>
    <font>
      <b/>
      <sz val="14"/>
      <name val="Palatino"/>
      <family val="1"/>
    </font>
    <font>
      <b/>
      <sz val="8"/>
      <color indexed="8"/>
      <name val="Times New Roman"/>
      <family val="1"/>
    </font>
    <font>
      <b/>
      <sz val="7"/>
      <name val="Arial"/>
      <family val="2"/>
    </font>
    <font>
      <b/>
      <sz val="8"/>
      <color indexed="9"/>
      <name val="Times New Roman"/>
      <family val="1"/>
    </font>
    <font>
      <b/>
      <sz val="12"/>
      <color indexed="53"/>
      <name val="Arial"/>
      <family val="2"/>
    </font>
    <font>
      <sz val="10"/>
      <name val="DTLArgoT"/>
    </font>
    <font>
      <b/>
      <sz val="10"/>
      <color theme="0"/>
      <name val="Arial"/>
      <family val="2"/>
    </font>
    <font>
      <b/>
      <sz val="10"/>
      <color indexed="8"/>
      <name val="Arial"/>
      <family val="2"/>
    </font>
    <font>
      <i/>
      <sz val="10"/>
      <color theme="1"/>
      <name val="Arial"/>
      <family val="2"/>
    </font>
    <font>
      <b/>
      <sz val="10"/>
      <color rgb="FFFF0000"/>
      <name val="Arial"/>
      <family val="2"/>
    </font>
    <font>
      <sz val="10"/>
      <color rgb="FF0070C0"/>
      <name val="Arial"/>
      <family val="2"/>
    </font>
    <font>
      <sz val="9.5"/>
      <color theme="1"/>
      <name val="Arial"/>
      <family val="2"/>
    </font>
    <font>
      <b/>
      <sz val="9.5"/>
      <color theme="0"/>
      <name val="Arial"/>
      <family val="2"/>
    </font>
    <font>
      <sz val="9.5"/>
      <color theme="0"/>
      <name val="Arial"/>
      <family val="2"/>
    </font>
    <font>
      <b/>
      <sz val="9.5"/>
      <color theme="1"/>
      <name val="Arial"/>
      <family val="2"/>
    </font>
    <font>
      <i/>
      <sz val="9.5"/>
      <color theme="1"/>
      <name val="Arial"/>
      <family val="2"/>
    </font>
    <font>
      <sz val="11"/>
      <color rgb="FFFF0000"/>
      <name val="Arial"/>
      <family val="2"/>
    </font>
    <font>
      <b/>
      <sz val="11"/>
      <color theme="1"/>
      <name val="Arial"/>
      <family val="2"/>
    </font>
    <font>
      <b/>
      <sz val="11"/>
      <color indexed="8"/>
      <name val="Arial"/>
      <family val="2"/>
    </font>
    <font>
      <i/>
      <sz val="11"/>
      <color theme="1"/>
      <name val="Arial"/>
      <family val="2"/>
    </font>
  </fonts>
  <fills count="52">
    <fill>
      <patternFill patternType="none"/>
    </fill>
    <fill>
      <patternFill patternType="gray125"/>
    </fill>
    <fill>
      <patternFill patternType="solid">
        <fgColor rgb="FF7030A0"/>
        <bgColor indexed="64"/>
      </patternFill>
    </fill>
    <fill>
      <patternFill patternType="solid">
        <fgColor theme="4" tint="0.59999389629810485"/>
        <bgColor indexed="64"/>
      </patternFill>
    </fill>
    <fill>
      <patternFill patternType="solid">
        <fgColor rgb="FFFFFFCC"/>
        <bgColor indexed="64"/>
      </patternFill>
    </fill>
    <fill>
      <patternFill patternType="solid">
        <fgColor rgb="FFCCFFCC"/>
        <bgColor indexed="64"/>
      </patternFill>
    </fill>
    <fill>
      <patternFill patternType="solid">
        <fgColor rgb="FFFFCC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CCFFFF"/>
        <bgColor indexed="64"/>
      </patternFill>
    </fill>
    <fill>
      <patternFill patternType="solid">
        <fgColor rgb="FFFFCCFF"/>
        <bgColor indexed="64"/>
      </patternFill>
    </fill>
    <fill>
      <patternFill patternType="solid">
        <fgColor rgb="FFFF00FF"/>
        <bgColor indexed="64"/>
      </patternFill>
    </fill>
    <fill>
      <patternFill patternType="solid">
        <fgColor theme="0" tint="-0.499984740745262"/>
        <bgColor indexed="64"/>
      </patternFill>
    </fill>
    <fill>
      <patternFill patternType="solid">
        <fgColor rgb="FFCCFFCC"/>
        <bgColor rgb="FF000000"/>
      </patternFill>
    </fill>
    <fill>
      <patternFill patternType="solid">
        <fgColor indexed="22"/>
        <bgColor indexed="64"/>
      </patternFill>
    </fill>
    <fill>
      <patternFill patternType="solid">
        <fgColor indexed="38"/>
        <bgColor indexed="64"/>
      </patternFill>
    </fill>
    <fill>
      <patternFill patternType="solid">
        <fgColor indexed="32"/>
        <bgColor indexed="64"/>
      </patternFill>
    </fill>
    <fill>
      <patternFill patternType="solid">
        <fgColor indexed="44"/>
        <bgColor indexed="64"/>
      </patternFill>
    </fill>
    <fill>
      <patternFill patternType="solid">
        <fgColor indexed="35"/>
        <bgColor indexed="64"/>
      </patternFill>
    </fill>
    <fill>
      <patternFill patternType="lightGray">
        <fgColor indexed="12"/>
      </patternFill>
    </fill>
    <fill>
      <patternFill patternType="solid">
        <fgColor indexed="13"/>
        <bgColor indexed="64"/>
      </patternFill>
    </fill>
    <fill>
      <patternFill patternType="solid">
        <fgColor indexed="42"/>
        <bgColor indexed="64"/>
      </patternFill>
    </fill>
    <fill>
      <patternFill patternType="solid">
        <fgColor indexed="8"/>
        <bgColor indexed="64"/>
      </patternFill>
    </fill>
    <fill>
      <patternFill patternType="solid">
        <fgColor indexed="43"/>
        <bgColor indexed="64"/>
      </patternFill>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indexed="16"/>
        <bgColor indexed="64"/>
      </patternFill>
    </fill>
    <fill>
      <patternFill patternType="lightGray">
        <fgColor indexed="13"/>
      </patternFill>
    </fill>
    <fill>
      <patternFill patternType="solid">
        <fgColor theme="0" tint="-0.249977111117893"/>
        <bgColor indexed="64"/>
      </patternFill>
    </fill>
    <fill>
      <patternFill patternType="solid">
        <fgColor rgb="FFFFCC99"/>
        <bgColor rgb="FF000000"/>
      </patternFill>
    </fill>
  </fills>
  <borders count="40">
    <border>
      <left/>
      <right/>
      <top/>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style="thin">
        <color indexed="64"/>
      </left>
      <right/>
      <top/>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8"/>
      </right>
      <top style="thin">
        <color indexed="8"/>
      </top>
      <bottom/>
      <diagonal/>
    </border>
    <border>
      <left/>
      <right/>
      <top/>
      <bottom style="dotted">
        <color indexed="64"/>
      </bottom>
      <diagonal/>
    </border>
    <border>
      <left style="thin">
        <color indexed="64"/>
      </left>
      <right/>
      <top style="thin">
        <color indexed="64"/>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right/>
      <top style="medium">
        <color indexed="18"/>
      </top>
      <bottom/>
      <diagonal/>
    </border>
    <border>
      <left/>
      <right/>
      <top style="thin">
        <color indexed="64"/>
      </top>
      <bottom style="medium">
        <color indexed="64"/>
      </bottom>
      <diagonal/>
    </border>
    <border>
      <left style="thick">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45">
    <xf numFmtId="0" fontId="0" fillId="0" borderId="0"/>
    <xf numFmtId="0" fontId="7" fillId="0" borderId="0"/>
    <xf numFmtId="0" fontId="8" fillId="0" borderId="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4" borderId="0" applyNumberFormat="0" applyBorder="0" applyAlignment="0" applyProtection="0"/>
    <xf numFmtId="0" fontId="12" fillId="8" borderId="0" applyNumberFormat="0" applyBorder="0" applyAlignment="0" applyProtection="0"/>
    <xf numFmtId="0" fontId="13" fillId="25" borderId="2" applyNumberFormat="0" applyAlignment="0" applyProtection="0"/>
    <xf numFmtId="0" fontId="13" fillId="25" borderId="2" applyNumberFormat="0" applyAlignment="0" applyProtection="0"/>
    <xf numFmtId="0" fontId="14" fillId="26" borderId="3" applyNumberFormat="0" applyAlignment="0" applyProtection="0"/>
    <xf numFmtId="0" fontId="14" fillId="26" borderId="3" applyNumberFormat="0" applyAlignment="0" applyProtection="0"/>
    <xf numFmtId="166" fontId="8" fillId="0" borderId="0" applyFont="0" applyFill="0" applyBorder="0" applyAlignment="0" applyProtection="0"/>
    <xf numFmtId="0" fontId="15" fillId="0" borderId="0" applyNumberFormat="0" applyFill="0" applyBorder="0" applyAlignment="0" applyProtection="0"/>
    <xf numFmtId="0" fontId="22" fillId="0" borderId="4" applyNumberFormat="0" applyFill="0" applyAlignment="0" applyProtection="0"/>
    <xf numFmtId="0" fontId="16" fillId="9" borderId="0" applyNumberFormat="0" applyBorder="0" applyAlignment="0" applyProtection="0"/>
    <xf numFmtId="0" fontId="16" fillId="9" borderId="0" applyNumberFormat="0" applyBorder="0" applyAlignment="0" applyProtection="0"/>
    <xf numFmtId="0" fontId="17" fillId="0" borderId="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12" borderId="2" applyNumberFormat="0" applyAlignment="0" applyProtection="0"/>
    <xf numFmtId="0" fontId="21" fillId="12" borderId="2" applyNumberFormat="0" applyAlignment="0" applyProtection="0"/>
    <xf numFmtId="165" fontId="8" fillId="0" borderId="0" applyFon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2" fillId="0" borderId="4" applyNumberFormat="0" applyFill="0" applyAlignment="0" applyProtection="0"/>
    <xf numFmtId="0" fontId="23" fillId="27" borderId="0" applyNumberFormat="0" applyBorder="0" applyAlignment="0" applyProtection="0"/>
    <xf numFmtId="0" fontId="23" fillId="27" borderId="0" applyNumberFormat="0" applyBorder="0" applyAlignment="0" applyProtection="0"/>
    <xf numFmtId="0" fontId="29" fillId="0" borderId="0"/>
    <xf numFmtId="0" fontId="8" fillId="28" borderId="8" applyNumberFormat="0" applyFont="0" applyAlignment="0" applyProtection="0"/>
    <xf numFmtId="0" fontId="8" fillId="28" borderId="8" applyNumberFormat="0" applyFont="0" applyAlignment="0" applyProtection="0"/>
    <xf numFmtId="0" fontId="12" fillId="8" borderId="0" applyNumberFormat="0" applyBorder="0" applyAlignment="0" applyProtection="0"/>
    <xf numFmtId="0" fontId="24" fillId="25" borderId="9" applyNumberFormat="0" applyAlignment="0" applyProtection="0"/>
    <xf numFmtId="9" fontId="8"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6" fillId="0" borderId="10" applyNumberFormat="0" applyFill="0" applyAlignment="0" applyProtection="0"/>
    <xf numFmtId="0" fontId="24" fillId="25" borderId="9" applyNumberFormat="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applyFill="0"/>
    <xf numFmtId="0" fontId="28" fillId="0" borderId="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6"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4" borderId="0" applyNumberFormat="0" applyBorder="0" applyAlignment="0" applyProtection="0"/>
    <xf numFmtId="0" fontId="33" fillId="8" borderId="0" applyNumberFormat="0" applyBorder="0" applyAlignment="0" applyProtection="0"/>
    <xf numFmtId="0" fontId="34" fillId="25" borderId="2" applyNumberFormat="0" applyAlignment="0" applyProtection="0"/>
    <xf numFmtId="0" fontId="35" fillId="26" borderId="3" applyNumberFormat="0" applyAlignment="0" applyProtection="0"/>
    <xf numFmtId="164" fontId="30" fillId="0" borderId="0" applyFont="0" applyFill="0" applyBorder="0" applyAlignment="0" applyProtection="0"/>
    <xf numFmtId="43" fontId="30" fillId="0" borderId="0" applyFont="0" applyFill="0" applyBorder="0" applyAlignment="0" applyProtection="0"/>
    <xf numFmtId="166" fontId="8" fillId="0" borderId="0" applyFont="0" applyFill="0" applyBorder="0" applyAlignment="0" applyProtection="0"/>
    <xf numFmtId="0" fontId="36" fillId="0" borderId="0" applyNumberFormat="0" applyFill="0" applyBorder="0" applyAlignment="0" applyProtection="0"/>
    <xf numFmtId="0" fontId="37" fillId="9" borderId="0" applyNumberFormat="0" applyBorder="0" applyAlignment="0" applyProtection="0"/>
    <xf numFmtId="0" fontId="38" fillId="0" borderId="5" applyNumberFormat="0" applyFill="0" applyAlignment="0" applyProtection="0"/>
    <xf numFmtId="0" fontId="39" fillId="0" borderId="6" applyNumberFormat="0" applyFill="0" applyAlignment="0" applyProtection="0"/>
    <xf numFmtId="0" fontId="40" fillId="0" borderId="7" applyNumberFormat="0" applyFill="0" applyAlignment="0" applyProtection="0"/>
    <xf numFmtId="0" fontId="40" fillId="0" borderId="0" applyNumberFormat="0" applyFill="0" applyBorder="0" applyAlignment="0" applyProtection="0"/>
    <xf numFmtId="0" fontId="41" fillId="12" borderId="2" applyNumberFormat="0" applyAlignment="0" applyProtection="0"/>
    <xf numFmtId="165" fontId="8" fillId="0" borderId="0" applyFont="0" applyFill="0" applyBorder="0" applyAlignment="0" applyProtection="0"/>
    <xf numFmtId="0" fontId="42" fillId="0" borderId="4" applyNumberFormat="0" applyFill="0" applyAlignment="0" applyProtection="0"/>
    <xf numFmtId="0" fontId="43" fillId="27" borderId="0" applyNumberFormat="0" applyBorder="0" applyAlignment="0" applyProtection="0"/>
    <xf numFmtId="0" fontId="44" fillId="0" borderId="0"/>
    <xf numFmtId="0" fontId="30" fillId="0" borderId="0"/>
    <xf numFmtId="0" fontId="30" fillId="28" borderId="8" applyNumberFormat="0" applyFont="0" applyAlignment="0" applyProtection="0"/>
    <xf numFmtId="0" fontId="45" fillId="25" borderId="9" applyNumberFormat="0" applyAlignment="0" applyProtection="0"/>
    <xf numFmtId="0" fontId="25" fillId="0" borderId="0" applyNumberFormat="0" applyFill="0" applyBorder="0" applyAlignment="0" applyProtection="0"/>
    <xf numFmtId="0" fontId="46" fillId="0" borderId="10" applyNumberFormat="0" applyFill="0" applyAlignment="0" applyProtection="0"/>
    <xf numFmtId="0" fontId="47" fillId="0" borderId="0" applyNumberFormat="0" applyFill="0" applyBorder="0" applyAlignment="0" applyProtection="0"/>
    <xf numFmtId="0" fontId="9" fillId="0" borderId="0" applyNumberFormat="0" applyFont="0" applyBorder="0" applyAlignment="0" applyProtection="0"/>
    <xf numFmtId="0" fontId="8" fillId="0" borderId="0"/>
    <xf numFmtId="165" fontId="8" fillId="0" borderId="0" applyFont="0" applyFill="0" applyBorder="0" applyAlignment="0" applyProtection="0"/>
    <xf numFmtId="0" fontId="6" fillId="0" borderId="0"/>
    <xf numFmtId="165" fontId="8"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7" fillId="0" borderId="0"/>
    <xf numFmtId="0" fontId="7" fillId="0" borderId="0"/>
    <xf numFmtId="0" fontId="7" fillId="0" borderId="0"/>
    <xf numFmtId="0" fontId="56" fillId="0" borderId="0"/>
    <xf numFmtId="165" fontId="7" fillId="0" borderId="0" applyFont="0" applyFill="0" applyBorder="0" applyAlignment="0" applyProtection="0"/>
    <xf numFmtId="0" fontId="7" fillId="0" borderId="0"/>
    <xf numFmtId="0" fontId="7" fillId="0" borderId="0"/>
    <xf numFmtId="0" fontId="57" fillId="0" borderId="0" applyFont="0" applyFill="0" applyBorder="0" applyAlignment="0"/>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169" fontId="7" fillId="0" borderId="0">
      <alignment horizontal="left" wrapText="1"/>
    </xf>
    <xf numFmtId="169" fontId="7" fillId="0" borderId="0">
      <alignment horizontal="left" wrapText="1"/>
    </xf>
    <xf numFmtId="0" fontId="58" fillId="0" borderId="0">
      <alignment vertical="center"/>
    </xf>
    <xf numFmtId="0" fontId="7" fillId="0" borderId="0"/>
    <xf numFmtId="0" fontId="7" fillId="0" borderId="0"/>
    <xf numFmtId="170" fontId="59" fillId="0" borderId="0"/>
    <xf numFmtId="0" fontId="9" fillId="0" borderId="12" applyNumberFormat="0" applyFill="0" applyAlignment="0" applyProtection="0"/>
    <xf numFmtId="171" fontId="60" fillId="36" borderId="13" applyNumberFormat="0" applyBorder="0" applyAlignment="0">
      <alignment horizontal="centerContinuous" vertical="center"/>
      <protection hidden="1"/>
    </xf>
    <xf numFmtId="1" fontId="61" fillId="37" borderId="14" applyNumberFormat="0" applyBorder="0" applyAlignment="0">
      <alignment horizontal="center" vertical="top" wrapText="1"/>
      <protection hidden="1"/>
    </xf>
    <xf numFmtId="49" fontId="62" fillId="38" borderId="0" applyNumberFormat="0" applyFont="0" applyBorder="0" applyAlignment="0" applyProtection="0">
      <alignment horizontal="left"/>
    </xf>
    <xf numFmtId="0" fontId="63" fillId="0" borderId="0" applyNumberFormat="0" applyFill="0" applyBorder="0" applyAlignment="0" applyProtection="0"/>
    <xf numFmtId="172" fontId="64" fillId="0" borderId="15" applyBorder="0"/>
    <xf numFmtId="173" fontId="7" fillId="0" borderId="0" applyFont="0" applyFill="0" applyBorder="0" applyAlignment="0" applyProtection="0"/>
    <xf numFmtId="0" fontId="7" fillId="39" borderId="16" applyFont="0" applyFill="0" applyBorder="0" applyAlignment="0" applyProtection="0"/>
    <xf numFmtId="173" fontId="7" fillId="0" borderId="0" applyFont="0" applyFill="0" applyBorder="0" applyAlignment="0" applyProtection="0"/>
    <xf numFmtId="0" fontId="65" fillId="0" borderId="0" applyNumberFormat="0" applyFill="0" applyBorder="0" applyAlignment="0" applyProtection="0"/>
    <xf numFmtId="0" fontId="66" fillId="0" borderId="0"/>
    <xf numFmtId="0" fontId="67" fillId="0" borderId="0">
      <alignment horizontal="left"/>
    </xf>
    <xf numFmtId="174" fontId="68" fillId="0" borderId="0">
      <alignment horizontal="right"/>
    </xf>
    <xf numFmtId="0" fontId="9" fillId="0" borderId="0">
      <alignment vertical="center"/>
    </xf>
    <xf numFmtId="175" fontId="9" fillId="0" borderId="0" applyFill="0" applyBorder="0">
      <alignment horizontal="right"/>
    </xf>
    <xf numFmtId="0" fontId="69" fillId="0" borderId="0">
      <alignment horizontal="right" vertical="center"/>
    </xf>
    <xf numFmtId="0" fontId="70" fillId="0" borderId="0">
      <alignment horizontal="right" vertical="center"/>
    </xf>
    <xf numFmtId="0" fontId="71" fillId="0" borderId="0"/>
    <xf numFmtId="0" fontId="72" fillId="0" borderId="0">
      <alignment horizontal="right" vertical="center"/>
    </xf>
    <xf numFmtId="176" fontId="69" fillId="0" borderId="0">
      <alignment horizontal="right"/>
    </xf>
    <xf numFmtId="0" fontId="73" fillId="0" borderId="0">
      <alignment horizontal="right" vertical="center"/>
    </xf>
    <xf numFmtId="176" fontId="73" fillId="0" borderId="0">
      <alignment horizontal="right"/>
    </xf>
    <xf numFmtId="177" fontId="73" fillId="0" borderId="0">
      <alignment horizontal="right" vertical="center"/>
    </xf>
    <xf numFmtId="178" fontId="74" fillId="0" borderId="0"/>
    <xf numFmtId="178" fontId="75" fillId="0" borderId="0"/>
    <xf numFmtId="37" fontId="75" fillId="0" borderId="0"/>
    <xf numFmtId="179" fontId="7" fillId="0" borderId="0"/>
    <xf numFmtId="180" fontId="7" fillId="0" borderId="0"/>
    <xf numFmtId="0" fontId="9" fillId="0" borderId="0" applyNumberFormat="0" applyFill="0" applyBorder="0" applyAlignment="0" applyProtection="0"/>
    <xf numFmtId="0" fontId="76" fillId="0" borderId="0" applyNumberFormat="0" applyFill="0" applyBorder="0" applyAlignment="0" applyProtection="0"/>
    <xf numFmtId="0" fontId="9" fillId="0" borderId="0" applyNumberFormat="0" applyFill="0" applyBorder="0" applyAlignment="0" applyProtection="0"/>
    <xf numFmtId="0" fontId="77" fillId="0" borderId="17" applyNumberFormat="0" applyFill="0" applyBorder="0" applyAlignment="0" applyProtection="0">
      <alignment horizontal="center"/>
    </xf>
    <xf numFmtId="0" fontId="7" fillId="0" borderId="0">
      <alignment horizontal="center" wrapText="1"/>
      <protection hidden="1"/>
    </xf>
    <xf numFmtId="172" fontId="78" fillId="0" borderId="17" applyBorder="0">
      <alignment horizontal="center"/>
    </xf>
    <xf numFmtId="1" fontId="79" fillId="0" borderId="18">
      <alignment vertical="top"/>
    </xf>
    <xf numFmtId="181" fontId="17" fillId="0" borderId="0" applyBorder="0">
      <alignment horizontal="right"/>
    </xf>
    <xf numFmtId="181" fontId="17" fillId="0" borderId="19" applyAlignment="0">
      <alignment horizontal="right"/>
    </xf>
    <xf numFmtId="0" fontId="80" fillId="0" borderId="0" applyFont="0" applyFill="0" applyBorder="0" applyAlignment="0" applyProtection="0"/>
    <xf numFmtId="182" fontId="81" fillId="0" borderId="0" applyFont="0" applyFill="0" applyBorder="0" applyAlignment="0" applyProtection="0">
      <alignment horizontal="right"/>
    </xf>
    <xf numFmtId="164" fontId="7" fillId="0" borderId="0" applyFont="0" applyFill="0" applyBorder="0" applyAlignment="0" applyProtection="0"/>
    <xf numFmtId="183" fontId="82" fillId="0" borderId="0" applyFont="0" applyFill="0" applyBorder="0" applyAlignment="0" applyProtection="0"/>
    <xf numFmtId="184" fontId="83" fillId="0" borderId="0" applyFill="0" applyBorder="0" applyAlignment="0" applyProtection="0">
      <alignment horizontal="right"/>
      <protection locked="0"/>
    </xf>
    <xf numFmtId="0" fontId="84" fillId="40" borderId="0">
      <alignment horizontal="center" vertical="center" wrapText="1"/>
    </xf>
    <xf numFmtId="172" fontId="85" fillId="0" borderId="19">
      <alignment horizontal="left"/>
    </xf>
    <xf numFmtId="170" fontId="86" fillId="0" borderId="0"/>
    <xf numFmtId="185" fontId="7" fillId="0" borderId="0" applyFill="0" applyBorder="0">
      <alignment horizontal="right"/>
      <protection locked="0"/>
    </xf>
    <xf numFmtId="0" fontId="57" fillId="0" borderId="0" applyFont="0" applyFill="0" applyBorder="0" applyAlignment="0" applyProtection="0"/>
    <xf numFmtId="0" fontId="87" fillId="0" borderId="20">
      <protection locked="0"/>
    </xf>
    <xf numFmtId="186" fontId="81" fillId="0" borderId="0" applyFont="0" applyFill="0" applyBorder="0" applyAlignment="0" applyProtection="0">
      <alignment horizontal="right"/>
    </xf>
    <xf numFmtId="0" fontId="81" fillId="0" borderId="0" applyFont="0" applyFill="0" applyBorder="0" applyAlignment="0" applyProtection="0">
      <alignment horizontal="right"/>
    </xf>
    <xf numFmtId="0" fontId="81" fillId="0" borderId="0" applyNumberFormat="0">
      <alignment horizontal="right"/>
    </xf>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190" fontId="81" fillId="0" borderId="0" applyFont="0" applyFill="0" applyBorder="0" applyAlignment="0" applyProtection="0"/>
    <xf numFmtId="187" fontId="7" fillId="0" borderId="0" applyFont="0" applyFill="0" applyBorder="0" applyAlignment="0" applyProtection="0"/>
    <xf numFmtId="191" fontId="7" fillId="0" borderId="0"/>
    <xf numFmtId="192" fontId="7" fillId="0" borderId="0"/>
    <xf numFmtId="0"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0" fontId="7" fillId="0" borderId="0" applyFill="0" applyBorder="0" applyAlignment="0" applyProtection="0"/>
    <xf numFmtId="0" fontId="81" fillId="0" borderId="21" applyNumberFormat="0" applyFont="0" applyFill="0" applyAlignment="0" applyProtection="0"/>
    <xf numFmtId="184" fontId="88" fillId="0" borderId="0" applyFill="0" applyBorder="0" applyAlignment="0" applyProtection="0"/>
    <xf numFmtId="195" fontId="7" fillId="0" borderId="0" applyFont="0" applyFill="0" applyBorder="0" applyAlignment="0" applyProtection="0"/>
    <xf numFmtId="1" fontId="89" fillId="39" borderId="22" applyNumberFormat="0" applyBorder="0" applyAlignment="0">
      <alignment horizontal="centerContinuous" vertical="center"/>
      <protection locked="0"/>
    </xf>
    <xf numFmtId="0" fontId="90" fillId="0" borderId="0" applyFill="0" applyBorder="0" applyProtection="0">
      <alignment horizontal="left"/>
    </xf>
    <xf numFmtId="0" fontId="71" fillId="0" borderId="0" applyNumberFormat="0" applyFill="0" applyBorder="0" applyAlignment="0" applyProtection="0"/>
    <xf numFmtId="196" fontId="91" fillId="0" borderId="23" applyNumberFormat="0" applyFill="0" applyBorder="0" applyAlignment="0" applyProtection="0"/>
    <xf numFmtId="197" fontId="9" fillId="0" borderId="0">
      <alignment horizontal="right"/>
    </xf>
    <xf numFmtId="198" fontId="9" fillId="0" borderId="0" applyFill="0" applyBorder="0">
      <alignment horizontal="right"/>
    </xf>
    <xf numFmtId="49" fontId="9" fillId="0" borderId="0" applyFill="0" applyBorder="0"/>
    <xf numFmtId="0" fontId="92" fillId="0" borderId="0">
      <alignment horizontal="left"/>
    </xf>
    <xf numFmtId="0" fontId="9" fillId="0" borderId="0">
      <alignment vertical="center"/>
    </xf>
    <xf numFmtId="49" fontId="93" fillId="0" borderId="0" applyFill="0" applyBorder="0">
      <alignment horizontal="right" vertical="center"/>
    </xf>
    <xf numFmtId="0" fontId="94" fillId="0" borderId="0">
      <alignment horizontal="right"/>
    </xf>
    <xf numFmtId="174" fontId="68" fillId="0" borderId="0">
      <alignment horizontal="right" vertical="center"/>
    </xf>
    <xf numFmtId="199" fontId="95" fillId="0" borderId="0">
      <alignment horizontal="right"/>
    </xf>
    <xf numFmtId="199" fontId="17" fillId="0" borderId="0"/>
    <xf numFmtId="0" fontId="9" fillId="0" borderId="0">
      <alignment horizontal="right" vertical="center"/>
    </xf>
    <xf numFmtId="0" fontId="96" fillId="0" borderId="0">
      <alignment horizontal="left" vertical="center"/>
    </xf>
    <xf numFmtId="0" fontId="69" fillId="0" borderId="0">
      <alignment horizontal="left"/>
    </xf>
    <xf numFmtId="200" fontId="81" fillId="0" borderId="0" applyFont="0" applyFill="0" applyBorder="0" applyAlignment="0" applyProtection="0">
      <alignment horizontal="right"/>
    </xf>
    <xf numFmtId="0" fontId="97" fillId="0" borderId="0" applyProtection="0">
      <alignment horizontal="right"/>
    </xf>
    <xf numFmtId="0" fontId="17" fillId="0" borderId="0"/>
    <xf numFmtId="0" fontId="7" fillId="0" borderId="0"/>
    <xf numFmtId="0" fontId="7" fillId="0" borderId="0"/>
    <xf numFmtId="0" fontId="98" fillId="0" borderId="0"/>
    <xf numFmtId="0" fontId="99" fillId="0" borderId="0">
      <alignment horizontal="center"/>
    </xf>
    <xf numFmtId="0" fontId="99" fillId="0" borderId="0">
      <alignment horizontal="center"/>
    </xf>
    <xf numFmtId="0" fontId="99" fillId="0" borderId="0">
      <alignment horizontal="center"/>
    </xf>
    <xf numFmtId="201" fontId="75" fillId="0" borderId="0"/>
    <xf numFmtId="201" fontId="7" fillId="0" borderId="0" applyFont="0" applyFill="0" applyBorder="0" applyAlignment="0" applyProtection="0"/>
    <xf numFmtId="0" fontId="100" fillId="0" borderId="0" applyNumberFormat="0" applyFill="0" applyBorder="0" applyAlignment="0" applyProtection="0">
      <alignment vertical="top"/>
      <protection locked="0"/>
    </xf>
    <xf numFmtId="202" fontId="101" fillId="35" borderId="0">
      <protection locked="0"/>
    </xf>
    <xf numFmtId="0" fontId="102" fillId="0" borderId="0" applyNumberFormat="0" applyFill="0" applyBorder="0" applyAlignment="0"/>
    <xf numFmtId="0" fontId="91" fillId="0" borderId="0" applyNumberFormat="0" applyFill="0" applyBorder="0" applyAlignment="0">
      <protection locked="0"/>
    </xf>
    <xf numFmtId="172" fontId="91" fillId="0" borderId="0" applyNumberFormat="0" applyBorder="0" applyAlignment="0" applyProtection="0"/>
    <xf numFmtId="187" fontId="7" fillId="0" borderId="0" applyFill="0" applyBorder="0">
      <alignment horizontal="right"/>
      <protection locked="0"/>
    </xf>
    <xf numFmtId="0" fontId="9" fillId="0" borderId="0" applyNumberFormat="0" applyFill="0" applyBorder="0" applyAlignment="0" applyProtection="0"/>
    <xf numFmtId="0" fontId="17" fillId="0" borderId="0" applyNumberFormat="0" applyFill="0" applyBorder="0" applyAlignment="0" applyProtection="0"/>
    <xf numFmtId="203" fontId="9" fillId="0" borderId="0" applyNumberFormat="0" applyFill="0" applyBorder="0" applyAlignment="0" applyProtection="0"/>
    <xf numFmtId="187" fontId="7" fillId="0" borderId="0" applyFill="0" applyBorder="0">
      <alignment horizontal="right"/>
      <protection locked="0"/>
    </xf>
    <xf numFmtId="0" fontId="51" fillId="41" borderId="24">
      <alignment horizontal="left" vertical="center" wrapText="1"/>
    </xf>
    <xf numFmtId="0" fontId="103" fillId="42" borderId="0">
      <alignment horizontal="right" vertical="top" wrapText="1"/>
    </xf>
    <xf numFmtId="0" fontId="104" fillId="0" borderId="0"/>
    <xf numFmtId="49" fontId="105" fillId="43" borderId="0" applyNumberFormat="0" applyBorder="0" applyAlignment="0" applyProtection="0"/>
    <xf numFmtId="0" fontId="106" fillId="0" borderId="0"/>
    <xf numFmtId="184" fontId="107" fillId="0" borderId="0" applyFill="0" applyBorder="0" applyAlignment="0" applyProtection="0"/>
    <xf numFmtId="0" fontId="108" fillId="44" borderId="0">
      <alignment horizontal="left" vertical="top"/>
    </xf>
    <xf numFmtId="204" fontId="7" fillId="0" borderId="0" applyFont="0" applyFill="0" applyBorder="0" applyAlignment="0" applyProtection="0"/>
    <xf numFmtId="205" fontId="7" fillId="0" borderId="0" applyFont="0" applyFill="0" applyBorder="0" applyAlignment="0" applyProtection="0"/>
    <xf numFmtId="37" fontId="7" fillId="0" borderId="0" applyFont="0" applyFill="0" applyBorder="0" applyAlignment="0" applyProtection="0"/>
    <xf numFmtId="206" fontId="82" fillId="0" borderId="0" applyFont="0" applyFill="0" applyBorder="0" applyAlignment="0" applyProtection="0"/>
    <xf numFmtId="0" fontId="109" fillId="45" borderId="25">
      <alignment horizontal="left" vertical="top" indent="2"/>
    </xf>
    <xf numFmtId="207" fontId="7" fillId="0" borderId="0" applyFont="0" applyFill="0" applyBorder="0" applyAlignment="0" applyProtection="0"/>
    <xf numFmtId="208" fontId="7" fillId="0" borderId="0" applyFont="0" applyFill="0" applyBorder="0" applyAlignment="0" applyProtection="0"/>
    <xf numFmtId="0" fontId="110" fillId="0" borderId="0" applyNumberFormat="0" applyFill="0" applyBorder="0" applyAlignment="0"/>
    <xf numFmtId="38" fontId="110" fillId="0" borderId="0" applyBorder="0"/>
    <xf numFmtId="209" fontId="9" fillId="46" borderId="0">
      <alignment horizontal="center"/>
    </xf>
    <xf numFmtId="0" fontId="81" fillId="0" borderId="0" applyFont="0" applyFill="0" applyBorder="0" applyAlignment="0" applyProtection="0">
      <alignment horizontal="right"/>
    </xf>
    <xf numFmtId="0" fontId="57" fillId="0" borderId="0" applyFont="0" applyFill="0" applyBorder="0" applyAlignment="0" applyProtection="0"/>
    <xf numFmtId="0" fontId="57" fillId="0" borderId="0" applyFont="0" applyFill="0" applyBorder="0" applyAlignment="0" applyProtection="0"/>
    <xf numFmtId="0" fontId="81" fillId="0" borderId="0" applyFont="0" applyFill="0" applyBorder="0" applyAlignment="0" applyProtection="0">
      <alignment horizontal="right"/>
    </xf>
    <xf numFmtId="210" fontId="75" fillId="0" borderId="0" applyFont="0" applyFill="0" applyBorder="0" applyAlignment="0" applyProtection="0"/>
    <xf numFmtId="0" fontId="111" fillId="0" borderId="0" applyFont="0">
      <protection locked="0"/>
    </xf>
    <xf numFmtId="211" fontId="112" fillId="0" borderId="0"/>
    <xf numFmtId="212" fontId="113" fillId="0" borderId="0"/>
    <xf numFmtId="213" fontId="9" fillId="0" borderId="0"/>
    <xf numFmtId="214" fontId="9" fillId="0" borderId="0"/>
    <xf numFmtId="0" fontId="114" fillId="0" borderId="0"/>
    <xf numFmtId="0" fontId="9" fillId="0" borderId="0" applyNumberFormat="0" applyFill="0" applyBorder="0" applyAlignment="0" applyProtection="0"/>
    <xf numFmtId="0" fontId="17" fillId="0" borderId="0" applyNumberFormat="0" applyFill="0" applyBorder="0" applyAlignment="0" applyProtection="0"/>
    <xf numFmtId="203" fontId="76" fillId="0" borderId="0" applyNumberFormat="0" applyFill="0" applyBorder="0" applyAlignment="0" applyProtection="0"/>
    <xf numFmtId="203" fontId="17" fillId="0" borderId="0" applyNumberFormat="0" applyFill="0" applyBorder="0" applyAlignment="0" applyProtection="0"/>
    <xf numFmtId="0" fontId="115" fillId="0" borderId="0" applyNumberFormat="0" applyFill="0" applyBorder="0" applyAlignment="0" applyProtection="0"/>
    <xf numFmtId="203" fontId="9" fillId="0" borderId="0" applyNumberFormat="0" applyFill="0" applyBorder="0" applyAlignment="0" applyProtection="0"/>
    <xf numFmtId="1" fontId="116" fillId="0" borderId="0" applyProtection="0">
      <alignment horizontal="right" vertical="center"/>
    </xf>
    <xf numFmtId="0" fontId="117" fillId="0" borderId="0">
      <alignment vertical="center"/>
    </xf>
    <xf numFmtId="0" fontId="118" fillId="45" borderId="19"/>
    <xf numFmtId="215"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9" fontId="30"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10" fontId="51" fillId="0" borderId="0" applyFont="0" applyFill="0" applyBorder="0" applyAlignment="0" applyProtection="0">
      <alignment horizontal="center"/>
    </xf>
    <xf numFmtId="9" fontId="7" fillId="0" borderId="0" applyFont="0" applyFill="0" applyBorder="0" applyAlignment="0" applyProtection="0"/>
    <xf numFmtId="0" fontId="82" fillId="0" borderId="0" applyFont="0" applyFill="0" applyBorder="0" applyAlignment="0" applyProtection="0"/>
    <xf numFmtId="0" fontId="103" fillId="0" borderId="0"/>
    <xf numFmtId="220" fontId="119" fillId="0" borderId="0" applyFill="0" applyBorder="0">
      <alignment horizontal="right"/>
      <protection locked="0"/>
    </xf>
    <xf numFmtId="221" fontId="120" fillId="0" borderId="0" applyFont="0" applyFill="0" applyBorder="0" applyAlignment="0" applyProtection="0"/>
    <xf numFmtId="9" fontId="7" fillId="0" borderId="0" applyFont="0" applyFill="0" applyBorder="0" applyAlignment="0" applyProtection="0"/>
    <xf numFmtId="171" fontId="121" fillId="35" borderId="0" applyBorder="0" applyAlignment="0">
      <protection hidden="1"/>
    </xf>
    <xf numFmtId="1" fontId="121" fillId="35" borderId="0">
      <alignment horizontal="center"/>
    </xf>
    <xf numFmtId="0" fontId="75" fillId="0" borderId="0">
      <alignment vertical="top"/>
    </xf>
    <xf numFmtId="222" fontId="7" fillId="0" borderId="0">
      <alignment horizontal="right"/>
      <protection locked="0"/>
    </xf>
    <xf numFmtId="2" fontId="122" fillId="47" borderId="0"/>
    <xf numFmtId="0" fontId="123" fillId="0" borderId="0" applyNumberFormat="0" applyBorder="0"/>
    <xf numFmtId="223" fontId="124" fillId="0" borderId="0"/>
    <xf numFmtId="224" fontId="125" fillId="0" borderId="0" applyFill="0" applyBorder="0">
      <alignment horizontal="right"/>
      <protection hidden="1"/>
    </xf>
    <xf numFmtId="0" fontId="126" fillId="40" borderId="11">
      <alignment horizontal="center" vertical="center" wrapText="1"/>
      <protection hidden="1"/>
    </xf>
    <xf numFmtId="225" fontId="7" fillId="0" borderId="0"/>
    <xf numFmtId="0" fontId="127" fillId="0" borderId="0"/>
    <xf numFmtId="0" fontId="82" fillId="0" borderId="0">
      <alignment vertical="top"/>
    </xf>
    <xf numFmtId="0" fontId="128" fillId="0" borderId="0"/>
    <xf numFmtId="0" fontId="82" fillId="0" borderId="0">
      <alignment vertical="top"/>
    </xf>
    <xf numFmtId="0" fontId="129" fillId="0" borderId="0" applyNumberFormat="0" applyFill="0" applyBorder="0" applyAlignment="0" applyProtection="0">
      <protection locked="0"/>
    </xf>
    <xf numFmtId="0" fontId="130" fillId="0" borderId="0" applyNumberFormat="0" applyFill="0" applyBorder="0" applyAlignment="0" applyProtection="0">
      <alignment horizontal="right" vertical="center" wrapText="1"/>
    </xf>
    <xf numFmtId="0" fontId="7" fillId="0" borderId="0" applyNumberFormat="0" applyFill="0" applyBorder="0" applyAlignment="0" applyProtection="0">
      <protection locked="0"/>
    </xf>
    <xf numFmtId="0" fontId="131" fillId="0" borderId="0" applyNumberFormat="0" applyFill="0" applyBorder="0" applyAlignment="0" applyProtection="0"/>
    <xf numFmtId="0" fontId="132" fillId="0" borderId="0" applyNumberFormat="0" applyFill="0" applyBorder="0" applyAlignment="0" applyProtection="0">
      <alignment horizontal="right" vertical="center"/>
    </xf>
    <xf numFmtId="0" fontId="7" fillId="0" borderId="0" applyNumberFormat="0" applyFill="0" applyBorder="0" applyAlignment="0" applyProtection="0"/>
    <xf numFmtId="223" fontId="133" fillId="0" borderId="0"/>
    <xf numFmtId="170" fontId="98" fillId="0" borderId="0"/>
    <xf numFmtId="0" fontId="78" fillId="0" borderId="0" applyBorder="0" applyProtection="0">
      <alignment vertical="center"/>
    </xf>
    <xf numFmtId="0" fontId="78" fillId="0" borderId="17" applyBorder="0" applyProtection="0">
      <alignment horizontal="right" vertical="center"/>
    </xf>
    <xf numFmtId="0" fontId="134" fillId="48" borderId="0" applyBorder="0" applyProtection="0">
      <alignment horizontal="centerContinuous" vertical="center"/>
    </xf>
    <xf numFmtId="0" fontId="134" fillId="43" borderId="17" applyBorder="0" applyProtection="0">
      <alignment horizontal="centerContinuous" vertical="center"/>
    </xf>
    <xf numFmtId="0" fontId="135" fillId="0" borderId="0" applyFill="0" applyBorder="0" applyProtection="0">
      <alignment horizontal="left"/>
    </xf>
    <xf numFmtId="0" fontId="90" fillId="0" borderId="14" applyFill="0" applyBorder="0" applyProtection="0">
      <alignment horizontal="left" vertical="top"/>
    </xf>
    <xf numFmtId="202" fontId="136" fillId="0" borderId="0" applyNumberFormat="0" applyFill="0" applyBorder="0">
      <alignment horizontal="left"/>
    </xf>
    <xf numFmtId="202" fontId="136" fillId="0" borderId="0" applyNumberFormat="0" applyFill="0" applyBorder="0">
      <alignment horizontal="right"/>
    </xf>
    <xf numFmtId="202" fontId="137" fillId="0" borderId="0" applyNumberFormat="0" applyFill="0" applyBorder="0">
      <alignment horizontal="right"/>
    </xf>
    <xf numFmtId="0" fontId="7" fillId="0" borderId="0" applyFont="0" applyFill="0" applyBorder="0" applyAlignment="0" applyProtection="0"/>
    <xf numFmtId="0" fontId="98" fillId="0" borderId="0" applyNumberFormat="0" applyFill="0" applyBorder="0" applyAlignment="0" applyProtection="0"/>
    <xf numFmtId="0" fontId="138" fillId="0" borderId="0" applyNumberFormat="0" applyFill="0" applyBorder="0" applyAlignment="0" applyProtection="0"/>
    <xf numFmtId="170" fontId="139" fillId="0" borderId="0"/>
    <xf numFmtId="0" fontId="7" fillId="0" borderId="0">
      <alignment horizontal="center"/>
    </xf>
    <xf numFmtId="0" fontId="140" fillId="0" borderId="0">
      <alignment horizontal="center"/>
    </xf>
    <xf numFmtId="226" fontId="141" fillId="0" borderId="0" applyFill="0" applyBorder="0" applyAlignment="0" applyProtection="0"/>
    <xf numFmtId="0" fontId="142" fillId="0" borderId="0" applyNumberFormat="0" applyFill="0" applyBorder="0" applyAlignment="0" applyProtection="0"/>
    <xf numFmtId="0" fontId="105" fillId="0" borderId="0" applyNumberFormat="0" applyFill="0" applyBorder="0" applyAlignment="0" applyProtection="0"/>
    <xf numFmtId="181" fontId="105" fillId="0" borderId="0"/>
    <xf numFmtId="227" fontId="143" fillId="43" borderId="0" applyBorder="0" applyAlignment="0" applyProtection="0">
      <alignment horizontal="left"/>
    </xf>
    <xf numFmtId="49" fontId="144" fillId="0" borderId="0" applyNumberFormat="0" applyFill="0" applyAlignment="0" applyProtection="0">
      <alignment horizontal="left"/>
    </xf>
    <xf numFmtId="181" fontId="17" fillId="0" borderId="26"/>
    <xf numFmtId="213" fontId="79" fillId="0" borderId="26" applyAlignment="0"/>
    <xf numFmtId="214" fontId="79" fillId="0" borderId="26" applyAlignment="0"/>
    <xf numFmtId="181" fontId="17" fillId="0" borderId="26"/>
    <xf numFmtId="171" fontId="121" fillId="35" borderId="14" applyBorder="0">
      <alignment horizontal="right" vertical="center"/>
      <protection locked="0"/>
    </xf>
    <xf numFmtId="195" fontId="7" fillId="0" borderId="0" applyFont="0" applyFill="0" applyBorder="0" applyAlignment="0" applyProtection="0"/>
    <xf numFmtId="1" fontId="7" fillId="0" borderId="0">
      <alignment horizontal="center"/>
    </xf>
    <xf numFmtId="192" fontId="7" fillId="0" borderId="0"/>
    <xf numFmtId="0" fontId="115" fillId="49" borderId="27" applyNumberFormat="0" applyFont="0" applyBorder="0" applyAlignment="0" applyProtection="0">
      <alignment horizontal="right"/>
    </xf>
    <xf numFmtId="228" fontId="7" fillId="0" borderId="0"/>
    <xf numFmtId="165" fontId="7" fillId="0" borderId="0" applyFont="0" applyFill="0" applyBorder="0" applyAlignment="0" applyProtection="0"/>
    <xf numFmtId="0" fontId="7" fillId="0" borderId="0"/>
    <xf numFmtId="0" fontId="6" fillId="0" borderId="0"/>
    <xf numFmtId="165" fontId="7" fillId="0" borderId="0" applyFont="0" applyFill="0" applyBorder="0" applyAlignment="0" applyProtection="0"/>
    <xf numFmtId="44" fontId="7" fillId="0" borderId="0" applyFont="0" applyFill="0" applyBorder="0" applyAlignment="0" applyProtection="0"/>
    <xf numFmtId="0" fontId="7" fillId="0" borderId="0"/>
    <xf numFmtId="0" fontId="145" fillId="0" borderId="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4" borderId="0" applyNumberFormat="0" applyBorder="0" applyAlignment="0" applyProtection="0"/>
    <xf numFmtId="0" fontId="13" fillId="25" borderId="28" applyNumberFormat="0" applyAlignment="0" applyProtection="0"/>
    <xf numFmtId="0" fontId="21" fillId="12" borderId="28" applyNumberFormat="0" applyAlignment="0" applyProtection="0"/>
    <xf numFmtId="0" fontId="145" fillId="28" borderId="29" applyNumberFormat="0" applyFont="0" applyAlignment="0" applyProtection="0"/>
    <xf numFmtId="0" fontId="26" fillId="0" borderId="30" applyNumberFormat="0" applyFill="0" applyAlignment="0" applyProtection="0"/>
    <xf numFmtId="0" fontId="24" fillId="25" borderId="31" applyNumberFormat="0" applyAlignment="0" applyProtection="0"/>
    <xf numFmtId="0" fontId="6" fillId="0" borderId="0"/>
    <xf numFmtId="165" fontId="7" fillId="0" borderId="0" applyFont="0" applyFill="0" applyBorder="0" applyAlignment="0" applyProtection="0"/>
    <xf numFmtId="9" fontId="6" fillId="0" borderId="0" applyFont="0" applyFill="0" applyBorder="0" applyAlignment="0" applyProtection="0"/>
    <xf numFmtId="0" fontId="21" fillId="12" borderId="28" applyNumberFormat="0" applyAlignment="0" applyProtection="0"/>
    <xf numFmtId="0" fontId="30" fillId="0" borderId="0"/>
    <xf numFmtId="0" fontId="13" fillId="25" borderId="28" applyNumberFormat="0" applyAlignment="0" applyProtection="0"/>
    <xf numFmtId="166" fontId="7" fillId="0" borderId="0" applyFont="0" applyFill="0" applyBorder="0" applyAlignment="0" applyProtection="0"/>
    <xf numFmtId="0" fontId="21" fillId="12" borderId="28" applyNumberFormat="0" applyAlignment="0" applyProtection="0"/>
    <xf numFmtId="0" fontId="7" fillId="28" borderId="29" applyNumberFormat="0" applyFont="0" applyAlignment="0" applyProtection="0"/>
    <xf numFmtId="0" fontId="7" fillId="28" borderId="29" applyNumberFormat="0" applyFont="0" applyAlignment="0" applyProtection="0"/>
    <xf numFmtId="0" fontId="24" fillId="25" borderId="31" applyNumberFormat="0" applyAlignment="0" applyProtection="0"/>
    <xf numFmtId="0" fontId="26" fillId="0" borderId="30" applyNumberFormat="0" applyFill="0" applyAlignment="0" applyProtection="0"/>
    <xf numFmtId="0" fontId="7" fillId="0" borderId="0"/>
    <xf numFmtId="0" fontId="7" fillId="0" borderId="0"/>
    <xf numFmtId="0" fontId="7" fillId="0" borderId="0" applyFill="0"/>
    <xf numFmtId="0" fontId="28" fillId="0" borderId="0"/>
    <xf numFmtId="43" fontId="6" fillId="0" borderId="0" applyFont="0" applyFill="0" applyBorder="0" applyAlignment="0" applyProtection="0"/>
    <xf numFmtId="0" fontId="6" fillId="0" borderId="0"/>
    <xf numFmtId="0" fontId="34" fillId="25" borderId="28" applyNumberFormat="0" applyAlignment="0" applyProtection="0"/>
    <xf numFmtId="166" fontId="7" fillId="0" borderId="0" applyFont="0" applyFill="0" applyBorder="0" applyAlignment="0" applyProtection="0"/>
    <xf numFmtId="0" fontId="21" fillId="12" borderId="28" applyNumberFormat="0" applyAlignment="0" applyProtection="0"/>
    <xf numFmtId="0" fontId="41" fillId="12" borderId="28" applyNumberFormat="0" applyAlignment="0" applyProtection="0"/>
    <xf numFmtId="165" fontId="7" fillId="0" borderId="0" applyFont="0" applyFill="0" applyBorder="0" applyAlignment="0" applyProtection="0"/>
    <xf numFmtId="0" fontId="30" fillId="28" borderId="29" applyNumberFormat="0" applyFont="0" applyAlignment="0" applyProtection="0"/>
    <xf numFmtId="0" fontId="45" fillId="25" borderId="31" applyNumberFormat="0" applyAlignment="0" applyProtection="0"/>
    <xf numFmtId="0" fontId="46" fillId="0" borderId="30" applyNumberFormat="0" applyFill="0" applyAlignment="0" applyProtection="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21" fillId="12" borderId="28" applyNumberFormat="0" applyAlignment="0" applyProtection="0"/>
    <xf numFmtId="0" fontId="21" fillId="12" borderId="28" applyNumberFormat="0" applyAlignment="0" applyProtection="0"/>
    <xf numFmtId="165" fontId="7" fillId="0" borderId="0" applyFont="0" applyFill="0" applyBorder="0" applyAlignment="0" applyProtection="0"/>
    <xf numFmtId="0" fontId="21" fillId="12" borderId="28" applyNumberFormat="0" applyAlignment="0" applyProtection="0"/>
    <xf numFmtId="195" fontId="7" fillId="0" borderId="0" applyFont="0" applyFill="0" applyBorder="0" applyAlignment="0" applyProtection="0"/>
    <xf numFmtId="0" fontId="21" fillId="12" borderId="28" applyNumberFormat="0" applyAlignment="0" applyProtection="0"/>
    <xf numFmtId="0" fontId="21" fillId="12" borderId="28" applyNumberFormat="0" applyAlignment="0" applyProtection="0"/>
    <xf numFmtId="0" fontId="21" fillId="12" borderId="28" applyNumberFormat="0" applyAlignment="0" applyProtection="0"/>
    <xf numFmtId="0" fontId="21" fillId="12" borderId="28" applyNumberFormat="0" applyAlignment="0" applyProtection="0"/>
    <xf numFmtId="0" fontId="7" fillId="0" borderId="0"/>
    <xf numFmtId="0" fontId="7" fillId="0" borderId="0"/>
    <xf numFmtId="0" fontId="21" fillId="12" borderId="28" applyNumberFormat="0" applyAlignment="0" applyProtection="0"/>
    <xf numFmtId="0" fontId="21" fillId="12" borderId="28" applyNumberFormat="0" applyAlignment="0" applyProtection="0"/>
    <xf numFmtId="0" fontId="21" fillId="12" borderId="28" applyNumberFormat="0" applyAlignment="0" applyProtection="0"/>
    <xf numFmtId="165" fontId="7" fillId="0" borderId="0" applyFont="0" applyFill="0" applyBorder="0" applyAlignment="0" applyProtection="0"/>
    <xf numFmtId="9" fontId="7" fillId="0" borderId="0" applyFont="0" applyFill="0" applyBorder="0" applyAlignment="0" applyProtection="0"/>
    <xf numFmtId="229" fontId="7" fillId="0" borderId="0" applyFont="0" applyFill="0" applyBorder="0" applyAlignment="0" applyProtection="0"/>
  </cellStyleXfs>
  <cellXfs count="151">
    <xf numFmtId="0" fontId="0" fillId="0" borderId="0" xfId="0"/>
    <xf numFmtId="0" fontId="2" fillId="2" borderId="1" xfId="0" applyFont="1" applyFill="1" applyBorder="1"/>
    <xf numFmtId="0" fontId="3" fillId="2" borderId="1" xfId="0" applyFont="1" applyFill="1" applyBorder="1"/>
    <xf numFmtId="0" fontId="4" fillId="0" borderId="0" xfId="0" applyFont="1"/>
    <xf numFmtId="0" fontId="5" fillId="3" borderId="1" xfId="0" applyFont="1" applyFill="1" applyBorder="1"/>
    <xf numFmtId="41" fontId="5" fillId="3" borderId="1" xfId="0" applyNumberFormat="1" applyFont="1" applyFill="1" applyBorder="1"/>
    <xf numFmtId="167" fontId="4" fillId="5" borderId="0" xfId="132" applyNumberFormat="1" applyFont="1" applyFill="1"/>
    <xf numFmtId="0" fontId="5" fillId="0" borderId="0" xfId="0" applyFont="1"/>
    <xf numFmtId="41" fontId="4" fillId="4" borderId="0" xfId="0" applyNumberFormat="1" applyFont="1" applyFill="1"/>
    <xf numFmtId="41" fontId="4" fillId="0" borderId="0" xfId="0" applyNumberFormat="1" applyFont="1"/>
    <xf numFmtId="41" fontId="4" fillId="5" borderId="0" xfId="0" applyNumberFormat="1" applyFont="1" applyFill="1"/>
    <xf numFmtId="41" fontId="4" fillId="0" borderId="0" xfId="0" applyNumberFormat="1" applyFont="1" applyFill="1"/>
    <xf numFmtId="0" fontId="49" fillId="0" borderId="0" xfId="0" applyFont="1"/>
    <xf numFmtId="0" fontId="5" fillId="0" borderId="0" xfId="0" applyFont="1" applyFill="1" applyBorder="1"/>
    <xf numFmtId="0" fontId="7" fillId="0" borderId="0" xfId="1" applyFont="1"/>
    <xf numFmtId="0" fontId="7" fillId="0" borderId="0" xfId="123" applyFont="1"/>
    <xf numFmtId="0" fontId="7" fillId="0" borderId="0" xfId="71" applyFont="1"/>
    <xf numFmtId="0" fontId="51" fillId="0" borderId="0" xfId="0" applyFont="1"/>
    <xf numFmtId="0" fontId="7" fillId="0" borderId="0" xfId="72" applyFont="1"/>
    <xf numFmtId="0" fontId="52" fillId="3" borderId="1" xfId="0" applyFont="1" applyFill="1" applyBorder="1"/>
    <xf numFmtId="0" fontId="4" fillId="3" borderId="1" xfId="0" applyFont="1" applyFill="1" applyBorder="1"/>
    <xf numFmtId="41" fontId="4" fillId="6" borderId="0" xfId="0" applyNumberFormat="1" applyFont="1" applyFill="1"/>
    <xf numFmtId="0" fontId="7" fillId="0" borderId="0" xfId="0" applyFont="1"/>
    <xf numFmtId="0" fontId="7" fillId="0" borderId="0" xfId="69" applyFont="1"/>
    <xf numFmtId="10" fontId="7" fillId="34" borderId="0" xfId="0" applyNumberFormat="1" applyFont="1" applyFill="1" applyBorder="1"/>
    <xf numFmtId="167" fontId="4" fillId="4" borderId="0" xfId="132" applyNumberFormat="1" applyFont="1" applyFill="1"/>
    <xf numFmtId="167" fontId="4" fillId="0" borderId="0" xfId="132" applyNumberFormat="1" applyFont="1"/>
    <xf numFmtId="0" fontId="51" fillId="0" borderId="0" xfId="0" applyFont="1" applyFill="1"/>
    <xf numFmtId="0" fontId="0" fillId="0" borderId="0" xfId="0" applyFill="1"/>
    <xf numFmtId="0" fontId="4" fillId="0" borderId="0" xfId="132" applyNumberFormat="1" applyFont="1" applyFill="1" applyBorder="1" applyAlignment="1" applyProtection="1">
      <alignment horizontal="left"/>
      <protection locked="0"/>
    </xf>
    <xf numFmtId="0" fontId="7" fillId="0" borderId="0" xfId="134" applyFont="1"/>
    <xf numFmtId="0" fontId="53" fillId="0" borderId="0" xfId="136" applyNumberFormat="1" applyFont="1" applyFill="1" applyBorder="1"/>
    <xf numFmtId="0" fontId="55" fillId="0" borderId="0" xfId="0" applyFont="1"/>
    <xf numFmtId="0" fontId="7" fillId="0" borderId="0" xfId="0" applyFont="1" applyAlignment="1">
      <alignment horizontal="center"/>
    </xf>
    <xf numFmtId="0" fontId="48" fillId="0" borderId="0" xfId="0" applyFont="1"/>
    <xf numFmtId="0" fontId="48" fillId="0" borderId="0" xfId="0" applyFont="1" applyFill="1" applyBorder="1"/>
    <xf numFmtId="0" fontId="7" fillId="0" borderId="0" xfId="0" applyFont="1" applyFill="1" applyBorder="1"/>
    <xf numFmtId="0" fontId="51" fillId="0" borderId="0" xfId="0" applyFont="1" applyFill="1" applyBorder="1"/>
    <xf numFmtId="0" fontId="51" fillId="0" borderId="0" xfId="0" applyFont="1" applyFill="1" applyBorder="1" applyAlignment="1">
      <alignment horizontal="center"/>
    </xf>
    <xf numFmtId="168" fontId="4" fillId="5" borderId="0" xfId="132" applyNumberFormat="1" applyFont="1" applyFill="1"/>
    <xf numFmtId="41" fontId="4" fillId="29" borderId="0" xfId="0" applyNumberFormat="1" applyFont="1" applyFill="1"/>
    <xf numFmtId="0" fontId="51" fillId="0" borderId="0" xfId="134" applyFont="1"/>
    <xf numFmtId="0" fontId="49" fillId="0" borderId="0" xfId="134" applyFont="1"/>
    <xf numFmtId="41" fontId="4" fillId="31" borderId="0" xfId="0" applyNumberFormat="1" applyFont="1" applyFill="1"/>
    <xf numFmtId="0" fontId="146" fillId="2" borderId="1" xfId="0" applyFont="1" applyFill="1" applyBorder="1"/>
    <xf numFmtId="167" fontId="7" fillId="5" borderId="0" xfId="132" applyNumberFormat="1" applyFont="1" applyFill="1" applyBorder="1"/>
    <xf numFmtId="0" fontId="51" fillId="0" borderId="0" xfId="123" applyFont="1"/>
    <xf numFmtId="41" fontId="5" fillId="5" borderId="0" xfId="0" applyNumberFormat="1" applyFont="1" applyFill="1"/>
    <xf numFmtId="168" fontId="4" fillId="31" borderId="0" xfId="132" applyNumberFormat="1" applyFont="1" applyFill="1"/>
    <xf numFmtId="168" fontId="4" fillId="4" borderId="0" xfId="0" applyNumberFormat="1" applyFont="1" applyFill="1"/>
    <xf numFmtId="41" fontId="5" fillId="0" borderId="0" xfId="0" applyNumberFormat="1" applyFont="1" applyFill="1"/>
    <xf numFmtId="0" fontId="4" fillId="0" borderId="0" xfId="0" applyFont="1" applyFill="1"/>
    <xf numFmtId="10" fontId="7" fillId="5" borderId="0" xfId="0" applyNumberFormat="1" applyFont="1" applyFill="1"/>
    <xf numFmtId="167" fontId="4" fillId="0" borderId="0" xfId="132" applyNumberFormat="1" applyFont="1" applyFill="1"/>
    <xf numFmtId="0" fontId="4" fillId="0" borderId="0" xfId="0" applyFont="1" applyBorder="1"/>
    <xf numFmtId="0" fontId="147" fillId="3" borderId="1" xfId="0" applyFont="1" applyFill="1" applyBorder="1"/>
    <xf numFmtId="0" fontId="148" fillId="0" borderId="0" xfId="0" applyFont="1"/>
    <xf numFmtId="0" fontId="7" fillId="0" borderId="0" xfId="423" applyFont="1"/>
    <xf numFmtId="0" fontId="4" fillId="0" borderId="33" xfId="0" applyFont="1" applyBorder="1"/>
    <xf numFmtId="0" fontId="53" fillId="0" borderId="0" xfId="136" applyNumberFormat="1" applyFont="1" applyBorder="1"/>
    <xf numFmtId="0" fontId="5" fillId="3" borderId="1" xfId="0" applyFont="1" applyFill="1" applyBorder="1" applyAlignment="1">
      <alignment horizontal="right"/>
    </xf>
    <xf numFmtId="41" fontId="5" fillId="0" borderId="0" xfId="0" applyNumberFormat="1" applyFont="1" applyFill="1" applyAlignment="1">
      <alignment horizontal="right"/>
    </xf>
    <xf numFmtId="41" fontId="5" fillId="0" borderId="0" xfId="0" applyNumberFormat="1" applyFont="1" applyAlignment="1">
      <alignment horizontal="right"/>
    </xf>
    <xf numFmtId="0" fontId="5" fillId="3" borderId="17" xfId="0" applyFont="1" applyFill="1" applyBorder="1"/>
    <xf numFmtId="0" fontId="4" fillId="0" borderId="17" xfId="0" applyFont="1" applyBorder="1"/>
    <xf numFmtId="41" fontId="4" fillId="0" borderId="0" xfId="0" applyNumberFormat="1" applyFont="1" applyFill="1" applyAlignment="1">
      <alignment horizontal="right"/>
    </xf>
    <xf numFmtId="0" fontId="5" fillId="0" borderId="0" xfId="0" applyFont="1" applyFill="1"/>
    <xf numFmtId="0" fontId="7" fillId="0" borderId="0" xfId="72" applyFont="1" applyFill="1"/>
    <xf numFmtId="0" fontId="7" fillId="0" borderId="0" xfId="71" applyFont="1" applyFill="1"/>
    <xf numFmtId="0" fontId="4" fillId="0" borderId="34" xfId="0" applyFont="1" applyBorder="1"/>
    <xf numFmtId="0" fontId="4" fillId="0" borderId="32" xfId="0" applyFont="1" applyBorder="1"/>
    <xf numFmtId="0" fontId="5" fillId="3" borderId="35" xfId="0" applyFont="1" applyFill="1" applyBorder="1"/>
    <xf numFmtId="0" fontId="4" fillId="0" borderId="32" xfId="0" applyFont="1" applyFill="1" applyBorder="1"/>
    <xf numFmtId="0" fontId="7" fillId="0" borderId="0" xfId="135" applyFont="1"/>
    <xf numFmtId="0" fontId="7" fillId="0" borderId="0" xfId="0" applyFont="1" applyFill="1"/>
    <xf numFmtId="0" fontId="4" fillId="0" borderId="33" xfId="0" applyFont="1" applyFill="1" applyBorder="1"/>
    <xf numFmtId="0" fontId="4" fillId="0" borderId="0" xfId="0" applyFont="1" applyFill="1" applyBorder="1"/>
    <xf numFmtId="41" fontId="4" fillId="5" borderId="0" xfId="0" applyNumberFormat="1" applyFont="1" applyFill="1" applyBorder="1"/>
    <xf numFmtId="41" fontId="4" fillId="5" borderId="22" xfId="0" applyNumberFormat="1" applyFont="1" applyFill="1" applyBorder="1"/>
    <xf numFmtId="41" fontId="4" fillId="5" borderId="36" xfId="0" applyNumberFormat="1" applyFont="1" applyFill="1" applyBorder="1"/>
    <xf numFmtId="41" fontId="4" fillId="5" borderId="37" xfId="0" applyNumberFormat="1" applyFont="1" applyFill="1" applyBorder="1"/>
    <xf numFmtId="41" fontId="4" fillId="5" borderId="14" xfId="0" applyNumberFormat="1" applyFont="1" applyFill="1" applyBorder="1"/>
    <xf numFmtId="41" fontId="4" fillId="5" borderId="23" xfId="0" applyNumberFormat="1" applyFont="1" applyFill="1" applyBorder="1"/>
    <xf numFmtId="41" fontId="4" fillId="5" borderId="16" xfId="0" applyNumberFormat="1" applyFont="1" applyFill="1" applyBorder="1"/>
    <xf numFmtId="41" fontId="4" fillId="5" borderId="17" xfId="0" applyNumberFormat="1" applyFont="1" applyFill="1" applyBorder="1"/>
    <xf numFmtId="41" fontId="4" fillId="5" borderId="38" xfId="0" applyNumberFormat="1" applyFont="1" applyFill="1" applyBorder="1"/>
    <xf numFmtId="41" fontId="4" fillId="5" borderId="13" xfId="0" applyNumberFormat="1" applyFont="1" applyFill="1" applyBorder="1"/>
    <xf numFmtId="41" fontId="4" fillId="5" borderId="35" xfId="0" applyNumberFormat="1" applyFont="1" applyFill="1" applyBorder="1"/>
    <xf numFmtId="41" fontId="4" fillId="5" borderId="39" xfId="0" applyNumberFormat="1" applyFont="1" applyFill="1" applyBorder="1"/>
    <xf numFmtId="41" fontId="4" fillId="30" borderId="0" xfId="0" applyNumberFormat="1" applyFont="1" applyFill="1"/>
    <xf numFmtId="0" fontId="4" fillId="5" borderId="0" xfId="0" applyFont="1" applyFill="1"/>
    <xf numFmtId="0" fontId="4" fillId="5" borderId="11" xfId="0" applyFont="1" applyFill="1" applyBorder="1"/>
    <xf numFmtId="0" fontId="4" fillId="6" borderId="0" xfId="0" applyFont="1" applyFill="1"/>
    <xf numFmtId="0" fontId="4" fillId="4" borderId="0" xfId="0" applyFont="1" applyFill="1"/>
    <xf numFmtId="0" fontId="4" fillId="30" borderId="0" xfId="0" applyFont="1" applyFill="1"/>
    <xf numFmtId="0" fontId="4" fillId="31" borderId="0" xfId="0" applyFont="1" applyFill="1"/>
    <xf numFmtId="0" fontId="4" fillId="32" borderId="0" xfId="0" applyFont="1" applyFill="1"/>
    <xf numFmtId="0" fontId="4" fillId="33" borderId="0" xfId="0" applyFont="1" applyFill="1"/>
    <xf numFmtId="0" fontId="4" fillId="29" borderId="0" xfId="0" applyFont="1" applyFill="1"/>
    <xf numFmtId="0" fontId="150" fillId="0" borderId="0" xfId="0" applyFont="1" applyAlignment="1">
      <alignment horizontal="center"/>
    </xf>
    <xf numFmtId="0" fontId="151" fillId="0" borderId="0" xfId="0" applyFont="1"/>
    <xf numFmtId="0" fontId="153" fillId="2" borderId="1" xfId="0" applyFont="1" applyFill="1" applyBorder="1"/>
    <xf numFmtId="0" fontId="154" fillId="3" borderId="1" xfId="0" applyFont="1" applyFill="1" applyBorder="1"/>
    <xf numFmtId="0" fontId="152" fillId="2" borderId="1" xfId="0" applyFont="1" applyFill="1" applyBorder="1"/>
    <xf numFmtId="2" fontId="151" fillId="5" borderId="0" xfId="0" applyNumberFormat="1" applyFont="1" applyFill="1"/>
    <xf numFmtId="0" fontId="151" fillId="5" borderId="0" xfId="0" applyFont="1" applyFill="1"/>
    <xf numFmtId="41" fontId="151" fillId="4" borderId="0" xfId="0" applyNumberFormat="1" applyFont="1" applyFill="1"/>
    <xf numFmtId="0" fontId="151" fillId="0" borderId="0" xfId="0" applyFont="1" applyFill="1"/>
    <xf numFmtId="41" fontId="151" fillId="0" borderId="0" xfId="0" applyNumberFormat="1" applyFont="1" applyFill="1"/>
    <xf numFmtId="4" fontId="151" fillId="5" borderId="0" xfId="0" applyNumberFormat="1" applyFont="1" applyFill="1"/>
    <xf numFmtId="41" fontId="151" fillId="6" borderId="0" xfId="0" applyNumberFormat="1" applyFont="1" applyFill="1"/>
    <xf numFmtId="0" fontId="154" fillId="0" borderId="0" xfId="0" applyFont="1"/>
    <xf numFmtId="167" fontId="151" fillId="0" borderId="0" xfId="132" applyNumberFormat="1" applyFont="1"/>
    <xf numFmtId="0" fontId="155" fillId="0" borderId="0" xfId="0" applyFont="1"/>
    <xf numFmtId="41" fontId="151" fillId="0" borderId="0" xfId="0" applyNumberFormat="1" applyFont="1"/>
    <xf numFmtId="0" fontId="7" fillId="0" borderId="0" xfId="366" applyAlignment="1">
      <alignment horizontal="right"/>
    </xf>
    <xf numFmtId="0" fontId="7" fillId="0" borderId="0" xfId="366"/>
    <xf numFmtId="10" fontId="7" fillId="6" borderId="0" xfId="366" applyNumberFormat="1" applyFill="1"/>
    <xf numFmtId="0" fontId="7" fillId="50" borderId="0" xfId="366" applyFill="1"/>
    <xf numFmtId="10" fontId="7" fillId="0" borderId="0" xfId="307" applyNumberFormat="1" applyFill="1"/>
    <xf numFmtId="10" fontId="7" fillId="4" borderId="0" xfId="366" applyNumberFormat="1" applyFill="1"/>
    <xf numFmtId="10" fontId="7" fillId="35" borderId="0" xfId="366" applyNumberFormat="1" applyFill="1"/>
    <xf numFmtId="0" fontId="7" fillId="35" borderId="0" xfId="366" applyFill="1"/>
    <xf numFmtId="3" fontId="151" fillId="5" borderId="0" xfId="0" applyNumberFormat="1" applyFont="1" applyFill="1"/>
    <xf numFmtId="41" fontId="7" fillId="5" borderId="0" xfId="0" applyNumberFormat="1" applyFont="1" applyFill="1"/>
    <xf numFmtId="10" fontId="7" fillId="51" borderId="0" xfId="0" applyNumberFormat="1" applyFont="1" applyFill="1" applyBorder="1"/>
    <xf numFmtId="0" fontId="7" fillId="0" borderId="0" xfId="134" applyFont="1" applyFill="1"/>
    <xf numFmtId="167" fontId="151" fillId="5" borderId="0" xfId="132" applyNumberFormat="1" applyFont="1" applyFill="1"/>
    <xf numFmtId="0" fontId="4" fillId="0" borderId="0" xfId="0" applyFont="1" applyAlignment="1"/>
    <xf numFmtId="202" fontId="7" fillId="6" borderId="0" xfId="399" applyNumberFormat="1" applyFont="1" applyFill="1" applyBorder="1"/>
    <xf numFmtId="41" fontId="151" fillId="29" borderId="0" xfId="0" applyNumberFormat="1" applyFont="1" applyFill="1"/>
    <xf numFmtId="0" fontId="4" fillId="0" borderId="34" xfId="0" applyFont="1" applyFill="1" applyBorder="1"/>
    <xf numFmtId="0" fontId="1" fillId="0" borderId="0" xfId="0" applyFont="1"/>
    <xf numFmtId="0" fontId="158" fillId="3" borderId="35" xfId="0" applyFont="1" applyFill="1" applyBorder="1"/>
    <xf numFmtId="0" fontId="158" fillId="0" borderId="0" xfId="0" applyFont="1" applyFill="1" applyBorder="1"/>
    <xf numFmtId="0" fontId="1" fillId="0" borderId="0" xfId="0" applyFont="1" applyFill="1" applyBorder="1"/>
    <xf numFmtId="0" fontId="1" fillId="0" borderId="0" xfId="0" applyFont="1" applyFill="1" applyBorder="1" applyAlignment="1"/>
    <xf numFmtId="0" fontId="1" fillId="0" borderId="0" xfId="125" applyFont="1" applyFill="1"/>
    <xf numFmtId="0" fontId="1" fillId="0" borderId="0" xfId="125" applyFont="1"/>
    <xf numFmtId="0" fontId="1" fillId="29" borderId="0" xfId="0" applyFont="1" applyFill="1"/>
    <xf numFmtId="0" fontId="1" fillId="0" borderId="0" xfId="0" applyFont="1" applyFill="1"/>
    <xf numFmtId="41" fontId="7" fillId="6" borderId="0" xfId="69" applyNumberFormat="1" applyFont="1" applyFill="1"/>
    <xf numFmtId="0" fontId="159" fillId="0" borderId="0" xfId="0" applyFont="1"/>
    <xf numFmtId="0" fontId="1" fillId="0" borderId="33" xfId="0" applyFont="1" applyBorder="1"/>
    <xf numFmtId="0" fontId="1" fillId="0" borderId="33" xfId="0" applyFont="1" applyFill="1" applyBorder="1"/>
    <xf numFmtId="167" fontId="7" fillId="0" borderId="0" xfId="132" applyNumberFormat="1" applyFont="1"/>
    <xf numFmtId="167" fontId="1" fillId="0" borderId="0" xfId="132" applyNumberFormat="1" applyFont="1"/>
    <xf numFmtId="0" fontId="156" fillId="0" borderId="0" xfId="0" applyFont="1"/>
    <xf numFmtId="0" fontId="157" fillId="0" borderId="0" xfId="125" applyFont="1"/>
    <xf numFmtId="0" fontId="7" fillId="0" borderId="0" xfId="123" applyFont="1" applyFill="1"/>
    <xf numFmtId="0" fontId="1" fillId="0" borderId="0" xfId="0" applyFont="1" applyAlignment="1">
      <alignment horizontal="left" indent="3"/>
    </xf>
  </cellXfs>
  <cellStyles count="445">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2" xfId="67"/>
    <cellStyle name="_x000d__x000a_JournalTemplate=C:\COMFO\CTALK\JOURSTD.TPL_x000d__x000a_LbStateAddress=3 3 0 251 1 89 2 311_x000d__x000a_LbStateJou 2 2" xfId="129"/>
    <cellStyle name="_x000d__x000a_JournalTemplate=C:\COMFO\CTALK\JOURSTD.TPL_x000d__x000a_LbStateAddress=3 3 0 251 1 89 2 311_x000d__x000a_LbStateJou 2 2 2" xfId="425"/>
    <cellStyle name="_x000d__x000a_JournalTemplate=C:\COMFO\CTALK\JOURSTD.TPL_x000d__x000a_LbStateAddress=3 3 0 251 1 89 2 311_x000d__x000a_LbStateJou 2 3" xfId="362"/>
    <cellStyle name="_x000d__x000a_JournalTemplate=C:\COMFO\CTALK\JOURSTD.TPL_x000d__x000a_LbStateAddress=3 3 0 251 1 89 2 311_x000d__x000a_LbStateJou 2 4" xfId="412"/>
    <cellStyle name="_x000d__x000a_JournalTemplate=C:\COMFO\CTALK\JOURSTD.TPL_x000d__x000a_LbStateAddress=3 3 0 251 1 89 2 311_x000d__x000a_LbStateJou 3" xfId="66"/>
    <cellStyle name="_x000d__x000a_JournalTemplate=C:\COMFO\CTALK\JOURSTD.TPL_x000d__x000a_LbStateAddress=3 3 0 251 1 89 2 311_x000d__x000a_LbStateJou 3 2" xfId="367"/>
    <cellStyle name="_x000d__x000a_JournalTemplate=C:\COMFO\CTALK\JOURSTD.TPL_x000d__x000a_LbStateAddress=3 3 0 251 1 89 2 311_x000d__x000a_LbStateJou 3 3" xfId="409"/>
    <cellStyle name="_x000d__x000a_JournalTemplate=C:\COMFO\CTALK\JOURSTD.TPL_x000d__x000a_LbStateAddress=3 3 0 251 1 89 2 311_x000d__x000a_LbStateJou 4" xfId="74"/>
    <cellStyle name="_x000d__x000a_JournalTemplate=C:\COMFO\CTALK\JOURSTD.TPL_x000d__x000a_LbStateAddress=3 3 0 251 1 89 2 311_x000d__x000a_LbStateJou 5" xfId="139"/>
    <cellStyle name="_x000d__x000a_JournalTemplate=C:\COMFO\CTALK\JOURSTD.TPL_x000d__x000a_LbStateAddress=3 3 0 251 1 89 2 311_x000d__x000a_LbStateJou_091215 MB berekening x-factoren NG4R_incl gasaansluiting" xfId="140"/>
    <cellStyle name="_x000d__x000a_JournalTemplate=C:\COMFO\CTALK\JOURSTD.TPL_x000d__x000a_LbStateAddress=3 3 0 251 1 89 2 311_x000d__x000a_LbStateJou_CONCEPT invulmodule E 2012 - aanpassing tab 7 2" xfId="136"/>
    <cellStyle name=";;;" xfId="141"/>
    <cellStyle name="_2010 02 11 Aansluitcontr omzet 2010 TR en M+A   v02" xfId="142"/>
    <cellStyle name="_2011 05 23 Maandrapportage dec (v20)" xfId="143"/>
    <cellStyle name="_Adriatica - Cover" xfId="144"/>
    <cellStyle name="_Adriatica Historical Financial Data 070430" xfId="145"/>
    <cellStyle name="_Adriatica Venus model draft 071108 ex macros" xfId="146"/>
    <cellStyle name="_Broker SOTP 080131" xfId="147"/>
    <cellStyle name="_Eni SOTP Sequoia Valuation 070501" xfId="148"/>
    <cellStyle name="_Map1" xfId="149"/>
    <cellStyle name="=C:\WINNT35\SYSTEM32\COMMAND.COM" xfId="150"/>
    <cellStyle name="20% - Accent1 2" xfId="75"/>
    <cellStyle name="20% - Accent1 2 2" xfId="368"/>
    <cellStyle name="20% - Accent1 3" xfId="3"/>
    <cellStyle name="20% - Accent2 2" xfId="76"/>
    <cellStyle name="20% - Accent2 2 2" xfId="369"/>
    <cellStyle name="20% - Accent2 3" xfId="4"/>
    <cellStyle name="20% - Accent3 2" xfId="77"/>
    <cellStyle name="20% - Accent3 2 2" xfId="370"/>
    <cellStyle name="20% - Accent3 3" xfId="5"/>
    <cellStyle name="20% - Accent4 2" xfId="78"/>
    <cellStyle name="20% - Accent4 2 2" xfId="371"/>
    <cellStyle name="20% - Accent4 3" xfId="6"/>
    <cellStyle name="20% - Accent5 2" xfId="79"/>
    <cellStyle name="20% - Accent5 2 2" xfId="372"/>
    <cellStyle name="20% - Accent5 3" xfId="7"/>
    <cellStyle name="20% - Accent6 2" xfId="80"/>
    <cellStyle name="20% - Accent6 2 2" xfId="373"/>
    <cellStyle name="20% - Accent6 3" xfId="8"/>
    <cellStyle name="40% - Accent1 2" xfId="81"/>
    <cellStyle name="40% - Accent1 2 2" xfId="374"/>
    <cellStyle name="40% - Accent1 3" xfId="9"/>
    <cellStyle name="40% - Accent2 2" xfId="82"/>
    <cellStyle name="40% - Accent2 2 2" xfId="375"/>
    <cellStyle name="40% - Accent2 3" xfId="10"/>
    <cellStyle name="40% - Accent3 2" xfId="83"/>
    <cellStyle name="40% - Accent3 2 2" xfId="376"/>
    <cellStyle name="40% - Accent3 3" xfId="11"/>
    <cellStyle name="40% - Accent4 2" xfId="84"/>
    <cellStyle name="40% - Accent4 2 2" xfId="377"/>
    <cellStyle name="40% - Accent4 3" xfId="12"/>
    <cellStyle name="40% - Accent5 2" xfId="85"/>
    <cellStyle name="40% - Accent5 2 2" xfId="378"/>
    <cellStyle name="40% - Accent5 3" xfId="13"/>
    <cellStyle name="40% - Accent6 2" xfId="86"/>
    <cellStyle name="40% - Accent6 2 2" xfId="379"/>
    <cellStyle name="40% - Accent6 3" xfId="14"/>
    <cellStyle name="60% - Accent1 2" xfId="87"/>
    <cellStyle name="60% - Accent1 2 2" xfId="380"/>
    <cellStyle name="60% - Accent1 3" xfId="15"/>
    <cellStyle name="60% - Accent2 2" xfId="88"/>
    <cellStyle name="60% - Accent2 2 2" xfId="381"/>
    <cellStyle name="60% - Accent2 3" xfId="16"/>
    <cellStyle name="60% - Accent3 2" xfId="89"/>
    <cellStyle name="60% - Accent3 2 2" xfId="382"/>
    <cellStyle name="60% - Accent3 3" xfId="17"/>
    <cellStyle name="60% - Accent4 2" xfId="90"/>
    <cellStyle name="60% - Accent4 2 2" xfId="383"/>
    <cellStyle name="60% - Accent4 3" xfId="18"/>
    <cellStyle name="60% - Accent5 2" xfId="91"/>
    <cellStyle name="60% - Accent5 2 2" xfId="384"/>
    <cellStyle name="60% - Accent5 3" xfId="19"/>
    <cellStyle name="60% - Accent6 2" xfId="92"/>
    <cellStyle name="60% - Accent6 2 2" xfId="385"/>
    <cellStyle name="60% - Accent6 3" xfId="20"/>
    <cellStyle name="Accent1 2" xfId="93"/>
    <cellStyle name="Accent1 2 2" xfId="386"/>
    <cellStyle name="Accent1 3" xfId="21"/>
    <cellStyle name="Accent2 2" xfId="94"/>
    <cellStyle name="Accent2 2 2" xfId="387"/>
    <cellStyle name="Accent2 3" xfId="22"/>
    <cellStyle name="Accent3 2" xfId="95"/>
    <cellStyle name="Accent3 2 2" xfId="388"/>
    <cellStyle name="Accent3 3" xfId="23"/>
    <cellStyle name="Accent4 2" xfId="96"/>
    <cellStyle name="Accent4 2 2" xfId="389"/>
    <cellStyle name="Accent4 3" xfId="24"/>
    <cellStyle name="Accent5 2" xfId="97"/>
    <cellStyle name="Accent5 2 2" xfId="390"/>
    <cellStyle name="Accent5 3" xfId="25"/>
    <cellStyle name="Accent6 2" xfId="98"/>
    <cellStyle name="Accent6 2 2" xfId="391"/>
    <cellStyle name="Accent6 3" xfId="26"/>
    <cellStyle name="AFE" xfId="151"/>
    <cellStyle name="Andre's Title" xfId="152"/>
    <cellStyle name="ArialNormal" xfId="153"/>
    <cellStyle name="Bad" xfId="27"/>
    <cellStyle name="Bad 2" xfId="99"/>
    <cellStyle name="Band 1" xfId="154"/>
    <cellStyle name="Band 2" xfId="155"/>
    <cellStyle name="BANDE BLEUE" xfId="156"/>
    <cellStyle name="Berekening 2" xfId="28"/>
    <cellStyle name="Berekening 2 2" xfId="392"/>
    <cellStyle name="Blue" xfId="157"/>
    <cellStyle name="BoxHeading" xfId="158"/>
    <cellStyle name="British Pound" xfId="159"/>
    <cellStyle name="British Pound[2]" xfId="160"/>
    <cellStyle name="British Pound_Adriatica Model 070703v3" xfId="161"/>
    <cellStyle name="Business Description" xfId="162"/>
    <cellStyle name="C01_Page_head" xfId="163"/>
    <cellStyle name="C02_Date line" xfId="164"/>
    <cellStyle name="C03_Col head general" xfId="165"/>
    <cellStyle name="C08_Table text" xfId="166"/>
    <cellStyle name="C09_Style I Roman figures" xfId="167"/>
    <cellStyle name="C10_2001 Figs Green" xfId="168"/>
    <cellStyle name="C11_2002 Figs Bold Green" xfId="169"/>
    <cellStyle name="C12_Annotation" xfId="170"/>
    <cellStyle name="C13_Annotation Superiors" xfId="171"/>
    <cellStyle name="C14_2001 Figs 2 decimals Green" xfId="172"/>
    <cellStyle name="C15_Previous year figs" xfId="173"/>
    <cellStyle name="C15a_Previous year figs 2 dec" xfId="174"/>
    <cellStyle name="C15d_Previous Year Figs 1 dec" xfId="175"/>
    <cellStyle name="Calculation" xfId="29"/>
    <cellStyle name="Calculation 2" xfId="100"/>
    <cellStyle name="Calculation 2 2" xfId="415"/>
    <cellStyle name="Calculation 3" xfId="402"/>
    <cellStyle name="CB Link" xfId="176"/>
    <cellStyle name="CB Normal" xfId="177"/>
    <cellStyle name="CComma" xfId="178"/>
    <cellStyle name="CComma (0)" xfId="179"/>
    <cellStyle name="CCurrency (0)" xfId="180"/>
    <cellStyle name="Check Cell" xfId="30"/>
    <cellStyle name="Check Cell 2" xfId="101"/>
    <cellStyle name="Co. Names" xfId="181"/>
    <cellStyle name="Co. Names - Bold" xfId="182"/>
    <cellStyle name="Co. Names_Break-Up" xfId="183"/>
    <cellStyle name="COL HEADINGS" xfId="184"/>
    <cellStyle name="ColHeading" xfId="185"/>
    <cellStyle name="ColumnHead" xfId="186"/>
    <cellStyle name="ColumnHeading" xfId="187"/>
    <cellStyle name="ColumnHeadings" xfId="188"/>
    <cellStyle name="ColumnHeadings2" xfId="189"/>
    <cellStyle name="Comma [1]" xfId="190"/>
    <cellStyle name="Comma 0" xfId="191"/>
    <cellStyle name="Comma 2" xfId="102"/>
    <cellStyle name="Comma 2 2" xfId="430"/>
    <cellStyle name="Comma 3" xfId="103"/>
    <cellStyle name="Comma_Budget 2007 (Bewerkt PJB)" xfId="192"/>
    <cellStyle name="Comma0" xfId="193"/>
    <cellStyle name="Comment" xfId="194"/>
    <cellStyle name="Company" xfId="195"/>
    <cellStyle name="Controlecel 2" xfId="31"/>
    <cellStyle name="CoTitle" xfId="196"/>
    <cellStyle name="CountryTitle" xfId="197"/>
    <cellStyle name="CurRatio" xfId="198"/>
    <cellStyle name="Currency [1]" xfId="199"/>
    <cellStyle name="Currency [2]" xfId="200"/>
    <cellStyle name="Currency 0" xfId="201"/>
    <cellStyle name="Currency 2" xfId="202"/>
    <cellStyle name="data" xfId="203"/>
    <cellStyle name="date" xfId="204"/>
    <cellStyle name="date [dd mmm]" xfId="205"/>
    <cellStyle name="date [mmm yyyy]" xfId="206"/>
    <cellStyle name="Date Aligned" xfId="207"/>
    <cellStyle name="date_Adriatica Model 070703v3" xfId="208"/>
    <cellStyle name="Dates" xfId="209"/>
    <cellStyle name="DatesYears" xfId="210"/>
    <cellStyle name="days" xfId="211"/>
    <cellStyle name="decimal [3]" xfId="212"/>
    <cellStyle name="decimal [4]" xfId="213"/>
    <cellStyle name="Dollars" xfId="214"/>
    <cellStyle name="Dollars(0)" xfId="215"/>
    <cellStyle name="Dollars_Adriatica - Cover" xfId="216"/>
    <cellStyle name="Dotted Line" xfId="217"/>
    <cellStyle name="Estimate" xfId="218"/>
    <cellStyle name="Euro" xfId="32"/>
    <cellStyle name="Euro 2" xfId="104"/>
    <cellStyle name="Euro 2 2" xfId="416"/>
    <cellStyle name="Euro 2 3" xfId="432"/>
    <cellStyle name="Euro 3" xfId="403"/>
    <cellStyle name="Euro 4" xfId="444"/>
    <cellStyle name="Euro_2010 02 04 Aansluitcontr omzet 2009 TR en M+A   v10" xfId="219"/>
    <cellStyle name="Explanatory Text" xfId="33"/>
    <cellStyle name="Explanatory Text 2" xfId="105"/>
    <cellStyle name="FieldName" xfId="220"/>
    <cellStyle name="Footnote" xfId="221"/>
    <cellStyle name="Footnotes" xfId="222"/>
    <cellStyle name="Formula" xfId="223"/>
    <cellStyle name="G01_2001 figures 1 decimal a" xfId="224"/>
    <cellStyle name="G02 Tab figs Light 0 deci" xfId="225"/>
    <cellStyle name="G02 Table Text" xfId="226"/>
    <cellStyle name="G02_B_page_head" xfId="227"/>
    <cellStyle name="G03_Text" xfId="228"/>
    <cellStyle name="G05 Tab Head Light" xfId="229"/>
    <cellStyle name="G05_Superiors" xfId="230"/>
    <cellStyle name="G06_2001 Col heads" xfId="231"/>
    <cellStyle name="G06a_$_Million" xfId="232"/>
    <cellStyle name="G07_2002 figures bold black" xfId="233"/>
    <cellStyle name="G08_2001_figs" xfId="234"/>
    <cellStyle name="G11_Folio" xfId="235"/>
    <cellStyle name="G12_Date line" xfId="236"/>
    <cellStyle name="Gekoppelde cel 2" xfId="34"/>
    <cellStyle name="Goed 2" xfId="35"/>
    <cellStyle name="Good" xfId="36"/>
    <cellStyle name="Good 2" xfId="106"/>
    <cellStyle name="Hard Percent" xfId="237"/>
    <cellStyle name="Header" xfId="37"/>
    <cellStyle name="Header 2" xfId="238"/>
    <cellStyle name="Header 3" xfId="239"/>
    <cellStyle name="header1" xfId="240"/>
    <cellStyle name="header2" xfId="241"/>
    <cellStyle name="header3" xfId="242"/>
    <cellStyle name="headers" xfId="243"/>
    <cellStyle name="heading" xfId="244"/>
    <cellStyle name="Heading 1" xfId="38"/>
    <cellStyle name="Heading 1 2" xfId="107"/>
    <cellStyle name="Heading 2" xfId="39"/>
    <cellStyle name="Heading 2 2" xfId="108"/>
    <cellStyle name="Heading 3" xfId="40"/>
    <cellStyle name="Heading 3 2" xfId="109"/>
    <cellStyle name="Heading 4" xfId="41"/>
    <cellStyle name="Heading 4 2" xfId="110"/>
    <cellStyle name="heading_a2" xfId="245"/>
    <cellStyle name="Hidden" xfId="246"/>
    <cellStyle name="hide" xfId="247"/>
    <cellStyle name="Hyperlink black" xfId="248"/>
    <cellStyle name="Input" xfId="42"/>
    <cellStyle name="Input %" xfId="249"/>
    <cellStyle name="Input 10" xfId="434"/>
    <cellStyle name="Input 11" xfId="440"/>
    <cellStyle name="Input 12" xfId="428"/>
    <cellStyle name="Input 13" xfId="435"/>
    <cellStyle name="Input 14" xfId="431"/>
    <cellStyle name="Input 15" xfId="433"/>
    <cellStyle name="Input 2" xfId="111"/>
    <cellStyle name="Input 2 2" xfId="418"/>
    <cellStyle name="Input 3" xfId="404"/>
    <cellStyle name="Input 4" xfId="417"/>
    <cellStyle name="Input 5" xfId="441"/>
    <cellStyle name="Input 6" xfId="400"/>
    <cellStyle name="Input 7" xfId="436"/>
    <cellStyle name="Input 8" xfId="439"/>
    <cellStyle name="Input 9" xfId="429"/>
    <cellStyle name="Input_Adriatica - Cover" xfId="250"/>
    <cellStyle name="InputBlueFont" xfId="251"/>
    <cellStyle name="InputCell" xfId="252"/>
    <cellStyle name="Invoer 2" xfId="43"/>
    <cellStyle name="Invoer 2 2" xfId="393"/>
    <cellStyle name="Item" xfId="253"/>
    <cellStyle name="Item Descriptions" xfId="254"/>
    <cellStyle name="Item Descriptions - Bold" xfId="255"/>
    <cellStyle name="Item Descriptions_6079BX" xfId="256"/>
    <cellStyle name="Item_090305_Swap &amp; EK ratios_analyse" xfId="257"/>
    <cellStyle name="ItemTypeClass" xfId="258"/>
    <cellStyle name="Komma" xfId="132" builtinId="3"/>
    <cellStyle name="Komma 10 2" xfId="133"/>
    <cellStyle name="Komma 14 2" xfId="126"/>
    <cellStyle name="Komma 14 2 2" xfId="424"/>
    <cellStyle name="Komma 2" xfId="68"/>
    <cellStyle name="Komma 2 2" xfId="124"/>
    <cellStyle name="Komma 2 2 2" xfId="364"/>
    <cellStyle name="Komma 2 2 3" xfId="413"/>
    <cellStyle name="Komma 2 2 4" xfId="398"/>
    <cellStyle name="Komma 2 3" xfId="130"/>
    <cellStyle name="Komma 2 3 2" xfId="426"/>
    <cellStyle name="Komma 2 4" xfId="361"/>
    <cellStyle name="Komma 3" xfId="112"/>
    <cellStyle name="Komma 3 2" xfId="131"/>
    <cellStyle name="Komma 3 2 2" xfId="427"/>
    <cellStyle name="Komma 3 3" xfId="419"/>
    <cellStyle name="Komma 4" xfId="127"/>
    <cellStyle name="Komma 5" xfId="44"/>
    <cellStyle name="Komma 5 2" xfId="442"/>
    <cellStyle name="Komma 6" xfId="138"/>
    <cellStyle name="Kop 1 2" xfId="45"/>
    <cellStyle name="Kop 2 2" xfId="46"/>
    <cellStyle name="Kop 3 2" xfId="47"/>
    <cellStyle name="Kop 4 2" xfId="48"/>
    <cellStyle name="Labels" xfId="259"/>
    <cellStyle name="Legal 8½ x 14 in" xfId="260"/>
    <cellStyle name="ligne vert clair police gras" xfId="261"/>
    <cellStyle name="Line" xfId="262"/>
    <cellStyle name="Link" xfId="263"/>
    <cellStyle name="Linked Cell" xfId="49"/>
    <cellStyle name="Linked Cell 2" xfId="113"/>
    <cellStyle name="Memo" xfId="264"/>
    <cellStyle name="million" xfId="265"/>
    <cellStyle name="million [1]" xfId="266"/>
    <cellStyle name="MLComma0" xfId="267"/>
    <cellStyle name="MLDollar0" xfId="268"/>
    <cellStyle name="MLHeaderSection" xfId="269"/>
    <cellStyle name="MLMultiple0" xfId="270"/>
    <cellStyle name="MLPercent0" xfId="271"/>
    <cellStyle name="Model" xfId="272"/>
    <cellStyle name="Models" xfId="273"/>
    <cellStyle name="MonthYears" xfId="274"/>
    <cellStyle name="Multiple" xfId="275"/>
    <cellStyle name="Multiple [0]" xfId="276"/>
    <cellStyle name="Multiple [1]" xfId="277"/>
    <cellStyle name="Multiple_Adriatica - Cover" xfId="278"/>
    <cellStyle name="Multiple0" xfId="279"/>
    <cellStyle name="MultipleType" xfId="280"/>
    <cellStyle name="Names" xfId="281"/>
    <cellStyle name="Neutraal 2" xfId="50"/>
    <cellStyle name="Neutral" xfId="51"/>
    <cellStyle name="Neutral 2" xfId="114"/>
    <cellStyle name="Normal - Style1" xfId="282"/>
    <cellStyle name="Normal [0]" xfId="283"/>
    <cellStyle name="Normal [2]" xfId="284"/>
    <cellStyle name="Normal 2" xfId="115"/>
    <cellStyle name="Normal 2 2" xfId="437"/>
    <cellStyle name="Normal 3" xfId="116"/>
    <cellStyle name="Normal 3 2" xfId="438"/>
    <cellStyle name="Normal_# klanten" xfId="52"/>
    <cellStyle name="Normale_129-137 ok" xfId="285"/>
    <cellStyle name="Note" xfId="53"/>
    <cellStyle name="Note 2" xfId="117"/>
    <cellStyle name="Note 2 2" xfId="420"/>
    <cellStyle name="Note 3" xfId="405"/>
    <cellStyle name="Notitie 2" xfId="54"/>
    <cellStyle name="Notitie 2 2" xfId="394"/>
    <cellStyle name="Notitie 3" xfId="406"/>
    <cellStyle name="Numbers" xfId="286"/>
    <cellStyle name="Numbers - Bold" xfId="287"/>
    <cellStyle name="Numbers - Bold - Italic" xfId="288"/>
    <cellStyle name="Numbers - Bold_6079BX" xfId="289"/>
    <cellStyle name="Numbers - Large" xfId="290"/>
    <cellStyle name="Numbers_6079BX" xfId="291"/>
    <cellStyle name="Ongeldig 2" xfId="55"/>
    <cellStyle name="Output" xfId="56"/>
    <cellStyle name="Output 2" xfId="118"/>
    <cellStyle name="Output 2 2" xfId="421"/>
    <cellStyle name="Output 3" xfId="407"/>
    <cellStyle name="Page Number" xfId="292"/>
    <cellStyle name="PageSubtitle" xfId="293"/>
    <cellStyle name="PageTitle" xfId="294"/>
    <cellStyle name="pence" xfId="295"/>
    <cellStyle name="pence [1]" xfId="296"/>
    <cellStyle name="pence_Nightingale financials v7" xfId="297"/>
    <cellStyle name="Percent [0]" xfId="298"/>
    <cellStyle name="percent [1]" xfId="299"/>
    <cellStyle name="percent [100]" xfId="300"/>
    <cellStyle name="percent [2]" xfId="301"/>
    <cellStyle name="Percent 2" xfId="302"/>
    <cellStyle name="Percent0" xfId="303"/>
    <cellStyle name="Percentage" xfId="304"/>
    <cellStyle name="PercentChange" xfId="305"/>
    <cellStyle name="Price" xfId="306"/>
    <cellStyle name="Procent" xfId="399" builtinId="5"/>
    <cellStyle name="Procent 2" xfId="70"/>
    <cellStyle name="Procent 2 2" xfId="307"/>
    <cellStyle name="Procent 3" xfId="128"/>
    <cellStyle name="Procent 4" xfId="57"/>
    <cellStyle name="Procent 4 2" xfId="443"/>
    <cellStyle name="Protected" xfId="308"/>
    <cellStyle name="ProtectedDates" xfId="309"/>
    <cellStyle name="r" xfId="310"/>
    <cellStyle name="RatioX" xfId="311"/>
    <cellStyle name="Result" xfId="312"/>
    <cellStyle name="RowHead" xfId="313"/>
    <cellStyle name="RowHeading" xfId="314"/>
    <cellStyle name="ScripFactor" xfId="315"/>
    <cellStyle name="SectionHeading" xfId="316"/>
    <cellStyle name="Standaard" xfId="0" builtinId="0"/>
    <cellStyle name="Standaard 2" xfId="69"/>
    <cellStyle name="Standaard 2 2" xfId="72"/>
    <cellStyle name="Standaard 2 2 2" xfId="317"/>
    <cellStyle name="Standaard 2 2 3" xfId="366"/>
    <cellStyle name="Standaard 2 3" xfId="123"/>
    <cellStyle name="Standaard 2 3 2" xfId="423"/>
    <cellStyle name="Standaard 2 3 3" xfId="414"/>
    <cellStyle name="Standaard 2 4" xfId="135"/>
    <cellStyle name="Standaard 3" xfId="71"/>
    <cellStyle name="Standaard 3 2" xfId="397"/>
    <cellStyle name="Standaard 3 3" xfId="363"/>
    <cellStyle name="Standaard 3 4" xfId="410"/>
    <cellStyle name="Standaard 4" xfId="73"/>
    <cellStyle name="Standaard 4 2" xfId="411"/>
    <cellStyle name="Standaard 4 3" xfId="401"/>
    <cellStyle name="Standaard 5" xfId="125"/>
    <cellStyle name="Standaard 6" xfId="1"/>
    <cellStyle name="Standaard 6 2" xfId="134"/>
    <cellStyle name="Standaard 7" xfId="137"/>
    <cellStyle name="Stijl 1" xfId="318"/>
    <cellStyle name="Stijl 2" xfId="319"/>
    <cellStyle name="Style 1" xfId="320"/>
    <cellStyle name="Style 2" xfId="321"/>
    <cellStyle name="Style D" xfId="322"/>
    <cellStyle name="Style D green" xfId="323"/>
    <cellStyle name="Style D_Base Data" xfId="324"/>
    <cellStyle name="Style E" xfId="325"/>
    <cellStyle name="Style E green" xfId="326"/>
    <cellStyle name="Style E_Base Data" xfId="327"/>
    <cellStyle name="SubHeading" xfId="328"/>
    <cellStyle name="SubsidTitle" xfId="329"/>
    <cellStyle name="Table Head" xfId="330"/>
    <cellStyle name="Table Head Aligned" xfId="331"/>
    <cellStyle name="Table Head Blue" xfId="332"/>
    <cellStyle name="Table Head Green" xfId="333"/>
    <cellStyle name="Table Title" xfId="334"/>
    <cellStyle name="Table Units" xfId="335"/>
    <cellStyle name="TableBody" xfId="336"/>
    <cellStyle name="TableBodyR" xfId="337"/>
    <cellStyle name="TableColHeads" xfId="338"/>
    <cellStyle name="times" xfId="339"/>
    <cellStyle name="Titel 2" xfId="58"/>
    <cellStyle name="Title" xfId="59"/>
    <cellStyle name="Title - PROJECT" xfId="340"/>
    <cellStyle name="Title - Underline" xfId="341"/>
    <cellStyle name="Title 2" xfId="119"/>
    <cellStyle name="Title_Adriatica - Cover" xfId="342"/>
    <cellStyle name="title1" xfId="343"/>
    <cellStyle name="title2" xfId="344"/>
    <cellStyle name="Titles" xfId="345"/>
    <cellStyle name="Titles - Col. Headings" xfId="346"/>
    <cellStyle name="Titles - Other" xfId="347"/>
    <cellStyle name="Titles_Adriatica - WoodMac Production Output 070430" xfId="348"/>
    <cellStyle name="Titles2" xfId="349"/>
    <cellStyle name="TITRE ORANGE" xfId="350"/>
    <cellStyle name="Totaal 2" xfId="60"/>
    <cellStyle name="Totaal 2 2" xfId="395"/>
    <cellStyle name="Total" xfId="61"/>
    <cellStyle name="Total 2" xfId="120"/>
    <cellStyle name="Total 2 2" xfId="422"/>
    <cellStyle name="Total 3" xfId="408"/>
    <cellStyle name="Totals" xfId="351"/>
    <cellStyle name="Totals [0]" xfId="352"/>
    <cellStyle name="Totals [2]" xfId="353"/>
    <cellStyle name="Totals_090305_Swap &amp; EK ratios_analyse" xfId="354"/>
    <cellStyle name="Uitvoer 2" xfId="62"/>
    <cellStyle name="Uitvoer 2 2" xfId="396"/>
    <cellStyle name="UnProtectedCalc" xfId="355"/>
    <cellStyle name="Valuta 2" xfId="356"/>
    <cellStyle name="Valuta 2 2" xfId="365"/>
    <cellStyle name="Verklarende tekst 2" xfId="63"/>
    <cellStyle name="Waarschuwingstekst 2" xfId="64"/>
    <cellStyle name="Warning Text" xfId="65"/>
    <cellStyle name="Warning Text 2" xfId="121"/>
    <cellStyle name="WIt" xfId="122"/>
    <cellStyle name="Year" xfId="357"/>
    <cellStyle name="Years" xfId="358"/>
    <cellStyle name="yellow" xfId="359"/>
    <cellStyle name="Zero" xfId="360"/>
  </cellStyles>
  <dxfs count="0"/>
  <tableStyles count="0" defaultTableStyle="TableStyleMedium2" defaultPivotStyle="PivotStyleMedium9"/>
  <colors>
    <mruColors>
      <color rgb="FF007FAE"/>
      <color rgb="FFE5007D"/>
      <color rgb="FFCC0066"/>
      <color rgb="FFD60093"/>
      <color rgb="FFFF3399"/>
      <color rgb="FFFF00FF"/>
      <color rgb="FFFFCCFF"/>
      <color rgb="FFCCFFCC"/>
      <color rgb="FFFFCC99"/>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19850</xdr:colOff>
      <xdr:row>15</xdr:row>
      <xdr:rowOff>8005</xdr:rowOff>
    </xdr:from>
    <xdr:to>
      <xdr:col>11</xdr:col>
      <xdr:colOff>632733</xdr:colOff>
      <xdr:row>19</xdr:row>
      <xdr:rowOff>10828</xdr:rowOff>
    </xdr:to>
    <xdr:sp macro="" textlink="">
      <xdr:nvSpPr>
        <xdr:cNvPr id="61" name="Rechthoek 60"/>
        <xdr:cNvSpPr/>
      </xdr:nvSpPr>
      <xdr:spPr>
        <a:xfrm>
          <a:off x="24708650" y="2760730"/>
          <a:ext cx="1984483" cy="726723"/>
        </a:xfrm>
        <a:prstGeom prst="rect">
          <a:avLst/>
        </a:prstGeom>
        <a:solidFill>
          <a:srgbClr val="E5007D"/>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Kosten</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kumimoji="0" lang="nl-NL" sz="1200" b="1" i="0" u="none" strike="noStrike" kern="0" cap="none" spc="0" normalizeH="0" baseline="0" noProof="0">
            <a:ln>
              <a:noFill/>
            </a:ln>
            <a:solidFill>
              <a:schemeClr val="bg1"/>
            </a:solidFill>
            <a:effectLst/>
            <a:uLnTx/>
            <a:uFillTx/>
            <a:latin typeface="Arial"/>
            <a:ea typeface="+mn-ea"/>
            <a:cs typeface="+mn-cs"/>
          </a:endParaRPr>
        </a:p>
      </xdr:txBody>
    </xdr:sp>
    <xdr:clientData/>
  </xdr:twoCellAnchor>
  <xdr:twoCellAnchor>
    <xdr:from>
      <xdr:col>9</xdr:col>
      <xdr:colOff>24573</xdr:colOff>
      <xdr:row>25</xdr:row>
      <xdr:rowOff>15208</xdr:rowOff>
    </xdr:from>
    <xdr:to>
      <xdr:col>11</xdr:col>
      <xdr:colOff>637456</xdr:colOff>
      <xdr:row>28</xdr:row>
      <xdr:rowOff>130091</xdr:rowOff>
    </xdr:to>
    <xdr:sp macro="" textlink="">
      <xdr:nvSpPr>
        <xdr:cNvPr id="62" name="Rechthoek 61"/>
        <xdr:cNvSpPr/>
      </xdr:nvSpPr>
      <xdr:spPr>
        <a:xfrm>
          <a:off x="24713373" y="4577683"/>
          <a:ext cx="1984483" cy="657808"/>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EHD maatstaf berekeningen</a:t>
          </a:r>
          <a:endParaRPr kumimoji="0" lang="nl-NL" sz="1200" b="0" i="0" u="none" strike="noStrike" kern="0" cap="none" spc="0" normalizeH="0" baseline="0" noProof="0">
            <a:ln>
              <a:noFill/>
            </a:ln>
            <a:solidFill>
              <a:srgbClr val="5F1F7A"/>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48666</xdr:colOff>
      <xdr:row>20</xdr:row>
      <xdr:rowOff>24497</xdr:rowOff>
    </xdr:from>
    <xdr:to>
      <xdr:col>12</xdr:col>
      <xdr:colOff>37381</xdr:colOff>
      <xdr:row>24</xdr:row>
      <xdr:rowOff>27321</xdr:rowOff>
    </xdr:to>
    <xdr:sp macro="" textlink="">
      <xdr:nvSpPr>
        <xdr:cNvPr id="63" name="Rechthoek 62"/>
        <xdr:cNvSpPr/>
      </xdr:nvSpPr>
      <xdr:spPr>
        <a:xfrm>
          <a:off x="5113725" y="4899056"/>
          <a:ext cx="1804068" cy="7648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SO</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19051</xdr:colOff>
      <xdr:row>18</xdr:row>
      <xdr:rowOff>7363</xdr:rowOff>
    </xdr:from>
    <xdr:to>
      <xdr:col>7</xdr:col>
      <xdr:colOff>631933</xdr:colOff>
      <xdr:row>22</xdr:row>
      <xdr:rowOff>10188</xdr:rowOff>
    </xdr:to>
    <xdr:sp macro="" textlink="">
      <xdr:nvSpPr>
        <xdr:cNvPr id="64" name="Rechthoek 63"/>
        <xdr:cNvSpPr/>
      </xdr:nvSpPr>
      <xdr:spPr>
        <a:xfrm>
          <a:off x="21964651" y="3303013"/>
          <a:ext cx="1984482" cy="7267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GAW sheet</a:t>
          </a:r>
        </a:p>
      </xdr:txBody>
    </xdr:sp>
    <xdr:clientData/>
  </xdr:twoCellAnchor>
  <xdr:twoCellAnchor>
    <xdr:from>
      <xdr:col>12</xdr:col>
      <xdr:colOff>37381</xdr:colOff>
      <xdr:row>18</xdr:row>
      <xdr:rowOff>12615</xdr:rowOff>
    </xdr:from>
    <xdr:to>
      <xdr:col>14</xdr:col>
      <xdr:colOff>22408</xdr:colOff>
      <xdr:row>22</xdr:row>
      <xdr:rowOff>25909</xdr:rowOff>
    </xdr:to>
    <xdr:cxnSp macro="">
      <xdr:nvCxnSpPr>
        <xdr:cNvPr id="65" name="Rechte verbindingslijn met pijl 64"/>
        <xdr:cNvCxnSpPr>
          <a:stCxn id="63" idx="3"/>
          <a:endCxn id="72" idx="1"/>
        </xdr:cNvCxnSpPr>
      </xdr:nvCxnSpPr>
      <xdr:spPr>
        <a:xfrm flipV="1">
          <a:off x="6917793" y="4506174"/>
          <a:ext cx="1195262" cy="77529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632733</xdr:colOff>
      <xdr:row>17</xdr:row>
      <xdr:rowOff>9416</xdr:rowOff>
    </xdr:from>
    <xdr:to>
      <xdr:col>14</xdr:col>
      <xdr:colOff>67235</xdr:colOff>
      <xdr:row>17</xdr:row>
      <xdr:rowOff>11206</xdr:rowOff>
    </xdr:to>
    <xdr:cxnSp macro="">
      <xdr:nvCxnSpPr>
        <xdr:cNvPr id="66" name="Rechte verbindingslijn met pijl 65"/>
        <xdr:cNvCxnSpPr>
          <a:stCxn id="61" idx="3"/>
        </xdr:cNvCxnSpPr>
      </xdr:nvCxnSpPr>
      <xdr:spPr>
        <a:xfrm>
          <a:off x="26693133" y="3124091"/>
          <a:ext cx="1491902" cy="1790"/>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624087</xdr:colOff>
      <xdr:row>20</xdr:row>
      <xdr:rowOff>8776</xdr:rowOff>
    </xdr:from>
    <xdr:to>
      <xdr:col>5</xdr:col>
      <xdr:colOff>19051</xdr:colOff>
      <xdr:row>20</xdr:row>
      <xdr:rowOff>12621</xdr:rowOff>
    </xdr:to>
    <xdr:cxnSp macro="">
      <xdr:nvCxnSpPr>
        <xdr:cNvPr id="67" name="Rechte verbindingslijn met pijl 66"/>
        <xdr:cNvCxnSpPr>
          <a:stCxn id="73" idx="3"/>
          <a:endCxn id="64" idx="1"/>
        </xdr:cNvCxnSpPr>
      </xdr:nvCxnSpPr>
      <xdr:spPr>
        <a:xfrm flipV="1">
          <a:off x="21198087" y="3666376"/>
          <a:ext cx="766564" cy="3845"/>
        </a:xfrm>
        <a:prstGeom prst="straightConnector1">
          <a:avLst/>
        </a:prstGeom>
        <a:noFill/>
        <a:ln w="19050" cap="flat" cmpd="sng" algn="ctr">
          <a:solidFill>
            <a:srgbClr val="5F1F7A"/>
          </a:solidFill>
          <a:prstDash val="solid"/>
          <a:tailEnd type="arrow"/>
        </a:ln>
        <a:effectLst/>
      </xdr:spPr>
    </xdr:cxnSp>
    <xdr:clientData/>
  </xdr:twoCellAnchor>
  <xdr:twoCellAnchor>
    <xdr:from>
      <xdr:col>7</xdr:col>
      <xdr:colOff>631933</xdr:colOff>
      <xdr:row>17</xdr:row>
      <xdr:rowOff>9417</xdr:rowOff>
    </xdr:from>
    <xdr:to>
      <xdr:col>9</xdr:col>
      <xdr:colOff>19850</xdr:colOff>
      <xdr:row>20</xdr:row>
      <xdr:rowOff>8776</xdr:rowOff>
    </xdr:to>
    <xdr:cxnSp macro="">
      <xdr:nvCxnSpPr>
        <xdr:cNvPr id="68" name="Rechte verbindingslijn met pijl 67"/>
        <xdr:cNvCxnSpPr>
          <a:stCxn id="64" idx="3"/>
          <a:endCxn id="61" idx="1"/>
        </xdr:cNvCxnSpPr>
      </xdr:nvCxnSpPr>
      <xdr:spPr>
        <a:xfrm flipV="1">
          <a:off x="23949133" y="3124092"/>
          <a:ext cx="759517" cy="54228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627530</xdr:colOff>
      <xdr:row>20</xdr:row>
      <xdr:rowOff>44824</xdr:rowOff>
    </xdr:from>
    <xdr:to>
      <xdr:col>14</xdr:col>
      <xdr:colOff>481853</xdr:colOff>
      <xdr:row>26</xdr:row>
      <xdr:rowOff>22411</xdr:rowOff>
    </xdr:to>
    <xdr:cxnSp macro="">
      <xdr:nvCxnSpPr>
        <xdr:cNvPr id="69" name="Rechte verbindingslijn met pijl 68"/>
        <xdr:cNvCxnSpPr/>
      </xdr:nvCxnSpPr>
      <xdr:spPr>
        <a:xfrm flipH="1">
          <a:off x="26687930" y="3702424"/>
          <a:ext cx="1911723" cy="1063437"/>
        </a:xfrm>
        <a:prstGeom prst="straightConnector1">
          <a:avLst/>
        </a:prstGeom>
        <a:noFill/>
        <a:ln w="19050" cap="flat" cmpd="sng" algn="ctr">
          <a:solidFill>
            <a:srgbClr val="5F1F7A"/>
          </a:solidFill>
          <a:prstDash val="solid"/>
          <a:tailEnd type="arrow"/>
        </a:ln>
        <a:effectLst/>
      </xdr:spPr>
    </xdr:cxnSp>
    <xdr:clientData/>
  </xdr:twoCellAnchor>
  <xdr:twoCellAnchor>
    <xdr:from>
      <xdr:col>12</xdr:col>
      <xdr:colOff>8404</xdr:colOff>
      <xdr:row>20</xdr:row>
      <xdr:rowOff>14027</xdr:rowOff>
    </xdr:from>
    <xdr:to>
      <xdr:col>15</xdr:col>
      <xdr:colOff>328849</xdr:colOff>
      <xdr:row>27</xdr:row>
      <xdr:rowOff>78442</xdr:rowOff>
    </xdr:to>
    <xdr:cxnSp macro="">
      <xdr:nvCxnSpPr>
        <xdr:cNvPr id="70" name="Rechte verbindingslijn met pijl 69"/>
        <xdr:cNvCxnSpPr>
          <a:endCxn id="72" idx="2"/>
        </xdr:cNvCxnSpPr>
      </xdr:nvCxnSpPr>
      <xdr:spPr>
        <a:xfrm flipV="1">
          <a:off x="6888816" y="4888586"/>
          <a:ext cx="2135798" cy="1397915"/>
        </a:xfrm>
        <a:prstGeom prst="straightConnector1">
          <a:avLst/>
        </a:prstGeom>
        <a:noFill/>
        <a:ln w="19050" cap="flat" cmpd="sng" algn="ctr">
          <a:solidFill>
            <a:srgbClr val="5F1F7A"/>
          </a:solidFill>
          <a:prstDash val="solid"/>
          <a:tailEnd type="arrow"/>
        </a:ln>
        <a:effectLst/>
      </xdr:spPr>
    </xdr:cxnSp>
    <xdr:clientData/>
  </xdr:twoCellAnchor>
  <xdr:twoCellAnchor>
    <xdr:from>
      <xdr:col>6</xdr:col>
      <xdr:colOff>325492</xdr:colOff>
      <xdr:row>22</xdr:row>
      <xdr:rowOff>10188</xdr:rowOff>
    </xdr:from>
    <xdr:to>
      <xdr:col>9</xdr:col>
      <xdr:colOff>24573</xdr:colOff>
      <xdr:row>26</xdr:row>
      <xdr:rowOff>195914</xdr:rowOff>
    </xdr:to>
    <xdr:cxnSp macro="">
      <xdr:nvCxnSpPr>
        <xdr:cNvPr id="71" name="Rechte verbindingslijn met pijl 70"/>
        <xdr:cNvCxnSpPr>
          <a:stCxn id="64" idx="2"/>
          <a:endCxn id="62" idx="1"/>
        </xdr:cNvCxnSpPr>
      </xdr:nvCxnSpPr>
      <xdr:spPr>
        <a:xfrm>
          <a:off x="22956892" y="4029738"/>
          <a:ext cx="1756481" cy="890576"/>
        </a:xfrm>
        <a:prstGeom prst="straightConnector1">
          <a:avLst/>
        </a:prstGeom>
        <a:noFill/>
        <a:ln w="19050" cap="flat" cmpd="sng" algn="ctr">
          <a:solidFill>
            <a:srgbClr val="5F1F7A"/>
          </a:solidFill>
          <a:prstDash val="solid"/>
          <a:tailEnd type="arrow"/>
        </a:ln>
        <a:effectLst/>
      </xdr:spPr>
    </xdr:cxnSp>
    <xdr:clientData/>
  </xdr:twoCellAnchor>
  <xdr:twoCellAnchor>
    <xdr:from>
      <xdr:col>14</xdr:col>
      <xdr:colOff>22408</xdr:colOff>
      <xdr:row>16</xdr:row>
      <xdr:rowOff>11203</xdr:rowOff>
    </xdr:from>
    <xdr:to>
      <xdr:col>17</xdr:col>
      <xdr:colOff>1598</xdr:colOff>
      <xdr:row>20</xdr:row>
      <xdr:rowOff>14027</xdr:rowOff>
    </xdr:to>
    <xdr:sp macro="" textlink="">
      <xdr:nvSpPr>
        <xdr:cNvPr id="72" name="Rechthoek 71"/>
        <xdr:cNvSpPr/>
      </xdr:nvSpPr>
      <xdr:spPr>
        <a:xfrm>
          <a:off x="8113055" y="4123762"/>
          <a:ext cx="1794543" cy="764824"/>
        </a:xfrm>
        <a:prstGeom prst="rect">
          <a:avLst/>
        </a:prstGeom>
        <a:solidFill>
          <a:srgbClr val="007FAE"/>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a:t>
          </a:r>
        </a:p>
      </xdr:txBody>
    </xdr:sp>
    <xdr:clientData/>
  </xdr:twoCellAnchor>
  <xdr:twoCellAnchor>
    <xdr:from>
      <xdr:col>1</xdr:col>
      <xdr:colOff>11205</xdr:colOff>
      <xdr:row>18</xdr:row>
      <xdr:rowOff>11209</xdr:rowOff>
    </xdr:from>
    <xdr:to>
      <xdr:col>3</xdr:col>
      <xdr:colOff>624087</xdr:colOff>
      <xdr:row>22</xdr:row>
      <xdr:rowOff>14033</xdr:rowOff>
    </xdr:to>
    <xdr:sp macro="" textlink="">
      <xdr:nvSpPr>
        <xdr:cNvPr id="73" name="Rechthoek 72"/>
        <xdr:cNvSpPr/>
      </xdr:nvSpPr>
      <xdr:spPr>
        <a:xfrm>
          <a:off x="19213605" y="3306859"/>
          <a:ext cx="1984482" cy="726724"/>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Investeringen</a:t>
          </a:r>
          <a:endParaRPr kumimoji="0" lang="nl-NL" sz="105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10</xdr:row>
      <xdr:rowOff>78441</xdr:rowOff>
    </xdr:from>
    <xdr:to>
      <xdr:col>7</xdr:col>
      <xdr:colOff>635292</xdr:colOff>
      <xdr:row>14</xdr:row>
      <xdr:rowOff>81265</xdr:rowOff>
    </xdr:to>
    <xdr:sp macro="" textlink="">
      <xdr:nvSpPr>
        <xdr:cNvPr id="74" name="Stroomdiagram: Proces 73"/>
        <xdr:cNvSpPr/>
      </xdr:nvSpPr>
      <xdr:spPr>
        <a:xfrm>
          <a:off x="21968010" y="1926291"/>
          <a:ext cx="1984482" cy="7267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Start EHD-GAW</a:t>
          </a:r>
        </a:p>
      </xdr:txBody>
    </xdr:sp>
    <xdr:clientData/>
  </xdr:twoCellAnchor>
  <xdr:twoCellAnchor>
    <xdr:from>
      <xdr:col>6</xdr:col>
      <xdr:colOff>325492</xdr:colOff>
      <xdr:row>14</xdr:row>
      <xdr:rowOff>81265</xdr:rowOff>
    </xdr:from>
    <xdr:to>
      <xdr:col>6</xdr:col>
      <xdr:colOff>328851</xdr:colOff>
      <xdr:row>18</xdr:row>
      <xdr:rowOff>7363</xdr:rowOff>
    </xdr:to>
    <xdr:cxnSp macro="">
      <xdr:nvCxnSpPr>
        <xdr:cNvPr id="75" name="Rechte verbindingslijn met pijl 74"/>
        <xdr:cNvCxnSpPr>
          <a:stCxn id="74" idx="2"/>
          <a:endCxn id="64" idx="0"/>
        </xdr:cNvCxnSpPr>
      </xdr:nvCxnSpPr>
      <xdr:spPr>
        <a:xfrm flipH="1">
          <a:off x="22956892" y="2653015"/>
          <a:ext cx="3359" cy="649998"/>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B1:R46"/>
  <sheetViews>
    <sheetView showGridLines="0" tabSelected="1" zoomScale="85" zoomScaleNormal="85" workbookViewId="0"/>
  </sheetViews>
  <sheetFormatPr defaultRowHeight="14.25"/>
  <cols>
    <col min="1" max="1" width="3.42578125" style="132" customWidth="1"/>
    <col min="2" max="16384" width="9.140625" style="132"/>
  </cols>
  <sheetData>
    <row r="1" spans="2:18">
      <c r="B1" s="3" t="s">
        <v>351</v>
      </c>
    </row>
    <row r="3" spans="2:18" s="20" customFormat="1" ht="18" customHeight="1">
      <c r="B3" s="19" t="s">
        <v>122</v>
      </c>
    </row>
    <row r="5" spans="2:18">
      <c r="B5" s="3" t="s">
        <v>276</v>
      </c>
    </row>
    <row r="6" spans="2:18">
      <c r="B6" s="128" t="s">
        <v>323</v>
      </c>
    </row>
    <row r="7" spans="2:18">
      <c r="B7" s="22" t="s">
        <v>350</v>
      </c>
    </row>
    <row r="8" spans="2:18">
      <c r="B8" s="22"/>
    </row>
    <row r="10" spans="2:18" s="133" customFormat="1" ht="15">
      <c r="B10" s="133" t="s">
        <v>280</v>
      </c>
    </row>
    <row r="11" spans="2:18" s="134" customFormat="1" ht="15">
      <c r="B11" s="135"/>
      <c r="C11" s="135"/>
      <c r="D11" s="135"/>
      <c r="E11" s="135"/>
      <c r="F11" s="135"/>
      <c r="G11" s="135"/>
      <c r="H11" s="135"/>
      <c r="I11" s="135"/>
      <c r="J11" s="135"/>
      <c r="K11" s="135"/>
      <c r="L11" s="135"/>
      <c r="M11" s="135"/>
      <c r="N11" s="135"/>
      <c r="O11" s="135"/>
      <c r="P11" s="135"/>
      <c r="Q11" s="135"/>
      <c r="R11" s="132"/>
    </row>
    <row r="12" spans="2:18" s="134" customFormat="1" ht="15">
      <c r="B12" s="135"/>
      <c r="C12" s="135"/>
      <c r="D12" s="135"/>
      <c r="E12" s="135"/>
      <c r="F12" s="135"/>
      <c r="G12" s="135"/>
      <c r="H12" s="135"/>
      <c r="I12" s="135"/>
      <c r="J12" s="135"/>
      <c r="K12" s="135"/>
      <c r="L12" s="135"/>
      <c r="M12" s="135"/>
      <c r="N12" s="135"/>
      <c r="O12" s="135"/>
      <c r="P12" s="135"/>
      <c r="Q12" s="135"/>
      <c r="R12" s="132"/>
    </row>
    <row r="13" spans="2:18" s="134" customFormat="1" ht="15">
      <c r="B13" s="135"/>
      <c r="C13" s="135"/>
      <c r="D13" s="135"/>
      <c r="E13" s="135"/>
      <c r="F13" s="135"/>
      <c r="G13" s="135"/>
      <c r="H13" s="135"/>
      <c r="I13" s="135"/>
      <c r="J13" s="135"/>
      <c r="K13" s="135"/>
      <c r="L13" s="135"/>
      <c r="M13" s="135"/>
      <c r="N13" s="135"/>
      <c r="O13" s="135"/>
      <c r="P13" s="135"/>
      <c r="Q13" s="135"/>
      <c r="R13" s="132"/>
    </row>
    <row r="14" spans="2:18" s="134" customFormat="1" ht="15">
      <c r="B14" s="135"/>
      <c r="C14" s="135"/>
      <c r="D14" s="135"/>
      <c r="E14" s="135"/>
      <c r="F14" s="135"/>
      <c r="G14" s="135"/>
      <c r="H14" s="135"/>
      <c r="I14" s="135"/>
      <c r="J14" s="135"/>
      <c r="K14" s="135"/>
      <c r="L14" s="135"/>
      <c r="M14" s="135"/>
      <c r="N14" s="135"/>
      <c r="O14" s="135"/>
      <c r="P14" s="135"/>
      <c r="Q14" s="135"/>
      <c r="R14" s="132"/>
    </row>
    <row r="15" spans="2:18" s="134" customFormat="1" ht="15">
      <c r="B15" s="135"/>
      <c r="C15" s="135"/>
      <c r="D15" s="135"/>
      <c r="E15" s="135"/>
      <c r="F15" s="135"/>
      <c r="G15" s="135"/>
      <c r="H15" s="135"/>
      <c r="I15" s="135"/>
      <c r="J15" s="135"/>
      <c r="K15" s="135"/>
      <c r="L15" s="135"/>
      <c r="M15" s="135"/>
      <c r="N15" s="135"/>
      <c r="O15" s="135"/>
      <c r="P15" s="135"/>
      <c r="Q15" s="135"/>
      <c r="R15" s="132"/>
    </row>
    <row r="16" spans="2:18" s="134" customFormat="1" ht="15">
      <c r="B16" s="135"/>
      <c r="C16" s="135"/>
      <c r="D16" s="135"/>
      <c r="E16" s="135"/>
      <c r="F16" s="135"/>
      <c r="G16" s="135"/>
      <c r="H16" s="135"/>
      <c r="I16" s="135"/>
      <c r="J16" s="135"/>
      <c r="K16" s="135"/>
      <c r="L16" s="135"/>
      <c r="M16" s="135"/>
      <c r="N16" s="135"/>
      <c r="O16" s="135"/>
      <c r="P16" s="135"/>
      <c r="Q16" s="135"/>
      <c r="R16" s="132"/>
    </row>
    <row r="17" spans="2:18" s="134" customFormat="1" ht="15">
      <c r="B17" s="135"/>
      <c r="C17" s="135"/>
      <c r="D17" s="135"/>
      <c r="E17" s="135"/>
      <c r="F17" s="135"/>
      <c r="G17" s="135"/>
      <c r="H17" s="135"/>
      <c r="I17" s="135"/>
      <c r="J17" s="135"/>
      <c r="K17" s="135"/>
      <c r="L17" s="135"/>
      <c r="M17" s="135"/>
      <c r="N17" s="135"/>
      <c r="O17" s="135"/>
      <c r="P17" s="135"/>
      <c r="Q17" s="135"/>
      <c r="R17" s="132"/>
    </row>
    <row r="18" spans="2:18" s="134" customFormat="1" ht="15">
      <c r="B18" s="135"/>
      <c r="C18" s="135"/>
      <c r="D18" s="135"/>
      <c r="E18" s="135"/>
      <c r="F18" s="135"/>
      <c r="G18" s="135"/>
      <c r="H18" s="135"/>
      <c r="I18" s="135"/>
      <c r="J18" s="135"/>
      <c r="K18" s="135"/>
      <c r="L18" s="135"/>
      <c r="M18" s="135"/>
      <c r="N18" s="135"/>
      <c r="O18" s="135"/>
      <c r="P18" s="135"/>
      <c r="Q18" s="135"/>
      <c r="R18" s="132"/>
    </row>
    <row r="19" spans="2:18" s="134" customFormat="1" ht="15">
      <c r="B19" s="135"/>
      <c r="C19" s="135"/>
      <c r="D19" s="135"/>
      <c r="E19" s="135"/>
      <c r="F19" s="135"/>
      <c r="G19" s="135"/>
      <c r="H19" s="135"/>
      <c r="I19" s="135"/>
      <c r="J19" s="135"/>
      <c r="K19" s="135"/>
      <c r="L19" s="135"/>
      <c r="M19" s="135"/>
      <c r="N19" s="135"/>
      <c r="O19" s="135"/>
      <c r="P19" s="135"/>
      <c r="Q19" s="135"/>
      <c r="R19" s="132"/>
    </row>
    <row r="20" spans="2:18" s="134" customFormat="1" ht="15">
      <c r="B20" s="135"/>
      <c r="C20" s="135"/>
      <c r="D20" s="135"/>
      <c r="E20" s="135"/>
      <c r="F20" s="135"/>
      <c r="G20" s="135"/>
      <c r="H20" s="135"/>
      <c r="I20" s="135"/>
      <c r="J20" s="135"/>
      <c r="K20" s="135"/>
      <c r="L20" s="135"/>
      <c r="M20" s="135"/>
      <c r="N20" s="135"/>
      <c r="O20" s="135"/>
      <c r="P20" s="135"/>
      <c r="Q20" s="135"/>
      <c r="R20" s="132"/>
    </row>
    <row r="21" spans="2:18" s="134" customFormat="1" ht="15">
      <c r="B21" s="135"/>
      <c r="C21" s="135"/>
      <c r="D21" s="135"/>
      <c r="E21" s="135"/>
      <c r="F21" s="135"/>
      <c r="G21" s="135"/>
      <c r="H21" s="135"/>
      <c r="I21" s="135"/>
      <c r="J21" s="135"/>
      <c r="K21" s="135"/>
      <c r="L21" s="135"/>
      <c r="M21" s="135"/>
      <c r="N21" s="135"/>
      <c r="O21" s="135"/>
      <c r="P21" s="135"/>
      <c r="Q21" s="135"/>
      <c r="R21" s="132"/>
    </row>
    <row r="22" spans="2:18" s="134" customFormat="1" ht="15">
      <c r="B22" s="135"/>
      <c r="C22" s="135"/>
      <c r="D22" s="135"/>
      <c r="E22" s="135"/>
      <c r="F22" s="135"/>
      <c r="G22" s="135"/>
      <c r="H22" s="135"/>
      <c r="I22" s="135"/>
      <c r="J22" s="135"/>
      <c r="K22" s="135"/>
      <c r="L22" s="135"/>
      <c r="M22" s="135"/>
      <c r="N22" s="135"/>
      <c r="O22" s="135"/>
      <c r="P22" s="135"/>
      <c r="Q22" s="135"/>
      <c r="R22" s="132"/>
    </row>
    <row r="23" spans="2:18" s="134" customFormat="1" ht="15">
      <c r="B23" s="135"/>
      <c r="C23" s="135"/>
      <c r="D23" s="135"/>
      <c r="E23" s="135"/>
      <c r="F23" s="135"/>
      <c r="G23" s="135"/>
      <c r="H23" s="135"/>
      <c r="I23" s="135"/>
      <c r="J23" s="135"/>
      <c r="K23" s="135"/>
      <c r="L23" s="135"/>
      <c r="M23" s="135"/>
      <c r="N23" s="135"/>
      <c r="O23" s="135"/>
      <c r="P23" s="135"/>
      <c r="Q23" s="135"/>
      <c r="R23" s="132"/>
    </row>
    <row r="24" spans="2:18" s="134" customFormat="1" ht="15">
      <c r="B24" s="135"/>
      <c r="C24" s="135"/>
      <c r="D24" s="135"/>
      <c r="E24" s="135"/>
      <c r="F24" s="135"/>
      <c r="G24" s="135"/>
      <c r="H24" s="135"/>
      <c r="I24" s="135"/>
      <c r="J24" s="135"/>
      <c r="K24" s="135"/>
      <c r="L24" s="135"/>
      <c r="M24" s="135"/>
      <c r="N24" s="135"/>
      <c r="O24" s="135"/>
      <c r="P24" s="135"/>
      <c r="Q24" s="135"/>
      <c r="R24" s="132"/>
    </row>
    <row r="25" spans="2:18" s="134" customFormat="1" ht="15">
      <c r="B25" s="135"/>
      <c r="C25" s="135"/>
      <c r="D25" s="135"/>
      <c r="E25" s="135"/>
      <c r="F25" s="135"/>
      <c r="G25" s="135"/>
      <c r="H25" s="135"/>
      <c r="I25" s="135"/>
      <c r="J25" s="135"/>
      <c r="K25" s="135"/>
      <c r="L25" s="135"/>
      <c r="M25" s="135"/>
      <c r="N25" s="135"/>
      <c r="O25" s="135"/>
      <c r="P25" s="135"/>
      <c r="Q25" s="135"/>
      <c r="R25" s="132"/>
    </row>
    <row r="26" spans="2:18" s="134" customFormat="1" ht="15">
      <c r="B26" s="76" t="s">
        <v>329</v>
      </c>
      <c r="C26" s="76" t="s">
        <v>330</v>
      </c>
      <c r="E26" s="135"/>
      <c r="F26" s="135"/>
      <c r="G26" s="135"/>
      <c r="H26" s="135"/>
      <c r="I26" s="135"/>
      <c r="J26" s="135"/>
      <c r="K26" s="135"/>
      <c r="L26" s="135"/>
      <c r="M26" s="135"/>
      <c r="N26" s="135"/>
      <c r="O26" s="135"/>
      <c r="P26" s="135"/>
      <c r="Q26" s="135"/>
      <c r="R26" s="132"/>
    </row>
    <row r="27" spans="2:18" s="134" customFormat="1" ht="15">
      <c r="B27" s="76" t="s">
        <v>331</v>
      </c>
      <c r="C27" s="76" t="s">
        <v>332</v>
      </c>
      <c r="E27" s="135"/>
      <c r="F27" s="135"/>
      <c r="G27" s="135"/>
      <c r="H27" s="135"/>
      <c r="I27" s="136"/>
      <c r="J27" s="135"/>
      <c r="K27" s="135"/>
      <c r="L27" s="135"/>
      <c r="M27" s="135"/>
      <c r="N27" s="135"/>
      <c r="O27" s="135"/>
      <c r="P27" s="135"/>
      <c r="Q27" s="135"/>
      <c r="R27" s="132"/>
    </row>
    <row r="28" spans="2:18" s="134" customFormat="1" ht="15">
      <c r="B28" s="76" t="s">
        <v>333</v>
      </c>
      <c r="C28" s="76" t="s">
        <v>334</v>
      </c>
      <c r="E28" s="135"/>
      <c r="F28" s="135"/>
      <c r="G28" s="135"/>
      <c r="H28" s="135"/>
      <c r="I28" s="135"/>
      <c r="J28" s="135"/>
      <c r="K28" s="135"/>
      <c r="L28" s="135"/>
      <c r="M28" s="135"/>
      <c r="N28" s="135"/>
      <c r="O28" s="135"/>
      <c r="P28" s="135"/>
      <c r="Q28" s="135"/>
      <c r="R28" s="132"/>
    </row>
    <row r="29" spans="2:18" s="134" customFormat="1" ht="15">
      <c r="B29" s="135"/>
      <c r="C29" s="135"/>
      <c r="D29" s="135"/>
      <c r="E29" s="135"/>
      <c r="F29" s="135"/>
      <c r="G29" s="135"/>
      <c r="H29" s="135"/>
      <c r="I29" s="135"/>
      <c r="J29" s="135"/>
      <c r="K29" s="135"/>
      <c r="L29" s="135"/>
      <c r="M29" s="135"/>
      <c r="N29" s="135"/>
      <c r="O29" s="135"/>
      <c r="P29" s="135"/>
      <c r="Q29" s="135"/>
      <c r="R29" s="132"/>
    </row>
    <row r="30" spans="2:18" s="55" customFormat="1" ht="12.75">
      <c r="B30" s="55" t="s">
        <v>123</v>
      </c>
    </row>
    <row r="31" spans="2:18" s="3" customFormat="1" ht="12.75"/>
    <row r="32" spans="2:18" s="3" customFormat="1" ht="12.75">
      <c r="B32" s="90"/>
      <c r="C32" s="3" t="s">
        <v>124</v>
      </c>
    </row>
    <row r="33" spans="2:3" s="3" customFormat="1" ht="12.75">
      <c r="B33" s="91"/>
      <c r="C33" s="3" t="s">
        <v>125</v>
      </c>
    </row>
    <row r="34" spans="2:3" s="3" customFormat="1" ht="12.75">
      <c r="B34" s="92"/>
      <c r="C34" s="3" t="s">
        <v>126</v>
      </c>
    </row>
    <row r="35" spans="2:3" s="3" customFormat="1" ht="12.75">
      <c r="B35" s="93"/>
      <c r="C35" s="3" t="s">
        <v>127</v>
      </c>
    </row>
    <row r="36" spans="2:3" s="3" customFormat="1" ht="12.75">
      <c r="B36" s="94"/>
      <c r="C36" s="3" t="s">
        <v>128</v>
      </c>
    </row>
    <row r="37" spans="2:3" s="3" customFormat="1" ht="12.75">
      <c r="B37" s="95"/>
      <c r="C37" s="3" t="s">
        <v>129</v>
      </c>
    </row>
    <row r="38" spans="2:3" s="3" customFormat="1" ht="12.75">
      <c r="B38" s="96"/>
      <c r="C38" s="3" t="s">
        <v>130</v>
      </c>
    </row>
    <row r="39" spans="2:3" s="3" customFormat="1" ht="12.75">
      <c r="B39" s="97"/>
      <c r="C39" s="3" t="s">
        <v>131</v>
      </c>
    </row>
    <row r="40" spans="2:3" s="3" customFormat="1" ht="12.75">
      <c r="B40" s="98"/>
      <c r="C40" s="3" t="s">
        <v>288</v>
      </c>
    </row>
    <row r="41" spans="2:3" s="3" customFormat="1" ht="12.75">
      <c r="B41" s="99" t="s">
        <v>132</v>
      </c>
      <c r="C41" s="3" t="s">
        <v>133</v>
      </c>
    </row>
    <row r="42" spans="2:3" s="3" customFormat="1" ht="12.75"/>
    <row r="43" spans="2:3" s="3" customFormat="1" ht="12.75"/>
    <row r="44" spans="2:3" s="3" customFormat="1" ht="12.75"/>
    <row r="45" spans="2:3" s="3" customFormat="1" ht="12.75">
      <c r="B45" s="56" t="s">
        <v>134</v>
      </c>
    </row>
    <row r="46" spans="2:3" s="3" customFormat="1" ht="12.7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
  <sheetViews>
    <sheetView zoomScale="85" zoomScaleNormal="85" workbookViewId="0"/>
  </sheetViews>
  <sheetFormatPr defaultRowHeight="14.25"/>
  <cols>
    <col min="1" max="16384" width="9.140625" style="139"/>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tabColor rgb="FFCCFFCC"/>
  </sheetPr>
  <dimension ref="A1:W87"/>
  <sheetViews>
    <sheetView showGridLines="0" zoomScale="85" zoomScaleNormal="85" workbookViewId="0">
      <pane xSplit="10" ySplit="6" topLeftCell="K7" activePane="bottomRight" state="frozen"/>
      <selection pane="topRight" activeCell="K1" sqref="K1"/>
      <selection pane="bottomLeft" activeCell="A7" sqref="A7"/>
      <selection pane="bottomRight"/>
    </sheetView>
  </sheetViews>
  <sheetFormatPr defaultRowHeight="14.25"/>
  <cols>
    <col min="1" max="1" width="2.7109375" style="143" customWidth="1"/>
    <col min="2" max="2" width="56" style="132" customWidth="1"/>
    <col min="3" max="3" width="2.7109375" style="132" customWidth="1"/>
    <col min="4" max="4" width="13.140625" style="132" customWidth="1"/>
    <col min="5" max="7" width="2.7109375" style="132" customWidth="1"/>
    <col min="8" max="8" width="15.7109375" style="3" customWidth="1"/>
    <col min="9" max="9" width="2.7109375" style="132" customWidth="1"/>
    <col min="10" max="10" width="15.7109375" style="132" customWidth="1"/>
    <col min="11" max="11" width="3.28515625" style="132" customWidth="1"/>
    <col min="12" max="19" width="14.7109375" style="132" customWidth="1"/>
    <col min="20" max="20" width="4.5703125" style="132" customWidth="1"/>
    <col min="21" max="21" width="15.28515625" style="132" customWidth="1"/>
    <col min="22" max="22" width="3.5703125" style="132" customWidth="1"/>
    <col min="23" max="23" width="18.85546875" style="132" customWidth="1"/>
    <col min="24" max="16384" width="9.140625" style="132"/>
  </cols>
  <sheetData>
    <row r="1" spans="1:23">
      <c r="B1" s="3" t="s">
        <v>351</v>
      </c>
    </row>
    <row r="2" spans="1:23" s="1" customFormat="1" ht="18" customHeight="1">
      <c r="B2" s="2" t="s">
        <v>154</v>
      </c>
    </row>
    <row r="3" spans="1:23" s="3" customFormat="1" ht="12.75">
      <c r="A3" s="58"/>
    </row>
    <row r="4" spans="1:23" s="3" customFormat="1" ht="12.75">
      <c r="A4" s="58"/>
      <c r="B4" s="3" t="s">
        <v>340</v>
      </c>
    </row>
    <row r="5" spans="1:23" s="3" customFormat="1" ht="12.75">
      <c r="A5" s="69"/>
      <c r="B5" s="3" t="s">
        <v>335</v>
      </c>
    </row>
    <row r="6" spans="1:23" s="4" customFormat="1" ht="12.75">
      <c r="A6" s="71"/>
      <c r="D6" s="4" t="s">
        <v>120</v>
      </c>
      <c r="H6" s="4" t="s">
        <v>0</v>
      </c>
      <c r="J6" s="4" t="s">
        <v>1</v>
      </c>
      <c r="L6" s="4" t="s">
        <v>2</v>
      </c>
      <c r="M6" s="4" t="s">
        <v>52</v>
      </c>
      <c r="N6" s="4" t="s">
        <v>3</v>
      </c>
      <c r="O6" s="4" t="s">
        <v>4</v>
      </c>
      <c r="P6" s="4" t="s">
        <v>5</v>
      </c>
      <c r="Q6" s="4" t="s">
        <v>6</v>
      </c>
      <c r="R6" s="4" t="s">
        <v>7</v>
      </c>
      <c r="S6" s="4" t="s">
        <v>25</v>
      </c>
      <c r="U6" s="4" t="s">
        <v>141</v>
      </c>
      <c r="W6" s="4" t="s">
        <v>121</v>
      </c>
    </row>
    <row r="7" spans="1:23" s="3" customFormat="1" ht="12.75">
      <c r="A7" s="54"/>
    </row>
    <row r="8" spans="1:23" s="4" customFormat="1" ht="12.75">
      <c r="A8" s="71"/>
      <c r="B8" s="4" t="s">
        <v>26</v>
      </c>
      <c r="J8" s="5"/>
      <c r="K8" s="5"/>
      <c r="L8" s="5"/>
      <c r="M8" s="5"/>
      <c r="N8" s="5"/>
      <c r="O8" s="5"/>
      <c r="P8" s="5"/>
      <c r="Q8" s="5"/>
      <c r="R8" s="5"/>
      <c r="S8" s="5"/>
      <c r="U8" s="5"/>
    </row>
    <row r="9" spans="1:23" s="3" customFormat="1" ht="12.75">
      <c r="A9" s="70"/>
      <c r="J9" s="9"/>
      <c r="K9" s="9"/>
      <c r="L9" s="9"/>
      <c r="M9" s="9"/>
      <c r="N9" s="9"/>
      <c r="O9" s="9"/>
      <c r="P9" s="9"/>
      <c r="Q9" s="9"/>
      <c r="R9" s="9"/>
      <c r="S9" s="9"/>
      <c r="U9" s="9"/>
    </row>
    <row r="10" spans="1:23" s="3" customFormat="1" ht="12.75">
      <c r="A10" s="75"/>
      <c r="B10" s="7" t="s">
        <v>12</v>
      </c>
      <c r="J10" s="9"/>
      <c r="K10" s="9"/>
      <c r="L10" s="9"/>
      <c r="M10" s="9"/>
      <c r="N10" s="9"/>
      <c r="O10" s="9"/>
      <c r="P10" s="9"/>
      <c r="Q10" s="9"/>
      <c r="R10" s="9"/>
      <c r="S10" s="9"/>
      <c r="U10" s="9"/>
    </row>
    <row r="11" spans="1:23" s="3" customFormat="1" ht="12.75">
      <c r="A11" s="75"/>
      <c r="B11" s="3" t="s">
        <v>13</v>
      </c>
      <c r="H11" s="3" t="s">
        <v>27</v>
      </c>
      <c r="J11" s="8">
        <f>SUM(L11:S11)</f>
        <v>106431270.77558732</v>
      </c>
      <c r="K11" s="9"/>
      <c r="L11" s="10">
        <v>1352219.694095403</v>
      </c>
      <c r="M11" s="10">
        <v>1807410.5850510495</v>
      </c>
      <c r="N11" s="10">
        <v>15451522.247629007</v>
      </c>
      <c r="O11" s="10">
        <v>54691139.93491026</v>
      </c>
      <c r="P11" s="10">
        <v>1259680.3400000001</v>
      </c>
      <c r="Q11" s="10">
        <v>22083093.229521647</v>
      </c>
      <c r="R11" s="10">
        <v>448742.67831010983</v>
      </c>
      <c r="S11" s="10">
        <v>9337462.0660698358</v>
      </c>
      <c r="T11" s="56"/>
      <c r="U11" s="10">
        <v>1443780.9</v>
      </c>
      <c r="W11" s="56" t="s">
        <v>283</v>
      </c>
    </row>
    <row r="12" spans="1:23" s="3" customFormat="1" ht="12.75">
      <c r="A12" s="75"/>
      <c r="B12" s="3" t="s">
        <v>14</v>
      </c>
      <c r="H12" s="3" t="s">
        <v>27</v>
      </c>
      <c r="J12" s="8">
        <f>SUM(L12:S12)</f>
        <v>1451503.1367181304</v>
      </c>
      <c r="K12" s="9"/>
      <c r="L12" s="10"/>
      <c r="M12" s="10"/>
      <c r="N12" s="10"/>
      <c r="O12" s="10"/>
      <c r="P12" s="10">
        <v>191878.15999999997</v>
      </c>
      <c r="Q12" s="10">
        <v>1259624.9767181305</v>
      </c>
      <c r="R12" s="10"/>
      <c r="S12" s="10"/>
      <c r="T12" s="56"/>
      <c r="U12" s="10"/>
      <c r="W12" s="56" t="s">
        <v>250</v>
      </c>
    </row>
    <row r="13" spans="1:23" s="3" customFormat="1" ht="12.75">
      <c r="A13" s="75"/>
      <c r="J13" s="9"/>
      <c r="K13" s="9"/>
      <c r="L13" s="9"/>
      <c r="M13" s="9"/>
      <c r="N13" s="9"/>
      <c r="O13" s="9"/>
      <c r="P13" s="9"/>
      <c r="Q13" s="9"/>
      <c r="R13" s="9"/>
      <c r="S13" s="9"/>
      <c r="U13" s="9"/>
    </row>
    <row r="14" spans="1:23" s="3" customFormat="1" ht="12.75">
      <c r="A14" s="75"/>
      <c r="B14" s="7" t="s">
        <v>15</v>
      </c>
      <c r="J14" s="9"/>
      <c r="K14" s="9"/>
      <c r="L14" s="9"/>
      <c r="M14" s="9"/>
      <c r="N14" s="9"/>
      <c r="O14" s="9"/>
      <c r="P14" s="9"/>
      <c r="Q14" s="9"/>
      <c r="R14" s="9"/>
      <c r="S14" s="9"/>
      <c r="U14" s="9"/>
    </row>
    <row r="15" spans="1:23" s="3" customFormat="1" ht="12.75">
      <c r="A15" s="75"/>
      <c r="B15" s="3" t="s">
        <v>16</v>
      </c>
      <c r="H15" s="3" t="s">
        <v>27</v>
      </c>
      <c r="J15" s="8">
        <f t="shared" ref="J15:J16" si="0">SUM(L15:S15)</f>
        <v>0</v>
      </c>
      <c r="K15" s="9"/>
      <c r="L15" s="10"/>
      <c r="M15" s="10"/>
      <c r="N15" s="10"/>
      <c r="O15" s="10"/>
      <c r="P15" s="10"/>
      <c r="Q15" s="10"/>
      <c r="R15" s="10"/>
      <c r="S15" s="10"/>
      <c r="U15" s="10"/>
    </row>
    <row r="16" spans="1:23" s="3" customFormat="1" ht="12.75">
      <c r="A16" s="75"/>
      <c r="B16" s="3" t="s">
        <v>17</v>
      </c>
      <c r="H16" s="3" t="s">
        <v>27</v>
      </c>
      <c r="J16" s="8">
        <f t="shared" si="0"/>
        <v>329.3193</v>
      </c>
      <c r="K16" s="9"/>
      <c r="L16" s="10">
        <v>329.3193</v>
      </c>
      <c r="M16" s="10"/>
      <c r="N16" s="10"/>
      <c r="O16" s="10"/>
      <c r="P16" s="10"/>
      <c r="Q16" s="10"/>
      <c r="R16" s="10"/>
      <c r="S16" s="10"/>
      <c r="U16" s="10"/>
    </row>
    <row r="17" spans="1:23" s="3" customFormat="1" ht="12.75">
      <c r="A17" s="75"/>
      <c r="J17" s="9"/>
      <c r="K17" s="9"/>
      <c r="L17" s="9"/>
      <c r="M17" s="9"/>
      <c r="N17" s="9"/>
      <c r="O17" s="9"/>
      <c r="P17" s="9"/>
      <c r="Q17" s="9"/>
      <c r="R17" s="9"/>
      <c r="S17" s="9"/>
      <c r="U17" s="9"/>
    </row>
    <row r="18" spans="1:23" s="3" customFormat="1" ht="12.75">
      <c r="A18" s="75"/>
      <c r="B18" s="7" t="s">
        <v>18</v>
      </c>
      <c r="J18" s="9"/>
      <c r="K18" s="9"/>
      <c r="L18" s="9"/>
      <c r="M18" s="9"/>
      <c r="N18" s="9"/>
      <c r="O18" s="9"/>
      <c r="P18" s="9"/>
      <c r="Q18" s="9"/>
      <c r="R18" s="9"/>
      <c r="S18" s="9"/>
      <c r="U18" s="9"/>
    </row>
    <row r="19" spans="1:23" s="3" customFormat="1" ht="12.75">
      <c r="A19" s="75"/>
      <c r="B19" s="3" t="s">
        <v>19</v>
      </c>
      <c r="D19" s="12"/>
      <c r="H19" s="3" t="s">
        <v>27</v>
      </c>
      <c r="J19" s="8">
        <f t="shared" ref="J19:J23" si="1">SUM(L19:S19)</f>
        <v>148844.89541208133</v>
      </c>
      <c r="K19" s="9"/>
      <c r="L19" s="10">
        <v>0</v>
      </c>
      <c r="M19" s="10">
        <v>0</v>
      </c>
      <c r="N19" s="43">
        <v>144712.22763657215</v>
      </c>
      <c r="O19" s="10">
        <v>0</v>
      </c>
      <c r="P19" s="10">
        <v>0</v>
      </c>
      <c r="Q19" s="43">
        <v>4132.6677755091796</v>
      </c>
      <c r="R19" s="10">
        <v>0</v>
      </c>
      <c r="S19" s="10">
        <v>0</v>
      </c>
      <c r="T19" s="56"/>
      <c r="U19" s="10"/>
      <c r="W19" s="56" t="s">
        <v>274</v>
      </c>
    </row>
    <row r="20" spans="1:23" s="3" customFormat="1" ht="12.75">
      <c r="A20" s="75"/>
      <c r="B20" s="3" t="s">
        <v>202</v>
      </c>
      <c r="D20" s="12"/>
      <c r="H20" s="3" t="s">
        <v>27</v>
      </c>
      <c r="J20" s="8">
        <f t="shared" si="1"/>
        <v>43050.845791145322</v>
      </c>
      <c r="K20" s="9"/>
      <c r="L20" s="10">
        <v>0</v>
      </c>
      <c r="M20" s="10">
        <v>0</v>
      </c>
      <c r="N20" s="10">
        <v>11711.568076778563</v>
      </c>
      <c r="O20" s="10">
        <v>5771.8485674855465</v>
      </c>
      <c r="P20" s="10">
        <v>6543.23</v>
      </c>
      <c r="Q20" s="10">
        <v>11262.121580680068</v>
      </c>
      <c r="R20" s="10">
        <v>921.96</v>
      </c>
      <c r="S20" s="10">
        <v>6840.1175662011474</v>
      </c>
      <c r="U20" s="10"/>
    </row>
    <row r="21" spans="1:23" s="3" customFormat="1" ht="12.75">
      <c r="A21" s="75"/>
      <c r="B21" s="3" t="s">
        <v>22</v>
      </c>
      <c r="H21" s="3" t="s">
        <v>27</v>
      </c>
      <c r="J21" s="8">
        <f t="shared" si="1"/>
        <v>2612126.0882230191</v>
      </c>
      <c r="K21" s="9"/>
      <c r="L21" s="10">
        <v>0</v>
      </c>
      <c r="M21" s="10">
        <v>712.32582892011897</v>
      </c>
      <c r="N21" s="10">
        <v>0</v>
      </c>
      <c r="O21" s="10">
        <v>2420249.746878197</v>
      </c>
      <c r="P21" s="10">
        <v>9309.89</v>
      </c>
      <c r="Q21" s="10">
        <v>24951.321228848723</v>
      </c>
      <c r="R21" s="10">
        <v>2276.7923568146075</v>
      </c>
      <c r="S21" s="10">
        <v>154626.01193023857</v>
      </c>
      <c r="U21" s="10"/>
    </row>
    <row r="22" spans="1:23" s="3" customFormat="1" ht="12.75">
      <c r="A22" s="75"/>
      <c r="J22" s="9"/>
      <c r="K22" s="9"/>
      <c r="L22" s="9"/>
      <c r="M22" s="9"/>
      <c r="N22" s="9"/>
      <c r="O22" s="9"/>
      <c r="P22" s="9"/>
      <c r="Q22" s="9"/>
      <c r="R22" s="9"/>
      <c r="S22" s="9"/>
      <c r="U22" s="9"/>
    </row>
    <row r="23" spans="1:23" s="3" customFormat="1" ht="12.75">
      <c r="A23" s="75"/>
      <c r="B23" s="7" t="s">
        <v>23</v>
      </c>
      <c r="H23" s="3" t="s">
        <v>27</v>
      </c>
      <c r="J23" s="8">
        <f t="shared" si="1"/>
        <v>110687125.0610317</v>
      </c>
      <c r="K23" s="11"/>
      <c r="L23" s="8">
        <f>SUM(L11:L12,L15:L16,L19:L21)</f>
        <v>1352549.013395403</v>
      </c>
      <c r="M23" s="8">
        <f t="shared" ref="M23:U23" si="2">SUM(M11:M12,M15:M16,M19:M21)</f>
        <v>1808122.9108799696</v>
      </c>
      <c r="N23" s="8">
        <f t="shared" si="2"/>
        <v>15607946.043342358</v>
      </c>
      <c r="O23" s="8">
        <f t="shared" si="2"/>
        <v>57117161.530355945</v>
      </c>
      <c r="P23" s="8">
        <f t="shared" si="2"/>
        <v>1467411.6199999999</v>
      </c>
      <c r="Q23" s="8">
        <f t="shared" si="2"/>
        <v>23383064.316824812</v>
      </c>
      <c r="R23" s="8">
        <f t="shared" si="2"/>
        <v>451941.43066692445</v>
      </c>
      <c r="S23" s="8">
        <f>SUM(S11:S12,S15:S16,S19:S21)</f>
        <v>9498928.1955662761</v>
      </c>
      <c r="U23" s="8">
        <f t="shared" si="2"/>
        <v>1443780.9</v>
      </c>
    </row>
    <row r="24" spans="1:23" s="3" customFormat="1" ht="12.75">
      <c r="A24" s="75"/>
      <c r="J24" s="9"/>
      <c r="K24" s="9"/>
      <c r="L24" s="9"/>
      <c r="M24" s="9"/>
      <c r="N24" s="9"/>
      <c r="O24" s="9"/>
      <c r="P24" s="9"/>
      <c r="Q24" s="9"/>
      <c r="R24" s="9"/>
      <c r="S24" s="9"/>
      <c r="U24" s="9"/>
    </row>
    <row r="25" spans="1:23" s="3" customFormat="1" ht="12.75">
      <c r="A25" s="69"/>
      <c r="J25" s="9"/>
      <c r="K25" s="9"/>
      <c r="L25" s="9"/>
      <c r="M25" s="9"/>
      <c r="N25" s="9"/>
      <c r="O25" s="9"/>
      <c r="P25" s="9"/>
      <c r="Q25" s="9"/>
      <c r="R25" s="9"/>
      <c r="S25" s="9"/>
      <c r="U25" s="9"/>
    </row>
    <row r="26" spans="1:23" s="4" customFormat="1" ht="12.75">
      <c r="A26" s="71"/>
      <c r="B26" s="4" t="s">
        <v>28</v>
      </c>
      <c r="J26" s="5"/>
      <c r="K26" s="5"/>
      <c r="L26" s="5"/>
      <c r="M26" s="5"/>
      <c r="N26" s="5"/>
      <c r="O26" s="5"/>
      <c r="P26" s="5"/>
      <c r="Q26" s="5"/>
      <c r="R26" s="5"/>
      <c r="S26" s="5"/>
      <c r="U26" s="5"/>
    </row>
    <row r="27" spans="1:23" s="3" customFormat="1" ht="12.75">
      <c r="A27" s="70"/>
      <c r="J27" s="9"/>
      <c r="K27" s="9"/>
      <c r="L27" s="9"/>
      <c r="M27" s="9"/>
      <c r="N27" s="9"/>
      <c r="O27" s="9"/>
      <c r="P27" s="9"/>
      <c r="Q27" s="9"/>
      <c r="R27" s="9"/>
      <c r="S27" s="9"/>
      <c r="U27" s="9"/>
    </row>
    <row r="28" spans="1:23" s="3" customFormat="1" ht="12.75">
      <c r="A28" s="75"/>
      <c r="B28" s="7" t="s">
        <v>12</v>
      </c>
      <c r="J28" s="9"/>
      <c r="K28" s="9"/>
      <c r="L28" s="9"/>
      <c r="M28" s="9"/>
      <c r="N28" s="9"/>
      <c r="O28" s="9"/>
      <c r="P28" s="9"/>
      <c r="Q28" s="9"/>
      <c r="R28" s="9"/>
      <c r="S28" s="9"/>
      <c r="U28" s="9"/>
    </row>
    <row r="29" spans="1:23" s="3" customFormat="1" ht="12.75">
      <c r="A29" s="75"/>
      <c r="B29" s="3" t="s">
        <v>13</v>
      </c>
      <c r="H29" s="3" t="s">
        <v>29</v>
      </c>
      <c r="J29" s="8">
        <f>SUM(L29:S29)</f>
        <v>94968651.767715275</v>
      </c>
      <c r="K29" s="9"/>
      <c r="L29" s="78">
        <v>1410131.3845624854</v>
      </c>
      <c r="M29" s="79">
        <v>1214676.559830772</v>
      </c>
      <c r="N29" s="79">
        <v>14911368.796906117</v>
      </c>
      <c r="O29" s="79">
        <v>45930887.567487478</v>
      </c>
      <c r="P29" s="79">
        <v>1158791.48</v>
      </c>
      <c r="Q29" s="79">
        <v>22230096.834461957</v>
      </c>
      <c r="R29" s="79">
        <v>678668.75523600937</v>
      </c>
      <c r="S29" s="80">
        <v>7434030.3892304432</v>
      </c>
      <c r="T29" s="56"/>
      <c r="U29" s="10">
        <v>1371296</v>
      </c>
      <c r="W29" s="56" t="s">
        <v>284</v>
      </c>
    </row>
    <row r="30" spans="1:23" s="3" customFormat="1" ht="12.75">
      <c r="A30" s="75"/>
      <c r="B30" s="3" t="s">
        <v>63</v>
      </c>
      <c r="D30" s="12"/>
      <c r="H30" s="3" t="s">
        <v>29</v>
      </c>
      <c r="J30" s="8">
        <f t="shared" ref="J30:J31" si="3">SUM(L30:S30)</f>
        <v>0</v>
      </c>
      <c r="K30" s="9"/>
      <c r="L30" s="81"/>
      <c r="M30" s="77"/>
      <c r="N30" s="77"/>
      <c r="O30" s="77"/>
      <c r="P30" s="77"/>
      <c r="Q30" s="77"/>
      <c r="R30" s="77"/>
      <c r="S30" s="82"/>
      <c r="T30" s="56"/>
      <c r="U30" s="10"/>
      <c r="W30" s="56" t="s">
        <v>250</v>
      </c>
    </row>
    <row r="31" spans="1:23" s="3" customFormat="1" ht="12.75">
      <c r="A31" s="75"/>
      <c r="B31" s="3" t="s">
        <v>14</v>
      </c>
      <c r="H31" s="3" t="s">
        <v>29</v>
      </c>
      <c r="J31" s="8">
        <f t="shared" si="3"/>
        <v>1419340.5381077498</v>
      </c>
      <c r="K31" s="9"/>
      <c r="L31" s="83">
        <v>0</v>
      </c>
      <c r="M31" s="84">
        <v>0</v>
      </c>
      <c r="N31" s="84">
        <v>0</v>
      </c>
      <c r="O31" s="84">
        <v>0</v>
      </c>
      <c r="P31" s="84">
        <v>124697.95</v>
      </c>
      <c r="Q31" s="84">
        <v>1294642.5881077498</v>
      </c>
      <c r="R31" s="84">
        <v>0</v>
      </c>
      <c r="S31" s="85">
        <v>0</v>
      </c>
      <c r="U31" s="10"/>
    </row>
    <row r="32" spans="1:23" s="3" customFormat="1" ht="12.75">
      <c r="A32" s="75"/>
      <c r="J32" s="9"/>
      <c r="K32" s="9"/>
      <c r="L32" s="9"/>
      <c r="M32" s="9"/>
      <c r="N32" s="9"/>
      <c r="O32" s="9"/>
      <c r="P32" s="9"/>
      <c r="Q32" s="9"/>
      <c r="R32" s="9"/>
      <c r="S32" s="9"/>
      <c r="U32" s="9"/>
    </row>
    <row r="33" spans="1:23" s="3" customFormat="1" ht="12.75">
      <c r="A33" s="75"/>
      <c r="B33" s="7" t="s">
        <v>15</v>
      </c>
      <c r="J33" s="9"/>
      <c r="K33" s="9"/>
      <c r="L33" s="9"/>
      <c r="M33" s="9"/>
      <c r="N33" s="9"/>
      <c r="O33" s="9"/>
      <c r="P33" s="9"/>
      <c r="Q33" s="9"/>
      <c r="R33" s="9"/>
      <c r="S33" s="9"/>
      <c r="U33" s="9"/>
    </row>
    <row r="34" spans="1:23" s="3" customFormat="1" ht="12.75">
      <c r="A34" s="75"/>
      <c r="B34" s="3" t="s">
        <v>16</v>
      </c>
      <c r="H34" s="3" t="s">
        <v>29</v>
      </c>
      <c r="J34" s="8">
        <f t="shared" ref="J34:J35" si="4">SUM(L34:S34)</f>
        <v>0</v>
      </c>
      <c r="K34" s="9"/>
      <c r="L34" s="78">
        <v>0</v>
      </c>
      <c r="M34" s="79">
        <v>0</v>
      </c>
      <c r="N34" s="79">
        <v>0</v>
      </c>
      <c r="O34" s="79">
        <v>0</v>
      </c>
      <c r="P34" s="79">
        <v>0</v>
      </c>
      <c r="Q34" s="79">
        <v>0</v>
      </c>
      <c r="R34" s="79">
        <v>0</v>
      </c>
      <c r="S34" s="80">
        <v>0</v>
      </c>
      <c r="U34" s="10"/>
    </row>
    <row r="35" spans="1:23" s="3" customFormat="1" ht="12.75">
      <c r="A35" s="75"/>
      <c r="B35" s="3" t="s">
        <v>17</v>
      </c>
      <c r="H35" s="3" t="s">
        <v>29</v>
      </c>
      <c r="J35" s="8">
        <f t="shared" si="4"/>
        <v>199.10309999999998</v>
      </c>
      <c r="K35" s="9"/>
      <c r="L35" s="83">
        <v>199.10309999999998</v>
      </c>
      <c r="M35" s="84">
        <v>0</v>
      </c>
      <c r="N35" s="84">
        <v>0</v>
      </c>
      <c r="O35" s="84">
        <v>0</v>
      </c>
      <c r="P35" s="84">
        <v>0</v>
      </c>
      <c r="Q35" s="84">
        <v>0</v>
      </c>
      <c r="R35" s="84">
        <v>0</v>
      </c>
      <c r="S35" s="85">
        <v>0</v>
      </c>
      <c r="U35" s="10"/>
    </row>
    <row r="36" spans="1:23" s="3" customFormat="1" ht="12.75">
      <c r="A36" s="75"/>
      <c r="J36" s="9"/>
      <c r="K36" s="9"/>
      <c r="L36" s="9"/>
      <c r="M36" s="9"/>
      <c r="N36" s="9"/>
      <c r="O36" s="9"/>
      <c r="P36" s="9"/>
      <c r="Q36" s="9"/>
      <c r="R36" s="9"/>
      <c r="S36" s="9"/>
      <c r="U36" s="9"/>
    </row>
    <row r="37" spans="1:23" s="3" customFormat="1" ht="12.75">
      <c r="A37" s="75"/>
      <c r="B37" s="7" t="s">
        <v>18</v>
      </c>
      <c r="J37" s="9"/>
      <c r="K37" s="9"/>
      <c r="L37" s="9"/>
      <c r="M37" s="9"/>
      <c r="N37" s="9"/>
      <c r="O37" s="9"/>
      <c r="P37" s="9"/>
      <c r="Q37" s="9"/>
      <c r="R37" s="9"/>
      <c r="S37" s="9"/>
      <c r="U37" s="9"/>
    </row>
    <row r="38" spans="1:23" s="3" customFormat="1" ht="12.75">
      <c r="A38" s="75"/>
      <c r="B38" s="3" t="s">
        <v>19</v>
      </c>
      <c r="H38" s="3" t="s">
        <v>29</v>
      </c>
      <c r="J38" s="8">
        <f t="shared" ref="J38:J40" si="5">SUM(L38:S38)</f>
        <v>11642.566100115864</v>
      </c>
      <c r="K38" s="9"/>
      <c r="L38" s="78">
        <v>0</v>
      </c>
      <c r="M38" s="79">
        <v>0</v>
      </c>
      <c r="N38" s="79">
        <v>0</v>
      </c>
      <c r="O38" s="79">
        <v>0</v>
      </c>
      <c r="P38" s="79">
        <v>0</v>
      </c>
      <c r="Q38" s="79">
        <v>11642.566100115864</v>
      </c>
      <c r="R38" s="79">
        <v>0</v>
      </c>
      <c r="S38" s="80">
        <v>0</v>
      </c>
      <c r="U38" s="10"/>
    </row>
    <row r="39" spans="1:23" s="3" customFormat="1" ht="12.75">
      <c r="A39" s="75"/>
      <c r="B39" s="3" t="s">
        <v>202</v>
      </c>
      <c r="H39" s="3" t="s">
        <v>29</v>
      </c>
      <c r="J39" s="8">
        <f t="shared" si="5"/>
        <v>121255.16117150083</v>
      </c>
      <c r="K39" s="9"/>
      <c r="L39" s="81">
        <v>0</v>
      </c>
      <c r="M39" s="77">
        <v>0</v>
      </c>
      <c r="N39" s="77">
        <v>1582.7224053716823</v>
      </c>
      <c r="O39" s="77">
        <v>8838.9194825365303</v>
      </c>
      <c r="P39" s="77">
        <v>6355.46</v>
      </c>
      <c r="Q39" s="77">
        <v>91540.473246115827</v>
      </c>
      <c r="R39" s="77">
        <v>0</v>
      </c>
      <c r="S39" s="82">
        <v>12937.586037476794</v>
      </c>
      <c r="U39" s="10"/>
    </row>
    <row r="40" spans="1:23" s="3" customFormat="1" ht="12.75">
      <c r="A40" s="75"/>
      <c r="B40" s="3" t="s">
        <v>22</v>
      </c>
      <c r="H40" s="3" t="s">
        <v>29</v>
      </c>
      <c r="J40" s="8">
        <f t="shared" si="5"/>
        <v>3147744.6493619015</v>
      </c>
      <c r="K40" s="9"/>
      <c r="L40" s="83">
        <v>0</v>
      </c>
      <c r="M40" s="84">
        <v>0</v>
      </c>
      <c r="N40" s="84">
        <v>0</v>
      </c>
      <c r="O40" s="84">
        <v>2829824.2221706286</v>
      </c>
      <c r="P40" s="84">
        <v>2620.9</v>
      </c>
      <c r="Q40" s="84">
        <v>24687.497890805458</v>
      </c>
      <c r="R40" s="84">
        <v>1226.9189214007258</v>
      </c>
      <c r="S40" s="85">
        <v>289385.11037906673</v>
      </c>
      <c r="U40" s="10"/>
    </row>
    <row r="41" spans="1:23" s="3" customFormat="1" ht="12.75">
      <c r="A41" s="75"/>
      <c r="J41" s="9"/>
      <c r="K41" s="9"/>
      <c r="L41" s="9"/>
      <c r="M41" s="9"/>
      <c r="N41" s="9"/>
      <c r="O41" s="9"/>
      <c r="P41" s="9"/>
      <c r="Q41" s="9"/>
      <c r="R41" s="9"/>
      <c r="S41" s="9"/>
      <c r="U41" s="9"/>
    </row>
    <row r="42" spans="1:23" s="3" customFormat="1" ht="12.75">
      <c r="A42" s="75"/>
      <c r="B42" s="7" t="s">
        <v>23</v>
      </c>
      <c r="H42" s="3" t="s">
        <v>29</v>
      </c>
      <c r="J42" s="8">
        <f>SUM(L42:S42)</f>
        <v>99668833.78555654</v>
      </c>
      <c r="K42" s="11"/>
      <c r="L42" s="8">
        <f>SUM(L29:L31,L34:L35,L38:L40)</f>
        <v>1410330.4876624853</v>
      </c>
      <c r="M42" s="8">
        <f t="shared" ref="M42:U42" si="6">SUM(M29:M31,M34:M35,M38:M40)</f>
        <v>1214676.559830772</v>
      </c>
      <c r="N42" s="8">
        <f t="shared" si="6"/>
        <v>14912951.51931149</v>
      </c>
      <c r="O42" s="8">
        <f t="shared" si="6"/>
        <v>48769550.709140643</v>
      </c>
      <c r="P42" s="8">
        <f t="shared" si="6"/>
        <v>1292465.7899999998</v>
      </c>
      <c r="Q42" s="8">
        <f t="shared" si="6"/>
        <v>23652609.959806744</v>
      </c>
      <c r="R42" s="8">
        <f t="shared" si="6"/>
        <v>679895.67415741005</v>
      </c>
      <c r="S42" s="8">
        <f>SUM(S29:S31,S34:S35,S38:S40)</f>
        <v>7736353.085646986</v>
      </c>
      <c r="U42" s="8">
        <f t="shared" si="6"/>
        <v>1371296</v>
      </c>
    </row>
    <row r="43" spans="1:23" s="3" customFormat="1" ht="12.75">
      <c r="A43" s="75"/>
      <c r="J43" s="9"/>
      <c r="K43" s="9"/>
      <c r="L43" s="9"/>
      <c r="M43" s="9"/>
      <c r="N43" s="9"/>
      <c r="O43" s="9"/>
      <c r="P43" s="9"/>
      <c r="Q43" s="9"/>
      <c r="R43" s="9"/>
      <c r="S43" s="9"/>
      <c r="U43" s="9"/>
    </row>
    <row r="44" spans="1:23" s="3" customFormat="1" ht="12.75">
      <c r="A44" s="69"/>
      <c r="J44" s="9"/>
      <c r="K44" s="9"/>
      <c r="L44" s="9"/>
      <c r="M44" s="9"/>
      <c r="N44" s="9"/>
      <c r="O44" s="9"/>
      <c r="P44" s="9"/>
      <c r="Q44" s="9"/>
      <c r="R44" s="9"/>
      <c r="S44" s="9"/>
      <c r="U44" s="9"/>
    </row>
    <row r="45" spans="1:23" s="4" customFormat="1" ht="12.75">
      <c r="A45" s="71"/>
      <c r="B45" s="4" t="s">
        <v>30</v>
      </c>
      <c r="J45" s="5"/>
      <c r="K45" s="5"/>
      <c r="L45" s="5"/>
      <c r="M45" s="5"/>
      <c r="N45" s="5"/>
      <c r="O45" s="5"/>
      <c r="P45" s="5"/>
      <c r="Q45" s="5"/>
      <c r="R45" s="5"/>
      <c r="S45" s="5"/>
      <c r="U45" s="5"/>
    </row>
    <row r="46" spans="1:23" s="3" customFormat="1" ht="12.75">
      <c r="A46" s="70"/>
      <c r="J46" s="9"/>
      <c r="K46" s="9"/>
      <c r="L46" s="9"/>
      <c r="M46" s="9"/>
      <c r="N46" s="9"/>
      <c r="O46" s="9"/>
      <c r="P46" s="9"/>
      <c r="Q46" s="9"/>
      <c r="R46" s="9"/>
      <c r="S46" s="9"/>
      <c r="U46" s="9"/>
    </row>
    <row r="47" spans="1:23" s="3" customFormat="1" ht="12.75">
      <c r="A47" s="75"/>
      <c r="B47" s="7" t="s">
        <v>12</v>
      </c>
      <c r="J47" s="9"/>
      <c r="K47" s="9"/>
      <c r="L47" s="9"/>
      <c r="M47" s="9"/>
      <c r="N47" s="9"/>
      <c r="O47" s="9"/>
      <c r="P47" s="9"/>
      <c r="Q47" s="9"/>
      <c r="R47" s="9"/>
      <c r="S47" s="9"/>
      <c r="U47" s="9"/>
    </row>
    <row r="48" spans="1:23" s="3" customFormat="1" ht="12.75">
      <c r="A48" s="75"/>
      <c r="B48" s="3" t="s">
        <v>13</v>
      </c>
      <c r="H48" s="3" t="s">
        <v>31</v>
      </c>
      <c r="J48" s="8">
        <f>SUM(L48:S48)</f>
        <v>90371984.754610375</v>
      </c>
      <c r="K48" s="9"/>
      <c r="L48" s="78">
        <v>1358152.7893997252</v>
      </c>
      <c r="M48" s="79">
        <v>1556324.114601989</v>
      </c>
      <c r="N48" s="79">
        <v>15246668.433607571</v>
      </c>
      <c r="O48" s="79">
        <v>35974867.471261404</v>
      </c>
      <c r="P48" s="79">
        <v>857354.9</v>
      </c>
      <c r="Q48" s="79">
        <v>28801754.253224954</v>
      </c>
      <c r="R48" s="79">
        <v>658603.37026303948</v>
      </c>
      <c r="S48" s="80">
        <v>5918259.4222516809</v>
      </c>
      <c r="T48" s="56"/>
      <c r="U48" s="124">
        <v>1464235.9</v>
      </c>
      <c r="W48" s="56" t="s">
        <v>315</v>
      </c>
    </row>
    <row r="49" spans="1:23" s="3" customFormat="1" ht="12.75">
      <c r="A49" s="75"/>
      <c r="B49" s="3" t="s">
        <v>63</v>
      </c>
      <c r="H49" s="3" t="s">
        <v>31</v>
      </c>
      <c r="J49" s="8">
        <f t="shared" ref="J49:J50" si="7">SUM(L49:S49)</f>
        <v>167524.94399975822</v>
      </c>
      <c r="K49" s="9"/>
      <c r="L49" s="81">
        <v>1711</v>
      </c>
      <c r="M49" s="77">
        <v>0</v>
      </c>
      <c r="N49" s="77">
        <v>16876.10010387432</v>
      </c>
      <c r="O49" s="77">
        <v>130533.21467017656</v>
      </c>
      <c r="P49" s="77">
        <v>0</v>
      </c>
      <c r="Q49" s="77">
        <v>0</v>
      </c>
      <c r="R49" s="77">
        <v>1320.6928999042245</v>
      </c>
      <c r="S49" s="82">
        <v>17083.93632580313</v>
      </c>
      <c r="T49" s="56"/>
      <c r="U49" s="10"/>
      <c r="W49" s="56" t="s">
        <v>250</v>
      </c>
    </row>
    <row r="50" spans="1:23" s="3" customFormat="1" ht="12.75">
      <c r="A50" s="75"/>
      <c r="B50" s="3" t="s">
        <v>14</v>
      </c>
      <c r="H50" s="3" t="s">
        <v>31</v>
      </c>
      <c r="J50" s="8">
        <f t="shared" si="7"/>
        <v>55457.590000000004</v>
      </c>
      <c r="K50" s="9"/>
      <c r="L50" s="83">
        <v>0</v>
      </c>
      <c r="M50" s="84">
        <v>0</v>
      </c>
      <c r="N50" s="84">
        <v>0</v>
      </c>
      <c r="O50" s="84">
        <v>0</v>
      </c>
      <c r="P50" s="84">
        <v>55457.590000000004</v>
      </c>
      <c r="Q50" s="84">
        <v>0</v>
      </c>
      <c r="R50" s="84">
        <v>0</v>
      </c>
      <c r="S50" s="85">
        <v>0</v>
      </c>
      <c r="U50" s="10"/>
    </row>
    <row r="51" spans="1:23" s="3" customFormat="1" ht="12.75">
      <c r="A51" s="75"/>
      <c r="J51" s="9"/>
      <c r="K51" s="9"/>
      <c r="L51" s="9"/>
      <c r="M51" s="9"/>
      <c r="N51" s="9"/>
      <c r="O51" s="9"/>
      <c r="P51" s="9"/>
      <c r="Q51" s="9"/>
      <c r="R51" s="9"/>
      <c r="S51" s="9"/>
      <c r="U51" s="9"/>
    </row>
    <row r="52" spans="1:23" s="3" customFormat="1" ht="12.75">
      <c r="A52" s="75"/>
      <c r="B52" s="7" t="s">
        <v>15</v>
      </c>
      <c r="J52" s="9"/>
      <c r="K52" s="9"/>
      <c r="L52" s="9"/>
      <c r="M52" s="9"/>
      <c r="N52" s="9"/>
      <c r="O52" s="9"/>
      <c r="P52" s="9"/>
      <c r="Q52" s="9"/>
      <c r="R52" s="9"/>
      <c r="S52" s="9"/>
      <c r="U52" s="9"/>
    </row>
    <row r="53" spans="1:23" s="3" customFormat="1" ht="12.75">
      <c r="A53" s="75"/>
      <c r="B53" s="3" t="s">
        <v>16</v>
      </c>
      <c r="H53" s="3" t="s">
        <v>31</v>
      </c>
      <c r="J53" s="8">
        <f t="shared" ref="J53:J54" si="8">SUM(L53:S53)</f>
        <v>0</v>
      </c>
      <c r="K53" s="9"/>
      <c r="L53" s="78">
        <v>0</v>
      </c>
      <c r="M53" s="79">
        <v>0</v>
      </c>
      <c r="N53" s="79">
        <v>0</v>
      </c>
      <c r="O53" s="79">
        <v>0</v>
      </c>
      <c r="P53" s="79">
        <v>0</v>
      </c>
      <c r="Q53" s="79">
        <v>0</v>
      </c>
      <c r="R53" s="79">
        <v>0</v>
      </c>
      <c r="S53" s="80">
        <v>0</v>
      </c>
      <c r="U53" s="10"/>
    </row>
    <row r="54" spans="1:23" s="3" customFormat="1" ht="12.75">
      <c r="A54" s="75"/>
      <c r="B54" s="3" t="s">
        <v>17</v>
      </c>
      <c r="H54" s="3" t="s">
        <v>31</v>
      </c>
      <c r="J54" s="8">
        <f t="shared" si="8"/>
        <v>66419.747460085302</v>
      </c>
      <c r="K54" s="9"/>
      <c r="L54" s="83">
        <v>192.50162162162161</v>
      </c>
      <c r="M54" s="84">
        <v>0</v>
      </c>
      <c r="N54" s="84">
        <v>66227.245838463685</v>
      </c>
      <c r="O54" s="84">
        <v>0</v>
      </c>
      <c r="P54" s="84">
        <v>0</v>
      </c>
      <c r="Q54" s="84">
        <v>0</v>
      </c>
      <c r="R54" s="84">
        <v>0</v>
      </c>
      <c r="S54" s="85">
        <v>0</v>
      </c>
      <c r="U54" s="10"/>
    </row>
    <row r="55" spans="1:23" s="3" customFormat="1" ht="12.75">
      <c r="A55" s="75"/>
      <c r="J55" s="9"/>
      <c r="K55" s="9"/>
      <c r="L55" s="9"/>
      <c r="M55" s="9"/>
      <c r="N55" s="9"/>
      <c r="O55" s="9"/>
      <c r="P55" s="9"/>
      <c r="Q55" s="9"/>
      <c r="R55" s="9"/>
      <c r="S55" s="9"/>
      <c r="U55" s="9"/>
    </row>
    <row r="56" spans="1:23" s="3" customFormat="1" ht="12.75">
      <c r="A56" s="75"/>
      <c r="B56" s="7" t="s">
        <v>18</v>
      </c>
      <c r="J56" s="9"/>
      <c r="K56" s="9"/>
      <c r="L56" s="9"/>
      <c r="M56" s="9"/>
      <c r="N56" s="9"/>
      <c r="O56" s="9"/>
      <c r="P56" s="9"/>
      <c r="Q56" s="9"/>
      <c r="R56" s="9"/>
      <c r="S56" s="9"/>
      <c r="U56" s="9"/>
    </row>
    <row r="57" spans="1:23" s="3" customFormat="1" ht="12.75">
      <c r="A57" s="75"/>
      <c r="B57" s="3" t="s">
        <v>19</v>
      </c>
      <c r="H57" s="3" t="s">
        <v>31</v>
      </c>
      <c r="J57" s="8">
        <f>SUM(L57:S57)</f>
        <v>157564.20551543488</v>
      </c>
      <c r="K57" s="9"/>
      <c r="L57" s="78">
        <v>0</v>
      </c>
      <c r="M57" s="79">
        <v>0</v>
      </c>
      <c r="N57" s="79">
        <v>0</v>
      </c>
      <c r="O57" s="79">
        <v>0</v>
      </c>
      <c r="P57" s="79">
        <v>0</v>
      </c>
      <c r="Q57" s="79">
        <v>150314.75540808518</v>
      </c>
      <c r="R57" s="79">
        <v>0</v>
      </c>
      <c r="S57" s="80">
        <v>7249.4501073497013</v>
      </c>
      <c r="U57" s="10"/>
    </row>
    <row r="58" spans="1:23" s="3" customFormat="1" ht="12.75">
      <c r="A58" s="75"/>
      <c r="B58" s="3" t="s">
        <v>202</v>
      </c>
      <c r="H58" s="3" t="s">
        <v>31</v>
      </c>
      <c r="J58" s="8">
        <f>SUM(L58:S58)</f>
        <v>179299.88169753493</v>
      </c>
      <c r="K58" s="9"/>
      <c r="L58" s="81">
        <v>4714.1099999999997</v>
      </c>
      <c r="M58" s="77">
        <v>545.20769827103118</v>
      </c>
      <c r="N58" s="77">
        <v>103647.55566672537</v>
      </c>
      <c r="O58" s="77">
        <v>7776.4211661057871</v>
      </c>
      <c r="P58" s="77">
        <v>7160.3</v>
      </c>
      <c r="Q58" s="77">
        <v>13000.304922990534</v>
      </c>
      <c r="R58" s="77">
        <v>0</v>
      </c>
      <c r="S58" s="82">
        <v>42455.982243442209</v>
      </c>
      <c r="U58" s="10"/>
    </row>
    <row r="59" spans="1:23" s="3" customFormat="1" ht="12.75">
      <c r="A59" s="75"/>
      <c r="B59" s="3" t="s">
        <v>22</v>
      </c>
      <c r="H59" s="3" t="s">
        <v>31</v>
      </c>
      <c r="J59" s="8">
        <f>SUM(L59:S59)</f>
        <v>4405508.7860267991</v>
      </c>
      <c r="K59" s="9"/>
      <c r="L59" s="83">
        <v>0</v>
      </c>
      <c r="M59" s="84">
        <v>0</v>
      </c>
      <c r="N59" s="84">
        <v>91972.341614707882</v>
      </c>
      <c r="O59" s="84">
        <v>2526526.1822957173</v>
      </c>
      <c r="P59" s="84">
        <v>3726.8599999999997</v>
      </c>
      <c r="Q59" s="84">
        <v>1626617.6764687772</v>
      </c>
      <c r="R59" s="84">
        <v>113.05264581832644</v>
      </c>
      <c r="S59" s="85">
        <v>156552.67300177849</v>
      </c>
      <c r="U59" s="10"/>
    </row>
    <row r="60" spans="1:23" s="3" customFormat="1" ht="12.75">
      <c r="A60" s="75"/>
      <c r="J60" s="9"/>
      <c r="K60" s="9"/>
      <c r="L60" s="9"/>
      <c r="M60" s="9"/>
      <c r="N60" s="9"/>
      <c r="O60" s="9"/>
      <c r="P60" s="9"/>
      <c r="Q60" s="9"/>
      <c r="R60" s="9"/>
      <c r="S60" s="9"/>
      <c r="U60" s="9"/>
    </row>
    <row r="61" spans="1:23" s="3" customFormat="1" ht="12.75">
      <c r="A61" s="75"/>
      <c r="B61" s="7" t="s">
        <v>23</v>
      </c>
      <c r="H61" s="3" t="s">
        <v>31</v>
      </c>
      <c r="J61" s="8">
        <f>SUM(L61:S61)</f>
        <v>95403759.909309968</v>
      </c>
      <c r="K61" s="11"/>
      <c r="L61" s="8">
        <f>SUM(L48:L50,L53:L54,L57:L59)</f>
        <v>1364770.4010213469</v>
      </c>
      <c r="M61" s="8">
        <f t="shared" ref="M61:U61" si="9">SUM(M48:M50,M53:M54,M57:M59)</f>
        <v>1556869.3223002602</v>
      </c>
      <c r="N61" s="8">
        <f t="shared" si="9"/>
        <v>15525391.676831342</v>
      </c>
      <c r="O61" s="8">
        <f t="shared" si="9"/>
        <v>38639703.289393403</v>
      </c>
      <c r="P61" s="8">
        <f t="shared" si="9"/>
        <v>923699.65</v>
      </c>
      <c r="Q61" s="8">
        <f t="shared" si="9"/>
        <v>30591686.990024809</v>
      </c>
      <c r="R61" s="8">
        <f t="shared" si="9"/>
        <v>660037.11580876203</v>
      </c>
      <c r="S61" s="8">
        <f>SUM(S48:S50,S53:S54,S57:S59)</f>
        <v>6141601.4639300546</v>
      </c>
      <c r="U61" s="8">
        <f t="shared" si="9"/>
        <v>1464235.9</v>
      </c>
    </row>
    <row r="62" spans="1:23" s="3" customFormat="1" ht="12.75">
      <c r="A62" s="75"/>
    </row>
    <row r="63" spans="1:23" s="3" customFormat="1" ht="12.75">
      <c r="A63" s="58"/>
    </row>
    <row r="64" spans="1:23" s="3" customFormat="1" ht="12.75">
      <c r="A64" s="58"/>
    </row>
    <row r="65" spans="1:1" s="3" customFormat="1" ht="12.75">
      <c r="A65" s="58"/>
    </row>
    <row r="66" spans="1:1" s="3" customFormat="1" ht="12.75">
      <c r="A66" s="58"/>
    </row>
    <row r="67" spans="1:1" s="3" customFormat="1" ht="12.75">
      <c r="A67" s="58"/>
    </row>
    <row r="68" spans="1:1" s="3" customFormat="1" ht="12.75">
      <c r="A68" s="58"/>
    </row>
    <row r="69" spans="1:1" s="3" customFormat="1" ht="12.75">
      <c r="A69" s="58"/>
    </row>
    <row r="70" spans="1:1" s="3" customFormat="1" ht="12.75">
      <c r="A70" s="58"/>
    </row>
    <row r="71" spans="1:1" s="3" customFormat="1" ht="12.75">
      <c r="A71" s="58"/>
    </row>
    <row r="72" spans="1:1" s="3" customFormat="1" ht="12.75">
      <c r="A72" s="58"/>
    </row>
    <row r="73" spans="1:1" s="3" customFormat="1" ht="12.75">
      <c r="A73" s="58"/>
    </row>
    <row r="74" spans="1:1" s="3" customFormat="1" ht="12.75">
      <c r="A74" s="58"/>
    </row>
    <row r="75" spans="1:1" s="3" customFormat="1" ht="12.75">
      <c r="A75" s="58"/>
    </row>
    <row r="76" spans="1:1" s="3" customFormat="1" ht="12.75">
      <c r="A76" s="58"/>
    </row>
    <row r="77" spans="1:1" s="3" customFormat="1" ht="12.75">
      <c r="A77" s="58"/>
    </row>
    <row r="78" spans="1:1" s="3" customFormat="1" ht="12.75">
      <c r="A78" s="58"/>
    </row>
    <row r="79" spans="1:1" s="3" customFormat="1" ht="12.75">
      <c r="A79" s="58"/>
    </row>
    <row r="80" spans="1:1" s="3" customFormat="1" ht="12.75">
      <c r="A80" s="58"/>
    </row>
    <row r="81" spans="1:1" s="3" customFormat="1" ht="12.75">
      <c r="A81" s="58"/>
    </row>
    <row r="82" spans="1:1" s="3" customFormat="1" ht="12.75">
      <c r="A82" s="58"/>
    </row>
    <row r="83" spans="1:1" s="3" customFormat="1" ht="12.75">
      <c r="A83" s="58"/>
    </row>
    <row r="84" spans="1:1" s="3" customFormat="1" ht="12.75">
      <c r="A84" s="58"/>
    </row>
    <row r="85" spans="1:1" s="3" customFormat="1" ht="12.75">
      <c r="A85" s="58"/>
    </row>
    <row r="86" spans="1:1" s="3" customFormat="1" ht="12.75">
      <c r="A86" s="58"/>
    </row>
    <row r="87" spans="1:1" s="3" customFormat="1" ht="12.75">
      <c r="A87" s="58"/>
    </row>
  </sheetData>
  <pageMargins left="0.7" right="0.7" top="0.75" bottom="0.75" header="0.3" footer="0.3"/>
  <pageSetup paperSize="9" orientation="portrait" r:id="rId1"/>
  <ignoredErrors>
    <ignoredError sqref="J11" formulaRange="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tabColor rgb="FFCCFFCC"/>
  </sheetPr>
  <dimension ref="A1:W150"/>
  <sheetViews>
    <sheetView showGridLines="0" zoomScale="85" zoomScaleNormal="85" workbookViewId="0">
      <pane xSplit="11" ySplit="6" topLeftCell="L7" activePane="bottomRight" state="frozen"/>
      <selection pane="topRight" activeCell="L1" sqref="L1"/>
      <selection pane="bottomLeft" activeCell="A7" sqref="A7"/>
      <selection pane="bottomRight"/>
    </sheetView>
  </sheetViews>
  <sheetFormatPr defaultRowHeight="14.25"/>
  <cols>
    <col min="1" max="1" width="4" style="132" customWidth="1"/>
    <col min="2" max="2" width="64.5703125" style="132" customWidth="1"/>
    <col min="3" max="3" width="2.7109375" style="132" customWidth="1"/>
    <col min="4" max="4" width="18.7109375" style="132" customWidth="1"/>
    <col min="5" max="7" width="2.7109375" style="132" customWidth="1"/>
    <col min="8" max="8" width="16" style="132" customWidth="1"/>
    <col min="9" max="9" width="3.7109375" style="132" customWidth="1"/>
    <col min="10" max="10" width="18" style="132" customWidth="1"/>
    <col min="11" max="11" width="2.85546875" style="132" customWidth="1"/>
    <col min="12" max="19" width="15.5703125" style="132" customWidth="1"/>
    <col min="20" max="20" width="4.140625" style="132" customWidth="1"/>
    <col min="21" max="21" width="14.85546875" style="132" customWidth="1"/>
    <col min="22" max="22" width="15" style="132" customWidth="1"/>
    <col min="23" max="16384" width="9.140625" style="132"/>
  </cols>
  <sheetData>
    <row r="1" spans="1:23">
      <c r="B1" s="3" t="s">
        <v>351</v>
      </c>
    </row>
    <row r="2" spans="1:23" s="1" customFormat="1" ht="18" customHeight="1">
      <c r="B2" s="2" t="s">
        <v>162</v>
      </c>
    </row>
    <row r="3" spans="1:23" s="3" customFormat="1" ht="12.75"/>
    <row r="4" spans="1:23" s="3" customFormat="1" ht="12.75">
      <c r="B4" s="3" t="s">
        <v>341</v>
      </c>
    </row>
    <row r="5" spans="1:23" s="3" customFormat="1" ht="12.75"/>
    <row r="6" spans="1:23" s="4" customFormat="1" ht="12.75">
      <c r="D6" s="4" t="s">
        <v>120</v>
      </c>
      <c r="H6" s="4" t="s">
        <v>0</v>
      </c>
      <c r="J6" s="4" t="s">
        <v>1</v>
      </c>
      <c r="L6" s="60" t="s">
        <v>2</v>
      </c>
      <c r="M6" s="60" t="s">
        <v>52</v>
      </c>
      <c r="N6" s="60" t="s">
        <v>3</v>
      </c>
      <c r="O6" s="60" t="s">
        <v>4</v>
      </c>
      <c r="P6" s="60" t="s">
        <v>5</v>
      </c>
      <c r="Q6" s="60" t="s">
        <v>6</v>
      </c>
      <c r="R6" s="60" t="s">
        <v>7</v>
      </c>
      <c r="S6" s="60" t="s">
        <v>25</v>
      </c>
      <c r="U6" s="60" t="s">
        <v>141</v>
      </c>
      <c r="W6" s="4" t="s">
        <v>121</v>
      </c>
    </row>
    <row r="7" spans="1:23" s="3" customFormat="1" ht="12.75"/>
    <row r="8" spans="1:23" s="3" customFormat="1" ht="12.75">
      <c r="C8" s="30"/>
      <c r="D8" s="30"/>
      <c r="E8" s="30"/>
      <c r="F8" s="30"/>
      <c r="G8" s="30"/>
      <c r="H8" s="30"/>
    </row>
    <row r="9" spans="1:23" s="4" customFormat="1" ht="12.75">
      <c r="B9" s="4" t="s">
        <v>59</v>
      </c>
    </row>
    <row r="10" spans="1:23" s="13" customFormat="1" ht="12.75"/>
    <row r="11" spans="1:23" s="3" customFormat="1" ht="12.75">
      <c r="A11" s="72"/>
      <c r="B11" s="17" t="s">
        <v>42</v>
      </c>
      <c r="C11" s="30"/>
      <c r="D11" s="30"/>
      <c r="E11" s="30"/>
      <c r="F11" s="30"/>
      <c r="G11" s="30"/>
    </row>
    <row r="12" spans="1:23" s="3" customFormat="1" ht="12.75">
      <c r="A12" s="75"/>
      <c r="B12" s="29" t="s">
        <v>163</v>
      </c>
      <c r="C12" s="30"/>
      <c r="D12" s="30"/>
      <c r="E12" s="30"/>
      <c r="F12" s="30"/>
      <c r="G12" s="30"/>
      <c r="H12" s="30" t="s">
        <v>60</v>
      </c>
      <c r="J12" s="8">
        <f t="shared" ref="J12:J19" si="0">SUM(L12:S12)</f>
        <v>6881451.21</v>
      </c>
      <c r="K12" s="9"/>
      <c r="L12" s="10"/>
      <c r="M12" s="10"/>
      <c r="N12" s="10">
        <v>3693262.8</v>
      </c>
      <c r="O12" s="10">
        <v>1483391.3399999999</v>
      </c>
      <c r="P12" s="10">
        <v>41476</v>
      </c>
      <c r="Q12" s="10">
        <v>1025551.4099999999</v>
      </c>
      <c r="R12" s="10">
        <v>211729.74000000017</v>
      </c>
      <c r="S12" s="10">
        <v>426039.91999999993</v>
      </c>
      <c r="T12" s="56"/>
      <c r="U12" s="10">
        <v>162125.29999999999</v>
      </c>
      <c r="W12" s="56" t="s">
        <v>249</v>
      </c>
    </row>
    <row r="13" spans="1:23" s="3" customFormat="1" ht="12.75">
      <c r="A13" s="75"/>
      <c r="B13" s="29" t="s">
        <v>40</v>
      </c>
      <c r="C13" s="30"/>
      <c r="D13" s="30"/>
      <c r="E13" s="30"/>
      <c r="F13" s="30"/>
      <c r="G13" s="30"/>
      <c r="H13" s="30" t="s">
        <v>60</v>
      </c>
      <c r="J13" s="8">
        <f t="shared" si="0"/>
        <v>1345749.3317626137</v>
      </c>
      <c r="K13" s="9"/>
      <c r="L13" s="10">
        <v>35361.311762613921</v>
      </c>
      <c r="M13" s="10"/>
      <c r="N13" s="10">
        <v>446164.95999999996</v>
      </c>
      <c r="O13" s="10"/>
      <c r="P13" s="10">
        <v>61314.53</v>
      </c>
      <c r="Q13" s="10">
        <v>511820.31999999983</v>
      </c>
      <c r="R13" s="10">
        <v>8296</v>
      </c>
      <c r="S13" s="10">
        <v>282792.21000000002</v>
      </c>
      <c r="T13" s="56"/>
      <c r="U13" s="10"/>
      <c r="W13" s="56" t="s">
        <v>250</v>
      </c>
    </row>
    <row r="14" spans="1:23" s="3" customFormat="1" ht="12.75">
      <c r="A14" s="75"/>
      <c r="B14" s="3" t="s">
        <v>164</v>
      </c>
      <c r="C14" s="30"/>
      <c r="D14" s="30"/>
      <c r="E14" s="30"/>
      <c r="F14" s="30"/>
      <c r="G14" s="30"/>
      <c r="H14" s="30" t="s">
        <v>60</v>
      </c>
      <c r="J14" s="8">
        <f t="shared" si="0"/>
        <v>0</v>
      </c>
      <c r="K14" s="9"/>
      <c r="L14" s="10"/>
      <c r="M14" s="10"/>
      <c r="N14" s="10"/>
      <c r="O14" s="10"/>
      <c r="P14" s="10"/>
      <c r="Q14" s="10"/>
      <c r="R14" s="10"/>
      <c r="S14" s="10">
        <v>0</v>
      </c>
      <c r="U14" s="10"/>
    </row>
    <row r="15" spans="1:23" s="3" customFormat="1" ht="12.75">
      <c r="A15" s="75"/>
      <c r="B15" s="3" t="s">
        <v>43</v>
      </c>
      <c r="C15" s="30"/>
      <c r="D15" s="30"/>
      <c r="E15" s="30"/>
      <c r="F15" s="30"/>
      <c r="G15" s="30"/>
      <c r="H15" s="30" t="s">
        <v>60</v>
      </c>
      <c r="J15" s="8">
        <f t="shared" si="0"/>
        <v>-234741.80078004574</v>
      </c>
      <c r="K15" s="9"/>
      <c r="L15" s="10"/>
      <c r="M15" s="10"/>
      <c r="N15" s="10"/>
      <c r="O15" s="10">
        <v>45140.665219954215</v>
      </c>
      <c r="P15" s="10"/>
      <c r="Q15" s="10">
        <v>-279882.46599999996</v>
      </c>
      <c r="R15" s="10"/>
      <c r="S15" s="10">
        <v>0</v>
      </c>
      <c r="U15" s="10"/>
    </row>
    <row r="16" spans="1:23" s="3" customFormat="1" ht="12.75">
      <c r="A16" s="75"/>
      <c r="B16" s="3" t="s">
        <v>44</v>
      </c>
      <c r="C16" s="30"/>
      <c r="D16" s="30"/>
      <c r="E16" s="30"/>
      <c r="F16" s="30"/>
      <c r="G16" s="30"/>
      <c r="H16" s="30" t="s">
        <v>60</v>
      </c>
      <c r="J16" s="8">
        <f t="shared" si="0"/>
        <v>-377099.94610883505</v>
      </c>
      <c r="K16" s="9"/>
      <c r="L16" s="10"/>
      <c r="M16" s="10"/>
      <c r="N16" s="10"/>
      <c r="O16" s="10">
        <v>-377099.94610883505</v>
      </c>
      <c r="P16" s="10"/>
      <c r="Q16" s="10"/>
      <c r="R16" s="10"/>
      <c r="S16" s="10">
        <v>0</v>
      </c>
      <c r="U16" s="10"/>
    </row>
    <row r="17" spans="1:21" s="3" customFormat="1" ht="12.75">
      <c r="A17" s="75"/>
      <c r="B17" s="3" t="s">
        <v>45</v>
      </c>
      <c r="C17" s="30"/>
      <c r="D17" s="30"/>
      <c r="E17" s="30"/>
      <c r="F17" s="30"/>
      <c r="G17" s="30"/>
      <c r="H17" s="30" t="s">
        <v>60</v>
      </c>
      <c r="J17" s="8">
        <f t="shared" si="0"/>
        <v>0</v>
      </c>
      <c r="K17" s="9"/>
      <c r="L17" s="10"/>
      <c r="M17" s="10"/>
      <c r="N17" s="10"/>
      <c r="O17" s="10"/>
      <c r="P17" s="10"/>
      <c r="Q17" s="10"/>
      <c r="R17" s="10"/>
      <c r="S17" s="10">
        <v>0</v>
      </c>
      <c r="U17" s="10"/>
    </row>
    <row r="18" spans="1:21" s="3" customFormat="1" ht="12.75">
      <c r="A18" s="75"/>
      <c r="B18" s="3" t="s">
        <v>46</v>
      </c>
      <c r="C18" s="30"/>
      <c r="D18" s="30"/>
      <c r="E18" s="30"/>
      <c r="F18" s="30"/>
      <c r="G18" s="30"/>
      <c r="H18" s="30" t="s">
        <v>60</v>
      </c>
      <c r="J18" s="8">
        <f t="shared" si="0"/>
        <v>0</v>
      </c>
      <c r="K18" s="9"/>
      <c r="L18" s="10"/>
      <c r="M18" s="10"/>
      <c r="N18" s="10"/>
      <c r="O18" s="10"/>
      <c r="P18" s="10"/>
      <c r="Q18" s="10"/>
      <c r="R18" s="10"/>
      <c r="S18" s="10">
        <v>0</v>
      </c>
      <c r="U18" s="10"/>
    </row>
    <row r="19" spans="1:21" s="3" customFormat="1" ht="12.75">
      <c r="A19" s="75"/>
      <c r="B19" s="3" t="s">
        <v>47</v>
      </c>
      <c r="C19" s="30"/>
      <c r="D19" s="30"/>
      <c r="E19" s="30"/>
      <c r="F19" s="30"/>
      <c r="G19" s="30"/>
      <c r="H19" s="30" t="s">
        <v>60</v>
      </c>
      <c r="I19" s="73"/>
      <c r="J19" s="8">
        <f t="shared" si="0"/>
        <v>0</v>
      </c>
      <c r="K19" s="9"/>
      <c r="L19" s="10"/>
      <c r="M19" s="10"/>
      <c r="N19" s="10"/>
      <c r="O19" s="10"/>
      <c r="P19" s="10"/>
      <c r="Q19" s="10"/>
      <c r="R19" s="10"/>
      <c r="S19" s="10">
        <v>0</v>
      </c>
      <c r="U19" s="10"/>
    </row>
    <row r="20" spans="1:21" s="3" customFormat="1" ht="12.75">
      <c r="A20" s="75"/>
      <c r="C20" s="30"/>
      <c r="D20" s="30"/>
      <c r="E20" s="30"/>
      <c r="F20" s="30"/>
      <c r="G20" s="30"/>
    </row>
    <row r="21" spans="1:21" s="3" customFormat="1" ht="12.75">
      <c r="A21" s="75"/>
      <c r="B21" s="3" t="s">
        <v>41</v>
      </c>
      <c r="C21" s="30"/>
      <c r="D21" s="30"/>
      <c r="E21" s="30"/>
      <c r="F21" s="30"/>
      <c r="G21" s="30"/>
      <c r="H21" s="30" t="s">
        <v>60</v>
      </c>
      <c r="J21" s="8">
        <f>SUM(L21:S21)</f>
        <v>7615358.7948737321</v>
      </c>
      <c r="K21" s="9"/>
      <c r="L21" s="8">
        <f>SUM(L12:L19)</f>
        <v>35361.311762613921</v>
      </c>
      <c r="M21" s="8">
        <f t="shared" ref="M21:U21" si="1">SUM(M12:M19)</f>
        <v>0</v>
      </c>
      <c r="N21" s="8">
        <f t="shared" si="1"/>
        <v>4139427.76</v>
      </c>
      <c r="O21" s="8">
        <f t="shared" si="1"/>
        <v>1151432.059111119</v>
      </c>
      <c r="P21" s="8">
        <f t="shared" si="1"/>
        <v>102790.53</v>
      </c>
      <c r="Q21" s="8">
        <f t="shared" si="1"/>
        <v>1257489.2639999997</v>
      </c>
      <c r="R21" s="8">
        <f t="shared" si="1"/>
        <v>220025.74000000017</v>
      </c>
      <c r="S21" s="8">
        <f>SUM(S12:S19)</f>
        <v>708832.12999999989</v>
      </c>
      <c r="U21" s="8">
        <f t="shared" si="1"/>
        <v>162125.29999999999</v>
      </c>
    </row>
    <row r="22" spans="1:21" s="3" customFormat="1" ht="12.75">
      <c r="A22" s="75"/>
      <c r="C22" s="30"/>
      <c r="D22" s="30"/>
      <c r="E22" s="30"/>
      <c r="F22" s="30"/>
      <c r="G22" s="30"/>
      <c r="H22" s="30"/>
    </row>
    <row r="23" spans="1:21" s="3" customFormat="1" ht="12.75">
      <c r="A23" s="75"/>
      <c r="C23" s="30"/>
      <c r="D23" s="30"/>
      <c r="E23" s="30"/>
      <c r="F23" s="30"/>
      <c r="G23" s="30"/>
      <c r="H23" s="30"/>
    </row>
    <row r="24" spans="1:21" s="3" customFormat="1" ht="12.75">
      <c r="A24" s="75"/>
      <c r="B24" s="17" t="s">
        <v>39</v>
      </c>
      <c r="C24" s="30"/>
      <c r="D24" s="30"/>
      <c r="E24" s="30"/>
      <c r="F24" s="30"/>
      <c r="G24" s="30"/>
      <c r="H24" s="30"/>
    </row>
    <row r="25" spans="1:21" s="3" customFormat="1" ht="12.75">
      <c r="A25" s="75"/>
      <c r="B25" s="29" t="s">
        <v>163</v>
      </c>
      <c r="H25" s="30" t="s">
        <v>60</v>
      </c>
      <c r="J25" s="8">
        <f t="shared" ref="J25:J32" si="2">SUM(L25:S25)</f>
        <v>6885537.2306804229</v>
      </c>
      <c r="K25" s="9"/>
      <c r="L25" s="10"/>
      <c r="M25" s="10"/>
      <c r="N25" s="10">
        <v>3693262.8</v>
      </c>
      <c r="O25" s="10">
        <v>1483391.3399999999</v>
      </c>
      <c r="P25" s="10">
        <v>41476</v>
      </c>
      <c r="Q25" s="10">
        <v>1025551.4099999999</v>
      </c>
      <c r="R25" s="10">
        <v>215815.76068042294</v>
      </c>
      <c r="S25" s="10">
        <v>426039.91999999993</v>
      </c>
      <c r="U25" s="10">
        <v>162125.29999999999</v>
      </c>
    </row>
    <row r="26" spans="1:21" s="3" customFormat="1" ht="12.75">
      <c r="A26" s="75"/>
      <c r="B26" s="29" t="s">
        <v>40</v>
      </c>
      <c r="C26" s="30"/>
      <c r="D26" s="30"/>
      <c r="E26" s="30"/>
      <c r="F26" s="30"/>
      <c r="G26" s="30"/>
      <c r="H26" s="30" t="s">
        <v>60</v>
      </c>
      <c r="J26" s="8">
        <f t="shared" si="2"/>
        <v>1418623.2999999998</v>
      </c>
      <c r="K26" s="9"/>
      <c r="L26" s="10">
        <v>108235.27999999997</v>
      </c>
      <c r="M26" s="10"/>
      <c r="N26" s="10">
        <v>446164.95999999996</v>
      </c>
      <c r="O26" s="10"/>
      <c r="P26" s="10">
        <v>61314.53</v>
      </c>
      <c r="Q26" s="10">
        <v>511820.31999999983</v>
      </c>
      <c r="R26" s="10">
        <v>8296</v>
      </c>
      <c r="S26" s="10">
        <v>282792.21000000002</v>
      </c>
      <c r="U26" s="10"/>
    </row>
    <row r="27" spans="1:21" s="3" customFormat="1" ht="12.75">
      <c r="A27" s="75"/>
      <c r="B27" s="3" t="s">
        <v>164</v>
      </c>
      <c r="C27" s="30"/>
      <c r="D27" s="30"/>
      <c r="E27" s="30"/>
      <c r="F27" s="30"/>
      <c r="G27" s="30"/>
      <c r="H27" s="30" t="s">
        <v>60</v>
      </c>
      <c r="J27" s="8">
        <f t="shared" si="2"/>
        <v>0</v>
      </c>
      <c r="K27" s="9"/>
      <c r="L27" s="10"/>
      <c r="M27" s="10"/>
      <c r="N27" s="10"/>
      <c r="O27" s="10"/>
      <c r="P27" s="10"/>
      <c r="Q27" s="10"/>
      <c r="R27" s="10"/>
      <c r="S27" s="10">
        <v>0</v>
      </c>
      <c r="U27" s="10"/>
    </row>
    <row r="28" spans="1:21" s="3" customFormat="1" ht="12.75">
      <c r="A28" s="75"/>
      <c r="B28" s="3" t="s">
        <v>43</v>
      </c>
      <c r="C28" s="30"/>
      <c r="D28" s="30"/>
      <c r="E28" s="30"/>
      <c r="F28" s="30"/>
      <c r="G28" s="30"/>
      <c r="H28" s="30" t="s">
        <v>60</v>
      </c>
      <c r="J28" s="8">
        <f t="shared" si="2"/>
        <v>0</v>
      </c>
      <c r="K28" s="9"/>
      <c r="L28" s="10"/>
      <c r="M28" s="10"/>
      <c r="N28" s="10"/>
      <c r="O28" s="10">
        <v>0</v>
      </c>
      <c r="P28" s="10"/>
      <c r="Q28" s="10"/>
      <c r="R28" s="10"/>
      <c r="S28" s="10">
        <v>0</v>
      </c>
      <c r="U28" s="10"/>
    </row>
    <row r="29" spans="1:21" s="3" customFormat="1" ht="12.75">
      <c r="A29" s="75"/>
      <c r="B29" s="3" t="s">
        <v>44</v>
      </c>
      <c r="C29" s="30"/>
      <c r="D29" s="30"/>
      <c r="E29" s="30"/>
      <c r="F29" s="30"/>
      <c r="G29" s="30"/>
      <c r="H29" s="30" t="s">
        <v>60</v>
      </c>
      <c r="J29" s="8">
        <f t="shared" si="2"/>
        <v>0</v>
      </c>
      <c r="K29" s="9"/>
      <c r="L29" s="10"/>
      <c r="M29" s="10"/>
      <c r="N29" s="10"/>
      <c r="O29" s="10">
        <v>0</v>
      </c>
      <c r="P29" s="10"/>
      <c r="Q29" s="10"/>
      <c r="R29" s="10"/>
      <c r="S29" s="10">
        <v>0</v>
      </c>
      <c r="U29" s="10"/>
    </row>
    <row r="30" spans="1:21" s="3" customFormat="1" ht="12.75">
      <c r="A30" s="75"/>
      <c r="B30" s="3" t="s">
        <v>45</v>
      </c>
      <c r="C30" s="30"/>
      <c r="D30" s="30"/>
      <c r="E30" s="30"/>
      <c r="F30" s="30"/>
      <c r="G30" s="30"/>
      <c r="H30" s="30" t="s">
        <v>60</v>
      </c>
      <c r="J30" s="8">
        <f t="shared" si="2"/>
        <v>0</v>
      </c>
      <c r="K30" s="9"/>
      <c r="L30" s="10"/>
      <c r="M30" s="10"/>
      <c r="N30" s="10"/>
      <c r="O30" s="10"/>
      <c r="P30" s="10"/>
      <c r="Q30" s="10"/>
      <c r="R30" s="10"/>
      <c r="S30" s="10">
        <v>0</v>
      </c>
      <c r="U30" s="10"/>
    </row>
    <row r="31" spans="1:21" s="3" customFormat="1" ht="12.75">
      <c r="A31" s="75"/>
      <c r="B31" s="3" t="s">
        <v>46</v>
      </c>
      <c r="C31" s="30"/>
      <c r="D31" s="30"/>
      <c r="E31" s="30"/>
      <c r="F31" s="30"/>
      <c r="G31" s="30"/>
      <c r="H31" s="30" t="s">
        <v>60</v>
      </c>
      <c r="J31" s="8">
        <f t="shared" si="2"/>
        <v>0</v>
      </c>
      <c r="K31" s="9"/>
      <c r="L31" s="10"/>
      <c r="M31" s="10"/>
      <c r="N31" s="10"/>
      <c r="O31" s="10"/>
      <c r="P31" s="10"/>
      <c r="Q31" s="10"/>
      <c r="R31" s="10"/>
      <c r="S31" s="10">
        <v>0</v>
      </c>
      <c r="U31" s="10"/>
    </row>
    <row r="32" spans="1:21" s="3" customFormat="1" ht="12.75">
      <c r="A32" s="75"/>
      <c r="B32" s="3" t="s">
        <v>47</v>
      </c>
      <c r="C32" s="30"/>
      <c r="D32" s="30"/>
      <c r="E32" s="30"/>
      <c r="F32" s="30"/>
      <c r="G32" s="30"/>
      <c r="H32" s="30" t="s">
        <v>60</v>
      </c>
      <c r="J32" s="8">
        <f t="shared" si="2"/>
        <v>0</v>
      </c>
      <c r="K32" s="9"/>
      <c r="L32" s="10"/>
      <c r="M32" s="10"/>
      <c r="N32" s="10"/>
      <c r="O32" s="10"/>
      <c r="P32" s="10"/>
      <c r="Q32" s="10"/>
      <c r="R32" s="10"/>
      <c r="S32" s="10">
        <v>0</v>
      </c>
      <c r="U32" s="10"/>
    </row>
    <row r="33" spans="1:21" s="3" customFormat="1" ht="12.75">
      <c r="A33" s="75"/>
      <c r="C33" s="30"/>
      <c r="D33" s="30"/>
      <c r="E33" s="30"/>
      <c r="F33" s="30"/>
      <c r="G33" s="30"/>
      <c r="H33" s="30"/>
      <c r="J33" s="73"/>
      <c r="K33" s="73"/>
      <c r="L33" s="73"/>
      <c r="M33" s="73"/>
      <c r="N33" s="73"/>
      <c r="O33" s="73"/>
      <c r="P33" s="73"/>
      <c r="Q33" s="73"/>
      <c r="R33" s="73"/>
      <c r="S33" s="73"/>
      <c r="U33" s="73"/>
    </row>
    <row r="34" spans="1:21" s="3" customFormat="1" ht="12.75">
      <c r="A34" s="75"/>
      <c r="B34" s="3" t="s">
        <v>41</v>
      </c>
      <c r="C34" s="30"/>
      <c r="D34" s="30"/>
      <c r="E34" s="30"/>
      <c r="F34" s="30"/>
      <c r="G34" s="30"/>
      <c r="H34" s="30" t="s">
        <v>60</v>
      </c>
      <c r="J34" s="8">
        <f>SUM(L34:S34)</f>
        <v>8304160.5306804227</v>
      </c>
      <c r="K34" s="9"/>
      <c r="L34" s="8">
        <f>SUM(L25:L32)</f>
        <v>108235.27999999997</v>
      </c>
      <c r="M34" s="8">
        <f t="shared" ref="M34:U34" si="3">SUM(M25:M32)</f>
        <v>0</v>
      </c>
      <c r="N34" s="8">
        <f t="shared" si="3"/>
        <v>4139427.76</v>
      </c>
      <c r="O34" s="8">
        <f t="shared" si="3"/>
        <v>1483391.3399999999</v>
      </c>
      <c r="P34" s="8">
        <f t="shared" si="3"/>
        <v>102790.53</v>
      </c>
      <c r="Q34" s="8">
        <f>SUM(Q25:Q32)</f>
        <v>1537371.7299999997</v>
      </c>
      <c r="R34" s="8">
        <f t="shared" si="3"/>
        <v>224111.76068042294</v>
      </c>
      <c r="S34" s="8">
        <f>SUM(S25:S32)</f>
        <v>708832.12999999989</v>
      </c>
      <c r="U34" s="8">
        <f t="shared" si="3"/>
        <v>162125.29999999999</v>
      </c>
    </row>
    <row r="35" spans="1:21" s="3" customFormat="1" ht="12.75">
      <c r="A35" s="75"/>
      <c r="C35" s="30"/>
      <c r="D35" s="30"/>
      <c r="E35" s="30"/>
      <c r="F35" s="30"/>
      <c r="G35" s="30"/>
      <c r="H35" s="30"/>
      <c r="J35" s="73"/>
      <c r="K35" s="73"/>
      <c r="L35" s="73"/>
      <c r="M35" s="73"/>
      <c r="N35" s="73"/>
      <c r="O35" s="73"/>
      <c r="P35" s="73"/>
      <c r="Q35" s="73"/>
      <c r="R35" s="73"/>
      <c r="S35" s="73"/>
      <c r="U35" s="73"/>
    </row>
    <row r="36" spans="1:21" s="3" customFormat="1" ht="12.75">
      <c r="A36" s="75"/>
      <c r="C36" s="30"/>
      <c r="D36" s="30"/>
      <c r="E36" s="30"/>
      <c r="F36" s="30"/>
      <c r="G36" s="30"/>
      <c r="H36" s="30"/>
      <c r="J36" s="73"/>
      <c r="K36" s="73"/>
      <c r="L36" s="73"/>
      <c r="M36" s="73"/>
      <c r="N36" s="73"/>
      <c r="O36" s="73"/>
      <c r="P36" s="73"/>
      <c r="Q36" s="73"/>
      <c r="R36" s="73"/>
      <c r="S36" s="73"/>
      <c r="U36" s="73"/>
    </row>
    <row r="37" spans="1:21" s="3" customFormat="1" ht="12.75">
      <c r="A37" s="75"/>
      <c r="C37" s="30"/>
      <c r="D37" s="30"/>
      <c r="E37" s="30"/>
      <c r="F37" s="30"/>
      <c r="G37" s="30"/>
      <c r="H37" s="30"/>
      <c r="J37" s="73"/>
      <c r="K37" s="73"/>
      <c r="L37" s="73"/>
      <c r="M37" s="73"/>
      <c r="N37" s="73"/>
      <c r="O37" s="73"/>
      <c r="P37" s="73"/>
      <c r="Q37" s="73"/>
      <c r="R37" s="73"/>
      <c r="S37" s="73"/>
      <c r="U37" s="73"/>
    </row>
    <row r="38" spans="1:21" s="3" customFormat="1" ht="12.75">
      <c r="A38" s="75"/>
      <c r="B38" s="17" t="s">
        <v>36</v>
      </c>
      <c r="C38" s="30"/>
      <c r="D38" s="30"/>
      <c r="E38" s="30"/>
      <c r="F38" s="30"/>
      <c r="G38" s="30"/>
      <c r="H38" s="30"/>
      <c r="J38" s="73"/>
      <c r="K38" s="73"/>
      <c r="L38" s="73"/>
      <c r="M38" s="73"/>
      <c r="N38" s="73"/>
      <c r="O38" s="73"/>
      <c r="P38" s="73"/>
      <c r="Q38" s="73"/>
      <c r="R38" s="73"/>
      <c r="S38" s="73"/>
      <c r="U38" s="73"/>
    </row>
    <row r="39" spans="1:21" s="3" customFormat="1" ht="12.75">
      <c r="A39" s="75"/>
      <c r="B39" s="31" t="s">
        <v>38</v>
      </c>
      <c r="C39" s="30"/>
      <c r="D39" s="30"/>
      <c r="E39" s="30"/>
      <c r="F39" s="30"/>
      <c r="G39" s="30"/>
      <c r="H39" s="30" t="s">
        <v>60</v>
      </c>
      <c r="J39" s="8">
        <f t="shared" ref="J39:J46" si="4">SUM(L39:S39)</f>
        <v>13213.985350157629</v>
      </c>
      <c r="K39" s="9"/>
      <c r="L39" s="10"/>
      <c r="M39" s="10"/>
      <c r="N39" s="10"/>
      <c r="O39" s="10">
        <v>2957.8153501576298</v>
      </c>
      <c r="P39" s="10"/>
      <c r="Q39" s="10"/>
      <c r="R39" s="10"/>
      <c r="S39" s="10">
        <v>10256.17</v>
      </c>
      <c r="U39" s="10"/>
    </row>
    <row r="40" spans="1:21" s="3" customFormat="1" ht="12.75">
      <c r="A40" s="75"/>
      <c r="B40" s="29" t="s">
        <v>165</v>
      </c>
      <c r="C40" s="30"/>
      <c r="D40" s="30"/>
      <c r="E40" s="30"/>
      <c r="F40" s="30"/>
      <c r="G40" s="30"/>
      <c r="H40" s="30" t="s">
        <v>60</v>
      </c>
      <c r="J40" s="8">
        <f t="shared" si="4"/>
        <v>1114063.2620576604</v>
      </c>
      <c r="K40" s="9"/>
      <c r="L40" s="10">
        <v>52944.919571921702</v>
      </c>
      <c r="M40" s="10">
        <v>178301.52712717294</v>
      </c>
      <c r="N40" s="10"/>
      <c r="O40" s="10">
        <v>714873.28</v>
      </c>
      <c r="P40" s="43">
        <v>420</v>
      </c>
      <c r="Q40" s="10">
        <v>24348.200000000004</v>
      </c>
      <c r="R40" s="10">
        <v>1190.5653585657365</v>
      </c>
      <c r="S40" s="10">
        <v>141984.77000000002</v>
      </c>
      <c r="U40" s="10"/>
    </row>
    <row r="41" spans="1:21" s="3" customFormat="1" ht="12.75">
      <c r="A41" s="75"/>
      <c r="B41" s="3" t="s">
        <v>166</v>
      </c>
      <c r="H41" s="30" t="s">
        <v>60</v>
      </c>
      <c r="J41" s="8">
        <f t="shared" si="4"/>
        <v>602778.19169029559</v>
      </c>
      <c r="K41" s="9"/>
      <c r="L41" s="10"/>
      <c r="M41" s="10">
        <v>1511.6815000000001</v>
      </c>
      <c r="N41" s="10"/>
      <c r="O41" s="10">
        <v>537057.41790237161</v>
      </c>
      <c r="P41" s="10">
        <v>51736.98</v>
      </c>
      <c r="Q41" s="10"/>
      <c r="R41" s="10"/>
      <c r="S41" s="10">
        <v>12472.112287924043</v>
      </c>
      <c r="U41" s="10"/>
    </row>
    <row r="42" spans="1:21" s="3" customFormat="1" ht="12.75">
      <c r="A42" s="75"/>
      <c r="B42" s="3" t="s">
        <v>43</v>
      </c>
      <c r="H42" s="30" t="s">
        <v>60</v>
      </c>
      <c r="J42" s="8">
        <f t="shared" si="4"/>
        <v>0</v>
      </c>
      <c r="K42" s="9"/>
      <c r="L42" s="10"/>
      <c r="M42" s="10"/>
      <c r="N42" s="10"/>
      <c r="O42" s="10">
        <v>0</v>
      </c>
      <c r="P42" s="10"/>
      <c r="Q42" s="10"/>
      <c r="R42" s="10"/>
      <c r="S42" s="10"/>
      <c r="U42" s="10"/>
    </row>
    <row r="43" spans="1:21" s="3" customFormat="1" ht="12.75">
      <c r="A43" s="75"/>
      <c r="B43" s="3" t="s">
        <v>44</v>
      </c>
      <c r="C43" s="30"/>
      <c r="D43" s="30"/>
      <c r="E43" s="30"/>
      <c r="F43" s="30"/>
      <c r="G43" s="30"/>
      <c r="H43" s="30" t="s">
        <v>60</v>
      </c>
      <c r="J43" s="8">
        <f t="shared" si="4"/>
        <v>336815.07109315658</v>
      </c>
      <c r="K43" s="9"/>
      <c r="L43" s="10"/>
      <c r="M43" s="10"/>
      <c r="N43" s="10"/>
      <c r="O43" s="10">
        <v>336815.07109315658</v>
      </c>
      <c r="P43" s="10"/>
      <c r="Q43" s="10"/>
      <c r="R43" s="10"/>
      <c r="S43" s="10"/>
      <c r="U43" s="10"/>
    </row>
    <row r="44" spans="1:21" s="3" customFormat="1" ht="12.75">
      <c r="A44" s="75"/>
      <c r="B44" s="3" t="s">
        <v>45</v>
      </c>
      <c r="C44" s="30"/>
      <c r="D44" s="30"/>
      <c r="E44" s="30"/>
      <c r="F44" s="30"/>
      <c r="G44" s="30"/>
      <c r="H44" s="30" t="s">
        <v>60</v>
      </c>
      <c r="J44" s="8">
        <f t="shared" si="4"/>
        <v>0</v>
      </c>
      <c r="K44" s="9"/>
      <c r="L44" s="10"/>
      <c r="M44" s="10"/>
      <c r="N44" s="10"/>
      <c r="O44" s="10"/>
      <c r="P44" s="10"/>
      <c r="Q44" s="10"/>
      <c r="R44" s="10"/>
      <c r="S44" s="10"/>
      <c r="U44" s="10"/>
    </row>
    <row r="45" spans="1:21" s="3" customFormat="1" ht="12.75">
      <c r="A45" s="75"/>
      <c r="B45" s="3" t="s">
        <v>46</v>
      </c>
      <c r="C45" s="30"/>
      <c r="D45" s="30"/>
      <c r="E45" s="30"/>
      <c r="F45" s="30"/>
      <c r="G45" s="30"/>
      <c r="H45" s="30" t="s">
        <v>60</v>
      </c>
      <c r="J45" s="8">
        <f t="shared" si="4"/>
        <v>0</v>
      </c>
      <c r="K45" s="9"/>
      <c r="L45" s="10"/>
      <c r="M45" s="10"/>
      <c r="N45" s="10"/>
      <c r="O45" s="10"/>
      <c r="P45" s="10"/>
      <c r="Q45" s="10"/>
      <c r="R45" s="10"/>
      <c r="S45" s="10"/>
      <c r="U45" s="10"/>
    </row>
    <row r="46" spans="1:21" s="3" customFormat="1" ht="12.75">
      <c r="A46" s="75"/>
      <c r="B46" s="3" t="s">
        <v>47</v>
      </c>
      <c r="C46" s="30"/>
      <c r="D46" s="30"/>
      <c r="E46" s="30"/>
      <c r="F46" s="30"/>
      <c r="G46" s="30"/>
      <c r="H46" s="30" t="s">
        <v>60</v>
      </c>
      <c r="J46" s="8">
        <f t="shared" si="4"/>
        <v>0</v>
      </c>
      <c r="K46" s="9"/>
      <c r="L46" s="10"/>
      <c r="M46" s="10"/>
      <c r="N46" s="10"/>
      <c r="O46" s="10"/>
      <c r="P46" s="10"/>
      <c r="Q46" s="10"/>
      <c r="R46" s="10"/>
      <c r="S46" s="10"/>
      <c r="U46" s="10"/>
    </row>
    <row r="47" spans="1:21" s="3" customFormat="1" ht="12.75">
      <c r="A47" s="75"/>
      <c r="C47" s="30"/>
      <c r="D47" s="30"/>
      <c r="E47" s="30"/>
      <c r="F47" s="30"/>
      <c r="G47" s="30"/>
      <c r="H47" s="30"/>
    </row>
    <row r="48" spans="1:21" s="3" customFormat="1" ht="12.75">
      <c r="A48" s="75"/>
      <c r="B48" s="3" t="s">
        <v>41</v>
      </c>
      <c r="C48" s="30"/>
      <c r="D48" s="30"/>
      <c r="E48" s="30"/>
      <c r="F48" s="30"/>
      <c r="G48" s="30"/>
      <c r="H48" s="30" t="s">
        <v>60</v>
      </c>
      <c r="J48" s="8">
        <f>SUM(L48:S48)</f>
        <v>2066870.5101912702</v>
      </c>
      <c r="K48" s="9"/>
      <c r="L48" s="8">
        <f t="shared" ref="L48:U48" si="5">SUM(L39:L46)</f>
        <v>52944.919571921702</v>
      </c>
      <c r="M48" s="8">
        <f t="shared" si="5"/>
        <v>179813.20862717295</v>
      </c>
      <c r="N48" s="8">
        <f t="shared" si="5"/>
        <v>0</v>
      </c>
      <c r="O48" s="8">
        <f t="shared" si="5"/>
        <v>1591703.5843456858</v>
      </c>
      <c r="P48" s="8">
        <f t="shared" si="5"/>
        <v>52156.98</v>
      </c>
      <c r="Q48" s="8">
        <f t="shared" si="5"/>
        <v>24348.200000000004</v>
      </c>
      <c r="R48" s="8">
        <f t="shared" si="5"/>
        <v>1190.5653585657365</v>
      </c>
      <c r="S48" s="8">
        <f>SUM(S39:S46)</f>
        <v>164713.05228792407</v>
      </c>
      <c r="U48" s="8">
        <f t="shared" si="5"/>
        <v>0</v>
      </c>
    </row>
    <row r="49" spans="1:23" s="3" customFormat="1" ht="12.75">
      <c r="A49" s="75"/>
      <c r="C49" s="30"/>
      <c r="D49" s="30"/>
      <c r="E49" s="30"/>
      <c r="F49" s="30"/>
      <c r="G49" s="30"/>
      <c r="H49" s="30"/>
    </row>
    <row r="50" spans="1:23" s="3" customFormat="1" ht="12.75">
      <c r="A50" s="75"/>
      <c r="B50" s="17" t="s">
        <v>56</v>
      </c>
      <c r="C50" s="30"/>
      <c r="D50" s="30"/>
      <c r="E50" s="30"/>
      <c r="F50" s="30"/>
      <c r="G50" s="30"/>
      <c r="H50" s="30"/>
      <c r="J50" s="73"/>
      <c r="K50" s="73"/>
      <c r="L50" s="73"/>
      <c r="M50" s="73"/>
      <c r="N50" s="73"/>
      <c r="O50" s="73"/>
      <c r="P50" s="73"/>
      <c r="Q50" s="73"/>
      <c r="R50" s="73"/>
      <c r="S50" s="73"/>
      <c r="U50" s="73"/>
      <c r="V50" s="73"/>
    </row>
    <row r="51" spans="1:23" s="3" customFormat="1" ht="12.75">
      <c r="A51" s="75"/>
      <c r="B51" s="3" t="s">
        <v>57</v>
      </c>
      <c r="C51" s="30"/>
      <c r="D51" s="30"/>
      <c r="E51" s="30"/>
      <c r="F51" s="30"/>
      <c r="G51" s="30"/>
      <c r="H51" s="30" t="s">
        <v>60</v>
      </c>
      <c r="J51" s="8">
        <f>SUM(L51:S51)</f>
        <v>0</v>
      </c>
      <c r="K51" s="9"/>
      <c r="L51" s="10"/>
      <c r="M51" s="10"/>
      <c r="N51" s="10"/>
      <c r="O51" s="10"/>
      <c r="P51" s="10"/>
      <c r="Q51" s="10"/>
      <c r="R51" s="10"/>
      <c r="S51" s="10"/>
      <c r="U51" s="10"/>
      <c r="V51" s="73"/>
    </row>
    <row r="52" spans="1:23">
      <c r="A52" s="144"/>
    </row>
    <row r="53" spans="1:23">
      <c r="A53" s="135"/>
      <c r="B53" s="41" t="s">
        <v>201</v>
      </c>
      <c r="C53" s="126"/>
      <c r="D53" s="30"/>
      <c r="E53" s="30"/>
      <c r="F53" s="30"/>
      <c r="G53" s="30"/>
      <c r="H53" s="30"/>
      <c r="I53" s="3"/>
      <c r="J53" s="3"/>
      <c r="K53" s="3"/>
      <c r="L53" s="3"/>
      <c r="M53" s="3"/>
      <c r="N53" s="3"/>
      <c r="O53" s="3"/>
      <c r="P53" s="3"/>
      <c r="Q53" s="3"/>
      <c r="R53" s="3"/>
      <c r="S53" s="3"/>
      <c r="T53" s="3"/>
      <c r="U53" s="3"/>
      <c r="V53" s="135"/>
    </row>
    <row r="54" spans="1:23">
      <c r="A54" s="51"/>
      <c r="B54" s="30" t="s">
        <v>318</v>
      </c>
      <c r="C54" s="126"/>
      <c r="D54" s="30"/>
      <c r="E54" s="30"/>
      <c r="F54" s="30"/>
      <c r="G54" s="30"/>
      <c r="H54" s="30" t="s">
        <v>60</v>
      </c>
      <c r="I54" s="3"/>
      <c r="J54" s="8">
        <f>SUM(L54:S54)</f>
        <v>281.64999999999998</v>
      </c>
      <c r="K54" s="9"/>
      <c r="L54" s="10">
        <v>0</v>
      </c>
      <c r="M54" s="10"/>
      <c r="N54" s="10"/>
      <c r="O54" s="10">
        <v>0</v>
      </c>
      <c r="P54" s="10">
        <v>281.64999999999998</v>
      </c>
      <c r="Q54" s="10">
        <v>0</v>
      </c>
      <c r="R54" s="10"/>
      <c r="S54" s="10">
        <v>0</v>
      </c>
      <c r="T54" s="3"/>
      <c r="U54" s="98"/>
      <c r="V54" s="135"/>
    </row>
    <row r="56" spans="1:23" s="4" customFormat="1" ht="12.75">
      <c r="B56" s="4" t="s">
        <v>159</v>
      </c>
    </row>
    <row r="57" spans="1:23" s="13" customFormat="1" ht="12.75"/>
    <row r="58" spans="1:23" s="3" customFormat="1" ht="12.75">
      <c r="A58" s="72"/>
      <c r="B58" s="17" t="s">
        <v>42</v>
      </c>
      <c r="C58" s="30"/>
      <c r="D58" s="30"/>
      <c r="E58" s="30"/>
      <c r="F58" s="30"/>
      <c r="G58" s="30"/>
    </row>
    <row r="59" spans="1:23" s="3" customFormat="1" ht="12.75">
      <c r="A59" s="75"/>
      <c r="B59" s="29" t="s">
        <v>163</v>
      </c>
      <c r="C59" s="30"/>
      <c r="D59" s="30"/>
      <c r="E59" s="30"/>
      <c r="F59" s="30"/>
      <c r="G59" s="30"/>
      <c r="H59" s="30" t="s">
        <v>61</v>
      </c>
      <c r="J59" s="8">
        <f>SUM(L59:S59)</f>
        <v>6162433.7000000011</v>
      </c>
      <c r="K59" s="9"/>
      <c r="L59" s="78"/>
      <c r="M59" s="79"/>
      <c r="N59" s="79">
        <v>2677314.5499999998</v>
      </c>
      <c r="O59" s="79">
        <v>1767707.02</v>
      </c>
      <c r="P59" s="79">
        <v>45850</v>
      </c>
      <c r="Q59" s="79">
        <v>1141236.1200000006</v>
      </c>
      <c r="R59" s="79">
        <v>171533.34000000003</v>
      </c>
      <c r="S59" s="80">
        <v>358792.67000000004</v>
      </c>
      <c r="T59" s="56"/>
      <c r="U59" s="10">
        <v>160177.5</v>
      </c>
      <c r="W59" s="56" t="s">
        <v>251</v>
      </c>
    </row>
    <row r="60" spans="1:23" s="3" customFormat="1" ht="12.75">
      <c r="A60" s="75"/>
      <c r="B60" s="29" t="s">
        <v>40</v>
      </c>
      <c r="C60" s="30"/>
      <c r="D60" s="30"/>
      <c r="E60" s="30"/>
      <c r="F60" s="30"/>
      <c r="G60" s="30"/>
      <c r="H60" s="30" t="s">
        <v>61</v>
      </c>
      <c r="J60" s="8">
        <f t="shared" ref="J60:J66" si="6">SUM(L60:S60)</f>
        <v>1374991.9150730821</v>
      </c>
      <c r="K60" s="9"/>
      <c r="L60" s="81">
        <v>28020.485073079799</v>
      </c>
      <c r="M60" s="77">
        <v>85282.1</v>
      </c>
      <c r="N60" s="77">
        <v>334818.9800000001</v>
      </c>
      <c r="O60" s="77">
        <v>206288.41000000003</v>
      </c>
      <c r="P60" s="77">
        <v>57803.58</v>
      </c>
      <c r="Q60" s="77">
        <v>311193.19000000221</v>
      </c>
      <c r="R60" s="77">
        <v>12182.32</v>
      </c>
      <c r="S60" s="82">
        <v>339402.85000000003</v>
      </c>
      <c r="T60" s="56"/>
      <c r="U60" s="10"/>
      <c r="W60" s="56" t="s">
        <v>250</v>
      </c>
    </row>
    <row r="61" spans="1:23" s="3" customFormat="1" ht="12.75">
      <c r="A61" s="75"/>
      <c r="B61" s="3" t="s">
        <v>164</v>
      </c>
      <c r="C61" s="30"/>
      <c r="D61" s="30"/>
      <c r="E61" s="30"/>
      <c r="F61" s="30"/>
      <c r="G61" s="30"/>
      <c r="H61" s="30" t="s">
        <v>61</v>
      </c>
      <c r="J61" s="8">
        <f t="shared" si="6"/>
        <v>0</v>
      </c>
      <c r="K61" s="9"/>
      <c r="L61" s="81"/>
      <c r="M61" s="77"/>
      <c r="N61" s="77"/>
      <c r="O61" s="77"/>
      <c r="P61" s="77"/>
      <c r="Q61" s="77"/>
      <c r="R61" s="77"/>
      <c r="S61" s="82">
        <v>0</v>
      </c>
      <c r="U61" s="10"/>
    </row>
    <row r="62" spans="1:23" s="3" customFormat="1" ht="12.75">
      <c r="A62" s="75"/>
      <c r="B62" s="3" t="s">
        <v>43</v>
      </c>
      <c r="C62" s="30"/>
      <c r="D62" s="30"/>
      <c r="E62" s="30"/>
      <c r="F62" s="30"/>
      <c r="G62" s="30"/>
      <c r="H62" s="30" t="s">
        <v>61</v>
      </c>
      <c r="J62" s="8">
        <f t="shared" si="6"/>
        <v>-7199.9611875049595</v>
      </c>
      <c r="K62" s="9"/>
      <c r="L62" s="81"/>
      <c r="M62" s="77"/>
      <c r="N62" s="77"/>
      <c r="O62" s="77">
        <v>41146.67001311091</v>
      </c>
      <c r="P62" s="77"/>
      <c r="Q62" s="77">
        <v>-48346.63120061587</v>
      </c>
      <c r="R62" s="77"/>
      <c r="S62" s="82">
        <v>0</v>
      </c>
      <c r="U62" s="10"/>
    </row>
    <row r="63" spans="1:23" s="3" customFormat="1" ht="12.75">
      <c r="A63" s="75"/>
      <c r="B63" s="3" t="s">
        <v>44</v>
      </c>
      <c r="C63" s="30"/>
      <c r="D63" s="30"/>
      <c r="E63" s="30"/>
      <c r="F63" s="30"/>
      <c r="G63" s="30"/>
      <c r="H63" s="30" t="s">
        <v>61</v>
      </c>
      <c r="J63" s="8">
        <f t="shared" si="6"/>
        <v>0</v>
      </c>
      <c r="K63" s="9"/>
      <c r="L63" s="81"/>
      <c r="M63" s="77"/>
      <c r="N63" s="77"/>
      <c r="O63" s="77"/>
      <c r="P63" s="77"/>
      <c r="Q63" s="77"/>
      <c r="R63" s="77"/>
      <c r="S63" s="82">
        <v>0</v>
      </c>
      <c r="U63" s="10"/>
    </row>
    <row r="64" spans="1:23" s="3" customFormat="1" ht="12.75">
      <c r="A64" s="75"/>
      <c r="B64" s="3" t="s">
        <v>45</v>
      </c>
      <c r="C64" s="30"/>
      <c r="D64" s="30"/>
      <c r="E64" s="30"/>
      <c r="F64" s="30"/>
      <c r="G64" s="30"/>
      <c r="H64" s="30" t="s">
        <v>61</v>
      </c>
      <c r="J64" s="8">
        <f t="shared" si="6"/>
        <v>0</v>
      </c>
      <c r="K64" s="9"/>
      <c r="L64" s="81"/>
      <c r="M64" s="77"/>
      <c r="N64" s="77"/>
      <c r="O64" s="77"/>
      <c r="P64" s="77"/>
      <c r="Q64" s="77"/>
      <c r="R64" s="77"/>
      <c r="S64" s="82">
        <v>0</v>
      </c>
      <c r="U64" s="10"/>
    </row>
    <row r="65" spans="1:21" s="3" customFormat="1" ht="12.75">
      <c r="A65" s="75"/>
      <c r="B65" s="3" t="s">
        <v>46</v>
      </c>
      <c r="C65" s="30"/>
      <c r="D65" s="30"/>
      <c r="E65" s="30"/>
      <c r="F65" s="30"/>
      <c r="G65" s="30"/>
      <c r="H65" s="30" t="s">
        <v>61</v>
      </c>
      <c r="J65" s="8">
        <f t="shared" si="6"/>
        <v>0</v>
      </c>
      <c r="K65" s="9"/>
      <c r="L65" s="81"/>
      <c r="M65" s="77"/>
      <c r="N65" s="77"/>
      <c r="O65" s="77"/>
      <c r="P65" s="77"/>
      <c r="Q65" s="77"/>
      <c r="R65" s="77"/>
      <c r="S65" s="82">
        <v>0</v>
      </c>
      <c r="U65" s="10"/>
    </row>
    <row r="66" spans="1:21" s="3" customFormat="1" ht="12.75">
      <c r="A66" s="75"/>
      <c r="B66" s="3" t="s">
        <v>47</v>
      </c>
      <c r="C66" s="30"/>
      <c r="D66" s="30"/>
      <c r="E66" s="30"/>
      <c r="F66" s="30"/>
      <c r="G66" s="30"/>
      <c r="H66" s="30" t="s">
        <v>61</v>
      </c>
      <c r="I66" s="73"/>
      <c r="J66" s="8">
        <f t="shared" si="6"/>
        <v>0</v>
      </c>
      <c r="K66" s="9"/>
      <c r="L66" s="83"/>
      <c r="M66" s="84"/>
      <c r="N66" s="84"/>
      <c r="O66" s="84"/>
      <c r="P66" s="84"/>
      <c r="Q66" s="84"/>
      <c r="R66" s="84"/>
      <c r="S66" s="85">
        <v>0</v>
      </c>
      <c r="U66" s="10"/>
    </row>
    <row r="67" spans="1:21" s="3" customFormat="1" ht="12.75">
      <c r="A67" s="75"/>
      <c r="C67" s="30"/>
      <c r="D67" s="30"/>
      <c r="E67" s="30"/>
      <c r="F67" s="30"/>
      <c r="G67" s="30"/>
    </row>
    <row r="68" spans="1:21" s="3" customFormat="1" ht="12.75">
      <c r="A68" s="75"/>
      <c r="B68" s="3" t="s">
        <v>41</v>
      </c>
      <c r="C68" s="30"/>
      <c r="D68" s="30"/>
      <c r="E68" s="30"/>
      <c r="F68" s="30"/>
      <c r="G68" s="30"/>
      <c r="H68" s="30" t="s">
        <v>61</v>
      </c>
      <c r="J68" s="8">
        <f>SUM(L68:S68)</f>
        <v>7530225.6538855787</v>
      </c>
      <c r="K68" s="9"/>
      <c r="L68" s="8">
        <f>SUM(L59:L66)</f>
        <v>28020.485073079799</v>
      </c>
      <c r="M68" s="8">
        <f t="shared" ref="M68:U68" si="7">SUM(M59:M66)</f>
        <v>85282.1</v>
      </c>
      <c r="N68" s="8">
        <f t="shared" si="7"/>
        <v>3012133.53</v>
      </c>
      <c r="O68" s="8">
        <f t="shared" si="7"/>
        <v>2015142.100013111</v>
      </c>
      <c r="P68" s="8">
        <f t="shared" si="7"/>
        <v>103653.58</v>
      </c>
      <c r="Q68" s="8">
        <f t="shared" si="7"/>
        <v>1404082.6787993871</v>
      </c>
      <c r="R68" s="8">
        <f t="shared" si="7"/>
        <v>183715.66000000003</v>
      </c>
      <c r="S68" s="8">
        <f>SUM(S59:S66)</f>
        <v>698195.52</v>
      </c>
      <c r="U68" s="8">
        <f t="shared" si="7"/>
        <v>160177.5</v>
      </c>
    </row>
    <row r="69" spans="1:21" s="3" customFormat="1" ht="12.75">
      <c r="A69" s="75"/>
      <c r="C69" s="30"/>
      <c r="D69" s="30"/>
      <c r="E69" s="30"/>
      <c r="F69" s="30"/>
      <c r="G69" s="30"/>
      <c r="H69" s="30"/>
    </row>
    <row r="70" spans="1:21" s="3" customFormat="1" ht="12.75">
      <c r="A70" s="75"/>
      <c r="C70" s="30"/>
      <c r="D70" s="30"/>
      <c r="E70" s="30"/>
      <c r="F70" s="30"/>
      <c r="G70" s="30"/>
      <c r="H70" s="30"/>
    </row>
    <row r="71" spans="1:21" s="3" customFormat="1" ht="12.75">
      <c r="A71" s="75"/>
      <c r="B71" s="17" t="s">
        <v>39</v>
      </c>
      <c r="C71" s="30"/>
      <c r="D71" s="30"/>
      <c r="E71" s="30"/>
      <c r="F71" s="30"/>
      <c r="G71" s="30"/>
      <c r="H71" s="30"/>
    </row>
    <row r="72" spans="1:21" s="3" customFormat="1" ht="12.75">
      <c r="A72" s="75"/>
      <c r="B72" s="29" t="s">
        <v>163</v>
      </c>
      <c r="H72" s="30" t="s">
        <v>61</v>
      </c>
      <c r="J72" s="8">
        <f t="shared" ref="J72:J79" si="8">SUM(L72:S72)</f>
        <v>6175047.1800000016</v>
      </c>
      <c r="K72" s="9"/>
      <c r="L72" s="78"/>
      <c r="M72" s="79"/>
      <c r="N72" s="79">
        <v>2677314.5499999998</v>
      </c>
      <c r="O72" s="79">
        <v>1767707.02</v>
      </c>
      <c r="P72" s="79">
        <v>45850</v>
      </c>
      <c r="Q72" s="79">
        <v>1141236.1200000006</v>
      </c>
      <c r="R72" s="79">
        <v>184146.82000000007</v>
      </c>
      <c r="S72" s="80">
        <v>358792.67000000004</v>
      </c>
      <c r="U72" s="10">
        <v>160177.5</v>
      </c>
    </row>
    <row r="73" spans="1:21" s="3" customFormat="1" ht="12.75">
      <c r="A73" s="75"/>
      <c r="B73" s="29" t="s">
        <v>40</v>
      </c>
      <c r="C73" s="30"/>
      <c r="D73" s="30"/>
      <c r="E73" s="30"/>
      <c r="F73" s="30"/>
      <c r="G73" s="30"/>
      <c r="H73" s="30" t="s">
        <v>61</v>
      </c>
      <c r="J73" s="8">
        <f t="shared" si="8"/>
        <v>1449425.2000000025</v>
      </c>
      <c r="K73" s="9"/>
      <c r="L73" s="81">
        <v>102453.77</v>
      </c>
      <c r="M73" s="77">
        <v>85282.1</v>
      </c>
      <c r="N73" s="77">
        <v>334818.9800000001</v>
      </c>
      <c r="O73" s="77">
        <v>206288.41000000003</v>
      </c>
      <c r="P73" s="77">
        <v>57803.58</v>
      </c>
      <c r="Q73" s="77">
        <v>311193.19000000221</v>
      </c>
      <c r="R73" s="77">
        <v>12182.32</v>
      </c>
      <c r="S73" s="82">
        <v>339402.85000000003</v>
      </c>
      <c r="U73" s="10"/>
    </row>
    <row r="74" spans="1:21" s="3" customFormat="1" ht="12.75">
      <c r="A74" s="75"/>
      <c r="B74" s="3" t="s">
        <v>164</v>
      </c>
      <c r="C74" s="30"/>
      <c r="D74" s="30"/>
      <c r="E74" s="30"/>
      <c r="F74" s="30"/>
      <c r="G74" s="30"/>
      <c r="H74" s="30" t="s">
        <v>61</v>
      </c>
      <c r="J74" s="8">
        <f t="shared" si="8"/>
        <v>0</v>
      </c>
      <c r="K74" s="9"/>
      <c r="L74" s="81"/>
      <c r="M74" s="77"/>
      <c r="N74" s="77"/>
      <c r="O74" s="77"/>
      <c r="P74" s="77"/>
      <c r="Q74" s="77"/>
      <c r="R74" s="77"/>
      <c r="S74" s="82">
        <v>0</v>
      </c>
      <c r="U74" s="10"/>
    </row>
    <row r="75" spans="1:21" s="3" customFormat="1" ht="12.75">
      <c r="A75" s="75"/>
      <c r="B75" s="3" t="s">
        <v>43</v>
      </c>
      <c r="C75" s="30"/>
      <c r="D75" s="30"/>
      <c r="E75" s="30"/>
      <c r="F75" s="30"/>
      <c r="G75" s="30"/>
      <c r="H75" s="30" t="s">
        <v>61</v>
      </c>
      <c r="J75" s="8">
        <f t="shared" si="8"/>
        <v>0</v>
      </c>
      <c r="K75" s="9"/>
      <c r="L75" s="81"/>
      <c r="M75" s="77"/>
      <c r="N75" s="77"/>
      <c r="O75" s="77"/>
      <c r="P75" s="77"/>
      <c r="Q75" s="77"/>
      <c r="R75" s="77"/>
      <c r="S75" s="82">
        <v>0</v>
      </c>
      <c r="U75" s="10"/>
    </row>
    <row r="76" spans="1:21" s="3" customFormat="1" ht="12.75">
      <c r="A76" s="75"/>
      <c r="B76" s="3" t="s">
        <v>44</v>
      </c>
      <c r="C76" s="30"/>
      <c r="D76" s="30"/>
      <c r="E76" s="30"/>
      <c r="F76" s="30"/>
      <c r="G76" s="30"/>
      <c r="H76" s="30" t="s">
        <v>61</v>
      </c>
      <c r="J76" s="8">
        <f t="shared" si="8"/>
        <v>0</v>
      </c>
      <c r="K76" s="9"/>
      <c r="L76" s="81"/>
      <c r="M76" s="77"/>
      <c r="N76" s="77"/>
      <c r="O76" s="77"/>
      <c r="P76" s="77"/>
      <c r="Q76" s="77"/>
      <c r="R76" s="77"/>
      <c r="S76" s="82">
        <v>0</v>
      </c>
      <c r="U76" s="10"/>
    </row>
    <row r="77" spans="1:21" s="3" customFormat="1" ht="12.75">
      <c r="A77" s="75"/>
      <c r="B77" s="3" t="s">
        <v>45</v>
      </c>
      <c r="C77" s="30"/>
      <c r="D77" s="30"/>
      <c r="E77" s="30"/>
      <c r="F77" s="30"/>
      <c r="G77" s="30"/>
      <c r="H77" s="30" t="s">
        <v>61</v>
      </c>
      <c r="J77" s="8">
        <f t="shared" si="8"/>
        <v>0</v>
      </c>
      <c r="K77" s="9"/>
      <c r="L77" s="81"/>
      <c r="M77" s="77"/>
      <c r="N77" s="77"/>
      <c r="O77" s="77"/>
      <c r="P77" s="77"/>
      <c r="Q77" s="77"/>
      <c r="R77" s="77"/>
      <c r="S77" s="82">
        <v>0</v>
      </c>
      <c r="U77" s="10"/>
    </row>
    <row r="78" spans="1:21" s="3" customFormat="1" ht="12.75">
      <c r="A78" s="75"/>
      <c r="B78" s="3" t="s">
        <v>46</v>
      </c>
      <c r="C78" s="30"/>
      <c r="D78" s="30"/>
      <c r="E78" s="30"/>
      <c r="F78" s="30"/>
      <c r="G78" s="30"/>
      <c r="H78" s="30" t="s">
        <v>61</v>
      </c>
      <c r="J78" s="8">
        <f t="shared" si="8"/>
        <v>0</v>
      </c>
      <c r="K78" s="9"/>
      <c r="L78" s="81"/>
      <c r="M78" s="77"/>
      <c r="N78" s="77"/>
      <c r="O78" s="77"/>
      <c r="P78" s="77"/>
      <c r="Q78" s="77"/>
      <c r="R78" s="77"/>
      <c r="S78" s="82">
        <v>0</v>
      </c>
      <c r="U78" s="10"/>
    </row>
    <row r="79" spans="1:21" s="3" customFormat="1" ht="12.75">
      <c r="A79" s="75"/>
      <c r="B79" s="3" t="s">
        <v>47</v>
      </c>
      <c r="C79" s="30"/>
      <c r="D79" s="30"/>
      <c r="E79" s="30"/>
      <c r="F79" s="30"/>
      <c r="G79" s="30"/>
      <c r="H79" s="30" t="s">
        <v>61</v>
      </c>
      <c r="J79" s="8">
        <f t="shared" si="8"/>
        <v>0</v>
      </c>
      <c r="K79" s="9"/>
      <c r="L79" s="83"/>
      <c r="M79" s="84"/>
      <c r="N79" s="84"/>
      <c r="O79" s="84"/>
      <c r="P79" s="84"/>
      <c r="Q79" s="84"/>
      <c r="R79" s="84"/>
      <c r="S79" s="85">
        <v>0</v>
      </c>
      <c r="U79" s="10"/>
    </row>
    <row r="80" spans="1:21" s="3" customFormat="1" ht="12.75">
      <c r="A80" s="75"/>
      <c r="C80" s="30"/>
      <c r="D80" s="30"/>
      <c r="E80" s="30"/>
      <c r="F80" s="30"/>
      <c r="G80" s="30"/>
      <c r="H80" s="30"/>
      <c r="J80" s="73"/>
      <c r="K80" s="73"/>
      <c r="L80" s="73"/>
      <c r="M80" s="73"/>
      <c r="N80" s="73"/>
      <c r="O80" s="73"/>
      <c r="P80" s="73"/>
      <c r="Q80" s="73"/>
      <c r="R80" s="73"/>
      <c r="S80" s="73"/>
      <c r="U80" s="73"/>
    </row>
    <row r="81" spans="1:21" s="3" customFormat="1" ht="12.75">
      <c r="A81" s="75"/>
      <c r="B81" s="3" t="s">
        <v>41</v>
      </c>
      <c r="C81" s="30"/>
      <c r="D81" s="30"/>
      <c r="E81" s="30"/>
      <c r="F81" s="30"/>
      <c r="G81" s="30"/>
      <c r="H81" s="30" t="s">
        <v>61</v>
      </c>
      <c r="J81" s="8">
        <f>SUM(L81:S81)</f>
        <v>7624472.3800000027</v>
      </c>
      <c r="K81" s="9"/>
      <c r="L81" s="8">
        <f>SUM(L72:L79)</f>
        <v>102453.77</v>
      </c>
      <c r="M81" s="8">
        <f t="shared" ref="M81:U81" si="9">SUM(M72:M79)</f>
        <v>85282.1</v>
      </c>
      <c r="N81" s="8">
        <f t="shared" si="9"/>
        <v>3012133.53</v>
      </c>
      <c r="O81" s="8">
        <f t="shared" si="9"/>
        <v>1973995.4300000002</v>
      </c>
      <c r="P81" s="8">
        <f t="shared" si="9"/>
        <v>103653.58</v>
      </c>
      <c r="Q81" s="8">
        <f t="shared" si="9"/>
        <v>1452429.3100000028</v>
      </c>
      <c r="R81" s="8">
        <f t="shared" si="9"/>
        <v>196329.14000000007</v>
      </c>
      <c r="S81" s="8">
        <f>SUM(S72:S79)</f>
        <v>698195.52</v>
      </c>
      <c r="U81" s="8">
        <f t="shared" si="9"/>
        <v>160177.5</v>
      </c>
    </row>
    <row r="82" spans="1:21" s="3" customFormat="1" ht="12.75">
      <c r="A82" s="75"/>
      <c r="C82" s="30"/>
      <c r="D82" s="30"/>
      <c r="E82" s="30"/>
      <c r="F82" s="30"/>
      <c r="G82" s="30"/>
      <c r="H82" s="30"/>
      <c r="J82" s="73"/>
      <c r="K82" s="73"/>
      <c r="L82" s="73"/>
      <c r="M82" s="73"/>
      <c r="N82" s="73"/>
      <c r="O82" s="73"/>
      <c r="P82" s="73"/>
      <c r="Q82" s="73"/>
      <c r="R82" s="73"/>
      <c r="S82" s="73"/>
      <c r="U82" s="73"/>
    </row>
    <row r="83" spans="1:21" s="3" customFormat="1" ht="12.75">
      <c r="A83" s="75"/>
      <c r="C83" s="30"/>
      <c r="D83" s="30"/>
      <c r="E83" s="30"/>
      <c r="F83" s="30"/>
      <c r="G83" s="30"/>
      <c r="H83" s="30"/>
      <c r="J83" s="73"/>
      <c r="K83" s="73"/>
      <c r="L83" s="73"/>
      <c r="M83" s="73"/>
      <c r="N83" s="73"/>
      <c r="O83" s="73"/>
      <c r="P83" s="73"/>
      <c r="Q83" s="73"/>
      <c r="R83" s="73"/>
      <c r="S83" s="73"/>
      <c r="U83" s="73"/>
    </row>
    <row r="84" spans="1:21" s="3" customFormat="1" ht="12.75">
      <c r="A84" s="75"/>
      <c r="C84" s="30"/>
      <c r="D84" s="30"/>
      <c r="E84" s="30"/>
      <c r="F84" s="30"/>
      <c r="G84" s="30"/>
      <c r="H84" s="30"/>
      <c r="J84" s="73"/>
      <c r="K84" s="73"/>
      <c r="L84" s="73"/>
      <c r="M84" s="73"/>
      <c r="N84" s="73"/>
      <c r="O84" s="73"/>
      <c r="P84" s="73"/>
      <c r="Q84" s="73"/>
      <c r="R84" s="73"/>
      <c r="S84" s="73"/>
      <c r="U84" s="73"/>
    </row>
    <row r="85" spans="1:21" s="3" customFormat="1" ht="12.75">
      <c r="A85" s="75"/>
      <c r="B85" s="17" t="s">
        <v>36</v>
      </c>
      <c r="C85" s="30"/>
      <c r="D85" s="30"/>
      <c r="E85" s="30"/>
      <c r="F85" s="30"/>
      <c r="G85" s="30"/>
      <c r="H85" s="30"/>
      <c r="J85" s="73"/>
      <c r="K85" s="73"/>
      <c r="L85" s="73"/>
      <c r="M85" s="73"/>
      <c r="N85" s="73"/>
      <c r="O85" s="73"/>
      <c r="P85" s="73"/>
      <c r="Q85" s="73"/>
      <c r="R85" s="73"/>
      <c r="S85" s="73"/>
      <c r="U85" s="73"/>
    </row>
    <row r="86" spans="1:21" s="3" customFormat="1" ht="12.75">
      <c r="A86" s="75"/>
      <c r="B86" s="31" t="s">
        <v>38</v>
      </c>
      <c r="C86" s="30"/>
      <c r="D86" s="30"/>
      <c r="E86" s="30"/>
      <c r="F86" s="30"/>
      <c r="G86" s="30"/>
      <c r="H86" s="30" t="s">
        <v>61</v>
      </c>
      <c r="J86" s="8">
        <f t="shared" ref="J86:J94" si="10">SUM(L86:S86)</f>
        <v>11610.541999999999</v>
      </c>
      <c r="K86" s="9"/>
      <c r="L86" s="78"/>
      <c r="M86" s="79"/>
      <c r="N86" s="79"/>
      <c r="O86" s="79"/>
      <c r="P86" s="79"/>
      <c r="Q86" s="79"/>
      <c r="R86" s="79"/>
      <c r="S86" s="80">
        <v>11610.541999999999</v>
      </c>
      <c r="U86" s="10"/>
    </row>
    <row r="87" spans="1:21" s="3" customFormat="1" ht="12.75">
      <c r="A87" s="75"/>
      <c r="B87" s="29" t="s">
        <v>165</v>
      </c>
      <c r="C87" s="30"/>
      <c r="D87" s="30"/>
      <c r="E87" s="30"/>
      <c r="F87" s="30"/>
      <c r="G87" s="30"/>
      <c r="H87" s="30" t="s">
        <v>61</v>
      </c>
      <c r="J87" s="8">
        <f t="shared" si="10"/>
        <v>1038299.8298994538</v>
      </c>
      <c r="K87" s="9"/>
      <c r="L87" s="81">
        <v>53833.537677171109</v>
      </c>
      <c r="M87" s="77">
        <v>131414.44056089557</v>
      </c>
      <c r="N87" s="77"/>
      <c r="O87" s="77">
        <v>674466.34000000008</v>
      </c>
      <c r="P87" s="77">
        <v>240</v>
      </c>
      <c r="Q87" s="77">
        <v>13240.800000000001</v>
      </c>
      <c r="R87" s="77">
        <v>1790.6216613868364</v>
      </c>
      <c r="S87" s="82">
        <v>163314.09000000014</v>
      </c>
      <c r="U87" s="10"/>
    </row>
    <row r="88" spans="1:21" s="3" customFormat="1" ht="12.75">
      <c r="A88" s="75"/>
      <c r="B88" s="3" t="s">
        <v>166</v>
      </c>
      <c r="H88" s="30" t="s">
        <v>61</v>
      </c>
      <c r="J88" s="8">
        <f t="shared" si="10"/>
        <v>48552.495332742132</v>
      </c>
      <c r="K88" s="9"/>
      <c r="L88" s="81"/>
      <c r="M88" s="77">
        <v>0</v>
      </c>
      <c r="N88" s="77"/>
      <c r="O88" s="77"/>
      <c r="P88" s="77">
        <v>28501.65</v>
      </c>
      <c r="Q88" s="77">
        <v>18961.759751460282</v>
      </c>
      <c r="R88" s="77">
        <v>978.79533262935638</v>
      </c>
      <c r="S88" s="82">
        <v>110.29024865249234</v>
      </c>
      <c r="U88" s="10"/>
    </row>
    <row r="89" spans="1:21" s="3" customFormat="1" ht="12.75">
      <c r="A89" s="75"/>
      <c r="B89" s="3" t="s">
        <v>43</v>
      </c>
      <c r="H89" s="30" t="s">
        <v>61</v>
      </c>
      <c r="J89" s="8">
        <f t="shared" si="10"/>
        <v>35373.5</v>
      </c>
      <c r="K89" s="9"/>
      <c r="L89" s="81"/>
      <c r="M89" s="77"/>
      <c r="N89" s="77"/>
      <c r="O89" s="77">
        <v>35373.5</v>
      </c>
      <c r="P89" s="77"/>
      <c r="Q89" s="77"/>
      <c r="R89" s="77"/>
      <c r="S89" s="82">
        <v>0</v>
      </c>
      <c r="U89" s="10"/>
    </row>
    <row r="90" spans="1:21" s="3" customFormat="1" ht="12.75">
      <c r="A90" s="75"/>
      <c r="B90" s="3" t="s">
        <v>44</v>
      </c>
      <c r="C90" s="30"/>
      <c r="D90" s="30"/>
      <c r="E90" s="30"/>
      <c r="F90" s="30"/>
      <c r="G90" s="30"/>
      <c r="H90" s="30" t="s">
        <v>61</v>
      </c>
      <c r="J90" s="8">
        <f t="shared" si="10"/>
        <v>128938.09029713052</v>
      </c>
      <c r="K90" s="9"/>
      <c r="L90" s="81"/>
      <c r="M90" s="77"/>
      <c r="N90" s="77"/>
      <c r="O90" s="77">
        <v>128938.09029713052</v>
      </c>
      <c r="P90" s="77"/>
      <c r="Q90" s="77"/>
      <c r="R90" s="77"/>
      <c r="S90" s="82">
        <v>0</v>
      </c>
      <c r="U90" s="10"/>
    </row>
    <row r="91" spans="1:21" s="3" customFormat="1" ht="12.75">
      <c r="A91" s="75"/>
      <c r="B91" s="3" t="s">
        <v>45</v>
      </c>
      <c r="C91" s="30"/>
      <c r="D91" s="30"/>
      <c r="E91" s="30"/>
      <c r="F91" s="30"/>
      <c r="G91" s="30"/>
      <c r="H91" s="30" t="s">
        <v>61</v>
      </c>
      <c r="J91" s="8">
        <f t="shared" si="10"/>
        <v>0</v>
      </c>
      <c r="K91" s="9"/>
      <c r="L91" s="81"/>
      <c r="M91" s="77"/>
      <c r="N91" s="77"/>
      <c r="O91" s="77"/>
      <c r="P91" s="77"/>
      <c r="Q91" s="77"/>
      <c r="R91" s="77"/>
      <c r="S91" s="82">
        <v>0</v>
      </c>
      <c r="U91" s="10"/>
    </row>
    <row r="92" spans="1:21" s="3" customFormat="1" ht="12.75">
      <c r="A92" s="75"/>
      <c r="B92" s="3" t="s">
        <v>46</v>
      </c>
      <c r="C92" s="30"/>
      <c r="D92" s="30"/>
      <c r="E92" s="30"/>
      <c r="F92" s="30"/>
      <c r="G92" s="30"/>
      <c r="H92" s="30" t="s">
        <v>61</v>
      </c>
      <c r="J92" s="8">
        <f t="shared" si="10"/>
        <v>0</v>
      </c>
      <c r="K92" s="9"/>
      <c r="L92" s="81"/>
      <c r="M92" s="77"/>
      <c r="N92" s="77"/>
      <c r="O92" s="77"/>
      <c r="P92" s="77"/>
      <c r="Q92" s="77"/>
      <c r="R92" s="77"/>
      <c r="S92" s="82">
        <v>0</v>
      </c>
      <c r="U92" s="10"/>
    </row>
    <row r="93" spans="1:21" s="3" customFormat="1" ht="12.75">
      <c r="A93" s="75"/>
      <c r="B93" s="3" t="s">
        <v>47</v>
      </c>
      <c r="C93" s="30"/>
      <c r="D93" s="30"/>
      <c r="E93" s="30"/>
      <c r="F93" s="30"/>
      <c r="G93" s="30"/>
      <c r="H93" s="30" t="s">
        <v>61</v>
      </c>
      <c r="J93" s="8">
        <f t="shared" si="10"/>
        <v>0</v>
      </c>
      <c r="K93" s="9"/>
      <c r="L93" s="81"/>
      <c r="M93" s="77"/>
      <c r="N93" s="77"/>
      <c r="O93" s="77"/>
      <c r="P93" s="77"/>
      <c r="Q93" s="77"/>
      <c r="R93" s="77"/>
      <c r="S93" s="82">
        <v>0</v>
      </c>
      <c r="U93" s="10"/>
    </row>
    <row r="94" spans="1:21" s="3" customFormat="1" ht="12.75">
      <c r="A94" s="75"/>
      <c r="B94" s="3" t="s">
        <v>207</v>
      </c>
      <c r="C94" s="30"/>
      <c r="D94" s="30"/>
      <c r="E94" s="30"/>
      <c r="F94" s="30"/>
      <c r="G94" s="30"/>
      <c r="H94" s="30" t="s">
        <v>61</v>
      </c>
      <c r="J94" s="8">
        <f t="shared" si="10"/>
        <v>0</v>
      </c>
      <c r="K94" s="9"/>
      <c r="L94" s="83"/>
      <c r="M94" s="84"/>
      <c r="N94" s="84"/>
      <c r="O94" s="84"/>
      <c r="P94" s="84"/>
      <c r="Q94" s="84"/>
      <c r="R94" s="84"/>
      <c r="S94" s="85">
        <v>0</v>
      </c>
      <c r="U94" s="10"/>
    </row>
    <row r="95" spans="1:21" s="3" customFormat="1" ht="12.75">
      <c r="A95" s="51"/>
      <c r="C95" s="30"/>
      <c r="D95" s="30"/>
      <c r="E95" s="30"/>
      <c r="F95" s="30"/>
      <c r="G95" s="30"/>
      <c r="H95" s="30"/>
    </row>
    <row r="96" spans="1:21" s="3" customFormat="1" ht="12.75">
      <c r="A96" s="75"/>
      <c r="B96" s="3" t="s">
        <v>41</v>
      </c>
      <c r="C96" s="30"/>
      <c r="D96" s="30"/>
      <c r="E96" s="30"/>
      <c r="F96" s="30"/>
      <c r="G96" s="30"/>
      <c r="H96" s="30" t="s">
        <v>61</v>
      </c>
      <c r="J96" s="8">
        <f>SUM(L96:S96)</f>
        <v>1262774.4575293264</v>
      </c>
      <c r="K96" s="9"/>
      <c r="L96" s="8">
        <f>SUM(L86:L94)</f>
        <v>53833.537677171109</v>
      </c>
      <c r="M96" s="8">
        <f t="shared" ref="M96:U96" si="11">SUM(M86:M94)</f>
        <v>131414.44056089557</v>
      </c>
      <c r="N96" s="8">
        <f t="shared" si="11"/>
        <v>0</v>
      </c>
      <c r="O96" s="8">
        <f t="shared" si="11"/>
        <v>838777.9302971306</v>
      </c>
      <c r="P96" s="8">
        <f t="shared" si="11"/>
        <v>28741.65</v>
      </c>
      <c r="Q96" s="8">
        <f t="shared" si="11"/>
        <v>32202.559751460285</v>
      </c>
      <c r="R96" s="8">
        <f t="shared" si="11"/>
        <v>2769.4169940161928</v>
      </c>
      <c r="S96" s="8">
        <f>SUM(S86:S94)</f>
        <v>175034.92224865261</v>
      </c>
      <c r="U96" s="8">
        <f t="shared" si="11"/>
        <v>0</v>
      </c>
    </row>
    <row r="97" spans="1:23" s="3" customFormat="1" ht="12.75">
      <c r="A97" s="75"/>
      <c r="C97" s="30"/>
      <c r="D97" s="30"/>
      <c r="E97" s="30"/>
      <c r="F97" s="30"/>
      <c r="G97" s="30"/>
      <c r="H97" s="30"/>
    </row>
    <row r="98" spans="1:23" s="3" customFormat="1" ht="12.75">
      <c r="A98" s="51"/>
      <c r="B98" s="17" t="s">
        <v>56</v>
      </c>
      <c r="C98" s="30"/>
      <c r="D98" s="30"/>
      <c r="E98" s="30"/>
      <c r="F98" s="30"/>
      <c r="G98" s="30"/>
      <c r="H98" s="30"/>
      <c r="J98" s="73"/>
      <c r="K98" s="73"/>
      <c r="L98" s="73"/>
      <c r="M98" s="73"/>
      <c r="N98" s="73"/>
      <c r="O98" s="73"/>
      <c r="P98" s="73"/>
      <c r="Q98" s="73"/>
      <c r="R98" s="73"/>
      <c r="S98" s="73"/>
      <c r="U98" s="73"/>
      <c r="V98" s="73"/>
    </row>
    <row r="99" spans="1:23" s="3" customFormat="1" ht="12.75">
      <c r="A99" s="75"/>
      <c r="B99" s="3" t="s">
        <v>57</v>
      </c>
      <c r="C99" s="30"/>
      <c r="D99" s="30"/>
      <c r="E99" s="30"/>
      <c r="F99" s="30"/>
      <c r="G99" s="30"/>
      <c r="H99" s="30" t="s">
        <v>61</v>
      </c>
      <c r="J99" s="8">
        <f>SUM(L99:S99)</f>
        <v>0</v>
      </c>
      <c r="K99" s="9"/>
      <c r="L99" s="86">
        <v>0</v>
      </c>
      <c r="M99" s="87">
        <v>0</v>
      </c>
      <c r="N99" s="87">
        <v>0</v>
      </c>
      <c r="O99" s="87">
        <v>0</v>
      </c>
      <c r="P99" s="87">
        <v>0</v>
      </c>
      <c r="Q99" s="87">
        <v>0</v>
      </c>
      <c r="R99" s="87">
        <v>0</v>
      </c>
      <c r="S99" s="88">
        <v>0</v>
      </c>
      <c r="U99" s="10"/>
      <c r="V99" s="73"/>
    </row>
    <row r="100" spans="1:23" s="3" customFormat="1">
      <c r="A100" s="140"/>
      <c r="C100" s="30"/>
      <c r="D100" s="30"/>
      <c r="E100" s="30"/>
      <c r="F100" s="30"/>
      <c r="G100" s="30"/>
      <c r="H100" s="30"/>
      <c r="I100" s="30"/>
      <c r="J100" s="30"/>
      <c r="K100" s="30"/>
      <c r="L100" s="30"/>
      <c r="M100" s="30"/>
      <c r="N100" s="30"/>
      <c r="O100" s="30"/>
      <c r="P100" s="30"/>
      <c r="Q100" s="30"/>
      <c r="R100" s="30"/>
      <c r="S100" s="30"/>
      <c r="U100" s="30"/>
      <c r="V100" s="73"/>
    </row>
    <row r="101" spans="1:23">
      <c r="A101" s="135"/>
      <c r="B101" s="41" t="s">
        <v>201</v>
      </c>
      <c r="C101" s="126"/>
      <c r="D101" s="30"/>
      <c r="E101" s="30"/>
      <c r="F101" s="30"/>
      <c r="G101" s="30"/>
      <c r="H101" s="30"/>
      <c r="I101" s="3"/>
      <c r="J101" s="3"/>
      <c r="K101" s="3"/>
      <c r="L101" s="3"/>
      <c r="M101" s="3"/>
      <c r="N101" s="3"/>
      <c r="O101" s="3"/>
      <c r="P101" s="3"/>
      <c r="Q101" s="3"/>
      <c r="R101" s="3"/>
      <c r="S101" s="3"/>
      <c r="T101" s="3"/>
      <c r="U101" s="3"/>
      <c r="V101" s="135"/>
    </row>
    <row r="102" spans="1:23">
      <c r="A102" s="51"/>
      <c r="B102" s="30" t="s">
        <v>318</v>
      </c>
      <c r="C102" s="126"/>
      <c r="D102" s="30"/>
      <c r="E102" s="30"/>
      <c r="F102" s="30"/>
      <c r="G102" s="30"/>
      <c r="H102" s="30" t="s">
        <v>61</v>
      </c>
      <c r="I102" s="3"/>
      <c r="J102" s="8">
        <f>SUM(L102:S102)</f>
        <v>16.16</v>
      </c>
      <c r="K102" s="9"/>
      <c r="L102" s="10">
        <v>0</v>
      </c>
      <c r="M102" s="10">
        <v>0</v>
      </c>
      <c r="N102" s="10">
        <v>0</v>
      </c>
      <c r="O102" s="10">
        <v>0</v>
      </c>
      <c r="P102" s="10">
        <v>16.16</v>
      </c>
      <c r="Q102" s="10">
        <v>0</v>
      </c>
      <c r="R102" s="10">
        <v>0</v>
      </c>
      <c r="S102" s="10">
        <v>0</v>
      </c>
      <c r="T102" s="3"/>
      <c r="U102" s="98"/>
      <c r="V102" s="135"/>
    </row>
    <row r="104" spans="1:23" s="4" customFormat="1" ht="12.75">
      <c r="B104" s="4" t="s">
        <v>160</v>
      </c>
    </row>
    <row r="105" spans="1:23" s="13" customFormat="1" ht="12.75"/>
    <row r="106" spans="1:23" s="3" customFormat="1" ht="12.75">
      <c r="A106" s="72"/>
      <c r="B106" s="17" t="s">
        <v>42</v>
      </c>
      <c r="C106" s="30"/>
      <c r="D106" s="30"/>
      <c r="E106" s="30"/>
      <c r="F106" s="30"/>
      <c r="G106" s="30"/>
    </row>
    <row r="107" spans="1:23" s="3" customFormat="1" ht="12.75">
      <c r="A107" s="75"/>
      <c r="B107" s="29" t="s">
        <v>163</v>
      </c>
      <c r="C107" s="30"/>
      <c r="D107" s="30"/>
      <c r="E107" s="30"/>
      <c r="F107" s="30"/>
      <c r="G107" s="30"/>
      <c r="H107" s="30" t="s">
        <v>62</v>
      </c>
      <c r="J107" s="8">
        <f t="shared" ref="J107:J114" si="12">SUM(L107:S107)</f>
        <v>6319593.9618385592</v>
      </c>
      <c r="K107" s="9"/>
      <c r="L107" s="78">
        <v>50137.847961371059</v>
      </c>
      <c r="M107" s="79">
        <v>138261.91</v>
      </c>
      <c r="N107" s="79">
        <v>2563749.73</v>
      </c>
      <c r="O107" s="79">
        <v>1695261.963877188</v>
      </c>
      <c r="P107" s="79">
        <v>26168</v>
      </c>
      <c r="Q107" s="79">
        <v>1247416.6599999997</v>
      </c>
      <c r="R107" s="79">
        <v>230413.40999999992</v>
      </c>
      <c r="S107" s="80">
        <v>368184.44</v>
      </c>
      <c r="T107" s="56"/>
      <c r="U107" s="124">
        <v>166254.20000000001</v>
      </c>
      <c r="W107" s="56" t="s">
        <v>315</v>
      </c>
    </row>
    <row r="108" spans="1:23" s="3" customFormat="1" ht="12.75">
      <c r="A108" s="75"/>
      <c r="B108" s="29" t="s">
        <v>40</v>
      </c>
      <c r="C108" s="30"/>
      <c r="D108" s="30"/>
      <c r="E108" s="30"/>
      <c r="F108" s="30"/>
      <c r="G108" s="30"/>
      <c r="H108" s="30" t="s">
        <v>62</v>
      </c>
      <c r="J108" s="8">
        <f t="shared" si="12"/>
        <v>1464967.7714250525</v>
      </c>
      <c r="K108" s="9"/>
      <c r="L108" s="81">
        <v>33958.386330021109</v>
      </c>
      <c r="M108" s="77">
        <v>80857.63</v>
      </c>
      <c r="N108" s="77">
        <v>347996.17999999993</v>
      </c>
      <c r="O108" s="77">
        <v>142841.51</v>
      </c>
      <c r="P108" s="77">
        <v>72009.39</v>
      </c>
      <c r="Q108" s="77">
        <v>448314.94509503123</v>
      </c>
      <c r="R108" s="77">
        <v>1872.31</v>
      </c>
      <c r="S108" s="82">
        <v>337117.42000000004</v>
      </c>
      <c r="T108" s="56"/>
      <c r="U108" s="10"/>
      <c r="W108" s="56" t="s">
        <v>250</v>
      </c>
    </row>
    <row r="109" spans="1:23" s="3" customFormat="1" ht="12.75">
      <c r="A109" s="75"/>
      <c r="B109" s="3" t="s">
        <v>164</v>
      </c>
      <c r="C109" s="30"/>
      <c r="D109" s="30"/>
      <c r="E109" s="30"/>
      <c r="F109" s="30"/>
      <c r="G109" s="30"/>
      <c r="H109" s="30" t="s">
        <v>62</v>
      </c>
      <c r="J109" s="8">
        <f t="shared" si="12"/>
        <v>0</v>
      </c>
      <c r="K109" s="9"/>
      <c r="L109" s="81"/>
      <c r="M109" s="77"/>
      <c r="N109" s="77">
        <v>0</v>
      </c>
      <c r="O109" s="77"/>
      <c r="P109" s="77"/>
      <c r="Q109" s="77"/>
      <c r="R109" s="77"/>
      <c r="S109" s="82">
        <v>0</v>
      </c>
      <c r="U109" s="10"/>
    </row>
    <row r="110" spans="1:23" s="3" customFormat="1" ht="12.75">
      <c r="A110" s="75"/>
      <c r="B110" s="3" t="s">
        <v>43</v>
      </c>
      <c r="C110" s="30"/>
      <c r="D110" s="30"/>
      <c r="E110" s="30"/>
      <c r="F110" s="30"/>
      <c r="G110" s="30"/>
      <c r="H110" s="30" t="s">
        <v>62</v>
      </c>
      <c r="J110" s="8">
        <f t="shared" si="12"/>
        <v>877422.63356568839</v>
      </c>
      <c r="K110" s="9"/>
      <c r="L110" s="81"/>
      <c r="M110" s="77"/>
      <c r="N110" s="77">
        <v>836088.14879665617</v>
      </c>
      <c r="O110" s="77">
        <v>9138.7699999914767</v>
      </c>
      <c r="P110" s="77"/>
      <c r="Q110" s="77">
        <v>32195.714769040682</v>
      </c>
      <c r="R110" s="77"/>
      <c r="S110" s="82">
        <v>0</v>
      </c>
      <c r="U110" s="10"/>
    </row>
    <row r="111" spans="1:23" s="3" customFormat="1" ht="12.75">
      <c r="A111" s="75"/>
      <c r="B111" s="3" t="s">
        <v>44</v>
      </c>
      <c r="C111" s="30"/>
      <c r="D111" s="30"/>
      <c r="E111" s="30"/>
      <c r="F111" s="30"/>
      <c r="G111" s="30"/>
      <c r="H111" s="30" t="s">
        <v>62</v>
      </c>
      <c r="J111" s="8">
        <f t="shared" si="12"/>
        <v>460356.03325525124</v>
      </c>
      <c r="K111" s="9"/>
      <c r="L111" s="81"/>
      <c r="M111" s="77"/>
      <c r="N111" s="77"/>
      <c r="O111" s="77"/>
      <c r="P111" s="77"/>
      <c r="Q111" s="77">
        <v>460356.03325525124</v>
      </c>
      <c r="R111" s="77"/>
      <c r="S111" s="82">
        <v>0</v>
      </c>
      <c r="U111" s="10"/>
    </row>
    <row r="112" spans="1:23" s="3" customFormat="1" ht="12.75">
      <c r="A112" s="75"/>
      <c r="B112" s="3" t="s">
        <v>45</v>
      </c>
      <c r="C112" s="30"/>
      <c r="D112" s="30"/>
      <c r="E112" s="30"/>
      <c r="F112" s="30"/>
      <c r="G112" s="30"/>
      <c r="H112" s="30" t="s">
        <v>62</v>
      </c>
      <c r="J112" s="8">
        <f t="shared" si="12"/>
        <v>0</v>
      </c>
      <c r="K112" s="9"/>
      <c r="L112" s="81"/>
      <c r="M112" s="77"/>
      <c r="N112" s="77"/>
      <c r="O112" s="77"/>
      <c r="P112" s="77"/>
      <c r="Q112" s="77"/>
      <c r="R112" s="77"/>
      <c r="S112" s="82">
        <v>0</v>
      </c>
      <c r="U112" s="10"/>
    </row>
    <row r="113" spans="1:21" s="3" customFormat="1" ht="12.75">
      <c r="A113" s="75"/>
      <c r="B113" s="3" t="s">
        <v>46</v>
      </c>
      <c r="C113" s="30"/>
      <c r="D113" s="30"/>
      <c r="E113" s="30"/>
      <c r="F113" s="30"/>
      <c r="G113" s="30"/>
      <c r="H113" s="30" t="s">
        <v>62</v>
      </c>
      <c r="J113" s="8">
        <f t="shared" si="12"/>
        <v>0</v>
      </c>
      <c r="K113" s="9"/>
      <c r="L113" s="81"/>
      <c r="M113" s="77"/>
      <c r="N113" s="77"/>
      <c r="O113" s="77"/>
      <c r="P113" s="77"/>
      <c r="Q113" s="77"/>
      <c r="R113" s="77"/>
      <c r="S113" s="82">
        <v>0</v>
      </c>
      <c r="U113" s="10"/>
    </row>
    <row r="114" spans="1:21" s="3" customFormat="1" ht="12.75">
      <c r="A114" s="75"/>
      <c r="B114" s="3" t="s">
        <v>47</v>
      </c>
      <c r="C114" s="30"/>
      <c r="D114" s="30"/>
      <c r="E114" s="30"/>
      <c r="F114" s="30"/>
      <c r="G114" s="30"/>
      <c r="H114" s="30" t="s">
        <v>62</v>
      </c>
      <c r="I114" s="73"/>
      <c r="J114" s="8">
        <f t="shared" si="12"/>
        <v>0</v>
      </c>
      <c r="K114" s="9"/>
      <c r="L114" s="83"/>
      <c r="M114" s="84"/>
      <c r="N114" s="84"/>
      <c r="O114" s="84"/>
      <c r="P114" s="84"/>
      <c r="Q114" s="84"/>
      <c r="R114" s="84"/>
      <c r="S114" s="85">
        <v>0</v>
      </c>
      <c r="U114" s="10"/>
    </row>
    <row r="115" spans="1:21" s="3" customFormat="1" ht="12.75">
      <c r="A115" s="75"/>
      <c r="C115" s="30"/>
      <c r="D115" s="30"/>
      <c r="E115" s="30"/>
      <c r="F115" s="30"/>
      <c r="G115" s="30"/>
    </row>
    <row r="116" spans="1:21" s="3" customFormat="1" ht="12.75">
      <c r="A116" s="75"/>
      <c r="B116" s="3" t="s">
        <v>41</v>
      </c>
      <c r="C116" s="30"/>
      <c r="D116" s="30"/>
      <c r="E116" s="30"/>
      <c r="F116" s="30"/>
      <c r="G116" s="30"/>
      <c r="H116" s="30" t="s">
        <v>62</v>
      </c>
      <c r="J116" s="8">
        <f>SUM(L116:S116)</f>
        <v>9122340.4000845496</v>
      </c>
      <c r="K116" s="9"/>
      <c r="L116" s="8">
        <f>SUM(L107:L114)</f>
        <v>84096.234291392175</v>
      </c>
      <c r="M116" s="8">
        <f t="shared" ref="M116:U116" si="13">SUM(M107:M114)</f>
        <v>219119.54</v>
      </c>
      <c r="N116" s="8">
        <f t="shared" si="13"/>
        <v>3747834.0587966563</v>
      </c>
      <c r="O116" s="8">
        <f t="shared" si="13"/>
        <v>1847242.2438771795</v>
      </c>
      <c r="P116" s="8">
        <f t="shared" si="13"/>
        <v>98177.39</v>
      </c>
      <c r="Q116" s="8">
        <f t="shared" si="13"/>
        <v>2188283.353119323</v>
      </c>
      <c r="R116" s="8">
        <f t="shared" si="13"/>
        <v>232285.71999999991</v>
      </c>
      <c r="S116" s="8">
        <f>SUM(S107:S114)</f>
        <v>705301.8600000001</v>
      </c>
      <c r="U116" s="8">
        <f t="shared" si="13"/>
        <v>166254.20000000001</v>
      </c>
    </row>
    <row r="117" spans="1:21" s="3" customFormat="1" ht="12.75">
      <c r="A117" s="75"/>
      <c r="C117" s="30"/>
      <c r="D117" s="30"/>
      <c r="E117" s="30"/>
      <c r="F117" s="30"/>
      <c r="G117" s="30"/>
      <c r="H117" s="30"/>
    </row>
    <row r="118" spans="1:21" s="3" customFormat="1" ht="12.75">
      <c r="A118" s="75"/>
      <c r="C118" s="30"/>
      <c r="D118" s="30"/>
      <c r="E118" s="30"/>
      <c r="F118" s="30"/>
      <c r="G118" s="30"/>
      <c r="H118" s="30"/>
    </row>
    <row r="119" spans="1:21" s="3" customFormat="1" ht="12.75">
      <c r="A119" s="75"/>
      <c r="B119" s="17" t="s">
        <v>39</v>
      </c>
      <c r="C119" s="30"/>
      <c r="D119" s="30"/>
      <c r="E119" s="30"/>
      <c r="F119" s="30"/>
      <c r="G119" s="30"/>
      <c r="H119" s="30"/>
    </row>
    <row r="120" spans="1:21" s="3" customFormat="1" ht="12.75">
      <c r="A120" s="75"/>
      <c r="B120" s="29" t="s">
        <v>163</v>
      </c>
      <c r="H120" s="30" t="s">
        <v>62</v>
      </c>
      <c r="J120" s="8">
        <f t="shared" ref="J120:J127" si="14">SUM(L120:S120)</f>
        <v>6294277.5886528902</v>
      </c>
      <c r="K120" s="9"/>
      <c r="L120" s="78">
        <v>39640.932867861869</v>
      </c>
      <c r="M120" s="79">
        <v>143323.78999999998</v>
      </c>
      <c r="N120" s="79">
        <v>2563749.73</v>
      </c>
      <c r="O120" s="79">
        <v>1695261.963877188</v>
      </c>
      <c r="P120" s="79">
        <v>26168</v>
      </c>
      <c r="Q120" s="79">
        <v>1247416.6599999997</v>
      </c>
      <c r="R120" s="79">
        <v>210532.07190783933</v>
      </c>
      <c r="S120" s="80">
        <v>368184.44</v>
      </c>
      <c r="U120" s="124">
        <v>166254.20000000001</v>
      </c>
    </row>
    <row r="121" spans="1:21" s="3" customFormat="1" ht="12.75">
      <c r="A121" s="75"/>
      <c r="B121" s="29" t="s">
        <v>40</v>
      </c>
      <c r="C121" s="30"/>
      <c r="D121" s="30"/>
      <c r="E121" s="30"/>
      <c r="F121" s="30"/>
      <c r="G121" s="30"/>
      <c r="H121" s="30" t="s">
        <v>62</v>
      </c>
      <c r="J121" s="8">
        <f t="shared" si="14"/>
        <v>1536098.4950950313</v>
      </c>
      <c r="K121" s="9"/>
      <c r="L121" s="81">
        <v>105089.11</v>
      </c>
      <c r="M121" s="77">
        <v>80857.63</v>
      </c>
      <c r="N121" s="77">
        <v>347996.17999999993</v>
      </c>
      <c r="O121" s="77">
        <v>142841.51</v>
      </c>
      <c r="P121" s="77">
        <v>72009.39</v>
      </c>
      <c r="Q121" s="77">
        <v>448314.94509503123</v>
      </c>
      <c r="R121" s="77">
        <v>1872.31</v>
      </c>
      <c r="S121" s="82">
        <v>337117.42000000004</v>
      </c>
      <c r="U121" s="10"/>
    </row>
    <row r="122" spans="1:21" s="3" customFormat="1" ht="12.75">
      <c r="A122" s="75"/>
      <c r="B122" s="3" t="s">
        <v>164</v>
      </c>
      <c r="C122" s="30"/>
      <c r="D122" s="30"/>
      <c r="E122" s="30"/>
      <c r="F122" s="30"/>
      <c r="G122" s="30"/>
      <c r="H122" s="30" t="s">
        <v>62</v>
      </c>
      <c r="J122" s="8">
        <f t="shared" si="14"/>
        <v>0</v>
      </c>
      <c r="K122" s="9"/>
      <c r="L122" s="81"/>
      <c r="M122" s="77"/>
      <c r="N122" s="77">
        <v>0</v>
      </c>
      <c r="O122" s="77"/>
      <c r="P122" s="77"/>
      <c r="Q122" s="77"/>
      <c r="R122" s="77"/>
      <c r="S122" s="82">
        <v>0</v>
      </c>
      <c r="U122" s="10"/>
    </row>
    <row r="123" spans="1:21" s="3" customFormat="1" ht="12.75">
      <c r="A123" s="75"/>
      <c r="B123" s="3" t="s">
        <v>43</v>
      </c>
      <c r="C123" s="30"/>
      <c r="D123" s="30"/>
      <c r="E123" s="30"/>
      <c r="F123" s="30"/>
      <c r="G123" s="30"/>
      <c r="H123" s="30" t="s">
        <v>62</v>
      </c>
      <c r="J123" s="8">
        <f t="shared" si="14"/>
        <v>868283.86356569687</v>
      </c>
      <c r="K123" s="9"/>
      <c r="L123" s="81"/>
      <c r="M123" s="77"/>
      <c r="N123" s="77">
        <v>836088.14879665617</v>
      </c>
      <c r="O123" s="77"/>
      <c r="P123" s="77"/>
      <c r="Q123" s="77">
        <v>32195.714769040682</v>
      </c>
      <c r="R123" s="77"/>
      <c r="S123" s="82">
        <v>0</v>
      </c>
      <c r="U123" s="10"/>
    </row>
    <row r="124" spans="1:21" s="3" customFormat="1" ht="12.75">
      <c r="A124" s="75"/>
      <c r="B124" s="3" t="s">
        <v>44</v>
      </c>
      <c r="C124" s="30"/>
      <c r="D124" s="30"/>
      <c r="E124" s="30"/>
      <c r="F124" s="30"/>
      <c r="G124" s="30"/>
      <c r="H124" s="30" t="s">
        <v>62</v>
      </c>
      <c r="J124" s="8">
        <f t="shared" si="14"/>
        <v>460356.03325525124</v>
      </c>
      <c r="K124" s="9"/>
      <c r="L124" s="81"/>
      <c r="M124" s="77"/>
      <c r="N124" s="77">
        <v>0</v>
      </c>
      <c r="O124" s="77"/>
      <c r="P124" s="77"/>
      <c r="Q124" s="77">
        <v>460356.03325525124</v>
      </c>
      <c r="R124" s="77"/>
      <c r="S124" s="82">
        <v>0</v>
      </c>
      <c r="U124" s="10"/>
    </row>
    <row r="125" spans="1:21" s="3" customFormat="1" ht="12.75">
      <c r="A125" s="75"/>
      <c r="B125" s="3" t="s">
        <v>45</v>
      </c>
      <c r="C125" s="30"/>
      <c r="D125" s="30"/>
      <c r="E125" s="30"/>
      <c r="F125" s="30"/>
      <c r="G125" s="30"/>
      <c r="H125" s="30" t="s">
        <v>62</v>
      </c>
      <c r="J125" s="8">
        <f t="shared" si="14"/>
        <v>0</v>
      </c>
      <c r="K125" s="9"/>
      <c r="L125" s="81"/>
      <c r="M125" s="77"/>
      <c r="N125" s="77">
        <v>0</v>
      </c>
      <c r="O125" s="77"/>
      <c r="P125" s="77"/>
      <c r="Q125" s="77"/>
      <c r="R125" s="77"/>
      <c r="S125" s="82">
        <v>0</v>
      </c>
      <c r="U125" s="10"/>
    </row>
    <row r="126" spans="1:21" s="3" customFormat="1" ht="12.75">
      <c r="A126" s="75"/>
      <c r="B126" s="3" t="s">
        <v>46</v>
      </c>
      <c r="C126" s="30"/>
      <c r="D126" s="30"/>
      <c r="E126" s="30"/>
      <c r="F126" s="30"/>
      <c r="G126" s="30"/>
      <c r="H126" s="30" t="s">
        <v>62</v>
      </c>
      <c r="J126" s="8">
        <f t="shared" si="14"/>
        <v>0</v>
      </c>
      <c r="K126" s="9"/>
      <c r="L126" s="81"/>
      <c r="M126" s="77"/>
      <c r="N126" s="77">
        <v>0</v>
      </c>
      <c r="O126" s="77"/>
      <c r="P126" s="77"/>
      <c r="Q126" s="77"/>
      <c r="R126" s="77"/>
      <c r="S126" s="82">
        <v>0</v>
      </c>
      <c r="U126" s="10"/>
    </row>
    <row r="127" spans="1:21" s="3" customFormat="1" ht="12.75">
      <c r="A127" s="75"/>
      <c r="B127" s="3" t="s">
        <v>47</v>
      </c>
      <c r="C127" s="30"/>
      <c r="D127" s="30"/>
      <c r="E127" s="30"/>
      <c r="F127" s="30"/>
      <c r="G127" s="30"/>
      <c r="H127" s="30" t="s">
        <v>62</v>
      </c>
      <c r="J127" s="8">
        <f t="shared" si="14"/>
        <v>0</v>
      </c>
      <c r="K127" s="9"/>
      <c r="L127" s="83"/>
      <c r="M127" s="84"/>
      <c r="N127" s="84">
        <v>0</v>
      </c>
      <c r="O127" s="84"/>
      <c r="P127" s="84"/>
      <c r="Q127" s="84"/>
      <c r="R127" s="84"/>
      <c r="S127" s="85">
        <v>0</v>
      </c>
      <c r="U127" s="10"/>
    </row>
    <row r="128" spans="1:21" s="3" customFormat="1" ht="12.75">
      <c r="A128" s="75"/>
      <c r="C128" s="30"/>
      <c r="D128" s="30"/>
      <c r="E128" s="30"/>
      <c r="F128" s="30"/>
      <c r="G128" s="30"/>
      <c r="H128" s="30"/>
      <c r="J128" s="73"/>
      <c r="K128" s="73"/>
      <c r="L128" s="73"/>
      <c r="M128" s="73"/>
      <c r="N128" s="73"/>
      <c r="O128" s="73"/>
      <c r="P128" s="73"/>
      <c r="Q128" s="73"/>
      <c r="R128" s="73"/>
      <c r="S128" s="73"/>
      <c r="U128" s="73"/>
    </row>
    <row r="129" spans="1:21" s="3" customFormat="1" ht="12.75">
      <c r="A129" s="75"/>
      <c r="B129" s="3" t="s">
        <v>41</v>
      </c>
      <c r="C129" s="30"/>
      <c r="D129" s="30"/>
      <c r="E129" s="30"/>
      <c r="F129" s="30"/>
      <c r="G129" s="30"/>
      <c r="H129" s="30" t="s">
        <v>62</v>
      </c>
      <c r="J129" s="8">
        <f>SUM(L129:S129)</f>
        <v>9159015.9805688672</v>
      </c>
      <c r="K129" s="9"/>
      <c r="L129" s="8">
        <f>SUM(L120:L127)</f>
        <v>144730.04286786186</v>
      </c>
      <c r="M129" s="8">
        <f t="shared" ref="M129:U129" si="15">SUM(M120:M127)</f>
        <v>224181.41999999998</v>
      </c>
      <c r="N129" s="8">
        <f t="shared" si="15"/>
        <v>3747834.0587966563</v>
      </c>
      <c r="O129" s="8">
        <f t="shared" si="15"/>
        <v>1838103.4738771881</v>
      </c>
      <c r="P129" s="8">
        <f t="shared" si="15"/>
        <v>98177.39</v>
      </c>
      <c r="Q129" s="8">
        <f t="shared" si="15"/>
        <v>2188283.353119323</v>
      </c>
      <c r="R129" s="8">
        <f t="shared" si="15"/>
        <v>212404.38190783933</v>
      </c>
      <c r="S129" s="8">
        <f>SUM(S120:S127)</f>
        <v>705301.8600000001</v>
      </c>
      <c r="U129" s="8">
        <f t="shared" si="15"/>
        <v>166254.20000000001</v>
      </c>
    </row>
    <row r="130" spans="1:21" s="3" customFormat="1" ht="12.75">
      <c r="A130" s="75"/>
      <c r="C130" s="30"/>
      <c r="D130" s="30"/>
      <c r="E130" s="30"/>
      <c r="F130" s="30"/>
      <c r="G130" s="30"/>
      <c r="H130" s="30"/>
      <c r="J130" s="73"/>
      <c r="K130" s="73"/>
      <c r="L130" s="73"/>
      <c r="M130" s="73"/>
      <c r="N130" s="73"/>
      <c r="O130" s="73"/>
      <c r="P130" s="73"/>
      <c r="Q130" s="73"/>
      <c r="R130" s="73"/>
      <c r="S130" s="73"/>
      <c r="U130" s="73"/>
    </row>
    <row r="131" spans="1:21" s="3" customFormat="1" ht="12.75">
      <c r="A131" s="75"/>
      <c r="C131" s="30"/>
      <c r="D131" s="30"/>
      <c r="E131" s="30"/>
      <c r="F131" s="30"/>
      <c r="G131" s="30"/>
      <c r="H131" s="30"/>
      <c r="J131" s="73"/>
      <c r="K131" s="73"/>
      <c r="L131" s="73"/>
      <c r="M131" s="73"/>
      <c r="N131" s="73"/>
      <c r="O131" s="73"/>
      <c r="P131" s="73"/>
      <c r="Q131" s="73"/>
      <c r="R131" s="73"/>
      <c r="S131" s="73"/>
      <c r="U131" s="73"/>
    </row>
    <row r="132" spans="1:21" s="3" customFormat="1" ht="12.75">
      <c r="A132" s="75"/>
      <c r="C132" s="30"/>
      <c r="D132" s="30"/>
      <c r="E132" s="30"/>
      <c r="F132" s="30"/>
      <c r="G132" s="30"/>
      <c r="H132" s="30"/>
      <c r="J132" s="73"/>
      <c r="K132" s="73"/>
      <c r="L132" s="73"/>
      <c r="M132" s="73"/>
      <c r="N132" s="73"/>
      <c r="O132" s="73"/>
      <c r="P132" s="73"/>
      <c r="Q132" s="73"/>
      <c r="R132" s="73"/>
      <c r="S132" s="73"/>
      <c r="U132" s="73"/>
    </row>
    <row r="133" spans="1:21" s="3" customFormat="1" ht="12.75">
      <c r="A133" s="75"/>
      <c r="B133" s="17" t="s">
        <v>36</v>
      </c>
      <c r="C133" s="30"/>
      <c r="D133" s="30"/>
      <c r="E133" s="30"/>
      <c r="F133" s="30"/>
      <c r="G133" s="30"/>
      <c r="H133" s="30"/>
      <c r="J133" s="73"/>
      <c r="K133" s="73"/>
      <c r="L133" s="73"/>
      <c r="M133" s="73"/>
      <c r="N133" s="73"/>
      <c r="O133" s="73"/>
      <c r="P133" s="73"/>
      <c r="Q133" s="73"/>
      <c r="R133" s="73"/>
      <c r="S133" s="73"/>
      <c r="U133" s="73"/>
    </row>
    <row r="134" spans="1:21" s="3" customFormat="1" ht="12.75">
      <c r="A134" s="75"/>
      <c r="B134" s="31" t="s">
        <v>38</v>
      </c>
      <c r="C134" s="30"/>
      <c r="D134" s="30"/>
      <c r="E134" s="30"/>
      <c r="F134" s="30"/>
      <c r="G134" s="30"/>
      <c r="H134" s="30" t="s">
        <v>62</v>
      </c>
      <c r="J134" s="8">
        <f t="shared" ref="J134:J142" si="16">SUM(L134:S134)</f>
        <v>14186.150000000001</v>
      </c>
      <c r="K134" s="9"/>
      <c r="L134" s="78"/>
      <c r="M134" s="79"/>
      <c r="N134" s="79">
        <v>0</v>
      </c>
      <c r="O134" s="79"/>
      <c r="P134" s="79"/>
      <c r="Q134" s="79"/>
      <c r="R134" s="79"/>
      <c r="S134" s="80">
        <v>14186.150000000001</v>
      </c>
      <c r="U134" s="10"/>
    </row>
    <row r="135" spans="1:21" s="3" customFormat="1" ht="12.75">
      <c r="A135" s="75"/>
      <c r="B135" s="29" t="s">
        <v>165</v>
      </c>
      <c r="C135" s="30"/>
      <c r="D135" s="30"/>
      <c r="E135" s="30"/>
      <c r="F135" s="30"/>
      <c r="G135" s="30"/>
      <c r="H135" s="30" t="s">
        <v>62</v>
      </c>
      <c r="J135" s="8">
        <f t="shared" si="16"/>
        <v>1202197.1872792076</v>
      </c>
      <c r="K135" s="9"/>
      <c r="L135" s="81">
        <v>20958.116760297202</v>
      </c>
      <c r="M135" s="77">
        <v>90531.841023223591</v>
      </c>
      <c r="N135" s="77">
        <v>454335.9</v>
      </c>
      <c r="O135" s="77">
        <v>518874.83999999997</v>
      </c>
      <c r="P135" s="77">
        <v>840</v>
      </c>
      <c r="Q135" s="77">
        <v>13241.29</v>
      </c>
      <c r="R135" s="77">
        <v>1488.5794956867951</v>
      </c>
      <c r="S135" s="82">
        <v>101926.61999999988</v>
      </c>
      <c r="U135" s="10"/>
    </row>
    <row r="136" spans="1:21" s="3" customFormat="1" ht="12.75">
      <c r="A136" s="75"/>
      <c r="B136" s="3" t="s">
        <v>166</v>
      </c>
      <c r="H136" s="30" t="s">
        <v>62</v>
      </c>
      <c r="J136" s="8">
        <f t="shared" si="16"/>
        <v>38210.560499427193</v>
      </c>
      <c r="K136" s="9"/>
      <c r="L136" s="81"/>
      <c r="M136" s="77"/>
      <c r="N136" s="77"/>
      <c r="O136" s="77"/>
      <c r="P136" s="77">
        <v>17951.34</v>
      </c>
      <c r="Q136" s="77">
        <v>19880.772490137206</v>
      </c>
      <c r="R136" s="77">
        <v>378.44800928998006</v>
      </c>
      <c r="S136" s="82">
        <v>0</v>
      </c>
      <c r="U136" s="10"/>
    </row>
    <row r="137" spans="1:21" s="3" customFormat="1" ht="12.75">
      <c r="A137" s="75"/>
      <c r="B137" s="3" t="s">
        <v>43</v>
      </c>
      <c r="H137" s="30" t="s">
        <v>62</v>
      </c>
      <c r="J137" s="8">
        <f t="shared" si="16"/>
        <v>59768.899999999994</v>
      </c>
      <c r="K137" s="9"/>
      <c r="L137" s="81"/>
      <c r="M137" s="77"/>
      <c r="N137" s="77"/>
      <c r="O137" s="77">
        <v>59768.899999999994</v>
      </c>
      <c r="P137" s="77"/>
      <c r="Q137" s="77"/>
      <c r="R137" s="77"/>
      <c r="S137" s="82">
        <v>0</v>
      </c>
      <c r="U137" s="10"/>
    </row>
    <row r="138" spans="1:21" s="3" customFormat="1" ht="12.75">
      <c r="A138" s="75"/>
      <c r="B138" s="3" t="s">
        <v>44</v>
      </c>
      <c r="C138" s="30"/>
      <c r="D138" s="30"/>
      <c r="E138" s="30"/>
      <c r="F138" s="30"/>
      <c r="G138" s="30"/>
      <c r="H138" s="30" t="s">
        <v>62</v>
      </c>
      <c r="J138" s="8">
        <f t="shared" si="16"/>
        <v>492728.1215475467</v>
      </c>
      <c r="K138" s="9"/>
      <c r="L138" s="81"/>
      <c r="M138" s="77"/>
      <c r="N138" s="77"/>
      <c r="O138" s="77">
        <v>492728.1215475467</v>
      </c>
      <c r="P138" s="77"/>
      <c r="Q138" s="77"/>
      <c r="R138" s="77"/>
      <c r="S138" s="82">
        <v>0</v>
      </c>
      <c r="U138" s="10"/>
    </row>
    <row r="139" spans="1:21" s="3" customFormat="1" ht="12.75">
      <c r="A139" s="75"/>
      <c r="B139" s="3" t="s">
        <v>45</v>
      </c>
      <c r="C139" s="30"/>
      <c r="D139" s="30"/>
      <c r="E139" s="30"/>
      <c r="F139" s="30"/>
      <c r="G139" s="30"/>
      <c r="H139" s="30" t="s">
        <v>62</v>
      </c>
      <c r="J139" s="8">
        <f t="shared" si="16"/>
        <v>0</v>
      </c>
      <c r="K139" s="9"/>
      <c r="L139" s="81"/>
      <c r="M139" s="77"/>
      <c r="N139" s="77"/>
      <c r="O139" s="77"/>
      <c r="P139" s="77"/>
      <c r="Q139" s="77"/>
      <c r="R139" s="77"/>
      <c r="S139" s="82">
        <v>0</v>
      </c>
      <c r="U139" s="10"/>
    </row>
    <row r="140" spans="1:21" s="3" customFormat="1" ht="12.75">
      <c r="A140" s="75"/>
      <c r="B140" s="3" t="s">
        <v>46</v>
      </c>
      <c r="C140" s="30"/>
      <c r="D140" s="30"/>
      <c r="E140" s="30"/>
      <c r="F140" s="30"/>
      <c r="G140" s="30"/>
      <c r="H140" s="30" t="s">
        <v>62</v>
      </c>
      <c r="J140" s="8">
        <f t="shared" si="16"/>
        <v>0</v>
      </c>
      <c r="K140" s="9"/>
      <c r="L140" s="81"/>
      <c r="M140" s="77"/>
      <c r="N140" s="77"/>
      <c r="O140" s="77"/>
      <c r="P140" s="77"/>
      <c r="Q140" s="77"/>
      <c r="R140" s="77"/>
      <c r="S140" s="82">
        <v>0</v>
      </c>
      <c r="U140" s="10"/>
    </row>
    <row r="141" spans="1:21" s="3" customFormat="1" ht="12.75">
      <c r="A141" s="75"/>
      <c r="B141" s="3" t="s">
        <v>47</v>
      </c>
      <c r="C141" s="30"/>
      <c r="D141" s="30"/>
      <c r="E141" s="30"/>
      <c r="F141" s="30"/>
      <c r="G141" s="30"/>
      <c r="H141" s="30" t="s">
        <v>62</v>
      </c>
      <c r="J141" s="8">
        <f t="shared" si="16"/>
        <v>0</v>
      </c>
      <c r="K141" s="9"/>
      <c r="L141" s="81"/>
      <c r="M141" s="77"/>
      <c r="N141" s="77"/>
      <c r="O141" s="77"/>
      <c r="P141" s="77"/>
      <c r="Q141" s="77"/>
      <c r="R141" s="77"/>
      <c r="S141" s="82">
        <v>0</v>
      </c>
      <c r="U141" s="10"/>
    </row>
    <row r="142" spans="1:21" s="3" customFormat="1" ht="12.75">
      <c r="A142" s="75"/>
      <c r="B142" s="3" t="s">
        <v>207</v>
      </c>
      <c r="C142" s="30"/>
      <c r="D142" s="30"/>
      <c r="E142" s="30"/>
      <c r="F142" s="30"/>
      <c r="G142" s="30"/>
      <c r="H142" s="30" t="s">
        <v>62</v>
      </c>
      <c r="J142" s="8">
        <f t="shared" si="16"/>
        <v>0</v>
      </c>
      <c r="K142" s="9"/>
      <c r="L142" s="83"/>
      <c r="M142" s="84"/>
      <c r="N142" s="84"/>
      <c r="O142" s="84"/>
      <c r="P142" s="84"/>
      <c r="Q142" s="84"/>
      <c r="R142" s="84"/>
      <c r="S142" s="85">
        <v>0</v>
      </c>
      <c r="U142" s="10"/>
    </row>
    <row r="143" spans="1:21" s="3" customFormat="1" ht="12.75">
      <c r="A143" s="51"/>
      <c r="C143" s="30"/>
      <c r="D143" s="30"/>
      <c r="E143" s="30"/>
      <c r="F143" s="30"/>
      <c r="G143" s="30"/>
      <c r="H143" s="30"/>
    </row>
    <row r="144" spans="1:21" s="3" customFormat="1" ht="12.75">
      <c r="A144" s="75"/>
      <c r="B144" s="3" t="s">
        <v>41</v>
      </c>
      <c r="C144" s="30"/>
      <c r="D144" s="30"/>
      <c r="E144" s="30"/>
      <c r="F144" s="30"/>
      <c r="G144" s="30"/>
      <c r="H144" s="30" t="s">
        <v>62</v>
      </c>
      <c r="J144" s="8">
        <f>SUM(L144:S144)</f>
        <v>1807090.9193261815</v>
      </c>
      <c r="K144" s="9"/>
      <c r="L144" s="8">
        <f>SUM(L134:L142)</f>
        <v>20958.116760297202</v>
      </c>
      <c r="M144" s="8">
        <f t="shared" ref="M144:U144" si="17">SUM(M134:M142)</f>
        <v>90531.841023223591</v>
      </c>
      <c r="N144" s="8">
        <f t="shared" si="17"/>
        <v>454335.9</v>
      </c>
      <c r="O144" s="8">
        <f t="shared" si="17"/>
        <v>1071371.8615475467</v>
      </c>
      <c r="P144" s="8">
        <f t="shared" si="17"/>
        <v>18791.34</v>
      </c>
      <c r="Q144" s="8">
        <f t="shared" si="17"/>
        <v>33122.062490137207</v>
      </c>
      <c r="R144" s="8">
        <f t="shared" si="17"/>
        <v>1867.0275049767752</v>
      </c>
      <c r="S144" s="8">
        <f>SUM(S134:S142)</f>
        <v>116112.76999999987</v>
      </c>
      <c r="U144" s="8">
        <f t="shared" si="17"/>
        <v>0</v>
      </c>
    </row>
    <row r="145" spans="1:22" s="3" customFormat="1" ht="12.75">
      <c r="A145" s="75"/>
      <c r="C145" s="30"/>
      <c r="D145" s="30"/>
      <c r="E145" s="30"/>
      <c r="F145" s="30"/>
      <c r="G145" s="30"/>
      <c r="H145" s="30"/>
    </row>
    <row r="146" spans="1:22" s="3" customFormat="1" ht="12.75">
      <c r="A146" s="51"/>
      <c r="B146" s="17" t="s">
        <v>56</v>
      </c>
      <c r="C146" s="30"/>
      <c r="D146" s="30"/>
      <c r="E146" s="30"/>
      <c r="F146" s="30"/>
      <c r="G146" s="30"/>
      <c r="H146" s="30"/>
      <c r="J146" s="73"/>
      <c r="K146" s="73"/>
      <c r="L146" s="73"/>
      <c r="M146" s="73"/>
      <c r="N146" s="73"/>
      <c r="O146" s="73"/>
      <c r="P146" s="73"/>
      <c r="Q146" s="73"/>
      <c r="R146" s="73"/>
      <c r="S146" s="73"/>
      <c r="U146" s="73"/>
      <c r="V146" s="73"/>
    </row>
    <row r="147" spans="1:22" s="3" customFormat="1">
      <c r="A147" s="140"/>
      <c r="B147" s="3" t="s">
        <v>57</v>
      </c>
      <c r="C147" s="30"/>
      <c r="D147" s="30"/>
      <c r="E147" s="30"/>
      <c r="F147" s="30"/>
      <c r="G147" s="30"/>
      <c r="H147" s="30" t="s">
        <v>62</v>
      </c>
      <c r="J147" s="8">
        <f>SUM(L147:S147)</f>
        <v>0</v>
      </c>
      <c r="K147" s="9"/>
      <c r="L147" s="86">
        <v>0</v>
      </c>
      <c r="M147" s="87">
        <v>0</v>
      </c>
      <c r="N147" s="87">
        <v>0</v>
      </c>
      <c r="O147" s="87">
        <v>0</v>
      </c>
      <c r="P147" s="87">
        <v>0</v>
      </c>
      <c r="Q147" s="87">
        <v>0</v>
      </c>
      <c r="R147" s="87">
        <v>0</v>
      </c>
      <c r="S147" s="88">
        <v>0</v>
      </c>
      <c r="U147" s="43">
        <v>0</v>
      </c>
      <c r="V147" s="73"/>
    </row>
    <row r="148" spans="1:22">
      <c r="A148" s="140"/>
    </row>
    <row r="149" spans="1:22">
      <c r="A149" s="140"/>
      <c r="B149" s="41" t="s">
        <v>201</v>
      </c>
      <c r="C149" s="126"/>
      <c r="D149" s="30"/>
      <c r="E149" s="30"/>
      <c r="F149" s="30"/>
      <c r="G149" s="30"/>
      <c r="H149" s="30"/>
      <c r="I149" s="3"/>
      <c r="J149" s="3"/>
      <c r="K149" s="3"/>
      <c r="L149" s="3"/>
      <c r="M149" s="3"/>
      <c r="N149" s="3"/>
      <c r="O149" s="3"/>
      <c r="P149" s="3"/>
      <c r="Q149" s="3"/>
      <c r="R149" s="3"/>
      <c r="S149" s="3"/>
      <c r="T149" s="3"/>
      <c r="U149" s="3"/>
      <c r="V149" s="135"/>
    </row>
    <row r="150" spans="1:22">
      <c r="A150" s="140"/>
      <c r="B150" s="30" t="s">
        <v>318</v>
      </c>
      <c r="C150" s="126"/>
      <c r="D150" s="30"/>
      <c r="E150" s="30"/>
      <c r="F150" s="30"/>
      <c r="G150" s="30"/>
      <c r="H150" s="30" t="s">
        <v>62</v>
      </c>
      <c r="I150" s="3"/>
      <c r="J150" s="8">
        <f>SUM(L150:S150)</f>
        <v>254.32</v>
      </c>
      <c r="K150" s="9"/>
      <c r="L150" s="10"/>
      <c r="M150" s="10"/>
      <c r="N150" s="10"/>
      <c r="O150" s="10"/>
      <c r="P150" s="10">
        <v>254.32</v>
      </c>
      <c r="Q150" s="10"/>
      <c r="R150" s="10"/>
      <c r="S150" s="10">
        <v>0</v>
      </c>
      <c r="T150" s="3"/>
      <c r="U150" s="98"/>
      <c r="V150" s="135"/>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5">
    <tabColor rgb="FFCCFFCC"/>
  </sheetPr>
  <dimension ref="A1:Z78"/>
  <sheetViews>
    <sheetView showGridLines="0" zoomScale="85" zoomScaleNormal="85" workbookViewId="0">
      <pane xSplit="11" ySplit="8" topLeftCell="L9" activePane="bottomRight" state="frozen"/>
      <selection pane="topRight" activeCell="L1" sqref="L1"/>
      <selection pane="bottomLeft" activeCell="A8" sqref="A8"/>
      <selection pane="bottomRight"/>
    </sheetView>
  </sheetViews>
  <sheetFormatPr defaultRowHeight="14.25"/>
  <cols>
    <col min="1" max="1" width="2.7109375" style="132" customWidth="1"/>
    <col min="2" max="2" width="43" style="132" bestFit="1" customWidth="1"/>
    <col min="3" max="3" width="3.28515625" style="132" customWidth="1"/>
    <col min="4" max="4" width="16.28515625" style="132" customWidth="1"/>
    <col min="5" max="7" width="3.28515625" style="132" customWidth="1"/>
    <col min="8" max="8" width="14.42578125" style="132" customWidth="1"/>
    <col min="9" max="9" width="3.7109375" style="132" customWidth="1"/>
    <col min="10" max="10" width="16.7109375" style="132" bestFit="1" customWidth="1"/>
    <col min="11" max="11" width="3.7109375" style="132" customWidth="1"/>
    <col min="12" max="22" width="13.5703125" style="132" customWidth="1"/>
    <col min="23" max="23" width="5.42578125" style="132" customWidth="1"/>
    <col min="24" max="24" width="13.5703125" style="132" customWidth="1"/>
    <col min="25" max="16384" width="9.140625" style="132"/>
  </cols>
  <sheetData>
    <row r="1" spans="1:26">
      <c r="B1" s="3" t="s">
        <v>351</v>
      </c>
    </row>
    <row r="2" spans="1:26" s="1" customFormat="1" ht="18" customHeight="1">
      <c r="B2" s="2" t="s">
        <v>64</v>
      </c>
    </row>
    <row r="4" spans="1:26" s="1" customFormat="1" ht="18" customHeight="1">
      <c r="B4" s="2" t="s">
        <v>168</v>
      </c>
    </row>
    <row r="5" spans="1:26" s="15" customFormat="1" ht="18" customHeight="1"/>
    <row r="6" spans="1:26" s="15" customFormat="1" ht="18" customHeight="1">
      <c r="B6" s="57" t="s">
        <v>338</v>
      </c>
    </row>
    <row r="7" spans="1:26" s="15" customFormat="1" ht="18" customHeight="1">
      <c r="B7" s="15" t="s">
        <v>339</v>
      </c>
    </row>
    <row r="8" spans="1:26" s="4" customFormat="1" ht="12.75">
      <c r="D8" s="4" t="s">
        <v>120</v>
      </c>
      <c r="H8" s="4" t="s">
        <v>0</v>
      </c>
      <c r="J8" s="4" t="s">
        <v>1</v>
      </c>
      <c r="L8" s="4" t="s">
        <v>2</v>
      </c>
      <c r="M8" s="4" t="s">
        <v>52</v>
      </c>
      <c r="N8" s="4" t="s">
        <v>3</v>
      </c>
      <c r="O8" s="4" t="s">
        <v>4</v>
      </c>
      <c r="P8" s="4" t="s">
        <v>174</v>
      </c>
      <c r="Q8" s="4" t="s">
        <v>6</v>
      </c>
      <c r="R8" s="4" t="s">
        <v>7</v>
      </c>
      <c r="S8" s="4" t="s">
        <v>172</v>
      </c>
      <c r="T8" s="4" t="s">
        <v>171</v>
      </c>
      <c r="U8" s="4" t="s">
        <v>173</v>
      </c>
      <c r="V8" s="4" t="s">
        <v>25</v>
      </c>
      <c r="X8" s="4" t="s">
        <v>182</v>
      </c>
    </row>
    <row r="9" spans="1:26" s="3" customFormat="1" ht="12.75">
      <c r="A9" s="51"/>
    </row>
    <row r="10" spans="1:26" s="4" customFormat="1" ht="12.75">
      <c r="A10" s="4" t="s">
        <v>100</v>
      </c>
      <c r="B10" s="4" t="s">
        <v>66</v>
      </c>
    </row>
    <row r="11" spans="1:26" s="16" customFormat="1" ht="12.75">
      <c r="B11" s="3"/>
      <c r="F11" s="3"/>
      <c r="H11" s="3"/>
    </row>
    <row r="12" spans="1:26" s="16" customFormat="1" ht="12.75">
      <c r="A12" s="68"/>
      <c r="B12" s="17" t="s">
        <v>72</v>
      </c>
      <c r="F12" s="3"/>
      <c r="H12" s="3"/>
    </row>
    <row r="13" spans="1:26" s="16" customFormat="1" ht="12.75">
      <c r="A13" s="68"/>
      <c r="B13" s="3" t="s">
        <v>73</v>
      </c>
      <c r="F13" s="3"/>
      <c r="H13" s="3" t="s">
        <v>60</v>
      </c>
      <c r="J13" s="8">
        <f>SUM(L13:X13)</f>
        <v>0</v>
      </c>
      <c r="L13" s="10">
        <v>0</v>
      </c>
      <c r="M13" s="10">
        <v>0</v>
      </c>
      <c r="N13" s="10">
        <v>0</v>
      </c>
      <c r="O13" s="10">
        <v>0</v>
      </c>
      <c r="P13" s="10">
        <v>0</v>
      </c>
      <c r="Q13" s="10">
        <v>0</v>
      </c>
      <c r="R13" s="10">
        <v>0</v>
      </c>
      <c r="S13" s="10">
        <v>0</v>
      </c>
      <c r="T13" s="10">
        <v>0</v>
      </c>
      <c r="U13" s="10">
        <v>0</v>
      </c>
      <c r="V13" s="10">
        <v>0</v>
      </c>
      <c r="W13" s="11"/>
      <c r="X13" s="10">
        <v>0</v>
      </c>
      <c r="Z13" s="34" t="s">
        <v>322</v>
      </c>
    </row>
    <row r="14" spans="1:26" s="16" customFormat="1" ht="12.75">
      <c r="A14" s="68"/>
      <c r="B14" s="3" t="s">
        <v>74</v>
      </c>
      <c r="F14" s="3"/>
      <c r="H14" s="3" t="s">
        <v>60</v>
      </c>
      <c r="J14" s="8">
        <f>SUM(L14:X14)</f>
        <v>22354191.38641315</v>
      </c>
      <c r="L14" s="10">
        <v>386810.25841080263</v>
      </c>
      <c r="M14" s="10">
        <v>648450.40656741941</v>
      </c>
      <c r="N14" s="10">
        <v>4384078.5998627758</v>
      </c>
      <c r="O14" s="10">
        <v>3936788.6571498853</v>
      </c>
      <c r="P14" s="10">
        <v>414588.17200628709</v>
      </c>
      <c r="Q14" s="10">
        <v>10296427.424251923</v>
      </c>
      <c r="R14" s="10">
        <v>97311.47793153298</v>
      </c>
      <c r="S14" s="10">
        <v>541381.90045724146</v>
      </c>
      <c r="T14" s="10">
        <v>412585.87939613999</v>
      </c>
      <c r="U14" s="10">
        <v>140779.81814853582</v>
      </c>
      <c r="V14" s="10">
        <v>460943.37944946886</v>
      </c>
      <c r="W14" s="11"/>
      <c r="X14" s="10">
        <v>634045.41278113716</v>
      </c>
    </row>
    <row r="15" spans="1:26" s="16" customFormat="1" ht="12.75">
      <c r="A15" s="68"/>
      <c r="B15" s="3" t="s">
        <v>75</v>
      </c>
      <c r="F15" s="3"/>
      <c r="H15" s="3" t="s">
        <v>60</v>
      </c>
      <c r="J15" s="8">
        <f>SUM(L15:X15)</f>
        <v>454567823.60598832</v>
      </c>
      <c r="L15" s="10">
        <v>8123015.4266268574</v>
      </c>
      <c r="M15" s="10">
        <v>11672107.318213558</v>
      </c>
      <c r="N15" s="10">
        <v>92065650.597118333</v>
      </c>
      <c r="O15" s="10">
        <v>62988618.514398195</v>
      </c>
      <c r="P15" s="10">
        <v>7877175.2681194581</v>
      </c>
      <c r="Q15" s="10">
        <v>226521403.33354241</v>
      </c>
      <c r="R15" s="10">
        <v>1848918.0806991269</v>
      </c>
      <c r="S15" s="10">
        <v>12451783.710516553</v>
      </c>
      <c r="T15" s="10">
        <v>7013959.9497343842</v>
      </c>
      <c r="U15" s="10">
        <v>2393256.9085251074</v>
      </c>
      <c r="V15" s="10">
        <v>8296980.8300904427</v>
      </c>
      <c r="W15" s="11"/>
      <c r="X15" s="10">
        <v>13314953.668403883</v>
      </c>
    </row>
    <row r="16" spans="1:26" s="16" customFormat="1" ht="12.75">
      <c r="A16" s="68"/>
      <c r="B16" s="3"/>
      <c r="F16" s="3"/>
      <c r="H16" s="3"/>
      <c r="W16" s="68"/>
    </row>
    <row r="17" spans="1:24" s="16" customFormat="1" ht="12.75">
      <c r="A17" s="68"/>
      <c r="B17" s="17" t="s">
        <v>76</v>
      </c>
      <c r="F17" s="3"/>
      <c r="H17" s="3"/>
      <c r="W17" s="68"/>
    </row>
    <row r="18" spans="1:24" s="16" customFormat="1" ht="12.75">
      <c r="A18" s="68"/>
      <c r="B18" s="3" t="s">
        <v>77</v>
      </c>
      <c r="F18" s="3"/>
      <c r="H18" s="3" t="s">
        <v>60</v>
      </c>
      <c r="J18" s="8">
        <f>SUM(L18:X18)</f>
        <v>159068082.05017948</v>
      </c>
      <c r="L18" s="6">
        <v>4285344.2693242272</v>
      </c>
      <c r="M18" s="6">
        <v>1069516.7575694439</v>
      </c>
      <c r="N18" s="6">
        <v>25524670.842283189</v>
      </c>
      <c r="O18" s="6">
        <v>65637122.101482362</v>
      </c>
      <c r="P18" s="6">
        <v>466828.99</v>
      </c>
      <c r="Q18" s="6">
        <v>53454536.369785421</v>
      </c>
      <c r="R18" s="6">
        <v>503207.35969718761</v>
      </c>
      <c r="S18" s="6">
        <v>0</v>
      </c>
      <c r="T18" s="6">
        <v>0</v>
      </c>
      <c r="U18" s="6">
        <v>0</v>
      </c>
      <c r="V18" s="6">
        <v>3375305.3600376644</v>
      </c>
      <c r="W18" s="53"/>
      <c r="X18" s="6">
        <v>4751550</v>
      </c>
    </row>
    <row r="19" spans="1:24" s="16" customFormat="1" ht="12.75">
      <c r="A19" s="68"/>
      <c r="B19" s="3" t="s">
        <v>69</v>
      </c>
      <c r="F19" s="3"/>
      <c r="H19" s="3" t="s">
        <v>60</v>
      </c>
      <c r="J19" s="8">
        <f>SUM(L19:X19)</f>
        <v>14179137.532688459</v>
      </c>
      <c r="L19" s="6">
        <v>282199.58304507926</v>
      </c>
      <c r="M19" s="6">
        <v>164285.13516945695</v>
      </c>
      <c r="N19" s="6">
        <v>2968059.0477530924</v>
      </c>
      <c r="O19" s="6">
        <v>5123450.1819461687</v>
      </c>
      <c r="P19" s="6">
        <v>131851.96462972302</v>
      </c>
      <c r="Q19" s="6">
        <v>4937201.3482892634</v>
      </c>
      <c r="R19" s="6">
        <v>-3483.76245654989</v>
      </c>
      <c r="S19" s="6">
        <v>135965.53659091596</v>
      </c>
      <c r="T19" s="6">
        <v>3464.5334301268836</v>
      </c>
      <c r="U19" s="6">
        <v>9406.2826209331397</v>
      </c>
      <c r="V19" s="6">
        <v>105029.47050735843</v>
      </c>
      <c r="W19" s="53"/>
      <c r="X19" s="6">
        <v>321708.21116289165</v>
      </c>
    </row>
    <row r="20" spans="1:24" s="16" customFormat="1" ht="12.75">
      <c r="A20" s="68"/>
      <c r="B20" s="3" t="s">
        <v>78</v>
      </c>
      <c r="F20" s="3"/>
      <c r="H20" s="3" t="s">
        <v>60</v>
      </c>
      <c r="J20" s="8">
        <f>SUM(L20:X20)</f>
        <v>597699334.91323471</v>
      </c>
      <c r="L20" s="6">
        <v>12409365.648552854</v>
      </c>
      <c r="M20" s="6">
        <v>6454734.5153614413</v>
      </c>
      <c r="N20" s="6">
        <v>120546245.75023493</v>
      </c>
      <c r="O20" s="6">
        <v>221003016.88177794</v>
      </c>
      <c r="P20" s="6">
        <v>4953147.6540995231</v>
      </c>
      <c r="Q20" s="6">
        <v>207004805.81649888</v>
      </c>
      <c r="R20" s="6">
        <v>123224.37091240677</v>
      </c>
      <c r="S20" s="6">
        <v>4838422.3815460391</v>
      </c>
      <c r="T20" s="6">
        <v>123922.07538515105</v>
      </c>
      <c r="U20" s="6">
        <v>330757.75434062106</v>
      </c>
      <c r="V20" s="6">
        <v>5612687.0136937695</v>
      </c>
      <c r="W20" s="53"/>
      <c r="X20" s="6">
        <v>14299005.050831214</v>
      </c>
    </row>
    <row r="21" spans="1:24" s="16" customFormat="1" ht="12.75">
      <c r="A21" s="68"/>
      <c r="B21" s="3"/>
      <c r="F21" s="3"/>
      <c r="H21" s="3"/>
      <c r="W21" s="68"/>
    </row>
    <row r="22" spans="1:24" s="18" customFormat="1" ht="12.75">
      <c r="A22" s="67"/>
      <c r="B22" s="17" t="s">
        <v>87</v>
      </c>
      <c r="F22" s="3"/>
      <c r="H22" s="3"/>
      <c r="W22" s="67"/>
    </row>
    <row r="23" spans="1:24" s="18" customFormat="1" ht="12.75">
      <c r="A23" s="67"/>
      <c r="B23" s="3" t="s">
        <v>88</v>
      </c>
      <c r="F23" s="3"/>
      <c r="H23" s="3" t="s">
        <v>60</v>
      </c>
      <c r="J23" s="8">
        <f>SUM(L23:X23)</f>
        <v>0</v>
      </c>
      <c r="L23" s="6">
        <v>0</v>
      </c>
      <c r="M23" s="6">
        <v>0</v>
      </c>
      <c r="N23" s="6">
        <v>0</v>
      </c>
      <c r="O23" s="6">
        <v>0</v>
      </c>
      <c r="P23" s="6">
        <v>0</v>
      </c>
      <c r="Q23" s="6">
        <v>0</v>
      </c>
      <c r="R23" s="6">
        <v>0</v>
      </c>
      <c r="S23" s="6">
        <v>0</v>
      </c>
      <c r="T23" s="6">
        <v>0</v>
      </c>
      <c r="U23" s="6">
        <v>0</v>
      </c>
      <c r="V23" s="6">
        <v>0</v>
      </c>
      <c r="W23" s="53"/>
      <c r="X23" s="6">
        <v>0</v>
      </c>
    </row>
    <row r="24" spans="1:24" s="3" customFormat="1" ht="12.75">
      <c r="A24" s="51"/>
      <c r="B24" s="3" t="s">
        <v>89</v>
      </c>
      <c r="H24" s="3" t="s">
        <v>60</v>
      </c>
      <c r="J24" s="8">
        <f>SUM(L24:X24)</f>
        <v>0</v>
      </c>
      <c r="L24" s="6">
        <v>0</v>
      </c>
      <c r="M24" s="6">
        <v>0</v>
      </c>
      <c r="N24" s="6">
        <v>0</v>
      </c>
      <c r="O24" s="6">
        <v>0</v>
      </c>
      <c r="P24" s="6">
        <v>0</v>
      </c>
      <c r="Q24" s="6">
        <v>0</v>
      </c>
      <c r="R24" s="6">
        <v>0</v>
      </c>
      <c r="S24" s="6">
        <v>0</v>
      </c>
      <c r="T24" s="6">
        <v>0</v>
      </c>
      <c r="U24" s="6">
        <v>0</v>
      </c>
      <c r="V24" s="6">
        <v>0</v>
      </c>
      <c r="W24" s="53"/>
      <c r="X24" s="6">
        <v>0</v>
      </c>
    </row>
    <row r="25" spans="1:24" s="3" customFormat="1" ht="12.75">
      <c r="A25" s="51"/>
      <c r="B25" s="3" t="s">
        <v>90</v>
      </c>
      <c r="H25" s="3" t="s">
        <v>60</v>
      </c>
      <c r="J25" s="8">
        <f>SUM(L25:X25)</f>
        <v>0</v>
      </c>
      <c r="L25" s="6">
        <v>0</v>
      </c>
      <c r="M25" s="6">
        <v>0</v>
      </c>
      <c r="N25" s="6">
        <v>0</v>
      </c>
      <c r="O25" s="6">
        <v>0</v>
      </c>
      <c r="P25" s="6">
        <v>0</v>
      </c>
      <c r="Q25" s="6">
        <v>0</v>
      </c>
      <c r="R25" s="6">
        <v>0</v>
      </c>
      <c r="S25" s="6">
        <v>0</v>
      </c>
      <c r="T25" s="6">
        <v>0</v>
      </c>
      <c r="U25" s="6">
        <v>0</v>
      </c>
      <c r="V25" s="6">
        <v>0</v>
      </c>
      <c r="W25" s="53"/>
      <c r="X25" s="6">
        <v>0</v>
      </c>
    </row>
    <row r="26" spans="1:24" s="3" customFormat="1" ht="12.75">
      <c r="A26" s="51"/>
      <c r="W26" s="51"/>
    </row>
    <row r="27" spans="1:24" s="3" customFormat="1" ht="12.75">
      <c r="A27" s="51"/>
      <c r="B27" s="17" t="s">
        <v>101</v>
      </c>
      <c r="W27" s="51"/>
    </row>
    <row r="28" spans="1:24" s="3" customFormat="1" ht="12.75">
      <c r="A28" s="51"/>
      <c r="B28" s="3" t="s">
        <v>102</v>
      </c>
      <c r="H28" s="3" t="s">
        <v>60</v>
      </c>
      <c r="J28" s="8">
        <f>SUM(L28:X28)</f>
        <v>159068082.05017948</v>
      </c>
      <c r="L28" s="8">
        <f>SUM(L13,L18,L23)</f>
        <v>4285344.2693242272</v>
      </c>
      <c r="M28" s="8">
        <f t="shared" ref="M28:X28" si="0">SUM(M13,M18,M23)</f>
        <v>1069516.7575694439</v>
      </c>
      <c r="N28" s="8">
        <f t="shared" si="0"/>
        <v>25524670.842283189</v>
      </c>
      <c r="O28" s="8">
        <f t="shared" si="0"/>
        <v>65637122.101482362</v>
      </c>
      <c r="P28" s="8">
        <f t="shared" si="0"/>
        <v>466828.99</v>
      </c>
      <c r="Q28" s="8">
        <f t="shared" si="0"/>
        <v>53454536.369785421</v>
      </c>
      <c r="R28" s="8">
        <f t="shared" si="0"/>
        <v>503207.35969718761</v>
      </c>
      <c r="S28" s="8">
        <f t="shared" si="0"/>
        <v>0</v>
      </c>
      <c r="T28" s="8">
        <f t="shared" si="0"/>
        <v>0</v>
      </c>
      <c r="U28" s="8">
        <f t="shared" si="0"/>
        <v>0</v>
      </c>
      <c r="V28" s="8">
        <f t="shared" si="0"/>
        <v>3375305.3600376644</v>
      </c>
      <c r="W28" s="11"/>
      <c r="X28" s="8">
        <f t="shared" si="0"/>
        <v>4751550</v>
      </c>
    </row>
    <row r="29" spans="1:24" s="3" customFormat="1" ht="12.75">
      <c r="A29" s="51"/>
      <c r="B29" s="3" t="s">
        <v>69</v>
      </c>
      <c r="H29" s="3" t="s">
        <v>60</v>
      </c>
      <c r="J29" s="8">
        <f>SUM(L29:X29)</f>
        <v>36533328.919101618</v>
      </c>
      <c r="L29" s="8">
        <f t="shared" ref="L29:X29" si="1">SUM(L14,L19,L24)</f>
        <v>669009.84145588195</v>
      </c>
      <c r="M29" s="8">
        <f t="shared" si="1"/>
        <v>812735.54173687636</v>
      </c>
      <c r="N29" s="8">
        <f t="shared" si="1"/>
        <v>7352137.6476158686</v>
      </c>
      <c r="O29" s="8">
        <f t="shared" si="1"/>
        <v>9060238.8390960544</v>
      </c>
      <c r="P29" s="8">
        <f t="shared" si="1"/>
        <v>546440.13663601014</v>
      </c>
      <c r="Q29" s="8">
        <f t="shared" si="1"/>
        <v>15233628.772541188</v>
      </c>
      <c r="R29" s="8">
        <f t="shared" si="1"/>
        <v>93827.715474983095</v>
      </c>
      <c r="S29" s="8">
        <f t="shared" si="1"/>
        <v>677347.43704815744</v>
      </c>
      <c r="T29" s="8">
        <f t="shared" si="1"/>
        <v>416050.4128262669</v>
      </c>
      <c r="U29" s="8">
        <f t="shared" si="1"/>
        <v>150186.10076946896</v>
      </c>
      <c r="V29" s="8">
        <f t="shared" si="1"/>
        <v>565972.84995682724</v>
      </c>
      <c r="W29" s="11"/>
      <c r="X29" s="8">
        <f t="shared" si="1"/>
        <v>955753.62394402875</v>
      </c>
    </row>
    <row r="30" spans="1:24" s="3" customFormat="1" ht="12.75">
      <c r="A30" s="51"/>
      <c r="B30" s="3" t="s">
        <v>103</v>
      </c>
      <c r="H30" s="3" t="s">
        <v>60</v>
      </c>
      <c r="J30" s="8">
        <f>SUM(L30:X30)</f>
        <v>1052267158.5192232</v>
      </c>
      <c r="L30" s="8">
        <f t="shared" ref="L30:X30" si="2">SUM(L15,L20,L25)</f>
        <v>20532381.075179711</v>
      </c>
      <c r="M30" s="8">
        <f t="shared" si="2"/>
        <v>18126841.833574999</v>
      </c>
      <c r="N30" s="8">
        <f t="shared" si="2"/>
        <v>212611896.34735328</v>
      </c>
      <c r="O30" s="8">
        <f t="shared" si="2"/>
        <v>283991635.39617616</v>
      </c>
      <c r="P30" s="8">
        <f t="shared" si="2"/>
        <v>12830322.922218982</v>
      </c>
      <c r="Q30" s="8">
        <f t="shared" si="2"/>
        <v>433526209.15004128</v>
      </c>
      <c r="R30" s="8">
        <f t="shared" si="2"/>
        <v>1972142.4516115338</v>
      </c>
      <c r="S30" s="8">
        <f t="shared" si="2"/>
        <v>17290206.092062593</v>
      </c>
      <c r="T30" s="8">
        <f t="shared" si="2"/>
        <v>7137882.0251195356</v>
      </c>
      <c r="U30" s="8">
        <f t="shared" si="2"/>
        <v>2724014.6628657286</v>
      </c>
      <c r="V30" s="8">
        <f t="shared" si="2"/>
        <v>13909667.843784213</v>
      </c>
      <c r="W30" s="11"/>
      <c r="X30" s="8">
        <f t="shared" si="2"/>
        <v>27613958.719235096</v>
      </c>
    </row>
    <row r="31" spans="1:24" s="3" customFormat="1" ht="12.75"/>
    <row r="32" spans="1:24" s="4" customFormat="1" ht="12.75">
      <c r="A32" s="4" t="s">
        <v>100</v>
      </c>
      <c r="B32" s="4" t="s">
        <v>67</v>
      </c>
    </row>
    <row r="33" spans="1:26" s="16" customFormat="1" ht="12.75">
      <c r="B33" s="3"/>
      <c r="F33" s="3"/>
      <c r="H33" s="3"/>
    </row>
    <row r="34" spans="1:26" s="16" customFormat="1" ht="12.75">
      <c r="B34" s="17" t="s">
        <v>72</v>
      </c>
      <c r="F34" s="3"/>
      <c r="H34" s="3"/>
    </row>
    <row r="35" spans="1:26" s="16" customFormat="1" ht="12.75">
      <c r="A35" s="68"/>
      <c r="B35" s="3" t="s">
        <v>73</v>
      </c>
      <c r="F35" s="3"/>
      <c r="H35" s="3" t="s">
        <v>61</v>
      </c>
      <c r="J35" s="8">
        <f>SUM(L35:X35)</f>
        <v>0</v>
      </c>
      <c r="L35" s="10">
        <v>0</v>
      </c>
      <c r="M35" s="10">
        <v>0</v>
      </c>
      <c r="N35" s="10">
        <v>0</v>
      </c>
      <c r="O35" s="10">
        <v>0</v>
      </c>
      <c r="P35" s="10">
        <v>0</v>
      </c>
      <c r="Q35" s="10">
        <v>0</v>
      </c>
      <c r="R35" s="10">
        <v>0</v>
      </c>
      <c r="S35" s="10">
        <v>0</v>
      </c>
      <c r="T35" s="10">
        <v>0</v>
      </c>
      <c r="U35" s="10">
        <v>0</v>
      </c>
      <c r="V35" s="10">
        <v>0</v>
      </c>
      <c r="W35" s="11"/>
      <c r="X35" s="10">
        <v>0</v>
      </c>
      <c r="Z35" s="34" t="s">
        <v>322</v>
      </c>
    </row>
    <row r="36" spans="1:26" s="16" customFormat="1" ht="12.75">
      <c r="A36" s="68"/>
      <c r="B36" s="3" t="s">
        <v>74</v>
      </c>
      <c r="F36" s="3"/>
      <c r="H36" s="3" t="s">
        <v>61</v>
      </c>
      <c r="J36" s="8">
        <f>SUM(L36:X36)</f>
        <v>22980108.74523272</v>
      </c>
      <c r="L36" s="10">
        <v>397640.9456463051</v>
      </c>
      <c r="M36" s="10">
        <v>666607.01795130712</v>
      </c>
      <c r="N36" s="10">
        <v>4506832.8006589329</v>
      </c>
      <c r="O36" s="10">
        <v>4047018.739550082</v>
      </c>
      <c r="P36" s="10">
        <v>426196.64082246309</v>
      </c>
      <c r="Q36" s="10">
        <v>10584727.392130977</v>
      </c>
      <c r="R36" s="10">
        <v>100036.1993136159</v>
      </c>
      <c r="S36" s="10">
        <v>556540.59367004421</v>
      </c>
      <c r="T36" s="10">
        <v>424138.28401923191</v>
      </c>
      <c r="U36" s="10">
        <v>144721.65305669483</v>
      </c>
      <c r="V36" s="10">
        <v>473849.79407405399</v>
      </c>
      <c r="W36" s="11"/>
      <c r="X36" s="10">
        <v>651798.68433900899</v>
      </c>
    </row>
    <row r="37" spans="1:26" s="16" customFormat="1" ht="12.75">
      <c r="A37" s="68"/>
      <c r="B37" s="3" t="s">
        <v>75</v>
      </c>
      <c r="F37" s="3"/>
      <c r="H37" s="3" t="s">
        <v>61</v>
      </c>
      <c r="J37" s="8">
        <f>SUM(L37:X37)</f>
        <v>444315613.92172331</v>
      </c>
      <c r="L37" s="10">
        <v>7952818.912926103</v>
      </c>
      <c r="M37" s="10">
        <v>11332319.305172233</v>
      </c>
      <c r="N37" s="10">
        <v>90136656.013178721</v>
      </c>
      <c r="O37" s="10">
        <v>60705281.093251258</v>
      </c>
      <c r="P37" s="10">
        <v>7671539.5348043395</v>
      </c>
      <c r="Q37" s="10">
        <v>222279275.23475063</v>
      </c>
      <c r="R37" s="10">
        <v>1800651.5876450865</v>
      </c>
      <c r="S37" s="10">
        <v>12243893.060740972</v>
      </c>
      <c r="T37" s="10">
        <v>6786212.5443077153</v>
      </c>
      <c r="U37" s="10">
        <v>2315546.448907115</v>
      </c>
      <c r="V37" s="10">
        <v>8055446.4992589206</v>
      </c>
      <c r="W37" s="11"/>
      <c r="X37" s="10">
        <v>13035973.686780183</v>
      </c>
    </row>
    <row r="38" spans="1:26" s="16" customFormat="1" ht="12.75">
      <c r="A38" s="68"/>
      <c r="B38" s="3"/>
      <c r="F38" s="3"/>
      <c r="H38" s="3"/>
      <c r="W38" s="68"/>
    </row>
    <row r="39" spans="1:26" s="16" customFormat="1" ht="12.75">
      <c r="A39" s="68"/>
      <c r="B39" s="17" t="s">
        <v>76</v>
      </c>
      <c r="F39" s="3"/>
      <c r="H39" s="3"/>
      <c r="W39" s="68"/>
    </row>
    <row r="40" spans="1:26" s="16" customFormat="1" ht="12.75">
      <c r="A40" s="68"/>
      <c r="B40" s="3" t="s">
        <v>77</v>
      </c>
      <c r="F40" s="3"/>
      <c r="H40" s="3" t="s">
        <v>61</v>
      </c>
      <c r="J40" s="8">
        <f>SUM(L40:X40)</f>
        <v>127486649.16417882</v>
      </c>
      <c r="L40" s="6">
        <v>3320579.2111934233</v>
      </c>
      <c r="M40" s="6">
        <v>2292648.629979847</v>
      </c>
      <c r="N40" s="6">
        <v>25649585.455281641</v>
      </c>
      <c r="O40" s="6">
        <v>41958990.60122665</v>
      </c>
      <c r="P40" s="6">
        <v>387667.64</v>
      </c>
      <c r="Q40" s="6">
        <v>46627639.944602914</v>
      </c>
      <c r="R40" s="6">
        <v>-69721.857218182064</v>
      </c>
      <c r="S40" s="6">
        <v>0</v>
      </c>
      <c r="T40" s="6">
        <v>0</v>
      </c>
      <c r="U40" s="6">
        <v>0</v>
      </c>
      <c r="V40" s="6">
        <v>3138141.7081749979</v>
      </c>
      <c r="W40" s="53"/>
      <c r="X40" s="6">
        <v>4181117.8309374992</v>
      </c>
    </row>
    <row r="41" spans="1:26" s="16" customFormat="1" ht="12.75">
      <c r="A41" s="68"/>
      <c r="B41" s="3" t="s">
        <v>69</v>
      </c>
      <c r="F41" s="3"/>
      <c r="H41" s="3" t="s">
        <v>61</v>
      </c>
      <c r="J41" s="8">
        <f>SUM(L41:X41)</f>
        <v>18307033.351703268</v>
      </c>
      <c r="L41" s="6">
        <v>389151.33957622258</v>
      </c>
      <c r="M41" s="6">
        <v>212373.7325024227</v>
      </c>
      <c r="N41" s="6">
        <v>3716407.6123869582</v>
      </c>
      <c r="O41" s="6">
        <v>6669906.1732143871</v>
      </c>
      <c r="P41" s="6">
        <v>146666.48427679113</v>
      </c>
      <c r="Q41" s="6">
        <v>6377736.6185124181</v>
      </c>
      <c r="R41" s="6">
        <v>2156.8371760837208</v>
      </c>
      <c r="S41" s="6">
        <v>139772.57161546161</v>
      </c>
      <c r="T41" s="6">
        <v>3561.5403661704368</v>
      </c>
      <c r="U41" s="6">
        <v>9669.6585343192673</v>
      </c>
      <c r="V41" s="6">
        <v>192687.67540327879</v>
      </c>
      <c r="W41" s="53"/>
      <c r="X41" s="6">
        <v>446943.10813875392</v>
      </c>
    </row>
    <row r="42" spans="1:26" s="16" customFormat="1" ht="12.75">
      <c r="A42" s="68"/>
      <c r="B42" s="3" t="s">
        <v>78</v>
      </c>
      <c r="F42" s="3"/>
      <c r="H42" s="3" t="s">
        <v>61</v>
      </c>
      <c r="J42" s="8">
        <f>SUM(L42:X42)</f>
        <v>723614532.1032809</v>
      </c>
      <c r="L42" s="6">
        <v>15688255.758329535</v>
      </c>
      <c r="M42" s="6">
        <v>8715741.9792689867</v>
      </c>
      <c r="N42" s="6">
        <v>145854718.4741362</v>
      </c>
      <c r="O42" s="6">
        <v>262480185.78248</v>
      </c>
      <c r="P42" s="6">
        <v>5332836.9441375183</v>
      </c>
      <c r="Q42" s="6">
        <v>253050843.70545137</v>
      </c>
      <c r="R42" s="6">
        <v>54795.958903688326</v>
      </c>
      <c r="S42" s="6">
        <v>4834125.6366138663</v>
      </c>
      <c r="T42" s="6">
        <v>123830.35312976484</v>
      </c>
      <c r="U42" s="6">
        <v>330349.31292783923</v>
      </c>
      <c r="V42" s="6">
        <v>8715296.2828489132</v>
      </c>
      <c r="W42" s="53"/>
      <c r="X42" s="6">
        <v>18433551.915053234</v>
      </c>
    </row>
    <row r="43" spans="1:26" s="16" customFormat="1" ht="12.75">
      <c r="A43" s="68"/>
      <c r="B43" s="3"/>
      <c r="F43" s="3"/>
      <c r="H43" s="3"/>
      <c r="W43" s="68"/>
    </row>
    <row r="44" spans="1:26" s="18" customFormat="1" ht="12.75">
      <c r="A44" s="67"/>
      <c r="B44" s="17" t="s">
        <v>87</v>
      </c>
      <c r="F44" s="3"/>
      <c r="H44" s="3"/>
      <c r="W44" s="67"/>
    </row>
    <row r="45" spans="1:26" s="18" customFormat="1" ht="12.75">
      <c r="A45" s="67"/>
      <c r="B45" s="3" t="s">
        <v>88</v>
      </c>
      <c r="F45" s="3"/>
      <c r="H45" s="3" t="s">
        <v>61</v>
      </c>
      <c r="J45" s="8">
        <f>SUM(L45:X45)</f>
        <v>0</v>
      </c>
      <c r="L45" s="6">
        <v>0</v>
      </c>
      <c r="M45" s="6">
        <v>0</v>
      </c>
      <c r="N45" s="6">
        <v>0</v>
      </c>
      <c r="O45" s="6">
        <v>0</v>
      </c>
      <c r="P45" s="6">
        <v>0</v>
      </c>
      <c r="Q45" s="6">
        <v>0</v>
      </c>
      <c r="R45" s="6">
        <v>0</v>
      </c>
      <c r="S45" s="6">
        <v>0</v>
      </c>
      <c r="T45" s="6">
        <v>0</v>
      </c>
      <c r="U45" s="6">
        <v>0</v>
      </c>
      <c r="V45" s="6">
        <v>0</v>
      </c>
      <c r="W45" s="53"/>
      <c r="X45" s="6">
        <v>0</v>
      </c>
    </row>
    <row r="46" spans="1:26" s="3" customFormat="1" ht="12.75">
      <c r="A46" s="51"/>
      <c r="B46" s="3" t="s">
        <v>89</v>
      </c>
      <c r="H46" s="3" t="s">
        <v>61</v>
      </c>
      <c r="J46" s="8">
        <f>SUM(L46:X46)</f>
        <v>0</v>
      </c>
      <c r="L46" s="6">
        <v>0</v>
      </c>
      <c r="M46" s="6">
        <v>0</v>
      </c>
      <c r="N46" s="6">
        <v>0</v>
      </c>
      <c r="O46" s="6">
        <v>0</v>
      </c>
      <c r="P46" s="6">
        <v>0</v>
      </c>
      <c r="Q46" s="6">
        <v>0</v>
      </c>
      <c r="R46" s="6">
        <v>0</v>
      </c>
      <c r="S46" s="6">
        <v>0</v>
      </c>
      <c r="T46" s="6">
        <v>0</v>
      </c>
      <c r="U46" s="6">
        <v>0</v>
      </c>
      <c r="V46" s="6">
        <v>0</v>
      </c>
      <c r="W46" s="53"/>
      <c r="X46" s="6">
        <v>0</v>
      </c>
    </row>
    <row r="47" spans="1:26" s="3" customFormat="1" ht="12.75">
      <c r="A47" s="51"/>
      <c r="B47" s="3" t="s">
        <v>90</v>
      </c>
      <c r="H47" s="3" t="s">
        <v>61</v>
      </c>
      <c r="J47" s="8">
        <f>SUM(L47:X47)</f>
        <v>0</v>
      </c>
      <c r="L47" s="6">
        <v>0</v>
      </c>
      <c r="M47" s="6">
        <v>0</v>
      </c>
      <c r="N47" s="6">
        <v>0</v>
      </c>
      <c r="O47" s="6">
        <v>0</v>
      </c>
      <c r="P47" s="6">
        <v>0</v>
      </c>
      <c r="Q47" s="6">
        <v>0</v>
      </c>
      <c r="R47" s="6">
        <v>0</v>
      </c>
      <c r="S47" s="6">
        <v>0</v>
      </c>
      <c r="T47" s="6">
        <v>0</v>
      </c>
      <c r="U47" s="6">
        <v>0</v>
      </c>
      <c r="V47" s="6">
        <v>0</v>
      </c>
      <c r="W47" s="53"/>
      <c r="X47" s="6">
        <v>0</v>
      </c>
    </row>
    <row r="48" spans="1:26" s="3" customFormat="1" ht="12.75">
      <c r="A48" s="51"/>
      <c r="W48" s="51"/>
    </row>
    <row r="49" spans="1:26" s="3" customFormat="1" ht="12.75">
      <c r="A49" s="51"/>
      <c r="B49" s="17" t="s">
        <v>101</v>
      </c>
      <c r="W49" s="51"/>
    </row>
    <row r="50" spans="1:26" s="3" customFormat="1" ht="12.75">
      <c r="A50" s="51"/>
      <c r="B50" s="3" t="s">
        <v>102</v>
      </c>
      <c r="H50" s="3" t="s">
        <v>61</v>
      </c>
      <c r="J50" s="8">
        <f>SUM(L50:X50)</f>
        <v>127486649.16417882</v>
      </c>
      <c r="L50" s="8">
        <f>SUM(L35,L40,L45)</f>
        <v>3320579.2111934233</v>
      </c>
      <c r="M50" s="8">
        <f t="shared" ref="M50:X50" si="3">SUM(M35,M40,M45)</f>
        <v>2292648.629979847</v>
      </c>
      <c r="N50" s="8">
        <f t="shared" si="3"/>
        <v>25649585.455281641</v>
      </c>
      <c r="O50" s="8">
        <f t="shared" si="3"/>
        <v>41958990.60122665</v>
      </c>
      <c r="P50" s="8">
        <f t="shared" si="3"/>
        <v>387667.64</v>
      </c>
      <c r="Q50" s="8">
        <f t="shared" si="3"/>
        <v>46627639.944602914</v>
      </c>
      <c r="R50" s="8">
        <f t="shared" si="3"/>
        <v>-69721.857218182064</v>
      </c>
      <c r="S50" s="8">
        <f t="shared" si="3"/>
        <v>0</v>
      </c>
      <c r="T50" s="8">
        <f t="shared" si="3"/>
        <v>0</v>
      </c>
      <c r="U50" s="8">
        <f t="shared" si="3"/>
        <v>0</v>
      </c>
      <c r="V50" s="8">
        <f t="shared" si="3"/>
        <v>3138141.7081749979</v>
      </c>
      <c r="W50" s="11"/>
      <c r="X50" s="8">
        <f t="shared" si="3"/>
        <v>4181117.8309374992</v>
      </c>
    </row>
    <row r="51" spans="1:26" s="3" customFormat="1" ht="12.75">
      <c r="A51" s="51"/>
      <c r="B51" s="3" t="s">
        <v>69</v>
      </c>
      <c r="H51" s="3" t="s">
        <v>61</v>
      </c>
      <c r="J51" s="8">
        <f>SUM(L51:X51)</f>
        <v>41287142.096935987</v>
      </c>
      <c r="L51" s="8">
        <f t="shared" ref="L51:X51" si="4">SUM(L36,L41,L46)</f>
        <v>786792.28522252769</v>
      </c>
      <c r="M51" s="8">
        <f t="shared" si="4"/>
        <v>878980.75045372988</v>
      </c>
      <c r="N51" s="8">
        <f t="shared" si="4"/>
        <v>8223240.4130458906</v>
      </c>
      <c r="O51" s="8">
        <f t="shared" si="4"/>
        <v>10716924.912764469</v>
      </c>
      <c r="P51" s="8">
        <f t="shared" si="4"/>
        <v>572863.12509925419</v>
      </c>
      <c r="Q51" s="8">
        <f t="shared" si="4"/>
        <v>16962464.010643393</v>
      </c>
      <c r="R51" s="8">
        <f t="shared" si="4"/>
        <v>102193.03648969962</v>
      </c>
      <c r="S51" s="8">
        <f t="shared" si="4"/>
        <v>696313.16528550582</v>
      </c>
      <c r="T51" s="8">
        <f t="shared" si="4"/>
        <v>427699.82438540237</v>
      </c>
      <c r="U51" s="8">
        <f t="shared" si="4"/>
        <v>154391.31159101409</v>
      </c>
      <c r="V51" s="8">
        <f t="shared" si="4"/>
        <v>666537.46947733278</v>
      </c>
      <c r="W51" s="11"/>
      <c r="X51" s="8">
        <f t="shared" si="4"/>
        <v>1098741.7924777628</v>
      </c>
    </row>
    <row r="52" spans="1:26" s="3" customFormat="1" ht="12.75">
      <c r="A52" s="51"/>
      <c r="B52" s="3" t="s">
        <v>103</v>
      </c>
      <c r="H52" s="3" t="s">
        <v>61</v>
      </c>
      <c r="J52" s="8">
        <f>SUM(L52:X52)</f>
        <v>1167930146.0250041</v>
      </c>
      <c r="L52" s="8">
        <f t="shared" ref="L52:X52" si="5">SUM(L37,L42,L47)</f>
        <v>23641074.671255637</v>
      </c>
      <c r="M52" s="8">
        <f t="shared" si="5"/>
        <v>20048061.284441218</v>
      </c>
      <c r="N52" s="8">
        <f t="shared" si="5"/>
        <v>235991374.48731494</v>
      </c>
      <c r="O52" s="8">
        <f t="shared" si="5"/>
        <v>323185466.87573123</v>
      </c>
      <c r="P52" s="8">
        <f t="shared" si="5"/>
        <v>13004376.478941858</v>
      </c>
      <c r="Q52" s="8">
        <f t="shared" si="5"/>
        <v>475330118.940202</v>
      </c>
      <c r="R52" s="8">
        <f t="shared" si="5"/>
        <v>1855447.5465487747</v>
      </c>
      <c r="S52" s="8">
        <f t="shared" si="5"/>
        <v>17078018.697354838</v>
      </c>
      <c r="T52" s="8">
        <f t="shared" si="5"/>
        <v>6910042.8974374803</v>
      </c>
      <c r="U52" s="8">
        <f t="shared" si="5"/>
        <v>2645895.7618349544</v>
      </c>
      <c r="V52" s="8">
        <f t="shared" si="5"/>
        <v>16770742.782107834</v>
      </c>
      <c r="W52" s="11"/>
      <c r="X52" s="8">
        <f t="shared" si="5"/>
        <v>31469525.601833418</v>
      </c>
    </row>
    <row r="53" spans="1:26" s="16" customFormat="1" ht="12.75">
      <c r="B53" s="3"/>
      <c r="F53" s="3"/>
      <c r="H53" s="3"/>
    </row>
    <row r="54" spans="1:26" s="4" customFormat="1" ht="12.75">
      <c r="A54" s="4" t="s">
        <v>100</v>
      </c>
      <c r="B54" s="4" t="s">
        <v>68</v>
      </c>
    </row>
    <row r="55" spans="1:26" s="16" customFormat="1" ht="12.75">
      <c r="B55" s="3"/>
      <c r="F55" s="3"/>
      <c r="H55" s="3"/>
    </row>
    <row r="56" spans="1:26" s="16" customFormat="1" ht="12.75">
      <c r="B56" s="17" t="s">
        <v>72</v>
      </c>
      <c r="F56" s="3"/>
      <c r="H56" s="3"/>
    </row>
    <row r="57" spans="1:26" s="16" customFormat="1" ht="12.75">
      <c r="A57" s="68"/>
      <c r="B57" s="3" t="s">
        <v>73</v>
      </c>
      <c r="F57" s="3"/>
      <c r="H57" s="3" t="s">
        <v>62</v>
      </c>
      <c r="J57" s="8">
        <f>SUM(L57:X57)</f>
        <v>0</v>
      </c>
      <c r="L57" s="10">
        <v>0</v>
      </c>
      <c r="M57" s="10">
        <v>0</v>
      </c>
      <c r="N57" s="10">
        <v>0</v>
      </c>
      <c r="O57" s="10">
        <v>0</v>
      </c>
      <c r="P57" s="10">
        <v>0</v>
      </c>
      <c r="Q57" s="10">
        <v>0</v>
      </c>
      <c r="R57" s="10">
        <v>0</v>
      </c>
      <c r="S57" s="10">
        <v>0</v>
      </c>
      <c r="T57" s="10">
        <v>0</v>
      </c>
      <c r="U57" s="10">
        <v>0</v>
      </c>
      <c r="V57" s="10">
        <v>0</v>
      </c>
      <c r="W57" s="11"/>
      <c r="X57" s="10">
        <v>0</v>
      </c>
      <c r="Z57" s="34" t="s">
        <v>322</v>
      </c>
    </row>
    <row r="58" spans="1:26" s="16" customFormat="1" ht="12.75">
      <c r="A58" s="68"/>
      <c r="B58" s="3" t="s">
        <v>74</v>
      </c>
      <c r="F58" s="3"/>
      <c r="H58" s="3" t="s">
        <v>62</v>
      </c>
      <c r="J58" s="8">
        <f>SUM(L58:X58)</f>
        <v>23209909.832685042</v>
      </c>
      <c r="L58" s="10">
        <v>401617.35510276811</v>
      </c>
      <c r="M58" s="10">
        <v>673273.08813082019</v>
      </c>
      <c r="N58" s="10">
        <v>4551901.1286655227</v>
      </c>
      <c r="O58" s="10">
        <v>4087488.9269455825</v>
      </c>
      <c r="P58" s="10">
        <v>430458.60723068769</v>
      </c>
      <c r="Q58" s="10">
        <v>10690574.666052286</v>
      </c>
      <c r="R58" s="10">
        <v>101036.56130675205</v>
      </c>
      <c r="S58" s="10">
        <v>562105.99960674462</v>
      </c>
      <c r="T58" s="10">
        <v>428379.66685942421</v>
      </c>
      <c r="U58" s="10">
        <v>146168.86958726175</v>
      </c>
      <c r="V58" s="10">
        <v>478588.29201479448</v>
      </c>
      <c r="W58" s="11"/>
      <c r="X58" s="10">
        <v>658316.67118239903</v>
      </c>
    </row>
    <row r="59" spans="1:26" s="16" customFormat="1" ht="12.75">
      <c r="A59" s="68"/>
      <c r="B59" s="3" t="s">
        <v>75</v>
      </c>
      <c r="F59" s="3"/>
      <c r="H59" s="3" t="s">
        <v>62</v>
      </c>
      <c r="J59" s="8">
        <f>SUM(L59:X59)</f>
        <v>425548860.22825557</v>
      </c>
      <c r="L59" s="10">
        <v>7630729.7469525952</v>
      </c>
      <c r="M59" s="10">
        <v>10772369.410093136</v>
      </c>
      <c r="N59" s="10">
        <v>86486121.444644988</v>
      </c>
      <c r="O59" s="10">
        <v>57224844.977238186</v>
      </c>
      <c r="P59" s="10">
        <v>7317796.3229216943</v>
      </c>
      <c r="Q59" s="10">
        <v>213811493.32104585</v>
      </c>
      <c r="R59" s="10">
        <v>1717621.542214785</v>
      </c>
      <c r="S59" s="10">
        <v>11804225.991741635</v>
      </c>
      <c r="T59" s="10">
        <v>6425695.0028913692</v>
      </c>
      <c r="U59" s="10">
        <v>2192533.0438089245</v>
      </c>
      <c r="V59" s="10">
        <v>7657412.6722367154</v>
      </c>
      <c r="W59" s="11"/>
      <c r="X59" s="10">
        <v>12508016.752465583</v>
      </c>
    </row>
    <row r="60" spans="1:26" s="16" customFormat="1" ht="12.75">
      <c r="A60" s="68"/>
      <c r="B60" s="3"/>
      <c r="F60" s="3"/>
      <c r="H60" s="3"/>
      <c r="W60" s="68"/>
    </row>
    <row r="61" spans="1:26" s="16" customFormat="1" ht="12.75">
      <c r="A61" s="68"/>
      <c r="B61" s="17" t="s">
        <v>76</v>
      </c>
      <c r="F61" s="3"/>
      <c r="H61" s="3"/>
      <c r="W61" s="68"/>
    </row>
    <row r="62" spans="1:26" s="16" customFormat="1" ht="12.75">
      <c r="A62" s="68"/>
      <c r="B62" s="3" t="s">
        <v>77</v>
      </c>
      <c r="F62" s="3"/>
      <c r="H62" s="3" t="s">
        <v>62</v>
      </c>
      <c r="J62" s="8">
        <f>SUM(L62:X62)</f>
        <v>94612690.20609197</v>
      </c>
      <c r="L62" s="6">
        <v>1930970.1590374471</v>
      </c>
      <c r="M62" s="6">
        <v>1055329.2981036955</v>
      </c>
      <c r="N62" s="6">
        <v>22736293.871650316</v>
      </c>
      <c r="O62" s="6">
        <v>36968322.08670529</v>
      </c>
      <c r="P62" s="6">
        <v>627521.59</v>
      </c>
      <c r="Q62" s="6">
        <v>23150793.6013376</v>
      </c>
      <c r="R62" s="6">
        <v>704118.20463761524</v>
      </c>
      <c r="S62" s="6">
        <v>0</v>
      </c>
      <c r="T62" s="6">
        <v>0</v>
      </c>
      <c r="U62" s="6">
        <v>0</v>
      </c>
      <c r="V62" s="6">
        <v>3906588.6696200012</v>
      </c>
      <c r="W62" s="53"/>
      <c r="X62" s="6">
        <v>3532752.7250000001</v>
      </c>
    </row>
    <row r="63" spans="1:26" s="16" customFormat="1" ht="12.75">
      <c r="A63" s="68"/>
      <c r="B63" s="3" t="s">
        <v>69</v>
      </c>
      <c r="F63" s="3"/>
      <c r="H63" s="3" t="s">
        <v>62</v>
      </c>
      <c r="J63" s="8">
        <f>SUM(L63:X63)</f>
        <v>21353875.555244822</v>
      </c>
      <c r="L63" s="6">
        <v>460796.12428407208</v>
      </c>
      <c r="M63" s="6">
        <v>257714.19308877178</v>
      </c>
      <c r="N63" s="6">
        <v>4377191.8831452485</v>
      </c>
      <c r="O63" s="6">
        <v>7753873.2169201747</v>
      </c>
      <c r="P63" s="6">
        <v>161198.09663750776</v>
      </c>
      <c r="Q63" s="6">
        <v>7342087.1891255742</v>
      </c>
      <c r="R63" s="6">
        <v>10302.75335357855</v>
      </c>
      <c r="S63" s="6">
        <v>141170.29733161622</v>
      </c>
      <c r="T63" s="6">
        <v>3597.1557698321412</v>
      </c>
      <c r="U63" s="6">
        <v>9766.3551196624594</v>
      </c>
      <c r="V63" s="6">
        <v>285333.93414291088</v>
      </c>
      <c r="W63" s="53"/>
      <c r="X63" s="6">
        <v>550844.3563258705</v>
      </c>
    </row>
    <row r="64" spans="1:26" s="16" customFormat="1" ht="12.75">
      <c r="A64" s="68"/>
      <c r="B64" s="3" t="s">
        <v>78</v>
      </c>
      <c r="F64" s="3"/>
      <c r="H64" s="3" t="s">
        <v>62</v>
      </c>
      <c r="J64" s="8">
        <f>SUM(L64:X64)</f>
        <v>804109492.07516074</v>
      </c>
      <c r="L64" s="6">
        <v>17315312.350666203</v>
      </c>
      <c r="M64" s="6">
        <v>9600514.5040765982</v>
      </c>
      <c r="N64" s="6">
        <v>165672367.64738262</v>
      </c>
      <c r="O64" s="6">
        <v>294319436.51008987</v>
      </c>
      <c r="P64" s="6">
        <v>5852488.8069413844</v>
      </c>
      <c r="Q64" s="6">
        <v>271390058.5547179</v>
      </c>
      <c r="R64" s="6">
        <v>749159.36977676197</v>
      </c>
      <c r="S64" s="6">
        <v>4741296.5956483884</v>
      </c>
      <c r="T64" s="6">
        <v>121471.50089123036</v>
      </c>
      <c r="U64" s="6">
        <v>323886.45093745511</v>
      </c>
      <c r="V64" s="6">
        <v>12423703.981154494</v>
      </c>
      <c r="W64" s="53"/>
      <c r="X64" s="6">
        <v>21599795.802877892</v>
      </c>
    </row>
    <row r="65" spans="1:24" s="16" customFormat="1" ht="12.75">
      <c r="A65" s="68"/>
      <c r="B65" s="3"/>
      <c r="F65" s="3"/>
      <c r="H65" s="3"/>
      <c r="W65" s="68"/>
    </row>
    <row r="66" spans="1:24" s="18" customFormat="1" ht="12.75">
      <c r="A66" s="67"/>
      <c r="B66" s="17" t="s">
        <v>87</v>
      </c>
      <c r="F66" s="3"/>
      <c r="H66" s="3"/>
      <c r="W66" s="67"/>
    </row>
    <row r="67" spans="1:24" s="18" customFormat="1" ht="12.75">
      <c r="A67" s="67"/>
      <c r="B67" s="3" t="s">
        <v>88</v>
      </c>
      <c r="F67" s="3"/>
      <c r="H67" s="3" t="s">
        <v>62</v>
      </c>
      <c r="J67" s="8">
        <f>SUM(L67:X67)</f>
        <v>0</v>
      </c>
      <c r="L67" s="6">
        <v>0</v>
      </c>
      <c r="M67" s="6">
        <v>0</v>
      </c>
      <c r="N67" s="6">
        <v>0</v>
      </c>
      <c r="O67" s="6">
        <v>0</v>
      </c>
      <c r="P67" s="6">
        <v>0</v>
      </c>
      <c r="Q67" s="6">
        <v>0</v>
      </c>
      <c r="R67" s="6">
        <v>0</v>
      </c>
      <c r="S67" s="6">
        <v>0</v>
      </c>
      <c r="T67" s="6">
        <v>0</v>
      </c>
      <c r="U67" s="6">
        <v>0</v>
      </c>
      <c r="V67" s="6">
        <v>0</v>
      </c>
      <c r="W67" s="53"/>
      <c r="X67" s="6">
        <v>0</v>
      </c>
    </row>
    <row r="68" spans="1:24" s="3" customFormat="1" ht="12.75">
      <c r="A68" s="51"/>
      <c r="B68" s="3" t="s">
        <v>89</v>
      </c>
      <c r="H68" s="3" t="s">
        <v>62</v>
      </c>
      <c r="J68" s="8">
        <f>SUM(L68:X68)</f>
        <v>0</v>
      </c>
      <c r="L68" s="6">
        <v>0</v>
      </c>
      <c r="M68" s="6">
        <v>0</v>
      </c>
      <c r="N68" s="6">
        <v>0</v>
      </c>
      <c r="O68" s="6">
        <v>0</v>
      </c>
      <c r="P68" s="6">
        <v>0</v>
      </c>
      <c r="Q68" s="6">
        <v>0</v>
      </c>
      <c r="R68" s="6">
        <v>0</v>
      </c>
      <c r="S68" s="6">
        <v>0</v>
      </c>
      <c r="T68" s="6">
        <v>0</v>
      </c>
      <c r="U68" s="6">
        <v>0</v>
      </c>
      <c r="V68" s="6">
        <v>0</v>
      </c>
      <c r="W68" s="53"/>
      <c r="X68" s="6">
        <v>0</v>
      </c>
    </row>
    <row r="69" spans="1:24" s="3" customFormat="1" ht="12.75">
      <c r="A69" s="51"/>
      <c r="B69" s="3" t="s">
        <v>90</v>
      </c>
      <c r="H69" s="3" t="s">
        <v>62</v>
      </c>
      <c r="J69" s="8">
        <f>SUM(L69:X69)</f>
        <v>0</v>
      </c>
      <c r="L69" s="6">
        <v>0</v>
      </c>
      <c r="M69" s="6">
        <v>0</v>
      </c>
      <c r="N69" s="6">
        <v>0</v>
      </c>
      <c r="O69" s="6">
        <v>0</v>
      </c>
      <c r="P69" s="6">
        <v>0</v>
      </c>
      <c r="Q69" s="6">
        <v>0</v>
      </c>
      <c r="R69" s="6">
        <v>0</v>
      </c>
      <c r="S69" s="6">
        <v>0</v>
      </c>
      <c r="T69" s="6">
        <v>0</v>
      </c>
      <c r="U69" s="6">
        <v>0</v>
      </c>
      <c r="V69" s="6">
        <v>0</v>
      </c>
      <c r="W69" s="53"/>
      <c r="X69" s="6">
        <v>0</v>
      </c>
    </row>
    <row r="70" spans="1:24" s="3" customFormat="1" ht="12.75">
      <c r="A70" s="51"/>
      <c r="W70" s="51"/>
    </row>
    <row r="71" spans="1:24" s="3" customFormat="1" ht="12.75">
      <c r="A71" s="51"/>
      <c r="B71" s="17" t="s">
        <v>101</v>
      </c>
      <c r="W71" s="51"/>
    </row>
    <row r="72" spans="1:24" s="3" customFormat="1" ht="12.75">
      <c r="A72" s="51"/>
      <c r="B72" s="3" t="s">
        <v>102</v>
      </c>
      <c r="H72" s="3" t="s">
        <v>62</v>
      </c>
      <c r="J72" s="8">
        <f>SUM(L72:X72)</f>
        <v>94612690.20609197</v>
      </c>
      <c r="L72" s="8">
        <f>SUM(L57,L62,L67)</f>
        <v>1930970.1590374471</v>
      </c>
      <c r="M72" s="8">
        <f t="shared" ref="M72:X72" si="6">SUM(M57,M62,M67)</f>
        <v>1055329.2981036955</v>
      </c>
      <c r="N72" s="8">
        <f t="shared" si="6"/>
        <v>22736293.871650316</v>
      </c>
      <c r="O72" s="8">
        <f t="shared" si="6"/>
        <v>36968322.08670529</v>
      </c>
      <c r="P72" s="8">
        <f t="shared" si="6"/>
        <v>627521.59</v>
      </c>
      <c r="Q72" s="8">
        <f t="shared" si="6"/>
        <v>23150793.6013376</v>
      </c>
      <c r="R72" s="8">
        <f t="shared" si="6"/>
        <v>704118.20463761524</v>
      </c>
      <c r="S72" s="8">
        <f t="shared" si="6"/>
        <v>0</v>
      </c>
      <c r="T72" s="8">
        <f t="shared" si="6"/>
        <v>0</v>
      </c>
      <c r="U72" s="8">
        <f t="shared" si="6"/>
        <v>0</v>
      </c>
      <c r="V72" s="8">
        <f t="shared" si="6"/>
        <v>3906588.6696200012</v>
      </c>
      <c r="W72" s="11"/>
      <c r="X72" s="8">
        <f t="shared" si="6"/>
        <v>3532752.7250000001</v>
      </c>
    </row>
    <row r="73" spans="1:24" s="3" customFormat="1" ht="12.75">
      <c r="A73" s="51"/>
      <c r="B73" s="3" t="s">
        <v>69</v>
      </c>
      <c r="H73" s="3" t="s">
        <v>62</v>
      </c>
      <c r="J73" s="8">
        <f>SUM(L73:X73)</f>
        <v>44563785.387929857</v>
      </c>
      <c r="L73" s="8">
        <f t="shared" ref="L73:X73" si="7">SUM(L58,L63,L68)</f>
        <v>862413.47938684025</v>
      </c>
      <c r="M73" s="8">
        <f t="shared" si="7"/>
        <v>930987.28121959197</v>
      </c>
      <c r="N73" s="8">
        <f t="shared" si="7"/>
        <v>8929093.0118107721</v>
      </c>
      <c r="O73" s="8">
        <f t="shared" si="7"/>
        <v>11841362.143865757</v>
      </c>
      <c r="P73" s="8">
        <f t="shared" si="7"/>
        <v>591656.70386819541</v>
      </c>
      <c r="Q73" s="8">
        <f t="shared" si="7"/>
        <v>18032661.855177861</v>
      </c>
      <c r="R73" s="8">
        <f t="shared" si="7"/>
        <v>111339.31466033059</v>
      </c>
      <c r="S73" s="8">
        <f t="shared" si="7"/>
        <v>703276.2969383609</v>
      </c>
      <c r="T73" s="8">
        <f t="shared" si="7"/>
        <v>431976.82262925635</v>
      </c>
      <c r="U73" s="8">
        <f t="shared" si="7"/>
        <v>155935.2247069242</v>
      </c>
      <c r="V73" s="8">
        <f t="shared" si="7"/>
        <v>763922.2261577053</v>
      </c>
      <c r="W73" s="11"/>
      <c r="X73" s="8">
        <f t="shared" si="7"/>
        <v>1209161.0275082695</v>
      </c>
    </row>
    <row r="74" spans="1:24" s="3" customFormat="1" ht="12.75">
      <c r="A74" s="51"/>
      <c r="B74" s="3" t="s">
        <v>103</v>
      </c>
      <c r="H74" s="3" t="s">
        <v>62</v>
      </c>
      <c r="J74" s="8">
        <f>SUM(L74:X74)</f>
        <v>1229658352.303416</v>
      </c>
      <c r="L74" s="8">
        <f t="shared" ref="L74:X74" si="8">SUM(L59,L64,L69)</f>
        <v>24946042.097618796</v>
      </c>
      <c r="M74" s="8">
        <f t="shared" si="8"/>
        <v>20372883.914169736</v>
      </c>
      <c r="N74" s="8">
        <f t="shared" si="8"/>
        <v>252158489.0920276</v>
      </c>
      <c r="O74" s="8">
        <f t="shared" si="8"/>
        <v>351544281.48732805</v>
      </c>
      <c r="P74" s="8">
        <f t="shared" si="8"/>
        <v>13170285.12986308</v>
      </c>
      <c r="Q74" s="8">
        <f t="shared" si="8"/>
        <v>485201551.87576377</v>
      </c>
      <c r="R74" s="8">
        <f t="shared" si="8"/>
        <v>2466780.9119915469</v>
      </c>
      <c r="S74" s="8">
        <f t="shared" si="8"/>
        <v>16545522.587390024</v>
      </c>
      <c r="T74" s="8">
        <f t="shared" si="8"/>
        <v>6547166.5037825992</v>
      </c>
      <c r="U74" s="8">
        <f t="shared" si="8"/>
        <v>2516419.4947463796</v>
      </c>
      <c r="V74" s="8">
        <f t="shared" si="8"/>
        <v>20081116.653391208</v>
      </c>
      <c r="W74" s="11"/>
      <c r="X74" s="8">
        <f t="shared" si="8"/>
        <v>34107812.555343479</v>
      </c>
    </row>
    <row r="75" spans="1:24" s="3" customFormat="1" ht="12.75">
      <c r="A75" s="51"/>
    </row>
    <row r="76" spans="1:24" s="3" customFormat="1" ht="12.75"/>
    <row r="77" spans="1:24" s="3" customFormat="1" ht="12.75"/>
    <row r="78" spans="1:24" s="3" customFormat="1" ht="12.75"/>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7">
    <tabColor rgb="FFFFFFCC"/>
  </sheetPr>
  <dimension ref="A1:V244"/>
  <sheetViews>
    <sheetView showGridLines="0" zoomScale="85" zoomScaleNormal="85" workbookViewId="0">
      <pane xSplit="4" ySplit="6" topLeftCell="E7" activePane="bottomRight" state="frozen"/>
      <selection pane="topRight" activeCell="E1" sqref="E1"/>
      <selection pane="bottomLeft" activeCell="A7" sqref="A7"/>
      <selection pane="bottomRight"/>
    </sheetView>
  </sheetViews>
  <sheetFormatPr defaultRowHeight="14.25"/>
  <cols>
    <col min="1" max="1" width="2.7109375" style="132" customWidth="1"/>
    <col min="2" max="2" width="83.42578125" style="132" customWidth="1"/>
    <col min="3" max="3" width="2.7109375" style="132" customWidth="1"/>
    <col min="4" max="4" width="2.85546875" style="132" customWidth="1"/>
    <col min="5" max="7" width="2.7109375" style="132" customWidth="1"/>
    <col min="8" max="8" width="13.85546875" style="132" customWidth="1"/>
    <col min="9" max="9" width="2.7109375" style="132" customWidth="1"/>
    <col min="10" max="10" width="15.7109375" style="132" customWidth="1"/>
    <col min="11" max="11" width="3.28515625" style="132" customWidth="1"/>
    <col min="12" max="20" width="14.7109375" style="132" customWidth="1"/>
    <col min="21" max="21" width="4" style="132" customWidth="1"/>
    <col min="22" max="22" width="13.7109375" style="132" customWidth="1"/>
    <col min="23" max="16384" width="9.140625" style="132"/>
  </cols>
  <sheetData>
    <row r="1" spans="1:20">
      <c r="B1" s="3" t="s">
        <v>351</v>
      </c>
    </row>
    <row r="2" spans="1:20" s="1" customFormat="1" ht="18" customHeight="1">
      <c r="B2" s="2" t="s">
        <v>183</v>
      </c>
    </row>
    <row r="3" spans="1:20" s="3" customFormat="1" ht="12.75"/>
    <row r="4" spans="1:20" s="3" customFormat="1" ht="12.75">
      <c r="B4" s="3" t="s">
        <v>342</v>
      </c>
    </row>
    <row r="5" spans="1:20" s="3" customFormat="1" ht="12.75">
      <c r="B5" s="3" t="s">
        <v>343</v>
      </c>
    </row>
    <row r="6" spans="1:20" s="4" customFormat="1" ht="12.75">
      <c r="D6" s="4" t="s">
        <v>120</v>
      </c>
      <c r="H6" s="4" t="s">
        <v>0</v>
      </c>
      <c r="J6" s="4" t="s">
        <v>1</v>
      </c>
      <c r="L6" s="60" t="s">
        <v>2</v>
      </c>
      <c r="M6" s="60" t="s">
        <v>52</v>
      </c>
      <c r="N6" s="60" t="s">
        <v>3</v>
      </c>
      <c r="O6" s="60" t="s">
        <v>4</v>
      </c>
      <c r="P6" s="60" t="s">
        <v>174</v>
      </c>
      <c r="Q6" s="60" t="s">
        <v>6</v>
      </c>
      <c r="R6" s="60" t="s">
        <v>7</v>
      </c>
      <c r="S6" s="60" t="s">
        <v>25</v>
      </c>
      <c r="T6" s="60" t="s">
        <v>141</v>
      </c>
    </row>
    <row r="7" spans="1:20" s="3" customFormat="1" ht="12.75"/>
    <row r="8" spans="1:20" s="3" customFormat="1" ht="12.75">
      <c r="A8" s="51"/>
      <c r="B8" s="64"/>
      <c r="J8" s="9"/>
      <c r="K8" s="9"/>
      <c r="L8" s="9"/>
      <c r="M8" s="9"/>
      <c r="N8" s="9"/>
      <c r="O8" s="9"/>
      <c r="P8" s="9"/>
      <c r="Q8" s="9"/>
      <c r="R8" s="9"/>
      <c r="S8" s="9"/>
      <c r="T8" s="9"/>
    </row>
    <row r="9" spans="1:20" s="4" customFormat="1" ht="12.75">
      <c r="B9" s="63" t="s">
        <v>49</v>
      </c>
    </row>
    <row r="10" spans="1:20" s="3" customFormat="1" ht="12.75">
      <c r="A10" s="51"/>
    </row>
    <row r="11" spans="1:20" s="3" customFormat="1" ht="12.75">
      <c r="A11" s="51"/>
      <c r="B11" s="7" t="s">
        <v>33</v>
      </c>
    </row>
    <row r="12" spans="1:20" s="3" customFormat="1" ht="12.75">
      <c r="A12" s="51"/>
      <c r="J12" s="9"/>
      <c r="L12" s="9"/>
      <c r="M12" s="9"/>
      <c r="N12" s="9"/>
      <c r="O12" s="9"/>
      <c r="P12" s="9"/>
      <c r="Q12" s="9"/>
      <c r="R12" s="9"/>
      <c r="S12" s="9"/>
      <c r="T12" s="9"/>
    </row>
    <row r="13" spans="1:20" s="3" customFormat="1" ht="12.75">
      <c r="A13" s="51"/>
      <c r="B13" s="7" t="s">
        <v>12</v>
      </c>
      <c r="C13" s="7"/>
      <c r="D13" s="7"/>
      <c r="E13" s="7"/>
      <c r="F13" s="7"/>
      <c r="G13" s="7"/>
      <c r="J13" s="9"/>
      <c r="L13" s="9"/>
      <c r="M13" s="9"/>
      <c r="N13" s="9"/>
      <c r="O13" s="9"/>
      <c r="P13" s="9"/>
      <c r="Q13" s="9"/>
      <c r="R13" s="9"/>
      <c r="S13" s="9"/>
      <c r="T13" s="9"/>
    </row>
    <row r="14" spans="1:20" s="3" customFormat="1" ht="12.75">
      <c r="A14" s="51"/>
      <c r="B14" s="3" t="s">
        <v>13</v>
      </c>
      <c r="H14" s="3" t="s">
        <v>27</v>
      </c>
      <c r="J14" s="8">
        <f>SUM(L14:S14)</f>
        <v>106431270.77558732</v>
      </c>
      <c r="L14" s="21">
        <f>'INPUT OPEX-AD'!L11</f>
        <v>1352219.694095403</v>
      </c>
      <c r="M14" s="21">
        <f>'INPUT OPEX-AD'!M11</f>
        <v>1807410.5850510495</v>
      </c>
      <c r="N14" s="21">
        <f>'INPUT OPEX-AD'!N11</f>
        <v>15451522.247629007</v>
      </c>
      <c r="O14" s="21">
        <f>'INPUT OPEX-AD'!O11</f>
        <v>54691139.93491026</v>
      </c>
      <c r="P14" s="21">
        <f>'INPUT OPEX-AD'!P11</f>
        <v>1259680.3400000001</v>
      </c>
      <c r="Q14" s="21">
        <f>'INPUT OPEX-AD'!Q11</f>
        <v>22083093.229521647</v>
      </c>
      <c r="R14" s="21">
        <f>'INPUT OPEX-AD'!R11</f>
        <v>448742.67831010983</v>
      </c>
      <c r="S14" s="21">
        <f>'INPUT OPEX-AD'!S11</f>
        <v>9337462.0660698358</v>
      </c>
      <c r="T14" s="21">
        <f>'INPUT OPEX-AD'!U11</f>
        <v>1443780.9</v>
      </c>
    </row>
    <row r="15" spans="1:20" s="3" customFormat="1" ht="12.75">
      <c r="A15" s="51"/>
      <c r="B15" s="3" t="s">
        <v>14</v>
      </c>
      <c r="H15" s="3" t="s">
        <v>27</v>
      </c>
      <c r="J15" s="8">
        <f>SUM(L15:S15)</f>
        <v>1451503.1367181304</v>
      </c>
      <c r="L15" s="21">
        <f>'INPUT OPEX-AD'!L12</f>
        <v>0</v>
      </c>
      <c r="M15" s="21">
        <f>'INPUT OPEX-AD'!M12</f>
        <v>0</v>
      </c>
      <c r="N15" s="21">
        <f>'INPUT OPEX-AD'!N12</f>
        <v>0</v>
      </c>
      <c r="O15" s="21">
        <f>'INPUT OPEX-AD'!O12</f>
        <v>0</v>
      </c>
      <c r="P15" s="21">
        <f>'INPUT OPEX-AD'!P12</f>
        <v>191878.15999999997</v>
      </c>
      <c r="Q15" s="21">
        <f>'INPUT OPEX-AD'!Q12</f>
        <v>1259624.9767181305</v>
      </c>
      <c r="R15" s="21">
        <f>'INPUT OPEX-AD'!R12</f>
        <v>0</v>
      </c>
      <c r="S15" s="21">
        <f>'INPUT OPEX-AD'!S12</f>
        <v>0</v>
      </c>
      <c r="T15" s="21">
        <f>'INPUT OPEX-AD'!U12</f>
        <v>0</v>
      </c>
    </row>
    <row r="16" spans="1:20" s="3" customFormat="1" ht="12.75">
      <c r="A16" s="51"/>
      <c r="J16" s="9"/>
      <c r="L16" s="9"/>
      <c r="M16" s="9"/>
      <c r="N16" s="9"/>
      <c r="O16" s="9"/>
      <c r="P16" s="9"/>
      <c r="Q16" s="9"/>
      <c r="R16" s="9"/>
      <c r="S16" s="9"/>
      <c r="T16" s="9"/>
    </row>
    <row r="17" spans="1:20" s="3" customFormat="1" ht="12.75">
      <c r="A17" s="51"/>
      <c r="B17" s="7" t="s">
        <v>15</v>
      </c>
      <c r="C17" s="7"/>
      <c r="D17" s="7"/>
      <c r="E17" s="7"/>
      <c r="F17" s="7"/>
      <c r="G17" s="7"/>
      <c r="J17" s="9"/>
      <c r="L17" s="9"/>
      <c r="M17" s="9"/>
      <c r="N17" s="9"/>
      <c r="O17" s="9"/>
      <c r="P17" s="9"/>
      <c r="Q17" s="9"/>
      <c r="R17" s="9"/>
      <c r="S17" s="9"/>
      <c r="T17" s="9"/>
    </row>
    <row r="18" spans="1:20" s="3" customFormat="1" ht="12.75">
      <c r="A18" s="51"/>
      <c r="B18" s="3" t="s">
        <v>16</v>
      </c>
      <c r="H18" s="3" t="s">
        <v>27</v>
      </c>
      <c r="J18" s="8">
        <f>SUM(L18:S18)</f>
        <v>0</v>
      </c>
      <c r="L18" s="21">
        <f>'INPUT OPEX-AD'!L15</f>
        <v>0</v>
      </c>
      <c r="M18" s="21">
        <f>'INPUT OPEX-AD'!M15</f>
        <v>0</v>
      </c>
      <c r="N18" s="21">
        <f>'INPUT OPEX-AD'!N15</f>
        <v>0</v>
      </c>
      <c r="O18" s="21">
        <f>'INPUT OPEX-AD'!O15</f>
        <v>0</v>
      </c>
      <c r="P18" s="21">
        <f>'INPUT OPEX-AD'!P15</f>
        <v>0</v>
      </c>
      <c r="Q18" s="21">
        <f>'INPUT OPEX-AD'!Q15</f>
        <v>0</v>
      </c>
      <c r="R18" s="21">
        <f>'INPUT OPEX-AD'!R15</f>
        <v>0</v>
      </c>
      <c r="S18" s="21">
        <f>'INPUT OPEX-AD'!S15</f>
        <v>0</v>
      </c>
      <c r="T18" s="21">
        <f>'INPUT OPEX-AD'!U15</f>
        <v>0</v>
      </c>
    </row>
    <row r="19" spans="1:20" s="3" customFormat="1" ht="12.75">
      <c r="A19" s="51"/>
      <c r="B19" s="3" t="s">
        <v>17</v>
      </c>
      <c r="H19" s="3" t="s">
        <v>27</v>
      </c>
      <c r="J19" s="8">
        <f>SUM(L19:S19)</f>
        <v>329.3193</v>
      </c>
      <c r="L19" s="21">
        <f>'INPUT OPEX-AD'!L16</f>
        <v>329.3193</v>
      </c>
      <c r="M19" s="21">
        <f>'INPUT OPEX-AD'!M16</f>
        <v>0</v>
      </c>
      <c r="N19" s="21">
        <f>'INPUT OPEX-AD'!N16</f>
        <v>0</v>
      </c>
      <c r="O19" s="21">
        <f>'INPUT OPEX-AD'!O16</f>
        <v>0</v>
      </c>
      <c r="P19" s="21">
        <f>'INPUT OPEX-AD'!P16</f>
        <v>0</v>
      </c>
      <c r="Q19" s="21">
        <f>'INPUT OPEX-AD'!Q16</f>
        <v>0</v>
      </c>
      <c r="R19" s="21">
        <f>'INPUT OPEX-AD'!R16</f>
        <v>0</v>
      </c>
      <c r="S19" s="21">
        <f>'INPUT OPEX-AD'!S16</f>
        <v>0</v>
      </c>
      <c r="T19" s="21">
        <f>'INPUT OPEX-AD'!U16</f>
        <v>0</v>
      </c>
    </row>
    <row r="20" spans="1:20" s="3" customFormat="1" ht="12.75">
      <c r="A20" s="51"/>
      <c r="J20" s="9"/>
      <c r="L20" s="9"/>
      <c r="M20" s="9"/>
      <c r="N20" s="9"/>
      <c r="O20" s="9"/>
      <c r="P20" s="9"/>
      <c r="Q20" s="9"/>
      <c r="R20" s="9"/>
      <c r="S20" s="9"/>
      <c r="T20" s="9"/>
    </row>
    <row r="21" spans="1:20" s="3" customFormat="1" ht="12.75">
      <c r="A21" s="51"/>
      <c r="B21" s="7" t="s">
        <v>18</v>
      </c>
      <c r="C21" s="7"/>
      <c r="D21" s="7"/>
      <c r="E21" s="7"/>
      <c r="F21" s="7"/>
      <c r="G21" s="7"/>
      <c r="J21" s="9"/>
      <c r="L21" s="9"/>
      <c r="M21" s="9"/>
      <c r="N21" s="9"/>
      <c r="O21" s="9"/>
      <c r="P21" s="9"/>
      <c r="Q21" s="9"/>
      <c r="R21" s="9"/>
      <c r="S21" s="9"/>
      <c r="T21" s="9"/>
    </row>
    <row r="22" spans="1:20" s="3" customFormat="1" ht="12.75">
      <c r="A22" s="51"/>
      <c r="B22" s="3" t="s">
        <v>19</v>
      </c>
      <c r="D22" s="12"/>
      <c r="H22" s="3" t="s">
        <v>27</v>
      </c>
      <c r="J22" s="8">
        <f>SUM(L22:S22)</f>
        <v>148844.89541208133</v>
      </c>
      <c r="L22" s="21">
        <f>'INPUT OPEX-AD'!L19</f>
        <v>0</v>
      </c>
      <c r="M22" s="21">
        <f>'INPUT OPEX-AD'!M19</f>
        <v>0</v>
      </c>
      <c r="N22" s="21">
        <f>'INPUT OPEX-AD'!N19</f>
        <v>144712.22763657215</v>
      </c>
      <c r="O22" s="21">
        <f>'INPUT OPEX-AD'!O19</f>
        <v>0</v>
      </c>
      <c r="P22" s="21">
        <f>'INPUT OPEX-AD'!P19</f>
        <v>0</v>
      </c>
      <c r="Q22" s="21">
        <f>'INPUT OPEX-AD'!Q19</f>
        <v>4132.6677755091796</v>
      </c>
      <c r="R22" s="21">
        <f>'INPUT OPEX-AD'!R19</f>
        <v>0</v>
      </c>
      <c r="S22" s="21">
        <f>'INPUT OPEX-AD'!S19</f>
        <v>0</v>
      </c>
      <c r="T22" s="21">
        <f>'INPUT OPEX-AD'!U19</f>
        <v>0</v>
      </c>
    </row>
    <row r="23" spans="1:20" s="3" customFormat="1" ht="12.75">
      <c r="A23" s="51"/>
      <c r="B23" s="3" t="s">
        <v>205</v>
      </c>
      <c r="D23" s="12"/>
      <c r="H23" s="3" t="s">
        <v>27</v>
      </c>
      <c r="J23" s="8">
        <f>SUM(L23:S23)</f>
        <v>43050.845791145322</v>
      </c>
      <c r="L23" s="21">
        <f>'INPUT OPEX-AD'!L20</f>
        <v>0</v>
      </c>
      <c r="M23" s="21">
        <f>'INPUT OPEX-AD'!M20</f>
        <v>0</v>
      </c>
      <c r="N23" s="21">
        <f>'INPUT OPEX-AD'!N20</f>
        <v>11711.568076778563</v>
      </c>
      <c r="O23" s="21">
        <f>'INPUT OPEX-AD'!O20</f>
        <v>5771.8485674855465</v>
      </c>
      <c r="P23" s="21">
        <f>'INPUT OPEX-AD'!P20</f>
        <v>6543.23</v>
      </c>
      <c r="Q23" s="21">
        <f>'INPUT OPEX-AD'!Q20</f>
        <v>11262.121580680068</v>
      </c>
      <c r="R23" s="21">
        <f>'INPUT OPEX-AD'!R20</f>
        <v>921.96</v>
      </c>
      <c r="S23" s="21">
        <f>'INPUT OPEX-AD'!S20</f>
        <v>6840.1175662011474</v>
      </c>
      <c r="T23" s="21">
        <f>'INPUT OPEX-AD'!U20</f>
        <v>0</v>
      </c>
    </row>
    <row r="24" spans="1:20" s="3" customFormat="1" ht="12.75">
      <c r="A24" s="51"/>
      <c r="B24" s="3" t="s">
        <v>22</v>
      </c>
      <c r="H24" s="3" t="s">
        <v>27</v>
      </c>
      <c r="J24" s="8">
        <f>SUM(L24:S24)</f>
        <v>2612126.0882230191</v>
      </c>
      <c r="L24" s="21">
        <f>'INPUT OPEX-AD'!L21</f>
        <v>0</v>
      </c>
      <c r="M24" s="21">
        <f>'INPUT OPEX-AD'!M21</f>
        <v>712.32582892011897</v>
      </c>
      <c r="N24" s="21">
        <f>'INPUT OPEX-AD'!N21</f>
        <v>0</v>
      </c>
      <c r="O24" s="21">
        <f>'INPUT OPEX-AD'!O21</f>
        <v>2420249.746878197</v>
      </c>
      <c r="P24" s="21">
        <f>'INPUT OPEX-AD'!P21</f>
        <v>9309.89</v>
      </c>
      <c r="Q24" s="21">
        <f>'INPUT OPEX-AD'!Q21</f>
        <v>24951.321228848723</v>
      </c>
      <c r="R24" s="21">
        <f>'INPUT OPEX-AD'!R21</f>
        <v>2276.7923568146075</v>
      </c>
      <c r="S24" s="21">
        <f>'INPUT OPEX-AD'!S21</f>
        <v>154626.01193023857</v>
      </c>
      <c r="T24" s="21">
        <f>'INPUT OPEX-AD'!U21</f>
        <v>0</v>
      </c>
    </row>
    <row r="25" spans="1:20" s="3" customFormat="1" ht="12.75">
      <c r="A25" s="51"/>
      <c r="J25" s="9"/>
      <c r="L25" s="9"/>
      <c r="M25" s="9"/>
      <c r="N25" s="9"/>
      <c r="O25" s="9"/>
      <c r="P25" s="9"/>
      <c r="Q25" s="9"/>
      <c r="R25" s="9"/>
      <c r="S25" s="9"/>
      <c r="T25" s="9"/>
    </row>
    <row r="26" spans="1:20" s="3" customFormat="1" ht="12.75">
      <c r="A26" s="51"/>
      <c r="B26" s="7" t="s">
        <v>23</v>
      </c>
      <c r="C26" s="7"/>
      <c r="D26" s="7"/>
      <c r="E26" s="7"/>
      <c r="F26" s="7"/>
      <c r="G26" s="7"/>
      <c r="H26" s="3" t="s">
        <v>27</v>
      </c>
      <c r="J26" s="8">
        <f>SUM(L26:S26)</f>
        <v>110687125.0610317</v>
      </c>
      <c r="L26" s="8">
        <f t="shared" ref="L26:T26" si="0">SUM(,L14:L15,L18:L19,L22:L24)</f>
        <v>1352549.013395403</v>
      </c>
      <c r="M26" s="8">
        <f t="shared" si="0"/>
        <v>1808122.9108799696</v>
      </c>
      <c r="N26" s="8">
        <f t="shared" si="0"/>
        <v>15607946.043342358</v>
      </c>
      <c r="O26" s="8">
        <f t="shared" si="0"/>
        <v>57117161.530355945</v>
      </c>
      <c r="P26" s="8">
        <f t="shared" si="0"/>
        <v>1467411.6199999999</v>
      </c>
      <c r="Q26" s="8">
        <f t="shared" si="0"/>
        <v>23383064.316824812</v>
      </c>
      <c r="R26" s="8">
        <f t="shared" si="0"/>
        <v>451941.43066692445</v>
      </c>
      <c r="S26" s="8">
        <f t="shared" si="0"/>
        <v>9498928.1955662761</v>
      </c>
      <c r="T26" s="8">
        <f t="shared" si="0"/>
        <v>1443780.9</v>
      </c>
    </row>
    <row r="27" spans="1:20" s="3" customFormat="1" ht="12.75">
      <c r="A27" s="51"/>
      <c r="J27" s="9"/>
      <c r="K27" s="9"/>
      <c r="L27" s="9"/>
      <c r="M27" s="9"/>
      <c r="N27" s="9"/>
      <c r="O27" s="9"/>
      <c r="P27" s="9"/>
      <c r="Q27" s="9"/>
      <c r="R27" s="9"/>
      <c r="S27" s="9"/>
      <c r="T27" s="9"/>
    </row>
    <row r="28" spans="1:20" s="3" customFormat="1" ht="12.75">
      <c r="A28" s="51"/>
      <c r="J28" s="9"/>
      <c r="K28" s="9"/>
      <c r="L28" s="9"/>
      <c r="M28" s="9"/>
      <c r="N28" s="9"/>
      <c r="O28" s="9"/>
      <c r="P28" s="9"/>
      <c r="Q28" s="9"/>
      <c r="R28" s="9"/>
      <c r="S28" s="9"/>
      <c r="T28" s="9"/>
    </row>
    <row r="29" spans="1:20" s="3" customFormat="1" ht="12.75">
      <c r="A29" s="51"/>
      <c r="B29" s="7"/>
      <c r="J29" s="9"/>
      <c r="K29" s="9"/>
      <c r="L29" s="9"/>
      <c r="M29" s="9"/>
      <c r="N29" s="9"/>
      <c r="O29" s="9"/>
      <c r="P29" s="9"/>
      <c r="Q29" s="9"/>
      <c r="R29" s="9"/>
      <c r="S29" s="9"/>
      <c r="T29" s="9"/>
    </row>
    <row r="30" spans="1:20" s="3" customFormat="1" ht="12.75">
      <c r="A30" s="51"/>
      <c r="B30" s="7" t="s">
        <v>34</v>
      </c>
      <c r="J30" s="9"/>
      <c r="K30" s="9"/>
      <c r="L30" s="9"/>
      <c r="M30" s="9"/>
      <c r="N30" s="9"/>
      <c r="O30" s="9"/>
      <c r="P30" s="9"/>
      <c r="Q30" s="9"/>
      <c r="R30" s="9"/>
      <c r="S30" s="9"/>
      <c r="T30" s="9"/>
    </row>
    <row r="31" spans="1:20" s="3" customFormat="1" ht="12.75">
      <c r="A31" s="51"/>
      <c r="B31" s="7" t="s">
        <v>12</v>
      </c>
      <c r="J31" s="23"/>
      <c r="K31" s="9"/>
      <c r="L31" s="9"/>
      <c r="M31" s="9"/>
      <c r="N31" s="9"/>
      <c r="O31" s="9"/>
      <c r="P31" s="9"/>
      <c r="Q31" s="9"/>
      <c r="R31" s="9"/>
      <c r="S31" s="9"/>
      <c r="T31" s="9"/>
    </row>
    <row r="32" spans="1:20" s="3" customFormat="1" ht="12.75">
      <c r="A32" s="51"/>
      <c r="B32" s="3" t="s">
        <v>13</v>
      </c>
      <c r="H32" s="3" t="s">
        <v>27</v>
      </c>
      <c r="J32" s="8">
        <f>SUM(L32:S32)</f>
        <v>0</v>
      </c>
      <c r="K32" s="9"/>
      <c r="L32" s="10"/>
      <c r="M32" s="10"/>
      <c r="N32" s="10"/>
      <c r="O32" s="10"/>
      <c r="P32" s="10"/>
      <c r="Q32" s="10"/>
      <c r="R32" s="10"/>
      <c r="S32" s="10"/>
      <c r="T32" s="10"/>
    </row>
    <row r="33" spans="1:20" s="3" customFormat="1" ht="12.75">
      <c r="A33" s="51"/>
      <c r="B33" s="3" t="s">
        <v>14</v>
      </c>
      <c r="H33" s="3" t="s">
        <v>27</v>
      </c>
      <c r="J33" s="8">
        <f>SUM(L33:S33)</f>
        <v>0</v>
      </c>
      <c r="K33" s="9"/>
      <c r="L33" s="10"/>
      <c r="M33" s="10"/>
      <c r="N33" s="10"/>
      <c r="O33" s="10"/>
      <c r="P33" s="10"/>
      <c r="Q33" s="10"/>
      <c r="R33" s="10"/>
      <c r="S33" s="10"/>
      <c r="T33" s="10"/>
    </row>
    <row r="34" spans="1:20" s="3" customFormat="1" ht="12.75">
      <c r="A34" s="51"/>
      <c r="K34" s="9"/>
    </row>
    <row r="35" spans="1:20" s="3" customFormat="1" ht="12.75">
      <c r="A35" s="51"/>
      <c r="B35" s="7" t="s">
        <v>15</v>
      </c>
      <c r="K35" s="9"/>
    </row>
    <row r="36" spans="1:20" s="3" customFormat="1" ht="12.75">
      <c r="A36" s="51"/>
      <c r="B36" s="3" t="s">
        <v>16</v>
      </c>
      <c r="H36" s="3" t="s">
        <v>27</v>
      </c>
      <c r="J36" s="8">
        <f>SUM(L36:S36)</f>
        <v>0</v>
      </c>
      <c r="K36" s="9"/>
      <c r="L36" s="10"/>
      <c r="M36" s="10"/>
      <c r="N36" s="10"/>
      <c r="O36" s="10"/>
      <c r="P36" s="10"/>
      <c r="Q36" s="10"/>
      <c r="R36" s="10"/>
      <c r="S36" s="10"/>
      <c r="T36" s="10"/>
    </row>
    <row r="37" spans="1:20" s="3" customFormat="1" ht="12.75">
      <c r="A37" s="51"/>
      <c r="B37" s="3" t="s">
        <v>17</v>
      </c>
      <c r="H37" s="3" t="s">
        <v>27</v>
      </c>
      <c r="J37" s="8">
        <f>SUM(L37:S37)</f>
        <v>0</v>
      </c>
      <c r="K37" s="9"/>
      <c r="L37" s="10"/>
      <c r="M37" s="10"/>
      <c r="N37" s="10"/>
      <c r="O37" s="10"/>
      <c r="P37" s="10"/>
      <c r="Q37" s="10"/>
      <c r="R37" s="10"/>
      <c r="S37" s="10"/>
      <c r="T37" s="10"/>
    </row>
    <row r="38" spans="1:20" s="3" customFormat="1" ht="12.75">
      <c r="A38" s="51"/>
    </row>
    <row r="39" spans="1:20" s="3" customFormat="1" ht="12.75">
      <c r="A39" s="51"/>
      <c r="B39" s="7" t="s">
        <v>18</v>
      </c>
    </row>
    <row r="40" spans="1:20" s="3" customFormat="1" ht="12.75">
      <c r="A40" s="51"/>
      <c r="B40" s="3" t="s">
        <v>19</v>
      </c>
      <c r="H40" s="3" t="s">
        <v>27</v>
      </c>
      <c r="J40" s="8">
        <f>SUM(L40:S40)</f>
        <v>0</v>
      </c>
      <c r="K40" s="9"/>
      <c r="L40" s="10"/>
      <c r="M40" s="10"/>
      <c r="N40" s="10"/>
      <c r="O40" s="10"/>
      <c r="P40" s="10"/>
      <c r="Q40" s="10"/>
      <c r="R40" s="10"/>
      <c r="S40" s="10"/>
      <c r="T40" s="10"/>
    </row>
    <row r="41" spans="1:20" s="3" customFormat="1" ht="12.75">
      <c r="A41" s="51"/>
      <c r="B41" s="3" t="s">
        <v>205</v>
      </c>
      <c r="H41" s="3" t="s">
        <v>27</v>
      </c>
      <c r="J41" s="8">
        <f>SUM(L41:S41)</f>
        <v>0</v>
      </c>
      <c r="K41" s="9"/>
      <c r="L41" s="10"/>
      <c r="M41" s="10"/>
      <c r="N41" s="10"/>
      <c r="O41" s="10"/>
      <c r="P41" s="10"/>
      <c r="Q41" s="10"/>
      <c r="R41" s="10"/>
      <c r="S41" s="10"/>
      <c r="T41" s="10"/>
    </row>
    <row r="42" spans="1:20" s="3" customFormat="1" ht="12.75">
      <c r="A42" s="51"/>
      <c r="B42" s="3" t="s">
        <v>22</v>
      </c>
      <c r="H42" s="3" t="s">
        <v>27</v>
      </c>
      <c r="J42" s="8">
        <f>SUM(L42:S42)</f>
        <v>0</v>
      </c>
      <c r="K42" s="9"/>
      <c r="L42" s="10"/>
      <c r="M42" s="10"/>
      <c r="N42" s="10"/>
      <c r="O42" s="10"/>
      <c r="P42" s="10"/>
      <c r="Q42" s="10"/>
      <c r="R42" s="10"/>
      <c r="S42" s="10"/>
      <c r="T42" s="10"/>
    </row>
    <row r="43" spans="1:20" s="3" customFormat="1" ht="12.75">
      <c r="A43" s="51"/>
    </row>
    <row r="44" spans="1:20" s="3" customFormat="1" ht="12.75">
      <c r="A44" s="51"/>
      <c r="B44" s="7" t="s">
        <v>23</v>
      </c>
      <c r="H44" s="3" t="s">
        <v>27</v>
      </c>
      <c r="J44" s="8">
        <f>SUM(L44:S44)</f>
        <v>0</v>
      </c>
      <c r="K44" s="11"/>
      <c r="L44" s="8">
        <f t="shared" ref="L44:T44" si="1">SUM(L32:L33,L36:L37,L40:L42)</f>
        <v>0</v>
      </c>
      <c r="M44" s="8">
        <f t="shared" si="1"/>
        <v>0</v>
      </c>
      <c r="N44" s="8">
        <f t="shared" si="1"/>
        <v>0</v>
      </c>
      <c r="O44" s="8">
        <f t="shared" si="1"/>
        <v>0</v>
      </c>
      <c r="P44" s="8">
        <f t="shared" si="1"/>
        <v>0</v>
      </c>
      <c r="Q44" s="8">
        <f t="shared" si="1"/>
        <v>0</v>
      </c>
      <c r="R44" s="8">
        <f t="shared" si="1"/>
        <v>0</v>
      </c>
      <c r="S44" s="8">
        <f t="shared" si="1"/>
        <v>0</v>
      </c>
      <c r="T44" s="8">
        <f t="shared" si="1"/>
        <v>0</v>
      </c>
    </row>
    <row r="45" spans="1:20" s="3" customFormat="1" ht="12.75">
      <c r="A45" s="51"/>
      <c r="J45" s="9"/>
      <c r="K45" s="9"/>
      <c r="L45" s="9"/>
      <c r="M45" s="9"/>
      <c r="N45" s="9"/>
      <c r="O45" s="9"/>
      <c r="P45" s="9"/>
      <c r="Q45" s="9"/>
      <c r="R45" s="9"/>
      <c r="S45" s="9"/>
      <c r="T45" s="9"/>
    </row>
    <row r="46" spans="1:20" s="3" customFormat="1" ht="12.75">
      <c r="A46" s="51"/>
      <c r="B46" s="7"/>
    </row>
    <row r="47" spans="1:20" s="3" customFormat="1" ht="12.75">
      <c r="A47" s="51"/>
      <c r="J47" s="9"/>
      <c r="K47" s="9"/>
      <c r="L47" s="9"/>
      <c r="M47" s="9"/>
      <c r="N47" s="9"/>
      <c r="O47" s="9"/>
      <c r="P47" s="9"/>
      <c r="Q47" s="9"/>
      <c r="R47" s="9"/>
      <c r="S47" s="9"/>
      <c r="T47" s="9"/>
    </row>
    <row r="48" spans="1:20" s="3" customFormat="1" ht="12.75">
      <c r="A48" s="51"/>
      <c r="J48" s="9"/>
      <c r="K48" s="9"/>
      <c r="L48" s="9"/>
      <c r="M48" s="9"/>
      <c r="N48" s="9"/>
      <c r="O48" s="9"/>
      <c r="P48" s="9"/>
      <c r="Q48" s="9"/>
      <c r="R48" s="9"/>
      <c r="S48" s="9"/>
      <c r="T48" s="9"/>
    </row>
    <row r="49" spans="1:21" s="3" customFormat="1" ht="12.75">
      <c r="A49" s="51"/>
      <c r="B49" s="7" t="s">
        <v>35</v>
      </c>
      <c r="J49" s="9"/>
      <c r="K49" s="9"/>
      <c r="L49" s="9"/>
      <c r="M49" s="9"/>
      <c r="N49" s="9"/>
      <c r="O49" s="9"/>
      <c r="P49" s="9"/>
      <c r="Q49" s="9"/>
      <c r="R49" s="9"/>
      <c r="S49" s="9"/>
      <c r="T49" s="9"/>
    </row>
    <row r="50" spans="1:21" s="3" customFormat="1" ht="12.75">
      <c r="A50" s="51"/>
      <c r="B50" s="7"/>
      <c r="J50" s="9"/>
      <c r="K50" s="9"/>
      <c r="L50" s="9"/>
      <c r="M50" s="9"/>
      <c r="N50" s="9"/>
      <c r="O50" s="9"/>
      <c r="P50" s="9"/>
      <c r="Q50" s="9"/>
      <c r="R50" s="9"/>
      <c r="S50" s="9"/>
      <c r="T50" s="9"/>
    </row>
    <row r="51" spans="1:21" s="3" customFormat="1" ht="12.75">
      <c r="A51" s="51"/>
      <c r="B51" s="17" t="s">
        <v>39</v>
      </c>
      <c r="C51" s="14"/>
      <c r="D51" s="14"/>
      <c r="E51" s="14"/>
      <c r="F51" s="14"/>
      <c r="G51" s="14"/>
      <c r="H51" s="14"/>
    </row>
    <row r="52" spans="1:21" s="3" customFormat="1" ht="12.75">
      <c r="A52" s="51"/>
      <c r="B52" s="3" t="s">
        <v>41</v>
      </c>
      <c r="C52" s="14"/>
      <c r="D52" s="14"/>
      <c r="E52" s="14"/>
      <c r="F52" s="14"/>
      <c r="G52" s="14"/>
      <c r="H52" s="3" t="s">
        <v>27</v>
      </c>
      <c r="J52" s="8">
        <f>SUM(L52:S52)</f>
        <v>8304160.5306804227</v>
      </c>
      <c r="K52" s="9"/>
      <c r="L52" s="21">
        <f>'Input Ov.Op- AD'!L34</f>
        <v>108235.27999999997</v>
      </c>
      <c r="M52" s="21">
        <f>'Input Ov.Op- AD'!M34</f>
        <v>0</v>
      </c>
      <c r="N52" s="21">
        <f>'Input Ov.Op- AD'!N34</f>
        <v>4139427.76</v>
      </c>
      <c r="O52" s="21">
        <f>'Input Ov.Op- AD'!O34</f>
        <v>1483391.3399999999</v>
      </c>
      <c r="P52" s="21">
        <f>'Input Ov.Op- AD'!P34</f>
        <v>102790.53</v>
      </c>
      <c r="Q52" s="21">
        <f>'Input Ov.Op- AD'!Q34</f>
        <v>1537371.7299999997</v>
      </c>
      <c r="R52" s="21">
        <f>'Input Ov.Op- AD'!R34</f>
        <v>224111.76068042294</v>
      </c>
      <c r="S52" s="21">
        <f>'Input Ov.Op- AD'!S34</f>
        <v>708832.12999999989</v>
      </c>
      <c r="T52" s="21">
        <f>'Input Ov.Op- AD'!U34</f>
        <v>162125.29999999999</v>
      </c>
    </row>
    <row r="53" spans="1:21" s="3" customFormat="1" ht="12.75">
      <c r="A53" s="51"/>
      <c r="B53" s="3" t="s">
        <v>184</v>
      </c>
      <c r="C53" s="14"/>
      <c r="D53" s="14"/>
      <c r="E53" s="14"/>
      <c r="F53" s="14"/>
      <c r="G53" s="14"/>
      <c r="H53" s="3" t="s">
        <v>27</v>
      </c>
      <c r="I53" s="23"/>
      <c r="J53" s="8">
        <f>SUM(L53:S53)</f>
        <v>1418623.2999999998</v>
      </c>
      <c r="K53" s="9"/>
      <c r="L53" s="21">
        <f>'Input Ov.Op- AD'!L26</f>
        <v>108235.27999999997</v>
      </c>
      <c r="M53" s="21">
        <f>'Input Ov.Op- AD'!M26</f>
        <v>0</v>
      </c>
      <c r="N53" s="21">
        <f>'Input Ov.Op- AD'!N26</f>
        <v>446164.95999999996</v>
      </c>
      <c r="O53" s="21">
        <f>'Input Ov.Op- AD'!O26</f>
        <v>0</v>
      </c>
      <c r="P53" s="21">
        <f>'Input Ov.Op- AD'!P26</f>
        <v>61314.53</v>
      </c>
      <c r="Q53" s="21">
        <f>'Input Ov.Op- AD'!Q26</f>
        <v>511820.31999999983</v>
      </c>
      <c r="R53" s="21">
        <f>'Input Ov.Op- AD'!R26</f>
        <v>8296</v>
      </c>
      <c r="S53" s="21">
        <f>'Input Ov.Op- AD'!S26</f>
        <v>282792.21000000002</v>
      </c>
      <c r="T53" s="21">
        <f>'Input Ov.Op- AD'!U26</f>
        <v>0</v>
      </c>
      <c r="U53" s="23"/>
    </row>
    <row r="54" spans="1:21" s="3" customFormat="1" ht="12.75">
      <c r="A54" s="51"/>
      <c r="C54" s="14"/>
      <c r="D54" s="14"/>
      <c r="E54" s="14"/>
      <c r="F54" s="14"/>
      <c r="G54" s="14"/>
      <c r="H54" s="23"/>
      <c r="I54" s="23"/>
      <c r="J54" s="23"/>
      <c r="K54" s="23"/>
      <c r="L54" s="23"/>
      <c r="M54" s="23"/>
      <c r="N54" s="23"/>
      <c r="O54" s="23"/>
      <c r="P54" s="23"/>
      <c r="Q54" s="23"/>
      <c r="R54" s="23"/>
      <c r="S54" s="23"/>
      <c r="T54" s="23"/>
      <c r="U54" s="23"/>
    </row>
    <row r="55" spans="1:21" s="3" customFormat="1" ht="12.75">
      <c r="A55" s="51"/>
      <c r="B55" s="27" t="s">
        <v>36</v>
      </c>
      <c r="C55" s="14"/>
      <c r="D55" s="14"/>
      <c r="E55" s="14"/>
      <c r="F55" s="14"/>
      <c r="G55" s="14"/>
      <c r="H55" s="14"/>
      <c r="J55" s="23"/>
      <c r="K55" s="23"/>
      <c r="L55" s="23"/>
      <c r="M55" s="23"/>
      <c r="N55" s="23"/>
      <c r="O55" s="23"/>
      <c r="P55" s="23"/>
      <c r="Q55" s="23"/>
      <c r="R55" s="23"/>
      <c r="S55" s="23"/>
      <c r="T55" s="23"/>
    </row>
    <row r="56" spans="1:21" s="3" customFormat="1" ht="12.75">
      <c r="A56" s="51"/>
      <c r="B56" s="3" t="s">
        <v>41</v>
      </c>
      <c r="C56" s="14"/>
      <c r="D56" s="14"/>
      <c r="E56" s="14"/>
      <c r="F56" s="14"/>
      <c r="G56" s="14"/>
      <c r="H56" s="3" t="s">
        <v>27</v>
      </c>
      <c r="J56" s="8">
        <f>SUM(L56:S56)</f>
        <v>2066870.5101912702</v>
      </c>
      <c r="K56" s="9"/>
      <c r="L56" s="21">
        <f>'Input Ov.Op- AD'!L48</f>
        <v>52944.919571921702</v>
      </c>
      <c r="M56" s="21">
        <f>'Input Ov.Op- AD'!M48</f>
        <v>179813.20862717295</v>
      </c>
      <c r="N56" s="21">
        <f>'Input Ov.Op- AD'!N48</f>
        <v>0</v>
      </c>
      <c r="O56" s="21">
        <f>'Input Ov.Op- AD'!O48</f>
        <v>1591703.5843456858</v>
      </c>
      <c r="P56" s="21">
        <f>'Input Ov.Op- AD'!P48</f>
        <v>52156.98</v>
      </c>
      <c r="Q56" s="21">
        <f>'Input Ov.Op- AD'!Q48</f>
        <v>24348.200000000004</v>
      </c>
      <c r="R56" s="21">
        <f>'Input Ov.Op- AD'!R48</f>
        <v>1190.5653585657365</v>
      </c>
      <c r="S56" s="21">
        <f>'Input Ov.Op- AD'!S48</f>
        <v>164713.05228792407</v>
      </c>
      <c r="T56" s="21">
        <f>'Input Ov.Op- AD'!U48</f>
        <v>0</v>
      </c>
    </row>
    <row r="57" spans="1:21" s="3" customFormat="1" ht="12.75">
      <c r="A57" s="51"/>
      <c r="C57" s="14"/>
      <c r="D57" s="14"/>
      <c r="E57" s="14"/>
      <c r="F57" s="14"/>
      <c r="G57" s="14"/>
      <c r="H57" s="14"/>
      <c r="J57" s="23"/>
      <c r="K57" s="23"/>
      <c r="L57" s="23"/>
      <c r="M57" s="23"/>
      <c r="N57" s="23"/>
      <c r="O57" s="23"/>
      <c r="P57" s="23"/>
      <c r="Q57" s="23"/>
      <c r="R57" s="23"/>
      <c r="S57" s="23"/>
      <c r="T57" s="23"/>
    </row>
    <row r="58" spans="1:21" s="3" customFormat="1" ht="12.75">
      <c r="A58" s="51"/>
      <c r="B58" s="17" t="s">
        <v>42</v>
      </c>
      <c r="C58" s="14"/>
      <c r="D58" s="14"/>
      <c r="E58" s="14"/>
      <c r="F58" s="14"/>
      <c r="G58" s="14"/>
      <c r="H58" s="14"/>
      <c r="J58" s="23"/>
      <c r="K58" s="23"/>
      <c r="L58" s="23"/>
      <c r="M58" s="23"/>
      <c r="N58" s="23"/>
      <c r="O58" s="23"/>
      <c r="P58" s="23"/>
      <c r="Q58" s="23"/>
      <c r="R58" s="23"/>
      <c r="S58" s="23"/>
      <c r="T58" s="23"/>
    </row>
    <row r="59" spans="1:21" s="3" customFormat="1" ht="12.75">
      <c r="A59" s="51"/>
      <c r="B59" s="3" t="s">
        <v>185</v>
      </c>
      <c r="H59" s="3" t="s">
        <v>27</v>
      </c>
      <c r="J59" s="8">
        <f>SUM(L59:S59)</f>
        <v>1345749.3317626137</v>
      </c>
      <c r="K59" s="9"/>
      <c r="L59" s="21">
        <f>'Input Ov.Op- AD'!L13</f>
        <v>35361.311762613921</v>
      </c>
      <c r="M59" s="21">
        <f>'Input Ov.Op- AD'!M13</f>
        <v>0</v>
      </c>
      <c r="N59" s="21">
        <f>'Input Ov.Op- AD'!N13</f>
        <v>446164.95999999996</v>
      </c>
      <c r="O59" s="21">
        <f>'Input Ov.Op- AD'!O13</f>
        <v>0</v>
      </c>
      <c r="P59" s="21">
        <f>'Input Ov.Op- AD'!P13</f>
        <v>61314.53</v>
      </c>
      <c r="Q59" s="21">
        <f>'Input Ov.Op- AD'!Q13</f>
        <v>511820.31999999983</v>
      </c>
      <c r="R59" s="21">
        <f>'Input Ov.Op- AD'!R13</f>
        <v>8296</v>
      </c>
      <c r="S59" s="21">
        <f>'Input Ov.Op- AD'!S13</f>
        <v>282792.21000000002</v>
      </c>
      <c r="T59" s="21">
        <f>'Input Ov.Op- AD'!U13</f>
        <v>0</v>
      </c>
    </row>
    <row r="60" spans="1:21" s="3" customFormat="1" ht="12.75">
      <c r="A60" s="51"/>
      <c r="J60" s="9"/>
      <c r="K60" s="9"/>
      <c r="L60" s="9"/>
      <c r="M60" s="9"/>
      <c r="N60" s="9"/>
      <c r="O60" s="9"/>
      <c r="P60" s="9"/>
      <c r="Q60" s="9"/>
      <c r="R60" s="9"/>
      <c r="S60" s="9"/>
      <c r="T60" s="9"/>
    </row>
    <row r="61" spans="1:21" s="3" customFormat="1" ht="12.75">
      <c r="A61" s="51"/>
      <c r="B61" s="41" t="s">
        <v>201</v>
      </c>
      <c r="J61" s="9"/>
      <c r="K61" s="9"/>
      <c r="L61" s="9"/>
      <c r="M61" s="9"/>
      <c r="N61" s="9"/>
      <c r="O61" s="9"/>
      <c r="P61" s="9"/>
      <c r="Q61" s="9"/>
      <c r="R61" s="9"/>
      <c r="S61" s="9"/>
      <c r="T61" s="9"/>
    </row>
    <row r="62" spans="1:21" s="3" customFormat="1" ht="12.75">
      <c r="A62" s="51"/>
      <c r="B62" s="59" t="s">
        <v>206</v>
      </c>
      <c r="H62" s="3" t="s">
        <v>27</v>
      </c>
      <c r="J62" s="8">
        <f>SUM(L62:S62)</f>
        <v>281.64999999999998</v>
      </c>
      <c r="K62" s="9"/>
      <c r="L62" s="21">
        <f>'Input Ov.Op- AD'!L54</f>
        <v>0</v>
      </c>
      <c r="M62" s="21">
        <f>'Input Ov.Op- AD'!M54</f>
        <v>0</v>
      </c>
      <c r="N62" s="21">
        <f>'Input Ov.Op- AD'!N54</f>
        <v>0</v>
      </c>
      <c r="O62" s="21">
        <f>'Input Ov.Op- AD'!O54</f>
        <v>0</v>
      </c>
      <c r="P62" s="21">
        <f>'Input Ov.Op- AD'!P54</f>
        <v>281.64999999999998</v>
      </c>
      <c r="Q62" s="21">
        <f>'Input Ov.Op- AD'!Q54</f>
        <v>0</v>
      </c>
      <c r="R62" s="21">
        <f>'Input Ov.Op- AD'!R54</f>
        <v>0</v>
      </c>
      <c r="S62" s="21">
        <f>'Input Ov.Op- AD'!S54</f>
        <v>0</v>
      </c>
      <c r="T62" s="21">
        <f>'Input Ov.Op- AD'!U54</f>
        <v>0</v>
      </c>
    </row>
    <row r="63" spans="1:21" s="3" customFormat="1" ht="12.75">
      <c r="A63" s="51"/>
      <c r="J63" s="9"/>
      <c r="K63" s="9"/>
      <c r="L63" s="9"/>
      <c r="M63" s="9"/>
      <c r="N63" s="9"/>
      <c r="O63" s="9"/>
      <c r="P63" s="9"/>
      <c r="Q63" s="9"/>
      <c r="R63" s="9"/>
      <c r="S63" s="9"/>
      <c r="T63" s="9"/>
    </row>
    <row r="64" spans="1:21" s="3" customFormat="1" ht="12.75">
      <c r="A64" s="51"/>
      <c r="J64" s="9"/>
      <c r="K64" s="9"/>
      <c r="L64" s="9"/>
      <c r="M64" s="9"/>
      <c r="N64" s="9"/>
      <c r="O64" s="9"/>
      <c r="P64" s="9"/>
      <c r="Q64" s="9"/>
      <c r="R64" s="9"/>
      <c r="S64" s="9"/>
      <c r="T64" s="9"/>
    </row>
    <row r="65" spans="1:22" s="3" customFormat="1" ht="12.75">
      <c r="A65" s="51"/>
      <c r="B65" s="7" t="s">
        <v>48</v>
      </c>
      <c r="J65" s="9"/>
      <c r="K65" s="9"/>
      <c r="L65" s="9"/>
      <c r="M65" s="9"/>
      <c r="N65" s="9"/>
      <c r="O65" s="9"/>
      <c r="P65" s="9"/>
      <c r="Q65" s="9"/>
      <c r="R65" s="9"/>
      <c r="S65" s="9"/>
      <c r="T65" s="9"/>
    </row>
    <row r="66" spans="1:22" s="3" customFormat="1" ht="12.75">
      <c r="A66" s="51"/>
      <c r="J66" s="9"/>
      <c r="K66" s="9"/>
      <c r="L66" s="9"/>
      <c r="M66" s="9"/>
      <c r="N66" s="9"/>
      <c r="O66" s="9"/>
      <c r="P66" s="9"/>
      <c r="Q66" s="9"/>
      <c r="R66" s="9"/>
      <c r="S66" s="9"/>
      <c r="T66" s="9"/>
    </row>
    <row r="67" spans="1:22" s="3" customFormat="1" ht="12.75">
      <c r="A67" s="51"/>
      <c r="B67" s="7" t="s">
        <v>12</v>
      </c>
      <c r="C67" s="7"/>
      <c r="D67" s="7"/>
      <c r="E67" s="7"/>
      <c r="F67" s="7"/>
      <c r="G67" s="7"/>
      <c r="J67" s="9"/>
      <c r="L67" s="9"/>
      <c r="M67" s="9"/>
      <c r="N67" s="9"/>
      <c r="O67" s="9"/>
      <c r="P67" s="9"/>
      <c r="Q67" s="9"/>
      <c r="R67" s="9"/>
      <c r="S67" s="9"/>
      <c r="T67" s="9"/>
    </row>
    <row r="68" spans="1:22" s="3" customFormat="1" ht="12.75">
      <c r="A68" s="51"/>
      <c r="B68" s="3" t="s">
        <v>13</v>
      </c>
      <c r="H68" s="3" t="s">
        <v>27</v>
      </c>
      <c r="J68" s="8">
        <f>SUM(L68:S68)</f>
        <v>96132832.052953005</v>
      </c>
      <c r="L68" s="8">
        <f t="shared" ref="L68:T68" si="2">L14+L32-(L52-L53+L59+L56+L62)</f>
        <v>1263913.4627608673</v>
      </c>
      <c r="M68" s="8">
        <f t="shared" si="2"/>
        <v>1627597.3764238765</v>
      </c>
      <c r="N68" s="8">
        <f t="shared" si="2"/>
        <v>11312094.487629008</v>
      </c>
      <c r="O68" s="8">
        <f t="shared" si="2"/>
        <v>51616045.010564573</v>
      </c>
      <c r="P68" s="8">
        <f t="shared" si="2"/>
        <v>1104451.1800000002</v>
      </c>
      <c r="Q68" s="8">
        <f t="shared" si="2"/>
        <v>20521373.299521647</v>
      </c>
      <c r="R68" s="8">
        <f t="shared" si="2"/>
        <v>223440.35227112114</v>
      </c>
      <c r="S68" s="8">
        <f t="shared" si="2"/>
        <v>8463916.8837819118</v>
      </c>
      <c r="T68" s="8">
        <f t="shared" si="2"/>
        <v>1281655.5999999999</v>
      </c>
      <c r="V68" s="56" t="s">
        <v>254</v>
      </c>
    </row>
    <row r="69" spans="1:22" s="3" customFormat="1" ht="12.75">
      <c r="A69" s="51"/>
      <c r="B69" s="3" t="s">
        <v>14</v>
      </c>
      <c r="H69" s="3" t="s">
        <v>27</v>
      </c>
      <c r="J69" s="8">
        <f>SUM(L69:S69)</f>
        <v>1451503.1367181304</v>
      </c>
      <c r="L69" s="8">
        <f t="shared" ref="L69:T69" si="3">L15+L33</f>
        <v>0</v>
      </c>
      <c r="M69" s="8">
        <f t="shared" si="3"/>
        <v>0</v>
      </c>
      <c r="N69" s="8">
        <f t="shared" si="3"/>
        <v>0</v>
      </c>
      <c r="O69" s="8">
        <f t="shared" si="3"/>
        <v>0</v>
      </c>
      <c r="P69" s="8">
        <f t="shared" si="3"/>
        <v>191878.15999999997</v>
      </c>
      <c r="Q69" s="8">
        <f t="shared" si="3"/>
        <v>1259624.9767181305</v>
      </c>
      <c r="R69" s="8">
        <f t="shared" si="3"/>
        <v>0</v>
      </c>
      <c r="S69" s="8">
        <f t="shared" si="3"/>
        <v>0</v>
      </c>
      <c r="T69" s="8">
        <f t="shared" si="3"/>
        <v>0</v>
      </c>
    </row>
    <row r="70" spans="1:22" s="3" customFormat="1" ht="12.75">
      <c r="A70" s="51"/>
      <c r="J70" s="9"/>
      <c r="L70" s="9"/>
      <c r="M70" s="9"/>
      <c r="N70" s="9"/>
      <c r="O70" s="9"/>
      <c r="P70" s="9"/>
      <c r="Q70" s="9"/>
      <c r="R70" s="9"/>
      <c r="S70" s="9"/>
    </row>
    <row r="71" spans="1:22" s="3" customFormat="1" ht="12.75">
      <c r="A71" s="51"/>
      <c r="B71" s="7" t="s">
        <v>15</v>
      </c>
      <c r="C71" s="7"/>
      <c r="D71" s="7"/>
      <c r="E71" s="7"/>
      <c r="F71" s="7"/>
      <c r="G71" s="7"/>
      <c r="J71" s="9"/>
      <c r="L71" s="9"/>
      <c r="M71" s="9"/>
      <c r="N71" s="9"/>
      <c r="O71" s="9"/>
      <c r="P71" s="9"/>
      <c r="Q71" s="9"/>
      <c r="R71" s="9"/>
      <c r="S71" s="9"/>
    </row>
    <row r="72" spans="1:22" s="3" customFormat="1" ht="12.75">
      <c r="A72" s="51"/>
      <c r="B72" s="3" t="s">
        <v>16</v>
      </c>
      <c r="H72" s="3" t="s">
        <v>27</v>
      </c>
      <c r="J72" s="8">
        <f>SUM(L72:S72)</f>
        <v>0</v>
      </c>
      <c r="L72" s="8">
        <f t="shared" ref="L72:T72" si="4">L36+L18</f>
        <v>0</v>
      </c>
      <c r="M72" s="8">
        <f t="shared" si="4"/>
        <v>0</v>
      </c>
      <c r="N72" s="8">
        <f t="shared" si="4"/>
        <v>0</v>
      </c>
      <c r="O72" s="8">
        <f t="shared" si="4"/>
        <v>0</v>
      </c>
      <c r="P72" s="8">
        <f t="shared" si="4"/>
        <v>0</v>
      </c>
      <c r="Q72" s="8">
        <f t="shared" si="4"/>
        <v>0</v>
      </c>
      <c r="R72" s="8">
        <f t="shared" si="4"/>
        <v>0</v>
      </c>
      <c r="S72" s="8">
        <f t="shared" si="4"/>
        <v>0</v>
      </c>
      <c r="T72" s="8">
        <f t="shared" si="4"/>
        <v>0</v>
      </c>
    </row>
    <row r="73" spans="1:22" s="3" customFormat="1" ht="12.75">
      <c r="A73" s="51"/>
      <c r="B73" s="3" t="s">
        <v>17</v>
      </c>
      <c r="H73" s="3" t="s">
        <v>27</v>
      </c>
      <c r="J73" s="8">
        <f>SUM(L73:S73)</f>
        <v>329.3193</v>
      </c>
      <c r="L73" s="8">
        <f t="shared" ref="L73:T73" si="5">L37+L19</f>
        <v>329.3193</v>
      </c>
      <c r="M73" s="8">
        <f t="shared" si="5"/>
        <v>0</v>
      </c>
      <c r="N73" s="8">
        <f t="shared" si="5"/>
        <v>0</v>
      </c>
      <c r="O73" s="8">
        <f t="shared" si="5"/>
        <v>0</v>
      </c>
      <c r="P73" s="8">
        <f t="shared" si="5"/>
        <v>0</v>
      </c>
      <c r="Q73" s="8">
        <f t="shared" si="5"/>
        <v>0</v>
      </c>
      <c r="R73" s="8">
        <f t="shared" si="5"/>
        <v>0</v>
      </c>
      <c r="S73" s="8">
        <f t="shared" si="5"/>
        <v>0</v>
      </c>
      <c r="T73" s="8">
        <f t="shared" si="5"/>
        <v>0</v>
      </c>
    </row>
    <row r="74" spans="1:22" s="3" customFormat="1" ht="12.75">
      <c r="A74" s="51"/>
      <c r="J74" s="9"/>
      <c r="L74" s="9"/>
      <c r="M74" s="9"/>
      <c r="N74" s="9"/>
      <c r="O74" s="9"/>
      <c r="P74" s="9"/>
      <c r="Q74" s="9"/>
      <c r="R74" s="9"/>
      <c r="S74" s="9"/>
      <c r="T74" s="9"/>
    </row>
    <row r="75" spans="1:22" s="3" customFormat="1" ht="12.75">
      <c r="A75" s="51"/>
      <c r="B75" s="7" t="s">
        <v>18</v>
      </c>
      <c r="C75" s="7"/>
      <c r="D75" s="7"/>
      <c r="E75" s="7"/>
      <c r="F75" s="7"/>
      <c r="G75" s="7"/>
      <c r="J75" s="9"/>
      <c r="L75" s="9"/>
      <c r="M75" s="9"/>
      <c r="N75" s="9"/>
      <c r="O75" s="9"/>
      <c r="P75" s="9"/>
      <c r="Q75" s="9"/>
      <c r="R75" s="9"/>
      <c r="S75" s="9"/>
      <c r="T75" s="9"/>
    </row>
    <row r="76" spans="1:22" s="3" customFormat="1" ht="12.75">
      <c r="A76" s="51"/>
      <c r="B76" s="3" t="s">
        <v>19</v>
      </c>
      <c r="D76" s="12"/>
      <c r="H76" s="3" t="s">
        <v>27</v>
      </c>
      <c r="J76" s="8">
        <f>SUM(L76:S76)</f>
        <v>148844.89541208133</v>
      </c>
      <c r="L76" s="8">
        <f t="shared" ref="L76:T76" si="6">L22+L40</f>
        <v>0</v>
      </c>
      <c r="M76" s="8">
        <f t="shared" si="6"/>
        <v>0</v>
      </c>
      <c r="N76" s="8">
        <f t="shared" si="6"/>
        <v>144712.22763657215</v>
      </c>
      <c r="O76" s="8">
        <f t="shared" si="6"/>
        <v>0</v>
      </c>
      <c r="P76" s="8">
        <f t="shared" si="6"/>
        <v>0</v>
      </c>
      <c r="Q76" s="8">
        <f t="shared" si="6"/>
        <v>4132.6677755091796</v>
      </c>
      <c r="R76" s="8">
        <f t="shared" si="6"/>
        <v>0</v>
      </c>
      <c r="S76" s="8">
        <f t="shared" si="6"/>
        <v>0</v>
      </c>
      <c r="T76" s="8">
        <f t="shared" si="6"/>
        <v>0</v>
      </c>
    </row>
    <row r="77" spans="1:22" s="3" customFormat="1" ht="12.75">
      <c r="A77" s="51"/>
      <c r="B77" s="3" t="s">
        <v>203</v>
      </c>
      <c r="D77" s="12"/>
      <c r="H77" s="3" t="s">
        <v>27</v>
      </c>
      <c r="J77" s="8">
        <f>SUM(L77:S77)</f>
        <v>43050.845791145322</v>
      </c>
      <c r="L77" s="8">
        <f t="shared" ref="L77:T77" si="7">L23+L41</f>
        <v>0</v>
      </c>
      <c r="M77" s="8">
        <f t="shared" si="7"/>
        <v>0</v>
      </c>
      <c r="N77" s="8">
        <f t="shared" si="7"/>
        <v>11711.568076778563</v>
      </c>
      <c r="O77" s="8">
        <f t="shared" si="7"/>
        <v>5771.8485674855465</v>
      </c>
      <c r="P77" s="8">
        <f t="shared" si="7"/>
        <v>6543.23</v>
      </c>
      <c r="Q77" s="8">
        <f t="shared" si="7"/>
        <v>11262.121580680068</v>
      </c>
      <c r="R77" s="8">
        <f t="shared" si="7"/>
        <v>921.96</v>
      </c>
      <c r="S77" s="8">
        <f t="shared" si="7"/>
        <v>6840.1175662011474</v>
      </c>
      <c r="T77" s="8">
        <f t="shared" si="7"/>
        <v>0</v>
      </c>
    </row>
    <row r="78" spans="1:22" s="3" customFormat="1" ht="12.75">
      <c r="A78" s="51"/>
      <c r="B78" s="3" t="s">
        <v>22</v>
      </c>
      <c r="H78" s="3" t="s">
        <v>27</v>
      </c>
      <c r="J78" s="8">
        <f>SUM(L78:S78)</f>
        <v>2612126.0882230191</v>
      </c>
      <c r="L78" s="8">
        <f t="shared" ref="L78:T78" si="8">L24+L42</f>
        <v>0</v>
      </c>
      <c r="M78" s="8">
        <f t="shared" si="8"/>
        <v>712.32582892011897</v>
      </c>
      <c r="N78" s="8">
        <f t="shared" si="8"/>
        <v>0</v>
      </c>
      <c r="O78" s="8">
        <f t="shared" si="8"/>
        <v>2420249.746878197</v>
      </c>
      <c r="P78" s="8">
        <f t="shared" si="8"/>
        <v>9309.89</v>
      </c>
      <c r="Q78" s="8">
        <f t="shared" si="8"/>
        <v>24951.321228848723</v>
      </c>
      <c r="R78" s="8">
        <f t="shared" si="8"/>
        <v>2276.7923568146075</v>
      </c>
      <c r="S78" s="8">
        <f t="shared" si="8"/>
        <v>154626.01193023857</v>
      </c>
      <c r="T78" s="8">
        <f t="shared" si="8"/>
        <v>0</v>
      </c>
    </row>
    <row r="79" spans="1:22" s="3" customFormat="1" ht="12.75">
      <c r="A79" s="51"/>
      <c r="J79" s="9"/>
      <c r="L79" s="9"/>
      <c r="M79" s="9"/>
      <c r="N79" s="9"/>
      <c r="O79" s="9"/>
      <c r="P79" s="9"/>
      <c r="Q79" s="9"/>
      <c r="R79" s="9"/>
      <c r="S79" s="9"/>
      <c r="T79" s="9"/>
    </row>
    <row r="80" spans="1:22" s="3" customFormat="1" ht="12.75">
      <c r="A80" s="51"/>
      <c r="B80" s="17" t="s">
        <v>216</v>
      </c>
      <c r="J80" s="9"/>
      <c r="L80" s="9"/>
      <c r="M80" s="9"/>
      <c r="N80" s="9"/>
      <c r="O80" s="9"/>
      <c r="P80" s="9"/>
      <c r="Q80" s="9"/>
      <c r="R80" s="9"/>
      <c r="S80" s="9"/>
      <c r="T80" s="9"/>
    </row>
    <row r="81" spans="1:22" s="3" customFormat="1" ht="12.75">
      <c r="A81" s="51"/>
      <c r="B81" s="7" t="s">
        <v>214</v>
      </c>
      <c r="J81" s="9"/>
      <c r="L81" s="62" t="s">
        <v>2</v>
      </c>
      <c r="M81" s="62" t="s">
        <v>52</v>
      </c>
      <c r="N81" s="62" t="s">
        <v>3</v>
      </c>
      <c r="O81" s="62" t="s">
        <v>4</v>
      </c>
      <c r="P81" s="62" t="s">
        <v>174</v>
      </c>
      <c r="Q81" s="62" t="s">
        <v>6</v>
      </c>
      <c r="R81" s="62" t="s">
        <v>7</v>
      </c>
      <c r="S81" s="9"/>
      <c r="T81" s="9"/>
      <c r="V81" s="3" t="s">
        <v>237</v>
      </c>
    </row>
    <row r="82" spans="1:22" s="3" customFormat="1" ht="12.75">
      <c r="A82" s="51"/>
      <c r="B82" s="3" t="s">
        <v>232</v>
      </c>
      <c r="H82" s="3" t="s">
        <v>27</v>
      </c>
      <c r="J82" s="8">
        <f>SUM(L82:R82)</f>
        <v>100388357.01909737</v>
      </c>
      <c r="L82" s="8">
        <f>SUM(L68:L69,L76:L78)</f>
        <v>1263913.4627608673</v>
      </c>
      <c r="M82" s="8">
        <f>SUM(M68:M69,M76:M78)</f>
        <v>1628309.7022527966</v>
      </c>
      <c r="N82" s="8">
        <f>SUM(N68:N69,N76:N78)+SUM(S68:S69,S76:S78)-SUM(T68:T69,T76:T78)</f>
        <v>18812245.69662071</v>
      </c>
      <c r="O82" s="8">
        <f>SUM(O68:O69,O76:O78)+SUM(T68:T69,T76:T78)</f>
        <v>55323722.20601026</v>
      </c>
      <c r="P82" s="8">
        <f>SUM(P68:P69,P76:P78)</f>
        <v>1312182.46</v>
      </c>
      <c r="Q82" s="8">
        <f>SUM(Q68:Q69,Q76:Q78)</f>
        <v>21821344.386824813</v>
      </c>
      <c r="R82" s="8">
        <f>SUM(R68:R69,R76:R78)</f>
        <v>226639.10462793574</v>
      </c>
      <c r="S82" s="9"/>
      <c r="T82" s="9"/>
    </row>
    <row r="83" spans="1:22" s="3" customFormat="1" ht="12.75">
      <c r="A83" s="51"/>
      <c r="B83" s="3" t="s">
        <v>233</v>
      </c>
      <c r="H83" s="3" t="s">
        <v>27</v>
      </c>
      <c r="J83" s="8">
        <f>SUM(L83:R83)</f>
        <v>329.3193</v>
      </c>
      <c r="L83" s="8">
        <f>SUM(L72:L73)</f>
        <v>329.3193</v>
      </c>
      <c r="M83" s="8">
        <f>SUM(M72:M73)</f>
        <v>0</v>
      </c>
      <c r="N83" s="8">
        <f>SUM(N72:N73)+SUM(S72:S73)-SUM(T72:T73)</f>
        <v>0</v>
      </c>
      <c r="O83" s="8">
        <f>SUM(O72:O73)+SUM(T72:T73)</f>
        <v>0</v>
      </c>
      <c r="P83" s="8">
        <f>SUM(P72:P73)</f>
        <v>0</v>
      </c>
      <c r="Q83" s="8">
        <f>SUM(Q72:Q73)</f>
        <v>0</v>
      </c>
      <c r="R83" s="8">
        <f>SUM(R72:R73)</f>
        <v>0</v>
      </c>
      <c r="S83" s="9"/>
      <c r="T83" s="9"/>
    </row>
    <row r="84" spans="1:22" s="3" customFormat="1" ht="12.75">
      <c r="A84" s="51"/>
      <c r="J84" s="9"/>
      <c r="L84" s="9"/>
      <c r="M84" s="9"/>
      <c r="N84" s="9"/>
      <c r="O84" s="9"/>
      <c r="P84" s="9"/>
      <c r="Q84" s="9"/>
      <c r="R84" s="9"/>
      <c r="S84" s="9"/>
      <c r="T84" s="9"/>
    </row>
    <row r="85" spans="1:22">
      <c r="A85" s="140"/>
      <c r="B85" s="3"/>
      <c r="C85" s="3"/>
      <c r="D85" s="3"/>
      <c r="E85" s="3"/>
      <c r="F85" s="3"/>
      <c r="G85" s="3"/>
      <c r="H85" s="3"/>
    </row>
    <row r="86" spans="1:22" s="4" customFormat="1" ht="12.75">
      <c r="B86" s="4" t="s">
        <v>50</v>
      </c>
    </row>
    <row r="87" spans="1:22" s="3" customFormat="1" ht="12.75">
      <c r="A87" s="51"/>
    </row>
    <row r="88" spans="1:22" s="3" customFormat="1" ht="12.75">
      <c r="A88" s="51"/>
      <c r="B88" s="7" t="s">
        <v>33</v>
      </c>
    </row>
    <row r="89" spans="1:22" s="3" customFormat="1" ht="12.75">
      <c r="A89" s="51"/>
      <c r="J89" s="9"/>
      <c r="L89" s="9"/>
      <c r="M89" s="9"/>
      <c r="N89" s="9"/>
      <c r="O89" s="9"/>
      <c r="P89" s="9"/>
      <c r="Q89" s="9"/>
      <c r="R89" s="9"/>
      <c r="S89" s="9"/>
      <c r="T89" s="9"/>
    </row>
    <row r="90" spans="1:22" s="3" customFormat="1" ht="12.75">
      <c r="A90" s="51"/>
      <c r="B90" s="7" t="s">
        <v>12</v>
      </c>
      <c r="C90" s="7"/>
      <c r="D90" s="7"/>
      <c r="E90" s="7"/>
      <c r="F90" s="7"/>
      <c r="G90" s="7"/>
      <c r="J90" s="9"/>
      <c r="L90" s="9"/>
      <c r="M90" s="9"/>
      <c r="N90" s="9"/>
      <c r="O90" s="9"/>
      <c r="P90" s="9"/>
      <c r="Q90" s="9"/>
      <c r="R90" s="9"/>
      <c r="S90" s="9"/>
      <c r="T90" s="9"/>
    </row>
    <row r="91" spans="1:22" s="3" customFormat="1" ht="12.75">
      <c r="A91" s="51"/>
      <c r="B91" s="3" t="s">
        <v>13</v>
      </c>
      <c r="H91" s="3" t="s">
        <v>29</v>
      </c>
      <c r="J91" s="8">
        <f>SUM(L91:S91)</f>
        <v>94968651.767715275</v>
      </c>
      <c r="L91" s="21">
        <f>'INPUT OPEX-AD'!L29</f>
        <v>1410131.3845624854</v>
      </c>
      <c r="M91" s="21">
        <f>'INPUT OPEX-AD'!M29</f>
        <v>1214676.559830772</v>
      </c>
      <c r="N91" s="21">
        <f>'INPUT OPEX-AD'!N29</f>
        <v>14911368.796906117</v>
      </c>
      <c r="O91" s="21">
        <f>'INPUT OPEX-AD'!O29</f>
        <v>45930887.567487478</v>
      </c>
      <c r="P91" s="21">
        <f>'INPUT OPEX-AD'!P29</f>
        <v>1158791.48</v>
      </c>
      <c r="Q91" s="21">
        <f>'INPUT OPEX-AD'!Q29</f>
        <v>22230096.834461957</v>
      </c>
      <c r="R91" s="21">
        <f>'INPUT OPEX-AD'!R29</f>
        <v>678668.75523600937</v>
      </c>
      <c r="S91" s="21">
        <f>'INPUT OPEX-AD'!S29</f>
        <v>7434030.3892304432</v>
      </c>
      <c r="T91" s="21">
        <f>'INPUT OPEX-AD'!U29</f>
        <v>1371296</v>
      </c>
    </row>
    <row r="92" spans="1:22" s="3" customFormat="1" ht="12.75">
      <c r="A92" s="51"/>
      <c r="B92" s="3" t="s">
        <v>63</v>
      </c>
      <c r="H92" s="3" t="s">
        <v>29</v>
      </c>
      <c r="J92" s="8">
        <f>SUM(L92:S92)</f>
        <v>0</v>
      </c>
      <c r="L92" s="21">
        <f>'INPUT OPEX-AD'!L30</f>
        <v>0</v>
      </c>
      <c r="M92" s="21">
        <f>'INPUT OPEX-AD'!M30</f>
        <v>0</v>
      </c>
      <c r="N92" s="21">
        <f>'INPUT OPEX-AD'!N30</f>
        <v>0</v>
      </c>
      <c r="O92" s="21">
        <f>'INPUT OPEX-AD'!O30</f>
        <v>0</v>
      </c>
      <c r="P92" s="21">
        <f>'INPUT OPEX-AD'!P30</f>
        <v>0</v>
      </c>
      <c r="Q92" s="21">
        <f>'INPUT OPEX-AD'!Q30</f>
        <v>0</v>
      </c>
      <c r="R92" s="21">
        <f>'INPUT OPEX-AD'!R30</f>
        <v>0</v>
      </c>
      <c r="S92" s="21">
        <f>'INPUT OPEX-AD'!S30</f>
        <v>0</v>
      </c>
      <c r="T92" s="21">
        <f>'INPUT OPEX-AD'!U30</f>
        <v>0</v>
      </c>
    </row>
    <row r="93" spans="1:22" s="3" customFormat="1" ht="12.75">
      <c r="A93" s="51"/>
      <c r="B93" s="3" t="s">
        <v>14</v>
      </c>
      <c r="H93" s="3" t="s">
        <v>29</v>
      </c>
      <c r="J93" s="8">
        <f>SUM(L93:S93)</f>
        <v>1419340.5381077498</v>
      </c>
      <c r="L93" s="21">
        <f>'INPUT OPEX-AD'!L31</f>
        <v>0</v>
      </c>
      <c r="M93" s="21">
        <f>'INPUT OPEX-AD'!M31</f>
        <v>0</v>
      </c>
      <c r="N93" s="21">
        <f>'INPUT OPEX-AD'!N31</f>
        <v>0</v>
      </c>
      <c r="O93" s="21">
        <f>'INPUT OPEX-AD'!O31</f>
        <v>0</v>
      </c>
      <c r="P93" s="21">
        <f>'INPUT OPEX-AD'!P31</f>
        <v>124697.95</v>
      </c>
      <c r="Q93" s="21">
        <f>'INPUT OPEX-AD'!Q31</f>
        <v>1294642.5881077498</v>
      </c>
      <c r="R93" s="21">
        <f>'INPUT OPEX-AD'!R31</f>
        <v>0</v>
      </c>
      <c r="S93" s="21">
        <f>'INPUT OPEX-AD'!S31</f>
        <v>0</v>
      </c>
      <c r="T93" s="21">
        <f>'INPUT OPEX-AD'!U31</f>
        <v>0</v>
      </c>
    </row>
    <row r="94" spans="1:22" s="3" customFormat="1" ht="12.75">
      <c r="A94" s="51"/>
      <c r="J94" s="9"/>
      <c r="L94" s="9"/>
      <c r="M94" s="9"/>
      <c r="N94" s="9"/>
      <c r="O94" s="9"/>
      <c r="P94" s="9"/>
      <c r="Q94" s="9"/>
      <c r="R94" s="9"/>
      <c r="S94" s="9"/>
      <c r="T94" s="9"/>
    </row>
    <row r="95" spans="1:22" s="3" customFormat="1" ht="12.75">
      <c r="A95" s="51"/>
      <c r="B95" s="7" t="s">
        <v>15</v>
      </c>
      <c r="C95" s="7"/>
      <c r="D95" s="7"/>
      <c r="E95" s="7"/>
      <c r="F95" s="7"/>
      <c r="G95" s="7"/>
      <c r="J95" s="9"/>
      <c r="L95" s="9"/>
      <c r="M95" s="9"/>
      <c r="N95" s="9"/>
      <c r="O95" s="9"/>
      <c r="P95" s="9"/>
      <c r="Q95" s="9"/>
      <c r="R95" s="9"/>
      <c r="S95" s="9"/>
      <c r="T95" s="9"/>
    </row>
    <row r="96" spans="1:22" s="3" customFormat="1" ht="12.75">
      <c r="A96" s="51"/>
      <c r="B96" s="3" t="s">
        <v>16</v>
      </c>
      <c r="H96" s="3" t="s">
        <v>29</v>
      </c>
      <c r="J96" s="8">
        <f>SUM(L96:S96)</f>
        <v>0</v>
      </c>
      <c r="L96" s="21">
        <f>'INPUT OPEX-AD'!L34</f>
        <v>0</v>
      </c>
      <c r="M96" s="21">
        <f>'INPUT OPEX-AD'!M34</f>
        <v>0</v>
      </c>
      <c r="N96" s="21">
        <f>'INPUT OPEX-AD'!N34</f>
        <v>0</v>
      </c>
      <c r="O96" s="21">
        <f>'INPUT OPEX-AD'!O34</f>
        <v>0</v>
      </c>
      <c r="P96" s="21">
        <f>'INPUT OPEX-AD'!P34</f>
        <v>0</v>
      </c>
      <c r="Q96" s="21">
        <f>'INPUT OPEX-AD'!Q34</f>
        <v>0</v>
      </c>
      <c r="R96" s="21">
        <f>'INPUT OPEX-AD'!R34</f>
        <v>0</v>
      </c>
      <c r="S96" s="21">
        <f>'INPUT OPEX-AD'!S34</f>
        <v>0</v>
      </c>
      <c r="T96" s="21">
        <f>'INPUT OPEX-AD'!U34</f>
        <v>0</v>
      </c>
    </row>
    <row r="97" spans="1:20" s="3" customFormat="1" ht="12.75">
      <c r="A97" s="51"/>
      <c r="B97" s="3" t="s">
        <v>17</v>
      </c>
      <c r="H97" s="3" t="s">
        <v>29</v>
      </c>
      <c r="J97" s="8">
        <f>SUM(L97:S97)</f>
        <v>199.10309999999998</v>
      </c>
      <c r="L97" s="21">
        <f>'INPUT OPEX-AD'!L35</f>
        <v>199.10309999999998</v>
      </c>
      <c r="M97" s="21">
        <f>'INPUT OPEX-AD'!M35</f>
        <v>0</v>
      </c>
      <c r="N97" s="21">
        <f>'INPUT OPEX-AD'!N35</f>
        <v>0</v>
      </c>
      <c r="O97" s="21">
        <f>'INPUT OPEX-AD'!O35</f>
        <v>0</v>
      </c>
      <c r="P97" s="21">
        <f>'INPUT OPEX-AD'!P35</f>
        <v>0</v>
      </c>
      <c r="Q97" s="21">
        <f>'INPUT OPEX-AD'!Q35</f>
        <v>0</v>
      </c>
      <c r="R97" s="21">
        <f>'INPUT OPEX-AD'!R35</f>
        <v>0</v>
      </c>
      <c r="S97" s="21">
        <f>'INPUT OPEX-AD'!S35</f>
        <v>0</v>
      </c>
      <c r="T97" s="21">
        <f>'INPUT OPEX-AD'!U35</f>
        <v>0</v>
      </c>
    </row>
    <row r="98" spans="1:20" s="3" customFormat="1" ht="12.75">
      <c r="A98" s="51"/>
      <c r="J98" s="9"/>
      <c r="L98" s="9"/>
      <c r="M98" s="9"/>
      <c r="N98" s="9"/>
      <c r="O98" s="9"/>
      <c r="P98" s="9"/>
      <c r="Q98" s="9"/>
      <c r="R98" s="9"/>
      <c r="S98" s="9"/>
      <c r="T98" s="9"/>
    </row>
    <row r="99" spans="1:20" s="3" customFormat="1" ht="12.75">
      <c r="A99" s="51"/>
      <c r="B99" s="7" t="s">
        <v>18</v>
      </c>
      <c r="C99" s="7"/>
      <c r="D99" s="7"/>
      <c r="E99" s="7"/>
      <c r="F99" s="7"/>
      <c r="G99" s="7"/>
      <c r="J99" s="9"/>
      <c r="L99" s="9"/>
      <c r="M99" s="9"/>
      <c r="N99" s="9"/>
      <c r="O99" s="9"/>
      <c r="P99" s="9"/>
      <c r="Q99" s="9"/>
      <c r="R99" s="9"/>
      <c r="S99" s="9"/>
      <c r="T99" s="9"/>
    </row>
    <row r="100" spans="1:20" s="3" customFormat="1" ht="12.75">
      <c r="A100" s="51"/>
      <c r="B100" s="3" t="s">
        <v>19</v>
      </c>
      <c r="D100" s="12"/>
      <c r="H100" s="3" t="s">
        <v>29</v>
      </c>
      <c r="J100" s="8">
        <f>SUM(L100:S100)</f>
        <v>11642.566100115864</v>
      </c>
      <c r="L100" s="21">
        <f>'INPUT OPEX-AD'!L38</f>
        <v>0</v>
      </c>
      <c r="M100" s="21">
        <f>'INPUT OPEX-AD'!M38</f>
        <v>0</v>
      </c>
      <c r="N100" s="21">
        <f>'INPUT OPEX-AD'!N38</f>
        <v>0</v>
      </c>
      <c r="O100" s="21">
        <f>'INPUT OPEX-AD'!O38</f>
        <v>0</v>
      </c>
      <c r="P100" s="21">
        <f>'INPUT OPEX-AD'!P38</f>
        <v>0</v>
      </c>
      <c r="Q100" s="21">
        <f>'INPUT OPEX-AD'!Q38</f>
        <v>11642.566100115864</v>
      </c>
      <c r="R100" s="21">
        <f>'INPUT OPEX-AD'!R38</f>
        <v>0</v>
      </c>
      <c r="S100" s="21">
        <f>'INPUT OPEX-AD'!S38</f>
        <v>0</v>
      </c>
      <c r="T100" s="21">
        <f>'INPUT OPEX-AD'!U38</f>
        <v>0</v>
      </c>
    </row>
    <row r="101" spans="1:20" s="3" customFormat="1" ht="12.75">
      <c r="A101" s="51"/>
      <c r="B101" s="3" t="s">
        <v>204</v>
      </c>
      <c r="D101" s="12"/>
      <c r="H101" s="3" t="s">
        <v>29</v>
      </c>
      <c r="J101" s="8">
        <f>SUM(L101:S101)</f>
        <v>121255.16117150083</v>
      </c>
      <c r="L101" s="21">
        <f>'INPUT OPEX-AD'!L39</f>
        <v>0</v>
      </c>
      <c r="M101" s="21">
        <f>'INPUT OPEX-AD'!M39</f>
        <v>0</v>
      </c>
      <c r="N101" s="21">
        <f>'INPUT OPEX-AD'!N39</f>
        <v>1582.7224053716823</v>
      </c>
      <c r="O101" s="21">
        <f>'INPUT OPEX-AD'!O39</f>
        <v>8838.9194825365303</v>
      </c>
      <c r="P101" s="21">
        <f>'INPUT OPEX-AD'!P39</f>
        <v>6355.46</v>
      </c>
      <c r="Q101" s="21">
        <f>'INPUT OPEX-AD'!Q39</f>
        <v>91540.473246115827</v>
      </c>
      <c r="R101" s="21">
        <f>'INPUT OPEX-AD'!R39</f>
        <v>0</v>
      </c>
      <c r="S101" s="21">
        <f>'INPUT OPEX-AD'!S39</f>
        <v>12937.586037476794</v>
      </c>
      <c r="T101" s="21">
        <f>'INPUT OPEX-AD'!U39</f>
        <v>0</v>
      </c>
    </row>
    <row r="102" spans="1:20" s="3" customFormat="1" ht="12.75">
      <c r="A102" s="51"/>
      <c r="B102" s="3" t="s">
        <v>22</v>
      </c>
      <c r="H102" s="3" t="s">
        <v>29</v>
      </c>
      <c r="J102" s="8">
        <f>SUM(L102:S102)</f>
        <v>3147744.6493619015</v>
      </c>
      <c r="L102" s="21">
        <f>'INPUT OPEX-AD'!L40</f>
        <v>0</v>
      </c>
      <c r="M102" s="21">
        <f>'INPUT OPEX-AD'!M40</f>
        <v>0</v>
      </c>
      <c r="N102" s="21">
        <f>'INPUT OPEX-AD'!N40</f>
        <v>0</v>
      </c>
      <c r="O102" s="21">
        <f>'INPUT OPEX-AD'!O40</f>
        <v>2829824.2221706286</v>
      </c>
      <c r="P102" s="21">
        <f>'INPUT OPEX-AD'!P40</f>
        <v>2620.9</v>
      </c>
      <c r="Q102" s="21">
        <f>'INPUT OPEX-AD'!Q40</f>
        <v>24687.497890805458</v>
      </c>
      <c r="R102" s="21">
        <f>'INPUT OPEX-AD'!R40</f>
        <v>1226.9189214007258</v>
      </c>
      <c r="S102" s="21">
        <f>'INPUT OPEX-AD'!S40</f>
        <v>289385.11037906673</v>
      </c>
      <c r="T102" s="21">
        <f>'INPUT OPEX-AD'!U40</f>
        <v>0</v>
      </c>
    </row>
    <row r="103" spans="1:20" s="3" customFormat="1" ht="12.75">
      <c r="A103" s="51"/>
      <c r="J103" s="9"/>
      <c r="L103" s="9"/>
      <c r="M103" s="9"/>
      <c r="N103" s="9"/>
      <c r="O103" s="9"/>
      <c r="P103" s="9"/>
      <c r="Q103" s="9"/>
      <c r="R103" s="9"/>
      <c r="S103" s="9"/>
      <c r="T103" s="9"/>
    </row>
    <row r="104" spans="1:20" s="3" customFormat="1" ht="12.75">
      <c r="A104" s="51"/>
      <c r="B104" s="7" t="s">
        <v>23</v>
      </c>
      <c r="C104" s="7"/>
      <c r="D104" s="7"/>
      <c r="E104" s="7"/>
      <c r="F104" s="7"/>
      <c r="G104" s="7"/>
      <c r="H104" s="3" t="s">
        <v>29</v>
      </c>
      <c r="J104" s="8">
        <f>SUM(L104:S104)</f>
        <v>99668833.78555654</v>
      </c>
      <c r="L104" s="8">
        <f t="shared" ref="L104:T104" si="9">SUM(,L91:L93,L96:L97,L100:L102)</f>
        <v>1410330.4876624853</v>
      </c>
      <c r="M104" s="8">
        <f t="shared" si="9"/>
        <v>1214676.559830772</v>
      </c>
      <c r="N104" s="8">
        <f t="shared" si="9"/>
        <v>14912951.51931149</v>
      </c>
      <c r="O104" s="8">
        <f t="shared" si="9"/>
        <v>48769550.709140643</v>
      </c>
      <c r="P104" s="8">
        <f t="shared" si="9"/>
        <v>1292465.7899999998</v>
      </c>
      <c r="Q104" s="8">
        <f t="shared" si="9"/>
        <v>23652609.959806744</v>
      </c>
      <c r="R104" s="8">
        <f t="shared" si="9"/>
        <v>679895.67415741005</v>
      </c>
      <c r="S104" s="8">
        <f t="shared" si="9"/>
        <v>7736353.085646986</v>
      </c>
      <c r="T104" s="8">
        <f t="shared" si="9"/>
        <v>1371296</v>
      </c>
    </row>
    <row r="105" spans="1:20" s="3" customFormat="1" ht="12.75">
      <c r="A105" s="51"/>
      <c r="J105" s="9"/>
      <c r="K105" s="9"/>
      <c r="L105" s="9"/>
      <c r="M105" s="9"/>
      <c r="N105" s="9"/>
      <c r="O105" s="9"/>
      <c r="P105" s="9"/>
      <c r="Q105" s="9"/>
      <c r="R105" s="9"/>
      <c r="S105" s="9"/>
      <c r="T105" s="9"/>
    </row>
    <row r="106" spans="1:20" s="3" customFormat="1" ht="12.75">
      <c r="A106" s="51"/>
      <c r="J106" s="9"/>
      <c r="K106" s="9"/>
      <c r="L106" s="9"/>
      <c r="M106" s="9"/>
      <c r="N106" s="9"/>
      <c r="O106" s="9"/>
      <c r="P106" s="9"/>
      <c r="Q106" s="9"/>
      <c r="R106" s="9"/>
      <c r="S106" s="9"/>
      <c r="T106" s="9"/>
    </row>
    <row r="107" spans="1:20" s="3" customFormat="1" ht="12.75">
      <c r="A107" s="51"/>
      <c r="B107" s="7"/>
      <c r="J107" s="9"/>
      <c r="K107" s="9"/>
      <c r="L107" s="9"/>
      <c r="M107" s="9"/>
      <c r="N107" s="9"/>
      <c r="O107" s="9"/>
      <c r="P107" s="9"/>
      <c r="Q107" s="9"/>
      <c r="R107" s="9"/>
      <c r="S107" s="9"/>
      <c r="T107" s="9"/>
    </row>
    <row r="108" spans="1:20" s="3" customFormat="1" ht="12.75">
      <c r="A108" s="51"/>
      <c r="B108" s="7" t="s">
        <v>34</v>
      </c>
      <c r="J108" s="9"/>
      <c r="K108" s="9"/>
      <c r="L108" s="9"/>
      <c r="M108" s="9"/>
      <c r="N108" s="9"/>
      <c r="O108" s="9"/>
      <c r="P108" s="9"/>
      <c r="Q108" s="9"/>
      <c r="R108" s="9"/>
      <c r="S108" s="9"/>
      <c r="T108" s="9"/>
    </row>
    <row r="109" spans="1:20" s="3" customFormat="1" ht="12.75">
      <c r="A109" s="51"/>
      <c r="B109" s="7" t="s">
        <v>12</v>
      </c>
      <c r="J109" s="23"/>
      <c r="K109" s="9"/>
      <c r="L109" s="9"/>
      <c r="M109" s="9"/>
      <c r="N109" s="9"/>
      <c r="O109" s="9"/>
      <c r="P109" s="9"/>
      <c r="Q109" s="9"/>
      <c r="R109" s="9"/>
      <c r="S109" s="9"/>
      <c r="T109" s="9"/>
    </row>
    <row r="110" spans="1:20" s="3" customFormat="1" ht="12.75">
      <c r="A110" s="51"/>
      <c r="B110" s="3" t="s">
        <v>13</v>
      </c>
      <c r="H110" s="3" t="s">
        <v>29</v>
      </c>
      <c r="J110" s="8">
        <f>SUM(L110:S110)</f>
        <v>0</v>
      </c>
      <c r="K110" s="9"/>
      <c r="L110" s="10"/>
      <c r="M110" s="10"/>
      <c r="N110" s="10"/>
      <c r="O110" s="10"/>
      <c r="P110" s="10"/>
      <c r="Q110" s="10"/>
      <c r="R110" s="10"/>
      <c r="S110" s="10"/>
      <c r="T110" s="10"/>
    </row>
    <row r="111" spans="1:20" s="3" customFormat="1" ht="12.75">
      <c r="A111" s="51"/>
      <c r="B111" s="3" t="s">
        <v>63</v>
      </c>
      <c r="H111" s="3" t="s">
        <v>29</v>
      </c>
      <c r="J111" s="8">
        <f>SUM(L111:S111)</f>
        <v>0</v>
      </c>
      <c r="K111" s="9"/>
      <c r="L111" s="10"/>
      <c r="M111" s="10"/>
      <c r="N111" s="10"/>
      <c r="O111" s="10"/>
      <c r="P111" s="10"/>
      <c r="Q111" s="10"/>
      <c r="R111" s="10"/>
      <c r="S111" s="10"/>
      <c r="T111" s="10"/>
    </row>
    <row r="112" spans="1:20" s="3" customFormat="1" ht="12.75">
      <c r="A112" s="51"/>
      <c r="B112" s="3" t="s">
        <v>14</v>
      </c>
      <c r="H112" s="3" t="s">
        <v>29</v>
      </c>
      <c r="J112" s="8">
        <f>SUM(L112:S112)</f>
        <v>0</v>
      </c>
      <c r="K112" s="9"/>
      <c r="L112" s="10"/>
      <c r="M112" s="10"/>
      <c r="N112" s="10"/>
      <c r="O112" s="10"/>
      <c r="P112" s="10"/>
      <c r="Q112" s="10"/>
      <c r="R112" s="10"/>
      <c r="S112" s="10"/>
      <c r="T112" s="10"/>
    </row>
    <row r="113" spans="1:20" s="3" customFormat="1" ht="12.75">
      <c r="A113" s="51"/>
      <c r="K113" s="9"/>
    </row>
    <row r="114" spans="1:20" s="3" customFormat="1" ht="12.75">
      <c r="A114" s="51"/>
      <c r="B114" s="7" t="s">
        <v>15</v>
      </c>
      <c r="K114" s="9"/>
    </row>
    <row r="115" spans="1:20" s="3" customFormat="1" ht="12.75">
      <c r="A115" s="51"/>
      <c r="B115" s="3" t="s">
        <v>16</v>
      </c>
      <c r="H115" s="3" t="s">
        <v>29</v>
      </c>
      <c r="J115" s="8">
        <f>SUM(L115:S115)</f>
        <v>0</v>
      </c>
      <c r="K115" s="9"/>
      <c r="L115" s="10"/>
      <c r="M115" s="10"/>
      <c r="N115" s="10"/>
      <c r="O115" s="10"/>
      <c r="P115" s="10"/>
      <c r="Q115" s="10"/>
      <c r="R115" s="10"/>
      <c r="S115" s="10"/>
      <c r="T115" s="10"/>
    </row>
    <row r="116" spans="1:20" s="3" customFormat="1" ht="12.75">
      <c r="A116" s="51"/>
      <c r="B116" s="3" t="s">
        <v>17</v>
      </c>
      <c r="H116" s="3" t="s">
        <v>29</v>
      </c>
      <c r="J116" s="8">
        <f>SUM(L116:S116)</f>
        <v>0</v>
      </c>
      <c r="K116" s="9"/>
      <c r="L116" s="10"/>
      <c r="M116" s="10"/>
      <c r="N116" s="10"/>
      <c r="O116" s="10"/>
      <c r="P116" s="10"/>
      <c r="Q116" s="10"/>
      <c r="R116" s="10"/>
      <c r="S116" s="10"/>
      <c r="T116" s="10"/>
    </row>
    <row r="117" spans="1:20" s="3" customFormat="1" ht="12.75">
      <c r="A117" s="51"/>
    </row>
    <row r="118" spans="1:20" s="3" customFormat="1" ht="12.75">
      <c r="A118" s="51"/>
      <c r="B118" s="7" t="s">
        <v>18</v>
      </c>
    </row>
    <row r="119" spans="1:20" s="3" customFormat="1" ht="12.75">
      <c r="A119" s="51"/>
      <c r="B119" s="3" t="s">
        <v>19</v>
      </c>
      <c r="H119" s="3" t="s">
        <v>29</v>
      </c>
      <c r="J119" s="8">
        <f>SUM(L119:S119)</f>
        <v>0</v>
      </c>
      <c r="K119" s="9"/>
      <c r="L119" s="10"/>
      <c r="M119" s="10"/>
      <c r="N119" s="10"/>
      <c r="O119" s="10"/>
      <c r="P119" s="10"/>
      <c r="Q119" s="10"/>
      <c r="R119" s="10"/>
      <c r="S119" s="10"/>
      <c r="T119" s="10"/>
    </row>
    <row r="120" spans="1:20" s="3" customFormat="1" ht="12.75">
      <c r="A120" s="51"/>
      <c r="B120" s="3" t="s">
        <v>203</v>
      </c>
      <c r="H120" s="3" t="s">
        <v>29</v>
      </c>
      <c r="J120" s="8">
        <f>SUM(L120:S120)</f>
        <v>0</v>
      </c>
      <c r="K120" s="9"/>
      <c r="L120" s="10"/>
      <c r="M120" s="10"/>
      <c r="N120" s="10"/>
      <c r="O120" s="10"/>
      <c r="P120" s="10"/>
      <c r="Q120" s="10"/>
      <c r="R120" s="10"/>
      <c r="S120" s="10"/>
      <c r="T120" s="10"/>
    </row>
    <row r="121" spans="1:20" s="3" customFormat="1" ht="12.75">
      <c r="A121" s="51"/>
      <c r="B121" s="3" t="s">
        <v>22</v>
      </c>
      <c r="H121" s="3" t="s">
        <v>29</v>
      </c>
      <c r="J121" s="8">
        <f>SUM(L121:S121)</f>
        <v>0</v>
      </c>
      <c r="K121" s="9"/>
      <c r="L121" s="10"/>
      <c r="M121" s="10"/>
      <c r="N121" s="10"/>
      <c r="O121" s="10"/>
      <c r="P121" s="10"/>
      <c r="Q121" s="10"/>
      <c r="R121" s="10"/>
      <c r="S121" s="10"/>
      <c r="T121" s="10"/>
    </row>
    <row r="122" spans="1:20" s="3" customFormat="1" ht="12.75">
      <c r="A122" s="51"/>
    </row>
    <row r="123" spans="1:20" s="3" customFormat="1" ht="12.75">
      <c r="A123" s="51"/>
      <c r="B123" s="7" t="s">
        <v>23</v>
      </c>
      <c r="H123" s="3" t="s">
        <v>29</v>
      </c>
      <c r="J123" s="8">
        <f>SUM(L123:S123)</f>
        <v>0</v>
      </c>
      <c r="K123" s="11"/>
      <c r="L123" s="8">
        <f>SUM(L110:L112,L115:L116,L119:L121)</f>
        <v>0</v>
      </c>
      <c r="M123" s="8">
        <f t="shared" ref="M123:T123" si="10">SUM(M110:M112,M115:M116,M119:M121)</f>
        <v>0</v>
      </c>
      <c r="N123" s="8">
        <f t="shared" si="10"/>
        <v>0</v>
      </c>
      <c r="O123" s="8">
        <f t="shared" si="10"/>
        <v>0</v>
      </c>
      <c r="P123" s="8">
        <f t="shared" si="10"/>
        <v>0</v>
      </c>
      <c r="Q123" s="8">
        <f t="shared" si="10"/>
        <v>0</v>
      </c>
      <c r="R123" s="8">
        <f t="shared" si="10"/>
        <v>0</v>
      </c>
      <c r="S123" s="8">
        <f t="shared" si="10"/>
        <v>0</v>
      </c>
      <c r="T123" s="8">
        <f t="shared" si="10"/>
        <v>0</v>
      </c>
    </row>
    <row r="124" spans="1:20" s="3" customFormat="1" ht="12.75">
      <c r="A124" s="51"/>
      <c r="J124" s="9"/>
      <c r="K124" s="9"/>
      <c r="L124" s="9"/>
      <c r="M124" s="9"/>
      <c r="N124" s="9"/>
      <c r="O124" s="9"/>
      <c r="P124" s="9"/>
      <c r="Q124" s="9"/>
      <c r="R124" s="9"/>
      <c r="S124" s="9"/>
      <c r="T124" s="9"/>
    </row>
    <row r="125" spans="1:20" s="3" customFormat="1" ht="12.75">
      <c r="A125" s="51"/>
      <c r="B125" s="7"/>
    </row>
    <row r="126" spans="1:20" s="3" customFormat="1" ht="12.75">
      <c r="A126" s="51"/>
      <c r="J126" s="9"/>
      <c r="K126" s="9"/>
      <c r="L126" s="9"/>
      <c r="M126" s="9"/>
      <c r="N126" s="9"/>
      <c r="O126" s="9"/>
      <c r="P126" s="9"/>
      <c r="Q126" s="9"/>
      <c r="R126" s="9"/>
      <c r="S126" s="9"/>
      <c r="T126" s="9"/>
    </row>
    <row r="127" spans="1:20" s="3" customFormat="1" ht="12.75">
      <c r="A127" s="51"/>
      <c r="J127" s="9"/>
      <c r="K127" s="9"/>
      <c r="L127" s="9"/>
      <c r="M127" s="9"/>
      <c r="N127" s="9"/>
      <c r="O127" s="9"/>
      <c r="P127" s="9"/>
      <c r="Q127" s="9"/>
      <c r="R127" s="9"/>
      <c r="S127" s="9"/>
      <c r="T127" s="9"/>
    </row>
    <row r="128" spans="1:20" s="3" customFormat="1" ht="12.75">
      <c r="A128" s="51"/>
      <c r="B128" s="7" t="s">
        <v>35</v>
      </c>
      <c r="J128" s="9"/>
      <c r="K128" s="9"/>
      <c r="L128" s="9"/>
      <c r="M128" s="9"/>
      <c r="N128" s="9"/>
      <c r="O128" s="9"/>
      <c r="P128" s="9"/>
      <c r="Q128" s="9"/>
      <c r="R128" s="9"/>
      <c r="S128" s="9"/>
      <c r="T128" s="9"/>
    </row>
    <row r="129" spans="1:21" s="3" customFormat="1" ht="12.75">
      <c r="A129" s="51"/>
      <c r="B129" s="7"/>
      <c r="J129" s="9"/>
      <c r="K129" s="9"/>
      <c r="L129" s="9"/>
      <c r="M129" s="9"/>
      <c r="N129" s="9"/>
      <c r="O129" s="9"/>
      <c r="P129" s="9"/>
      <c r="Q129" s="9"/>
      <c r="R129" s="9"/>
      <c r="S129" s="9"/>
      <c r="T129" s="9"/>
    </row>
    <row r="130" spans="1:21" s="3" customFormat="1" ht="12.75">
      <c r="A130" s="51"/>
      <c r="B130" s="17" t="s">
        <v>39</v>
      </c>
      <c r="C130" s="14"/>
      <c r="D130" s="14"/>
      <c r="E130" s="14"/>
      <c r="F130" s="14"/>
      <c r="G130" s="14"/>
      <c r="H130" s="14"/>
    </row>
    <row r="131" spans="1:21" s="3" customFormat="1" ht="12.75">
      <c r="A131" s="51"/>
      <c r="B131" s="3" t="s">
        <v>41</v>
      </c>
      <c r="C131" s="14"/>
      <c r="D131" s="14"/>
      <c r="E131" s="14"/>
      <c r="F131" s="14"/>
      <c r="G131" s="14"/>
      <c r="H131" s="3" t="s">
        <v>29</v>
      </c>
      <c r="J131" s="8">
        <f>SUM(L131:S131)</f>
        <v>7624472.3800000027</v>
      </c>
      <c r="K131" s="9"/>
      <c r="L131" s="21">
        <f>'Input Ov.Op- AD'!L81</f>
        <v>102453.77</v>
      </c>
      <c r="M131" s="21">
        <f>'Input Ov.Op- AD'!M81</f>
        <v>85282.1</v>
      </c>
      <c r="N131" s="21">
        <f>'Input Ov.Op- AD'!N81</f>
        <v>3012133.53</v>
      </c>
      <c r="O131" s="21">
        <f>'Input Ov.Op- AD'!O81</f>
        <v>1973995.4300000002</v>
      </c>
      <c r="P131" s="21">
        <f>'Input Ov.Op- AD'!P81</f>
        <v>103653.58</v>
      </c>
      <c r="Q131" s="21">
        <f>'Input Ov.Op- AD'!Q81</f>
        <v>1452429.3100000028</v>
      </c>
      <c r="R131" s="21">
        <f>'Input Ov.Op- AD'!R81</f>
        <v>196329.14000000007</v>
      </c>
      <c r="S131" s="21">
        <f>'Input Ov.Op- AD'!S81</f>
        <v>698195.52</v>
      </c>
      <c r="T131" s="21">
        <f>'Input Ov.Op- AD'!U81</f>
        <v>160177.5</v>
      </c>
    </row>
    <row r="132" spans="1:21" s="3" customFormat="1" ht="12.75">
      <c r="A132" s="51"/>
      <c r="B132" s="3" t="s">
        <v>184</v>
      </c>
      <c r="C132" s="14"/>
      <c r="D132" s="14"/>
      <c r="E132" s="14"/>
      <c r="F132" s="14"/>
      <c r="G132" s="14"/>
      <c r="H132" s="3" t="s">
        <v>29</v>
      </c>
      <c r="I132" s="23"/>
      <c r="J132" s="8">
        <f>SUM(L132:S132)</f>
        <v>1449425.2000000025</v>
      </c>
      <c r="K132" s="9"/>
      <c r="L132" s="21">
        <f>'Input Ov.Op- AD'!L73</f>
        <v>102453.77</v>
      </c>
      <c r="M132" s="21">
        <f>'Input Ov.Op- AD'!M73</f>
        <v>85282.1</v>
      </c>
      <c r="N132" s="21">
        <f>'Input Ov.Op- AD'!N73</f>
        <v>334818.9800000001</v>
      </c>
      <c r="O132" s="21">
        <f>'Input Ov.Op- AD'!O73</f>
        <v>206288.41000000003</v>
      </c>
      <c r="P132" s="21">
        <f>'Input Ov.Op- AD'!P73</f>
        <v>57803.58</v>
      </c>
      <c r="Q132" s="21">
        <f>'Input Ov.Op- AD'!Q73</f>
        <v>311193.19000000221</v>
      </c>
      <c r="R132" s="21">
        <f>'Input Ov.Op- AD'!R73</f>
        <v>12182.32</v>
      </c>
      <c r="S132" s="21">
        <f>'Input Ov.Op- AD'!S73</f>
        <v>339402.85000000003</v>
      </c>
      <c r="T132" s="21">
        <f>'Input Ov.Op- AD'!U73</f>
        <v>0</v>
      </c>
      <c r="U132" s="23"/>
    </row>
    <row r="133" spans="1:21" s="3" customFormat="1" ht="12.75">
      <c r="A133" s="51"/>
      <c r="C133" s="14"/>
      <c r="D133" s="14"/>
      <c r="E133" s="14"/>
      <c r="F133" s="14"/>
      <c r="G133" s="14"/>
      <c r="H133" s="23"/>
      <c r="I133" s="23"/>
      <c r="J133" s="23"/>
      <c r="K133" s="23"/>
      <c r="L133" s="23"/>
      <c r="M133" s="23"/>
      <c r="N133" s="23"/>
      <c r="O133" s="23"/>
      <c r="P133" s="23"/>
      <c r="Q133" s="23"/>
      <c r="R133" s="23"/>
      <c r="S133" s="23"/>
      <c r="T133" s="23"/>
      <c r="U133" s="23"/>
    </row>
    <row r="134" spans="1:21" s="3" customFormat="1" ht="12.75">
      <c r="A134" s="51"/>
      <c r="B134" s="27" t="s">
        <v>36</v>
      </c>
      <c r="C134" s="14"/>
      <c r="D134" s="14"/>
      <c r="E134" s="14"/>
      <c r="F134" s="14"/>
      <c r="G134" s="14"/>
      <c r="H134" s="14"/>
      <c r="J134" s="23"/>
      <c r="K134" s="23"/>
      <c r="L134" s="23"/>
      <c r="M134" s="23"/>
      <c r="N134" s="23"/>
      <c r="O134" s="23"/>
      <c r="P134" s="23"/>
      <c r="Q134" s="23"/>
      <c r="R134" s="23"/>
      <c r="S134" s="23"/>
      <c r="T134" s="23"/>
    </row>
    <row r="135" spans="1:21" s="3" customFormat="1" ht="12.75">
      <c r="A135" s="51"/>
      <c r="B135" s="3" t="s">
        <v>41</v>
      </c>
      <c r="C135" s="14"/>
      <c r="D135" s="14"/>
      <c r="E135" s="14"/>
      <c r="F135" s="14"/>
      <c r="G135" s="14"/>
      <c r="H135" s="3" t="s">
        <v>29</v>
      </c>
      <c r="J135" s="8">
        <f>SUM(L135:S135)</f>
        <v>1262774.4575293264</v>
      </c>
      <c r="K135" s="9"/>
      <c r="L135" s="21">
        <f>'Input Ov.Op- AD'!L96</f>
        <v>53833.537677171109</v>
      </c>
      <c r="M135" s="21">
        <f>'Input Ov.Op- AD'!M96</f>
        <v>131414.44056089557</v>
      </c>
      <c r="N135" s="21">
        <f>'Input Ov.Op- AD'!N96</f>
        <v>0</v>
      </c>
      <c r="O135" s="21">
        <f>'Input Ov.Op- AD'!O96</f>
        <v>838777.9302971306</v>
      </c>
      <c r="P135" s="21">
        <f>'Input Ov.Op- AD'!P96</f>
        <v>28741.65</v>
      </c>
      <c r="Q135" s="21">
        <f>'Input Ov.Op- AD'!Q96</f>
        <v>32202.559751460285</v>
      </c>
      <c r="R135" s="21">
        <f>'Input Ov.Op- AD'!R96</f>
        <v>2769.4169940161928</v>
      </c>
      <c r="S135" s="21">
        <f>'Input Ov.Op- AD'!S96</f>
        <v>175034.92224865261</v>
      </c>
      <c r="T135" s="21">
        <f>'Input Ov.Op- AD'!U96</f>
        <v>0</v>
      </c>
    </row>
    <row r="136" spans="1:21" s="3" customFormat="1" ht="12.75">
      <c r="A136" s="51"/>
      <c r="C136" s="14"/>
      <c r="D136" s="14"/>
      <c r="E136" s="14"/>
      <c r="F136" s="14"/>
      <c r="G136" s="14"/>
      <c r="H136" s="14"/>
      <c r="J136" s="23"/>
      <c r="K136" s="23"/>
      <c r="L136" s="145"/>
      <c r="M136" s="145"/>
      <c r="N136" s="145"/>
      <c r="O136" s="145"/>
      <c r="P136" s="145"/>
      <c r="Q136" s="145"/>
      <c r="R136" s="145"/>
      <c r="S136" s="145"/>
      <c r="T136" s="23"/>
    </row>
    <row r="137" spans="1:21" s="3" customFormat="1" ht="12.75">
      <c r="A137" s="51"/>
      <c r="B137" s="17" t="s">
        <v>42</v>
      </c>
      <c r="C137" s="14"/>
      <c r="D137" s="14"/>
      <c r="E137" s="14"/>
      <c r="F137" s="14"/>
      <c r="G137" s="14"/>
      <c r="H137" s="14"/>
      <c r="J137" s="23"/>
      <c r="K137" s="23"/>
      <c r="L137" s="23"/>
      <c r="M137" s="23"/>
      <c r="N137" s="23"/>
      <c r="O137" s="23"/>
      <c r="P137" s="23"/>
      <c r="Q137" s="23"/>
      <c r="R137" s="23"/>
      <c r="S137" s="23"/>
      <c r="T137" s="23"/>
    </row>
    <row r="138" spans="1:21" s="3" customFormat="1" ht="12.75">
      <c r="A138" s="51"/>
      <c r="B138" s="3" t="s">
        <v>185</v>
      </c>
      <c r="H138" s="3" t="s">
        <v>29</v>
      </c>
      <c r="J138" s="8">
        <f>SUM(L138:S138)</f>
        <v>1374991.9150730821</v>
      </c>
      <c r="K138" s="9"/>
      <c r="L138" s="21">
        <f>'Input Ov.Op- AD'!L60</f>
        <v>28020.485073079799</v>
      </c>
      <c r="M138" s="21">
        <f>'Input Ov.Op- AD'!M60</f>
        <v>85282.1</v>
      </c>
      <c r="N138" s="21">
        <f>'Input Ov.Op- AD'!N60</f>
        <v>334818.9800000001</v>
      </c>
      <c r="O138" s="21">
        <f>'Input Ov.Op- AD'!O60</f>
        <v>206288.41000000003</v>
      </c>
      <c r="P138" s="21">
        <f>'Input Ov.Op- AD'!P60</f>
        <v>57803.58</v>
      </c>
      <c r="Q138" s="21">
        <f>'Input Ov.Op- AD'!Q60</f>
        <v>311193.19000000221</v>
      </c>
      <c r="R138" s="21">
        <f>'Input Ov.Op- AD'!R60</f>
        <v>12182.32</v>
      </c>
      <c r="S138" s="21">
        <f>'Input Ov.Op- AD'!S60</f>
        <v>339402.85000000003</v>
      </c>
      <c r="T138" s="21">
        <f>'Input Ov.Op- AD'!U60</f>
        <v>0</v>
      </c>
    </row>
    <row r="139" spans="1:21" s="3" customFormat="1" ht="12.75">
      <c r="A139" s="51"/>
      <c r="J139" s="9"/>
      <c r="K139" s="9"/>
      <c r="L139" s="9"/>
      <c r="M139" s="9"/>
      <c r="N139" s="9"/>
      <c r="O139" s="9"/>
      <c r="P139" s="9"/>
      <c r="Q139" s="9"/>
      <c r="R139" s="9"/>
      <c r="S139" s="9"/>
      <c r="T139" s="9"/>
    </row>
    <row r="140" spans="1:21" s="3" customFormat="1" ht="12.75">
      <c r="A140" s="51"/>
      <c r="B140" s="41" t="s">
        <v>201</v>
      </c>
      <c r="J140" s="9"/>
      <c r="K140" s="9"/>
      <c r="L140" s="9"/>
      <c r="M140" s="9"/>
      <c r="N140" s="9"/>
      <c r="O140" s="9"/>
      <c r="P140" s="9"/>
      <c r="Q140" s="9"/>
      <c r="R140" s="9"/>
      <c r="S140" s="9"/>
      <c r="T140" s="9"/>
    </row>
    <row r="141" spans="1:21" s="3" customFormat="1" ht="12.75">
      <c r="A141" s="51"/>
      <c r="B141" s="59" t="s">
        <v>206</v>
      </c>
      <c r="H141" s="3" t="s">
        <v>29</v>
      </c>
      <c r="J141" s="8">
        <f>SUM(L141:S141)</f>
        <v>16.16</v>
      </c>
      <c r="K141" s="9"/>
      <c r="L141" s="21">
        <f>'Input Ov.Op- AD'!L102</f>
        <v>0</v>
      </c>
      <c r="M141" s="21">
        <f>'Input Ov.Op- AD'!M102</f>
        <v>0</v>
      </c>
      <c r="N141" s="21">
        <f>'Input Ov.Op- AD'!N102</f>
        <v>0</v>
      </c>
      <c r="O141" s="21">
        <f>'Input Ov.Op- AD'!O102</f>
        <v>0</v>
      </c>
      <c r="P141" s="21">
        <f>'Input Ov.Op- AD'!P102</f>
        <v>16.16</v>
      </c>
      <c r="Q141" s="21">
        <f>'Input Ov.Op- AD'!Q102</f>
        <v>0</v>
      </c>
      <c r="R141" s="21">
        <f>'Input Ov.Op- AD'!R102</f>
        <v>0</v>
      </c>
      <c r="S141" s="21">
        <f>'Input Ov.Op- AD'!S102</f>
        <v>0</v>
      </c>
      <c r="T141" s="21">
        <f>'Input Ov.Op- AD'!U102</f>
        <v>0</v>
      </c>
    </row>
    <row r="142" spans="1:21" s="3" customFormat="1" ht="12.75">
      <c r="A142" s="51"/>
      <c r="J142" s="9"/>
      <c r="K142" s="9"/>
      <c r="L142" s="9"/>
      <c r="M142" s="9"/>
      <c r="N142" s="9"/>
      <c r="O142" s="9"/>
      <c r="P142" s="9"/>
      <c r="Q142" s="9"/>
      <c r="R142" s="9"/>
      <c r="S142" s="9"/>
      <c r="T142" s="9"/>
    </row>
    <row r="143" spans="1:21" s="3" customFormat="1" ht="12.75">
      <c r="A143" s="51"/>
      <c r="J143" s="9"/>
      <c r="K143" s="9"/>
      <c r="L143" s="9"/>
      <c r="M143" s="9"/>
      <c r="N143" s="9"/>
      <c r="O143" s="9"/>
      <c r="P143" s="9"/>
      <c r="Q143" s="9"/>
      <c r="R143" s="9"/>
      <c r="S143" s="9"/>
      <c r="T143" s="9"/>
    </row>
    <row r="144" spans="1:21" s="3" customFormat="1" ht="12.75">
      <c r="A144" s="51"/>
      <c r="B144" s="7" t="s">
        <v>48</v>
      </c>
      <c r="J144" s="9"/>
      <c r="K144" s="9"/>
      <c r="L144" s="9"/>
      <c r="M144" s="9"/>
      <c r="N144" s="9"/>
      <c r="O144" s="9"/>
      <c r="P144" s="9"/>
      <c r="Q144" s="9"/>
      <c r="R144" s="9"/>
      <c r="S144" s="9"/>
      <c r="T144" s="9"/>
    </row>
    <row r="145" spans="1:22" s="3" customFormat="1" ht="12.75">
      <c r="A145" s="51"/>
      <c r="J145" s="9"/>
      <c r="K145" s="9"/>
      <c r="L145" s="9"/>
      <c r="M145" s="9"/>
      <c r="N145" s="9"/>
      <c r="O145" s="9"/>
      <c r="P145" s="9"/>
      <c r="Q145" s="9"/>
      <c r="R145" s="9"/>
      <c r="S145" s="9"/>
      <c r="T145" s="9"/>
    </row>
    <row r="146" spans="1:22" s="3" customFormat="1" ht="12.75">
      <c r="A146" s="51"/>
      <c r="B146" s="7" t="s">
        <v>12</v>
      </c>
      <c r="C146" s="7"/>
      <c r="D146" s="7"/>
      <c r="E146" s="7"/>
      <c r="F146" s="7"/>
      <c r="G146" s="7"/>
      <c r="J146" s="9"/>
      <c r="L146" s="9"/>
      <c r="M146" s="9"/>
      <c r="N146" s="9"/>
      <c r="O146" s="9"/>
      <c r="P146" s="9"/>
      <c r="Q146" s="9"/>
      <c r="R146" s="9"/>
      <c r="S146" s="9"/>
      <c r="T146" s="9"/>
    </row>
    <row r="147" spans="1:22" s="3" customFormat="1" ht="12.75">
      <c r="A147" s="51"/>
      <c r="B147" s="3" t="s">
        <v>13</v>
      </c>
      <c r="H147" s="3" t="s">
        <v>29</v>
      </c>
      <c r="J147" s="8">
        <f>SUM(L147:S147)</f>
        <v>86155822.055112854</v>
      </c>
      <c r="L147" s="8">
        <f>L91+L110-(L131-L132+L138+L135+L141)</f>
        <v>1328277.3618122344</v>
      </c>
      <c r="M147" s="8">
        <f t="shared" ref="M147:T147" si="11">M91+M110-(M131-M132+M138+M135+M141)</f>
        <v>997980.01926987641</v>
      </c>
      <c r="N147" s="8">
        <f t="shared" si="11"/>
        <v>11899235.266906118</v>
      </c>
      <c r="O147" s="8">
        <f t="shared" si="11"/>
        <v>43118114.20719035</v>
      </c>
      <c r="P147" s="8">
        <f t="shared" si="11"/>
        <v>1026380.09</v>
      </c>
      <c r="Q147" s="8">
        <f t="shared" si="11"/>
        <v>20745464.964710493</v>
      </c>
      <c r="R147" s="8">
        <f t="shared" si="11"/>
        <v>479570.19824199309</v>
      </c>
      <c r="S147" s="8">
        <f t="shared" si="11"/>
        <v>6560799.9469817905</v>
      </c>
      <c r="T147" s="8">
        <f t="shared" si="11"/>
        <v>1211118.5</v>
      </c>
      <c r="V147" s="56" t="s">
        <v>254</v>
      </c>
    </row>
    <row r="148" spans="1:22" s="3" customFormat="1" ht="12.75">
      <c r="A148" s="51"/>
      <c r="B148" s="3" t="s">
        <v>63</v>
      </c>
      <c r="H148" s="3" t="s">
        <v>29</v>
      </c>
      <c r="J148" s="8">
        <f>SUM(L148:S148)</f>
        <v>0</v>
      </c>
      <c r="L148" s="8">
        <f t="shared" ref="L148:T148" si="12">L92+L111</f>
        <v>0</v>
      </c>
      <c r="M148" s="8">
        <f t="shared" si="12"/>
        <v>0</v>
      </c>
      <c r="N148" s="8">
        <f t="shared" si="12"/>
        <v>0</v>
      </c>
      <c r="O148" s="8">
        <f t="shared" si="12"/>
        <v>0</v>
      </c>
      <c r="P148" s="8">
        <f t="shared" si="12"/>
        <v>0</v>
      </c>
      <c r="Q148" s="8">
        <f t="shared" si="12"/>
        <v>0</v>
      </c>
      <c r="R148" s="8">
        <f t="shared" si="12"/>
        <v>0</v>
      </c>
      <c r="S148" s="8">
        <f t="shared" si="12"/>
        <v>0</v>
      </c>
      <c r="T148" s="8">
        <f t="shared" si="12"/>
        <v>0</v>
      </c>
    </row>
    <row r="149" spans="1:22" s="3" customFormat="1" ht="12.75">
      <c r="A149" s="51"/>
      <c r="B149" s="3" t="s">
        <v>14</v>
      </c>
      <c r="H149" s="3" t="s">
        <v>29</v>
      </c>
      <c r="J149" s="8">
        <f>SUM(L149:S149)</f>
        <v>1419340.5381077498</v>
      </c>
      <c r="L149" s="8">
        <f t="shared" ref="L149:T149" si="13">L93+L112</f>
        <v>0</v>
      </c>
      <c r="M149" s="8">
        <f t="shared" si="13"/>
        <v>0</v>
      </c>
      <c r="N149" s="8">
        <f t="shared" si="13"/>
        <v>0</v>
      </c>
      <c r="O149" s="8">
        <f t="shared" si="13"/>
        <v>0</v>
      </c>
      <c r="P149" s="8">
        <f t="shared" si="13"/>
        <v>124697.95</v>
      </c>
      <c r="Q149" s="8">
        <f t="shared" si="13"/>
        <v>1294642.5881077498</v>
      </c>
      <c r="R149" s="8">
        <f t="shared" si="13"/>
        <v>0</v>
      </c>
      <c r="S149" s="8">
        <f t="shared" si="13"/>
        <v>0</v>
      </c>
      <c r="T149" s="8">
        <f t="shared" si="13"/>
        <v>0</v>
      </c>
    </row>
    <row r="150" spans="1:22" s="3" customFormat="1" ht="12.75">
      <c r="A150" s="51"/>
      <c r="J150" s="9"/>
      <c r="L150" s="9"/>
      <c r="M150" s="9"/>
      <c r="N150" s="9"/>
      <c r="O150" s="9"/>
      <c r="P150" s="9"/>
      <c r="Q150" s="9"/>
      <c r="R150" s="9"/>
      <c r="S150" s="9"/>
    </row>
    <row r="151" spans="1:22" s="3" customFormat="1" ht="12.75">
      <c r="A151" s="51"/>
      <c r="B151" s="7" t="s">
        <v>15</v>
      </c>
      <c r="C151" s="7"/>
      <c r="D151" s="7"/>
      <c r="E151" s="7"/>
      <c r="F151" s="7"/>
      <c r="G151" s="7"/>
      <c r="J151" s="9"/>
      <c r="L151" s="9"/>
      <c r="M151" s="9"/>
      <c r="N151" s="9"/>
      <c r="O151" s="9"/>
      <c r="P151" s="9"/>
      <c r="Q151" s="9"/>
      <c r="R151" s="9"/>
      <c r="S151" s="9"/>
    </row>
    <row r="152" spans="1:22" s="3" customFormat="1" ht="12.75">
      <c r="A152" s="51"/>
      <c r="B152" s="3" t="s">
        <v>16</v>
      </c>
      <c r="H152" s="3" t="s">
        <v>29</v>
      </c>
      <c r="J152" s="8">
        <f>SUM(L152:S152)</f>
        <v>0</v>
      </c>
      <c r="L152" s="8">
        <f t="shared" ref="L152:T152" si="14">L115+L96</f>
        <v>0</v>
      </c>
      <c r="M152" s="8">
        <f t="shared" si="14"/>
        <v>0</v>
      </c>
      <c r="N152" s="8">
        <f t="shared" si="14"/>
        <v>0</v>
      </c>
      <c r="O152" s="8">
        <f t="shared" si="14"/>
        <v>0</v>
      </c>
      <c r="P152" s="8">
        <f t="shared" si="14"/>
        <v>0</v>
      </c>
      <c r="Q152" s="8">
        <f t="shared" si="14"/>
        <v>0</v>
      </c>
      <c r="R152" s="8">
        <f t="shared" si="14"/>
        <v>0</v>
      </c>
      <c r="S152" s="8">
        <f t="shared" si="14"/>
        <v>0</v>
      </c>
      <c r="T152" s="8">
        <f t="shared" si="14"/>
        <v>0</v>
      </c>
    </row>
    <row r="153" spans="1:22" s="3" customFormat="1" ht="12.75">
      <c r="A153" s="51"/>
      <c r="B153" s="3" t="s">
        <v>17</v>
      </c>
      <c r="H153" s="3" t="s">
        <v>29</v>
      </c>
      <c r="J153" s="8">
        <f>SUM(L153:S153)</f>
        <v>199.10309999999998</v>
      </c>
      <c r="L153" s="8">
        <f t="shared" ref="L153:T153" si="15">L116+L97</f>
        <v>199.10309999999998</v>
      </c>
      <c r="M153" s="8">
        <f t="shared" si="15"/>
        <v>0</v>
      </c>
      <c r="N153" s="8">
        <f t="shared" si="15"/>
        <v>0</v>
      </c>
      <c r="O153" s="8">
        <f t="shared" si="15"/>
        <v>0</v>
      </c>
      <c r="P153" s="8">
        <f t="shared" si="15"/>
        <v>0</v>
      </c>
      <c r="Q153" s="8">
        <f t="shared" si="15"/>
        <v>0</v>
      </c>
      <c r="R153" s="8">
        <f t="shared" si="15"/>
        <v>0</v>
      </c>
      <c r="S153" s="8">
        <f t="shared" si="15"/>
        <v>0</v>
      </c>
      <c r="T153" s="8">
        <f t="shared" si="15"/>
        <v>0</v>
      </c>
    </row>
    <row r="154" spans="1:22" s="3" customFormat="1" ht="12.75">
      <c r="A154" s="51"/>
      <c r="J154" s="9"/>
      <c r="L154" s="9"/>
      <c r="M154" s="9"/>
      <c r="N154" s="9"/>
      <c r="O154" s="9"/>
      <c r="P154" s="9"/>
      <c r="Q154" s="9"/>
      <c r="R154" s="9"/>
      <c r="S154" s="9"/>
      <c r="T154" s="9"/>
    </row>
    <row r="155" spans="1:22" s="3" customFormat="1" ht="12.75">
      <c r="A155" s="51"/>
      <c r="B155" s="7" t="s">
        <v>18</v>
      </c>
      <c r="C155" s="7"/>
      <c r="D155" s="7"/>
      <c r="E155" s="7"/>
      <c r="F155" s="7"/>
      <c r="G155" s="7"/>
      <c r="J155" s="9"/>
      <c r="L155" s="9"/>
      <c r="M155" s="9"/>
      <c r="N155" s="9"/>
      <c r="O155" s="9"/>
      <c r="P155" s="9"/>
      <c r="Q155" s="9"/>
      <c r="R155" s="9"/>
      <c r="S155" s="9"/>
      <c r="T155" s="9"/>
    </row>
    <row r="156" spans="1:22" s="3" customFormat="1" ht="12.75">
      <c r="A156" s="51"/>
      <c r="B156" s="3" t="s">
        <v>19</v>
      </c>
      <c r="D156" s="12"/>
      <c r="H156" s="3" t="s">
        <v>29</v>
      </c>
      <c r="J156" s="8">
        <f>SUM(L156:S156)</f>
        <v>11642.566100115864</v>
      </c>
      <c r="L156" s="8">
        <f>L100+L119</f>
        <v>0</v>
      </c>
      <c r="M156" s="8">
        <f t="shared" ref="M156:T156" si="16">M100+M119</f>
        <v>0</v>
      </c>
      <c r="N156" s="8">
        <f t="shared" si="16"/>
        <v>0</v>
      </c>
      <c r="O156" s="8">
        <f t="shared" si="16"/>
        <v>0</v>
      </c>
      <c r="P156" s="8">
        <f t="shared" si="16"/>
        <v>0</v>
      </c>
      <c r="Q156" s="8">
        <f t="shared" si="16"/>
        <v>11642.566100115864</v>
      </c>
      <c r="R156" s="8">
        <f t="shared" si="16"/>
        <v>0</v>
      </c>
      <c r="S156" s="8">
        <f t="shared" si="16"/>
        <v>0</v>
      </c>
      <c r="T156" s="8">
        <f t="shared" si="16"/>
        <v>0</v>
      </c>
    </row>
    <row r="157" spans="1:22" s="3" customFormat="1" ht="12.75">
      <c r="A157" s="51"/>
      <c r="B157" s="3" t="s">
        <v>203</v>
      </c>
      <c r="D157" s="12"/>
      <c r="H157" s="3" t="s">
        <v>29</v>
      </c>
      <c r="J157" s="8">
        <f>SUM(L157:S157)</f>
        <v>121255.16117150083</v>
      </c>
      <c r="L157" s="8">
        <f t="shared" ref="L157:N158" si="17">L101+L120</f>
        <v>0</v>
      </c>
      <c r="M157" s="8">
        <f t="shared" si="17"/>
        <v>0</v>
      </c>
      <c r="N157" s="8">
        <f t="shared" si="17"/>
        <v>1582.7224053716823</v>
      </c>
      <c r="O157" s="8">
        <f t="shared" ref="O157:T158" si="18">O101+O120</f>
        <v>8838.9194825365303</v>
      </c>
      <c r="P157" s="8">
        <f t="shared" si="18"/>
        <v>6355.46</v>
      </c>
      <c r="Q157" s="8">
        <f t="shared" si="18"/>
        <v>91540.473246115827</v>
      </c>
      <c r="R157" s="8">
        <f t="shared" si="18"/>
        <v>0</v>
      </c>
      <c r="S157" s="8">
        <f t="shared" si="18"/>
        <v>12937.586037476794</v>
      </c>
      <c r="T157" s="8">
        <f t="shared" si="18"/>
        <v>0</v>
      </c>
    </row>
    <row r="158" spans="1:22" s="3" customFormat="1" ht="12.75">
      <c r="A158" s="51"/>
      <c r="B158" s="3" t="s">
        <v>22</v>
      </c>
      <c r="H158" s="3" t="s">
        <v>29</v>
      </c>
      <c r="J158" s="8">
        <f>SUM(L158:S158)</f>
        <v>3147744.6493619015</v>
      </c>
      <c r="L158" s="8">
        <f t="shared" si="17"/>
        <v>0</v>
      </c>
      <c r="M158" s="8">
        <f t="shared" si="17"/>
        <v>0</v>
      </c>
      <c r="N158" s="8">
        <f t="shared" si="17"/>
        <v>0</v>
      </c>
      <c r="O158" s="8">
        <f t="shared" si="18"/>
        <v>2829824.2221706286</v>
      </c>
      <c r="P158" s="8">
        <f t="shared" si="18"/>
        <v>2620.9</v>
      </c>
      <c r="Q158" s="8">
        <f t="shared" si="18"/>
        <v>24687.497890805458</v>
      </c>
      <c r="R158" s="8">
        <f t="shared" si="18"/>
        <v>1226.9189214007258</v>
      </c>
      <c r="S158" s="8">
        <f t="shared" si="18"/>
        <v>289385.11037906673</v>
      </c>
      <c r="T158" s="8">
        <f t="shared" si="18"/>
        <v>0</v>
      </c>
    </row>
    <row r="159" spans="1:22" s="3" customFormat="1" ht="12.75">
      <c r="A159" s="51"/>
      <c r="J159" s="9"/>
      <c r="L159" s="9"/>
      <c r="M159" s="9"/>
      <c r="N159" s="9"/>
      <c r="O159" s="9"/>
      <c r="P159" s="9"/>
      <c r="Q159" s="9"/>
      <c r="R159" s="9"/>
      <c r="S159" s="9"/>
      <c r="T159" s="9"/>
    </row>
    <row r="160" spans="1:22" s="3" customFormat="1" ht="12.75">
      <c r="A160" s="51"/>
      <c r="B160" s="17" t="s">
        <v>216</v>
      </c>
      <c r="J160" s="9"/>
      <c r="L160" s="9"/>
      <c r="M160" s="9"/>
      <c r="N160" s="9"/>
      <c r="O160" s="9"/>
      <c r="P160" s="9"/>
      <c r="Q160" s="9"/>
      <c r="R160" s="9"/>
      <c r="S160" s="9"/>
      <c r="T160" s="9"/>
    </row>
    <row r="161" spans="1:22" s="3" customFormat="1" ht="12.75">
      <c r="A161" s="51"/>
      <c r="B161" s="7" t="s">
        <v>214</v>
      </c>
      <c r="J161" s="9"/>
      <c r="L161" s="62" t="s">
        <v>2</v>
      </c>
      <c r="M161" s="62" t="s">
        <v>52</v>
      </c>
      <c r="N161" s="62" t="s">
        <v>3</v>
      </c>
      <c r="O161" s="62" t="s">
        <v>4</v>
      </c>
      <c r="P161" s="62" t="s">
        <v>174</v>
      </c>
      <c r="Q161" s="62" t="s">
        <v>6</v>
      </c>
      <c r="R161" s="62" t="s">
        <v>7</v>
      </c>
      <c r="S161" s="9"/>
      <c r="T161" s="9"/>
      <c r="V161" s="3" t="s">
        <v>231</v>
      </c>
    </row>
    <row r="162" spans="1:22" s="3" customFormat="1" ht="12.75">
      <c r="A162" s="51"/>
      <c r="B162" s="3" t="s">
        <v>234</v>
      </c>
      <c r="H162" s="3" t="s">
        <v>29</v>
      </c>
      <c r="J162" s="8">
        <f>SUM(L162:R162)</f>
        <v>90855804.969854116</v>
      </c>
      <c r="L162" s="8">
        <f>SUM(L147:L149,L156:L158)</f>
        <v>1328277.3618122344</v>
      </c>
      <c r="M162" s="8">
        <f>SUM(M147:M149,M156:M158)</f>
        <v>997980.01926987641</v>
      </c>
      <c r="N162" s="8">
        <f>SUM(N147:N149,N156:N158)+SUM(S147:S149,S156:S158)-SUM(T147:T149,T156:T158)</f>
        <v>17552822.132709824</v>
      </c>
      <c r="O162" s="8">
        <f>SUM(O147:O149,O156:O158)+SUM(T147:T149,T156:T158)</f>
        <v>47167895.848843515</v>
      </c>
      <c r="P162" s="8">
        <f>SUM(P147:P149,P156:P158)</f>
        <v>1160054.3999999999</v>
      </c>
      <c r="Q162" s="8">
        <f t="shared" ref="Q162:R162" si="19">SUM(Q147:Q149,Q156:Q158)</f>
        <v>22167978.090055279</v>
      </c>
      <c r="R162" s="8">
        <f t="shared" si="19"/>
        <v>480797.11716339382</v>
      </c>
      <c r="S162" s="9"/>
      <c r="T162" s="9"/>
    </row>
    <row r="163" spans="1:22" s="3" customFormat="1" ht="12.75">
      <c r="A163" s="51"/>
      <c r="B163" s="3" t="s">
        <v>223</v>
      </c>
      <c r="H163" s="3" t="s">
        <v>29</v>
      </c>
      <c r="J163" s="8">
        <f>SUM(L163:R163)</f>
        <v>199.10309999999998</v>
      </c>
      <c r="L163" s="8">
        <f>SUM(L152:L153)</f>
        <v>199.10309999999998</v>
      </c>
      <c r="M163" s="8">
        <f>SUM(M152:M153)</f>
        <v>0</v>
      </c>
      <c r="N163" s="8">
        <f>SUM(N152:N153)+SUM(S152:S153)-SUM(T152:T153)</f>
        <v>0</v>
      </c>
      <c r="O163" s="8">
        <f>SUM(O152:O153)+SUM(T152:T153)</f>
        <v>0</v>
      </c>
      <c r="P163" s="8">
        <f>SUM(P152:P153)</f>
        <v>0</v>
      </c>
      <c r="Q163" s="8">
        <f>SUM(Q152:Q153)</f>
        <v>0</v>
      </c>
      <c r="R163" s="8">
        <f>SUM(R152:R153)</f>
        <v>0</v>
      </c>
      <c r="S163" s="9"/>
      <c r="T163" s="9"/>
    </row>
    <row r="164" spans="1:22">
      <c r="A164" s="140"/>
      <c r="B164" s="3"/>
      <c r="C164" s="3"/>
      <c r="D164" s="3"/>
      <c r="E164" s="3"/>
      <c r="F164" s="3"/>
      <c r="G164" s="3"/>
      <c r="H164" s="3"/>
    </row>
    <row r="165" spans="1:22" s="4" customFormat="1" ht="12.75">
      <c r="B165" s="4" t="s">
        <v>51</v>
      </c>
    </row>
    <row r="166" spans="1:22" s="3" customFormat="1" ht="12.75">
      <c r="A166" s="51"/>
    </row>
    <row r="167" spans="1:22" s="3" customFormat="1" ht="12.75">
      <c r="A167" s="51"/>
      <c r="B167" s="7" t="s">
        <v>33</v>
      </c>
    </row>
    <row r="168" spans="1:22" s="3" customFormat="1" ht="12.75">
      <c r="A168" s="51"/>
      <c r="J168" s="9"/>
      <c r="L168" s="9"/>
      <c r="M168" s="9"/>
      <c r="N168" s="9"/>
      <c r="O168" s="9"/>
      <c r="P168" s="9"/>
      <c r="Q168" s="9"/>
      <c r="R168" s="9"/>
      <c r="S168" s="9"/>
      <c r="T168" s="9"/>
    </row>
    <row r="169" spans="1:22" s="3" customFormat="1" ht="12.75">
      <c r="A169" s="51"/>
      <c r="B169" s="7" t="s">
        <v>12</v>
      </c>
      <c r="C169" s="7"/>
      <c r="D169" s="7"/>
      <c r="E169" s="7"/>
      <c r="F169" s="7"/>
      <c r="G169" s="7"/>
      <c r="J169" s="9"/>
      <c r="L169" s="9"/>
      <c r="M169" s="9"/>
      <c r="N169" s="9"/>
      <c r="O169" s="9"/>
      <c r="P169" s="9"/>
      <c r="Q169" s="9"/>
      <c r="R169" s="9"/>
      <c r="S169" s="9"/>
      <c r="T169" s="9"/>
    </row>
    <row r="170" spans="1:22" s="3" customFormat="1" ht="12.75">
      <c r="A170" s="51"/>
      <c r="B170" s="3" t="s">
        <v>13</v>
      </c>
      <c r="H170" s="3" t="s">
        <v>31</v>
      </c>
      <c r="J170" s="8">
        <f>SUM(L170:S170)</f>
        <v>90371984.754610375</v>
      </c>
      <c r="L170" s="21">
        <f>'INPUT OPEX-AD'!L48</f>
        <v>1358152.7893997252</v>
      </c>
      <c r="M170" s="21">
        <f>'INPUT OPEX-AD'!M48</f>
        <v>1556324.114601989</v>
      </c>
      <c r="N170" s="21">
        <f>'INPUT OPEX-AD'!N48</f>
        <v>15246668.433607571</v>
      </c>
      <c r="O170" s="21">
        <f>'INPUT OPEX-AD'!O48</f>
        <v>35974867.471261404</v>
      </c>
      <c r="P170" s="21">
        <f>'INPUT OPEX-AD'!P48</f>
        <v>857354.9</v>
      </c>
      <c r="Q170" s="21">
        <f>'INPUT OPEX-AD'!Q48</f>
        <v>28801754.253224954</v>
      </c>
      <c r="R170" s="21">
        <f>'INPUT OPEX-AD'!R48</f>
        <v>658603.37026303948</v>
      </c>
      <c r="S170" s="21">
        <f>'INPUT OPEX-AD'!S48</f>
        <v>5918259.4222516809</v>
      </c>
      <c r="T170" s="21">
        <f>'INPUT OPEX-AD'!U48</f>
        <v>1464235.9</v>
      </c>
    </row>
    <row r="171" spans="1:22" s="3" customFormat="1" ht="12.75">
      <c r="A171" s="51"/>
      <c r="B171" s="3" t="s">
        <v>63</v>
      </c>
      <c r="H171" s="3" t="s">
        <v>31</v>
      </c>
      <c r="J171" s="8">
        <f>SUM(L171:S171)</f>
        <v>167524.94399975822</v>
      </c>
      <c r="L171" s="21">
        <f>'INPUT OPEX-AD'!L49</f>
        <v>1711</v>
      </c>
      <c r="M171" s="21">
        <f>'INPUT OPEX-AD'!M49</f>
        <v>0</v>
      </c>
      <c r="N171" s="21">
        <f>'INPUT OPEX-AD'!N49</f>
        <v>16876.10010387432</v>
      </c>
      <c r="O171" s="21">
        <f>'INPUT OPEX-AD'!O49</f>
        <v>130533.21467017656</v>
      </c>
      <c r="P171" s="21">
        <f>'INPUT OPEX-AD'!P49</f>
        <v>0</v>
      </c>
      <c r="Q171" s="21">
        <f>'INPUT OPEX-AD'!Q49</f>
        <v>0</v>
      </c>
      <c r="R171" s="21">
        <f>'INPUT OPEX-AD'!R49</f>
        <v>1320.6928999042245</v>
      </c>
      <c r="S171" s="21">
        <f>'INPUT OPEX-AD'!S49</f>
        <v>17083.93632580313</v>
      </c>
      <c r="T171" s="21">
        <f>'INPUT OPEX-AD'!U49</f>
        <v>0</v>
      </c>
    </row>
    <row r="172" spans="1:22" s="3" customFormat="1" ht="12.75">
      <c r="A172" s="51"/>
      <c r="B172" s="3" t="s">
        <v>14</v>
      </c>
      <c r="H172" s="3" t="s">
        <v>31</v>
      </c>
      <c r="J172" s="8">
        <f>SUM(L172:S172)</f>
        <v>55457.590000000004</v>
      </c>
      <c r="L172" s="21">
        <f>'INPUT OPEX-AD'!L50</f>
        <v>0</v>
      </c>
      <c r="M172" s="21">
        <f>'INPUT OPEX-AD'!M50</f>
        <v>0</v>
      </c>
      <c r="N172" s="21">
        <f>'INPUT OPEX-AD'!N50</f>
        <v>0</v>
      </c>
      <c r="O172" s="21">
        <f>'INPUT OPEX-AD'!O50</f>
        <v>0</v>
      </c>
      <c r="P172" s="21">
        <f>'INPUT OPEX-AD'!P50</f>
        <v>55457.590000000004</v>
      </c>
      <c r="Q172" s="21">
        <f>'INPUT OPEX-AD'!Q50</f>
        <v>0</v>
      </c>
      <c r="R172" s="21">
        <f>'INPUT OPEX-AD'!R50</f>
        <v>0</v>
      </c>
      <c r="S172" s="21">
        <f>'INPUT OPEX-AD'!S50</f>
        <v>0</v>
      </c>
      <c r="T172" s="21">
        <f>'INPUT OPEX-AD'!U50</f>
        <v>0</v>
      </c>
    </row>
    <row r="173" spans="1:22" s="3" customFormat="1" ht="12.75">
      <c r="A173" s="51"/>
      <c r="J173" s="9"/>
      <c r="L173" s="9"/>
      <c r="M173" s="9"/>
      <c r="N173" s="9"/>
      <c r="O173" s="9"/>
      <c r="P173" s="9"/>
      <c r="Q173" s="9"/>
      <c r="R173" s="9"/>
      <c r="S173" s="9"/>
      <c r="T173" s="9"/>
    </row>
    <row r="174" spans="1:22" s="3" customFormat="1" ht="12.75">
      <c r="A174" s="51"/>
      <c r="B174" s="7" t="s">
        <v>15</v>
      </c>
      <c r="C174" s="7"/>
      <c r="D174" s="7"/>
      <c r="E174" s="7"/>
      <c r="F174" s="7"/>
      <c r="G174" s="7"/>
      <c r="J174" s="9"/>
      <c r="L174" s="9"/>
      <c r="M174" s="9"/>
      <c r="N174" s="9"/>
      <c r="O174" s="9"/>
      <c r="P174" s="9"/>
      <c r="Q174" s="9"/>
      <c r="R174" s="9"/>
      <c r="S174" s="9"/>
      <c r="T174" s="9"/>
    </row>
    <row r="175" spans="1:22" s="3" customFormat="1" ht="12.75">
      <c r="A175" s="51"/>
      <c r="B175" s="3" t="s">
        <v>16</v>
      </c>
      <c r="H175" s="3" t="s">
        <v>31</v>
      </c>
      <c r="J175" s="8">
        <f>SUM(L175:S175)</f>
        <v>0</v>
      </c>
      <c r="L175" s="21">
        <f>'INPUT OPEX-AD'!L53</f>
        <v>0</v>
      </c>
      <c r="M175" s="21">
        <f>'INPUT OPEX-AD'!M53</f>
        <v>0</v>
      </c>
      <c r="N175" s="21">
        <f>'INPUT OPEX-AD'!N53</f>
        <v>0</v>
      </c>
      <c r="O175" s="21">
        <f>'INPUT OPEX-AD'!O53</f>
        <v>0</v>
      </c>
      <c r="P175" s="21">
        <f>'INPUT OPEX-AD'!P53</f>
        <v>0</v>
      </c>
      <c r="Q175" s="21">
        <f>'INPUT OPEX-AD'!Q53</f>
        <v>0</v>
      </c>
      <c r="R175" s="21">
        <f>'INPUT OPEX-AD'!R53</f>
        <v>0</v>
      </c>
      <c r="S175" s="21">
        <f>'INPUT OPEX-AD'!S53</f>
        <v>0</v>
      </c>
      <c r="T175" s="21">
        <f>'INPUT OPEX-AD'!U53</f>
        <v>0</v>
      </c>
    </row>
    <row r="176" spans="1:22" s="3" customFormat="1" ht="12.75">
      <c r="A176" s="51"/>
      <c r="B176" s="3" t="s">
        <v>17</v>
      </c>
      <c r="H176" s="3" t="s">
        <v>31</v>
      </c>
      <c r="J176" s="8">
        <f>SUM(L176:S176)</f>
        <v>66419.747460085302</v>
      </c>
      <c r="L176" s="21">
        <f>'INPUT OPEX-AD'!L54</f>
        <v>192.50162162162161</v>
      </c>
      <c r="M176" s="21">
        <f>'INPUT OPEX-AD'!M54</f>
        <v>0</v>
      </c>
      <c r="N176" s="21">
        <f>'INPUT OPEX-AD'!N54</f>
        <v>66227.245838463685</v>
      </c>
      <c r="O176" s="21">
        <f>'INPUT OPEX-AD'!O54</f>
        <v>0</v>
      </c>
      <c r="P176" s="21">
        <f>'INPUT OPEX-AD'!P54</f>
        <v>0</v>
      </c>
      <c r="Q176" s="21">
        <f>'INPUT OPEX-AD'!Q54</f>
        <v>0</v>
      </c>
      <c r="R176" s="21">
        <f>'INPUT OPEX-AD'!R54</f>
        <v>0</v>
      </c>
      <c r="S176" s="21">
        <f>'INPUT OPEX-AD'!S54</f>
        <v>0</v>
      </c>
      <c r="T176" s="21">
        <f>'INPUT OPEX-AD'!U54</f>
        <v>0</v>
      </c>
    </row>
    <row r="177" spans="1:20" s="3" customFormat="1" ht="12.75">
      <c r="A177" s="51"/>
      <c r="J177" s="9"/>
      <c r="L177" s="9"/>
      <c r="M177" s="9"/>
      <c r="N177" s="9"/>
      <c r="O177" s="9"/>
      <c r="P177" s="9"/>
      <c r="Q177" s="9"/>
      <c r="R177" s="9"/>
      <c r="S177" s="9"/>
      <c r="T177" s="9"/>
    </row>
    <row r="178" spans="1:20" s="3" customFormat="1" ht="12.75">
      <c r="A178" s="51"/>
      <c r="B178" s="7" t="s">
        <v>18</v>
      </c>
      <c r="C178" s="7"/>
      <c r="D178" s="7"/>
      <c r="E178" s="7"/>
      <c r="F178" s="7"/>
      <c r="G178" s="7"/>
      <c r="J178" s="9"/>
      <c r="L178" s="9"/>
      <c r="M178" s="9"/>
      <c r="N178" s="9"/>
      <c r="O178" s="9"/>
      <c r="P178" s="9"/>
      <c r="Q178" s="9"/>
      <c r="R178" s="9"/>
      <c r="S178" s="9"/>
      <c r="T178" s="9"/>
    </row>
    <row r="179" spans="1:20" s="3" customFormat="1" ht="12.75">
      <c r="A179" s="51"/>
      <c r="B179" s="3" t="s">
        <v>19</v>
      </c>
      <c r="D179" s="12"/>
      <c r="H179" s="3" t="s">
        <v>31</v>
      </c>
      <c r="J179" s="8">
        <f>SUM(L179:S179)</f>
        <v>157564.20551543488</v>
      </c>
      <c r="L179" s="21">
        <f>'INPUT OPEX-AD'!L57</f>
        <v>0</v>
      </c>
      <c r="M179" s="21">
        <f>'INPUT OPEX-AD'!M57</f>
        <v>0</v>
      </c>
      <c r="N179" s="21">
        <f>'INPUT OPEX-AD'!N57</f>
        <v>0</v>
      </c>
      <c r="O179" s="21">
        <f>'INPUT OPEX-AD'!O57</f>
        <v>0</v>
      </c>
      <c r="P179" s="21">
        <f>'INPUT OPEX-AD'!P57</f>
        <v>0</v>
      </c>
      <c r="Q179" s="21">
        <f>'INPUT OPEX-AD'!Q57</f>
        <v>150314.75540808518</v>
      </c>
      <c r="R179" s="21">
        <f>'INPUT OPEX-AD'!R57</f>
        <v>0</v>
      </c>
      <c r="S179" s="21">
        <f>'INPUT OPEX-AD'!S57</f>
        <v>7249.4501073497013</v>
      </c>
      <c r="T179" s="21">
        <f>'INPUT OPEX-AD'!U57</f>
        <v>0</v>
      </c>
    </row>
    <row r="180" spans="1:20" s="3" customFormat="1" ht="12.75">
      <c r="A180" s="51"/>
      <c r="B180" s="3" t="s">
        <v>203</v>
      </c>
      <c r="D180" s="12"/>
      <c r="H180" s="3" t="s">
        <v>31</v>
      </c>
      <c r="J180" s="8">
        <f>SUM(L180:S180)</f>
        <v>179299.88169753493</v>
      </c>
      <c r="L180" s="21">
        <f>'INPUT OPEX-AD'!L58</f>
        <v>4714.1099999999997</v>
      </c>
      <c r="M180" s="21">
        <f>'INPUT OPEX-AD'!M58</f>
        <v>545.20769827103118</v>
      </c>
      <c r="N180" s="21">
        <f>'INPUT OPEX-AD'!N58</f>
        <v>103647.55566672537</v>
      </c>
      <c r="O180" s="21">
        <f>'INPUT OPEX-AD'!O58</f>
        <v>7776.4211661057871</v>
      </c>
      <c r="P180" s="21">
        <f>'INPUT OPEX-AD'!P58</f>
        <v>7160.3</v>
      </c>
      <c r="Q180" s="21">
        <f>'INPUT OPEX-AD'!Q58</f>
        <v>13000.304922990534</v>
      </c>
      <c r="R180" s="21">
        <f>'INPUT OPEX-AD'!R58</f>
        <v>0</v>
      </c>
      <c r="S180" s="21">
        <f>'INPUT OPEX-AD'!S58</f>
        <v>42455.982243442209</v>
      </c>
      <c r="T180" s="21">
        <f>'INPUT OPEX-AD'!U58</f>
        <v>0</v>
      </c>
    </row>
    <row r="181" spans="1:20" s="3" customFormat="1" ht="12.75">
      <c r="A181" s="51"/>
      <c r="B181" s="3" t="s">
        <v>22</v>
      </c>
      <c r="H181" s="3" t="s">
        <v>31</v>
      </c>
      <c r="J181" s="8">
        <f>SUM(L181:S181)</f>
        <v>4405508.7860267991</v>
      </c>
      <c r="L181" s="21">
        <f>'INPUT OPEX-AD'!L59</f>
        <v>0</v>
      </c>
      <c r="M181" s="21">
        <f>'INPUT OPEX-AD'!M59</f>
        <v>0</v>
      </c>
      <c r="N181" s="21">
        <f>'INPUT OPEX-AD'!N59</f>
        <v>91972.341614707882</v>
      </c>
      <c r="O181" s="21">
        <f>'INPUT OPEX-AD'!O59</f>
        <v>2526526.1822957173</v>
      </c>
      <c r="P181" s="21">
        <f>'INPUT OPEX-AD'!P59</f>
        <v>3726.8599999999997</v>
      </c>
      <c r="Q181" s="21">
        <f>'INPUT OPEX-AD'!Q59</f>
        <v>1626617.6764687772</v>
      </c>
      <c r="R181" s="21">
        <f>'INPUT OPEX-AD'!R59</f>
        <v>113.05264581832644</v>
      </c>
      <c r="S181" s="21">
        <f>'INPUT OPEX-AD'!S59</f>
        <v>156552.67300177849</v>
      </c>
      <c r="T181" s="21">
        <f>'INPUT OPEX-AD'!U59</f>
        <v>0</v>
      </c>
    </row>
    <row r="182" spans="1:20" s="3" customFormat="1" ht="12.75">
      <c r="A182" s="51"/>
      <c r="J182" s="9"/>
      <c r="L182" s="9"/>
      <c r="M182" s="9"/>
      <c r="N182" s="9"/>
      <c r="O182" s="9"/>
      <c r="P182" s="9"/>
      <c r="Q182" s="9"/>
      <c r="R182" s="9"/>
      <c r="S182" s="9"/>
      <c r="T182" s="9"/>
    </row>
    <row r="183" spans="1:20" s="3" customFormat="1" ht="12.75">
      <c r="A183" s="51"/>
      <c r="B183" s="7" t="s">
        <v>23</v>
      </c>
      <c r="C183" s="7"/>
      <c r="D183" s="7"/>
      <c r="E183" s="7"/>
      <c r="F183" s="7"/>
      <c r="G183" s="7"/>
      <c r="H183" s="3" t="s">
        <v>31</v>
      </c>
      <c r="J183" s="8">
        <f>SUM(L183:S183)</f>
        <v>95403759.909309968</v>
      </c>
      <c r="L183" s="8">
        <f>SUM(L170:L172,L175:L176,L179:L181)</f>
        <v>1364770.4010213469</v>
      </c>
      <c r="M183" s="8">
        <f t="shared" ref="M183:T183" si="20">SUM(M170:M172,M175:M176,M179:M181)</f>
        <v>1556869.3223002602</v>
      </c>
      <c r="N183" s="8">
        <f t="shared" si="20"/>
        <v>15525391.676831342</v>
      </c>
      <c r="O183" s="8">
        <f t="shared" si="20"/>
        <v>38639703.289393403</v>
      </c>
      <c r="P183" s="8">
        <f t="shared" si="20"/>
        <v>923699.65</v>
      </c>
      <c r="Q183" s="8">
        <f t="shared" si="20"/>
        <v>30591686.990024809</v>
      </c>
      <c r="R183" s="8">
        <f t="shared" si="20"/>
        <v>660037.11580876203</v>
      </c>
      <c r="S183" s="8">
        <f t="shared" si="20"/>
        <v>6141601.4639300546</v>
      </c>
      <c r="T183" s="8">
        <f t="shared" si="20"/>
        <v>1464235.9</v>
      </c>
    </row>
    <row r="184" spans="1:20" s="3" customFormat="1" ht="12.75">
      <c r="A184" s="51"/>
      <c r="J184" s="9"/>
      <c r="K184" s="9"/>
      <c r="L184" s="9"/>
      <c r="M184" s="9"/>
      <c r="N184" s="9"/>
      <c r="O184" s="9"/>
      <c r="P184" s="9"/>
      <c r="Q184" s="9"/>
      <c r="R184" s="9"/>
      <c r="S184" s="9"/>
      <c r="T184" s="9"/>
    </row>
    <row r="185" spans="1:20" s="3" customFormat="1" ht="12.75">
      <c r="A185" s="51"/>
      <c r="J185" s="9"/>
      <c r="K185" s="9"/>
      <c r="L185" s="9"/>
      <c r="M185" s="9"/>
      <c r="N185" s="9"/>
      <c r="O185" s="9"/>
      <c r="P185" s="9"/>
      <c r="Q185" s="9"/>
      <c r="R185" s="9"/>
      <c r="S185" s="9"/>
      <c r="T185" s="9"/>
    </row>
    <row r="186" spans="1:20" s="3" customFormat="1" ht="12.75">
      <c r="A186" s="51"/>
      <c r="B186" s="7"/>
      <c r="J186" s="9"/>
      <c r="K186" s="9"/>
      <c r="L186" s="9"/>
      <c r="M186" s="9"/>
      <c r="N186" s="9"/>
      <c r="O186" s="9"/>
      <c r="P186" s="9"/>
      <c r="Q186" s="9"/>
      <c r="R186" s="9"/>
      <c r="S186" s="9"/>
      <c r="T186" s="9"/>
    </row>
    <row r="187" spans="1:20" s="3" customFormat="1" ht="12.75">
      <c r="A187" s="51"/>
      <c r="B187" s="7" t="s">
        <v>34</v>
      </c>
      <c r="J187" s="9"/>
      <c r="K187" s="9"/>
      <c r="L187" s="9"/>
      <c r="M187" s="9"/>
      <c r="N187" s="9"/>
      <c r="O187" s="9"/>
      <c r="P187" s="9"/>
      <c r="Q187" s="9"/>
      <c r="R187" s="9"/>
      <c r="S187" s="9"/>
      <c r="T187" s="9"/>
    </row>
    <row r="188" spans="1:20" s="3" customFormat="1" ht="12.75">
      <c r="A188" s="51"/>
      <c r="B188" s="7" t="s">
        <v>12</v>
      </c>
      <c r="J188" s="23"/>
      <c r="K188" s="9"/>
      <c r="L188" s="9"/>
      <c r="M188" s="9"/>
      <c r="N188" s="9"/>
      <c r="O188" s="9"/>
      <c r="P188" s="9"/>
      <c r="Q188" s="9"/>
      <c r="R188" s="9"/>
      <c r="S188" s="9"/>
      <c r="T188" s="9"/>
    </row>
    <row r="189" spans="1:20" s="3" customFormat="1" ht="12.75">
      <c r="A189" s="51"/>
      <c r="B189" s="3" t="s">
        <v>13</v>
      </c>
      <c r="H189" s="3" t="s">
        <v>31</v>
      </c>
      <c r="J189" s="8">
        <f>SUM(L189:S189)</f>
        <v>0</v>
      </c>
      <c r="K189" s="9"/>
      <c r="L189" s="10"/>
      <c r="M189" s="10"/>
      <c r="N189" s="10"/>
      <c r="O189" s="10"/>
      <c r="P189" s="10"/>
      <c r="Q189" s="10"/>
      <c r="R189" s="10"/>
      <c r="S189" s="10"/>
      <c r="T189" s="10"/>
    </row>
    <row r="190" spans="1:20" s="3" customFormat="1" ht="12.75">
      <c r="A190" s="51"/>
      <c r="B190" s="3" t="s">
        <v>63</v>
      </c>
      <c r="H190" s="3" t="s">
        <v>31</v>
      </c>
      <c r="J190" s="8">
        <f>SUM(L190:S190)</f>
        <v>0</v>
      </c>
      <c r="K190" s="9"/>
      <c r="L190" s="10"/>
      <c r="M190" s="10"/>
      <c r="N190" s="10"/>
      <c r="O190" s="10"/>
      <c r="P190" s="10"/>
      <c r="Q190" s="10"/>
      <c r="R190" s="10"/>
      <c r="S190" s="10"/>
      <c r="T190" s="10"/>
    </row>
    <row r="191" spans="1:20" s="3" customFormat="1" ht="12.75">
      <c r="A191" s="51"/>
      <c r="B191" s="3" t="s">
        <v>14</v>
      </c>
      <c r="H191" s="3" t="s">
        <v>31</v>
      </c>
      <c r="J191" s="8">
        <f>SUM(L191:S191)</f>
        <v>0</v>
      </c>
      <c r="K191" s="9"/>
      <c r="L191" s="10"/>
      <c r="M191" s="10"/>
      <c r="N191" s="10"/>
      <c r="O191" s="10"/>
      <c r="P191" s="10"/>
      <c r="Q191" s="10"/>
      <c r="R191" s="10"/>
      <c r="S191" s="10"/>
      <c r="T191" s="10"/>
    </row>
    <row r="192" spans="1:20" s="3" customFormat="1" ht="12.75">
      <c r="A192" s="51"/>
      <c r="K192" s="9"/>
    </row>
    <row r="193" spans="1:20" s="3" customFormat="1" ht="12.75">
      <c r="A193" s="51"/>
      <c r="B193" s="7" t="s">
        <v>15</v>
      </c>
      <c r="K193" s="9"/>
    </row>
    <row r="194" spans="1:20" s="3" customFormat="1" ht="12.75">
      <c r="A194" s="51"/>
      <c r="B194" s="3" t="s">
        <v>16</v>
      </c>
      <c r="H194" s="3" t="s">
        <v>31</v>
      </c>
      <c r="J194" s="8">
        <f>SUM(L194:S194)</f>
        <v>0</v>
      </c>
      <c r="K194" s="9"/>
      <c r="L194" s="10"/>
      <c r="M194" s="10"/>
      <c r="N194" s="10"/>
      <c r="O194" s="10"/>
      <c r="P194" s="10"/>
      <c r="Q194" s="10"/>
      <c r="R194" s="10"/>
      <c r="S194" s="10"/>
      <c r="T194" s="10"/>
    </row>
    <row r="195" spans="1:20" s="3" customFormat="1" ht="12.75">
      <c r="A195" s="51"/>
      <c r="B195" s="3" t="s">
        <v>17</v>
      </c>
      <c r="H195" s="3" t="s">
        <v>31</v>
      </c>
      <c r="J195" s="8">
        <f>SUM(L195:S195)</f>
        <v>0</v>
      </c>
      <c r="K195" s="9"/>
      <c r="L195" s="10"/>
      <c r="M195" s="10"/>
      <c r="N195" s="10"/>
      <c r="O195" s="10"/>
      <c r="P195" s="10"/>
      <c r="Q195" s="10"/>
      <c r="R195" s="10"/>
      <c r="S195" s="10"/>
      <c r="T195" s="10"/>
    </row>
    <row r="196" spans="1:20" s="3" customFormat="1" ht="12.75">
      <c r="A196" s="51"/>
    </row>
    <row r="197" spans="1:20" s="3" customFormat="1" ht="12.75">
      <c r="A197" s="51"/>
      <c r="B197" s="7" t="s">
        <v>18</v>
      </c>
    </row>
    <row r="198" spans="1:20" s="3" customFormat="1" ht="12.75">
      <c r="A198" s="51"/>
      <c r="B198" s="3" t="s">
        <v>19</v>
      </c>
      <c r="H198" s="3" t="s">
        <v>31</v>
      </c>
      <c r="J198" s="8">
        <f>SUM(L198:S198)</f>
        <v>0</v>
      </c>
      <c r="K198" s="9"/>
      <c r="L198" s="10"/>
      <c r="M198" s="10"/>
      <c r="N198" s="10"/>
      <c r="O198" s="10"/>
      <c r="P198" s="10"/>
      <c r="Q198" s="10"/>
      <c r="R198" s="10"/>
      <c r="S198" s="10"/>
      <c r="T198" s="10"/>
    </row>
    <row r="199" spans="1:20" s="3" customFormat="1" ht="12.75">
      <c r="A199" s="51"/>
      <c r="B199" s="3" t="s">
        <v>203</v>
      </c>
      <c r="H199" s="3" t="s">
        <v>31</v>
      </c>
      <c r="J199" s="8">
        <f>SUM(L199:S199)</f>
        <v>0</v>
      </c>
      <c r="K199" s="9"/>
      <c r="L199" s="10"/>
      <c r="M199" s="10"/>
      <c r="N199" s="10"/>
      <c r="O199" s="10"/>
      <c r="P199" s="10"/>
      <c r="Q199" s="10"/>
      <c r="R199" s="10"/>
      <c r="S199" s="10"/>
      <c r="T199" s="10"/>
    </row>
    <row r="200" spans="1:20" s="3" customFormat="1" ht="12.75">
      <c r="A200" s="51"/>
      <c r="B200" s="3" t="s">
        <v>22</v>
      </c>
      <c r="H200" s="3" t="s">
        <v>31</v>
      </c>
      <c r="J200" s="8">
        <f>SUM(L200:S200)</f>
        <v>0</v>
      </c>
      <c r="K200" s="9"/>
      <c r="L200" s="10"/>
      <c r="M200" s="10"/>
      <c r="N200" s="10"/>
      <c r="O200" s="10"/>
      <c r="P200" s="10"/>
      <c r="Q200" s="10"/>
      <c r="R200" s="10"/>
      <c r="S200" s="10"/>
      <c r="T200" s="10"/>
    </row>
    <row r="201" spans="1:20" s="3" customFormat="1" ht="12.75">
      <c r="A201" s="51"/>
    </row>
    <row r="202" spans="1:20" s="3" customFormat="1" ht="12.75">
      <c r="A202" s="51"/>
      <c r="B202" s="7" t="s">
        <v>23</v>
      </c>
      <c r="H202" s="3" t="s">
        <v>31</v>
      </c>
      <c r="J202" s="8">
        <f>SUM(L202:S202)</f>
        <v>0</v>
      </c>
      <c r="K202" s="11"/>
      <c r="L202" s="8">
        <f>SUM(L189:L191,L194:L195,L198:L200)</f>
        <v>0</v>
      </c>
      <c r="M202" s="8">
        <f t="shared" ref="M202:T202" si="21">SUM(M189:M191,M194:M195,M198:M200)</f>
        <v>0</v>
      </c>
      <c r="N202" s="8">
        <f t="shared" si="21"/>
        <v>0</v>
      </c>
      <c r="O202" s="8">
        <f t="shared" si="21"/>
        <v>0</v>
      </c>
      <c r="P202" s="8">
        <f t="shared" si="21"/>
        <v>0</v>
      </c>
      <c r="Q202" s="8">
        <f t="shared" si="21"/>
        <v>0</v>
      </c>
      <c r="R202" s="8">
        <f t="shared" si="21"/>
        <v>0</v>
      </c>
      <c r="S202" s="8">
        <f t="shared" si="21"/>
        <v>0</v>
      </c>
      <c r="T202" s="8">
        <f t="shared" si="21"/>
        <v>0</v>
      </c>
    </row>
    <row r="203" spans="1:20" s="3" customFormat="1" ht="12.75">
      <c r="A203" s="51"/>
      <c r="J203" s="9"/>
      <c r="K203" s="9"/>
      <c r="L203" s="9"/>
      <c r="M203" s="9"/>
      <c r="N203" s="9"/>
      <c r="O203" s="9"/>
      <c r="P203" s="9"/>
      <c r="Q203" s="9"/>
      <c r="R203" s="9"/>
      <c r="S203" s="9"/>
      <c r="T203" s="9"/>
    </row>
    <row r="204" spans="1:20" s="3" customFormat="1" ht="12.75">
      <c r="A204" s="51"/>
      <c r="B204" s="7"/>
    </row>
    <row r="205" spans="1:20" s="3" customFormat="1" ht="12.75">
      <c r="A205" s="51"/>
      <c r="J205" s="9"/>
      <c r="K205" s="9"/>
      <c r="L205" s="9"/>
      <c r="M205" s="9"/>
      <c r="N205" s="9"/>
      <c r="O205" s="9"/>
      <c r="P205" s="9"/>
      <c r="Q205" s="9"/>
      <c r="R205" s="9"/>
      <c r="S205" s="9"/>
      <c r="T205" s="9"/>
    </row>
    <row r="206" spans="1:20" s="3" customFormat="1" ht="12.75">
      <c r="A206" s="51"/>
      <c r="J206" s="9"/>
      <c r="K206" s="9"/>
      <c r="L206" s="9"/>
      <c r="M206" s="9"/>
      <c r="N206" s="9"/>
      <c r="O206" s="9"/>
      <c r="P206" s="9"/>
      <c r="Q206" s="9"/>
      <c r="R206" s="9"/>
      <c r="S206" s="9"/>
      <c r="T206" s="9"/>
    </row>
    <row r="207" spans="1:20" s="3" customFormat="1" ht="12.75">
      <c r="A207" s="51"/>
      <c r="B207" s="7" t="s">
        <v>35</v>
      </c>
      <c r="J207" s="9"/>
      <c r="K207" s="9"/>
      <c r="L207" s="9"/>
      <c r="M207" s="9"/>
      <c r="N207" s="9"/>
      <c r="O207" s="9"/>
      <c r="P207" s="9"/>
      <c r="Q207" s="9"/>
      <c r="R207" s="9"/>
      <c r="S207" s="9"/>
      <c r="T207" s="9"/>
    </row>
    <row r="208" spans="1:20" s="3" customFormat="1" ht="12.75">
      <c r="A208" s="51"/>
      <c r="B208" s="7"/>
      <c r="J208" s="9"/>
      <c r="K208" s="9"/>
      <c r="L208" s="9"/>
      <c r="M208" s="9"/>
      <c r="N208" s="9"/>
      <c r="O208" s="9"/>
      <c r="P208" s="9"/>
      <c r="Q208" s="9"/>
      <c r="R208" s="9"/>
      <c r="S208" s="9"/>
      <c r="T208" s="9"/>
    </row>
    <row r="209" spans="1:21" s="3" customFormat="1" ht="12.75">
      <c r="A209" s="51"/>
      <c r="B209" s="17" t="s">
        <v>39</v>
      </c>
      <c r="C209" s="14"/>
      <c r="D209" s="14"/>
      <c r="E209" s="14"/>
      <c r="F209" s="14"/>
      <c r="G209" s="14"/>
      <c r="H209" s="14"/>
      <c r="L209" s="26"/>
      <c r="M209" s="26"/>
      <c r="N209" s="26"/>
      <c r="O209" s="26"/>
      <c r="P209" s="26"/>
      <c r="Q209" s="26"/>
      <c r="R209" s="26"/>
      <c r="S209" s="26"/>
      <c r="T209" s="26"/>
    </row>
    <row r="210" spans="1:21" s="3" customFormat="1" ht="12.75">
      <c r="A210" s="51"/>
      <c r="B210" s="3" t="s">
        <v>41</v>
      </c>
      <c r="C210" s="14"/>
      <c r="D210" s="14"/>
      <c r="E210" s="14"/>
      <c r="F210" s="14"/>
      <c r="G210" s="14"/>
      <c r="H210" s="3" t="s">
        <v>31</v>
      </c>
      <c r="J210" s="8">
        <f>SUM(L210:S210)</f>
        <v>9159015.9805688672</v>
      </c>
      <c r="K210" s="9"/>
      <c r="L210" s="21">
        <f>'Input Ov.Op- AD'!L129</f>
        <v>144730.04286786186</v>
      </c>
      <c r="M210" s="21">
        <f>'Input Ov.Op- AD'!M129</f>
        <v>224181.41999999998</v>
      </c>
      <c r="N210" s="21">
        <f>'Input Ov.Op- AD'!N129</f>
        <v>3747834.0587966563</v>
      </c>
      <c r="O210" s="21">
        <f>'Input Ov.Op- AD'!O129</f>
        <v>1838103.4738771881</v>
      </c>
      <c r="P210" s="21">
        <f>'Input Ov.Op- AD'!P129</f>
        <v>98177.39</v>
      </c>
      <c r="Q210" s="21">
        <f>'Input Ov.Op- AD'!Q129</f>
        <v>2188283.353119323</v>
      </c>
      <c r="R210" s="21">
        <f>'Input Ov.Op- AD'!R129</f>
        <v>212404.38190783933</v>
      </c>
      <c r="S210" s="21">
        <f>'Input Ov.Op- AD'!S129</f>
        <v>705301.8600000001</v>
      </c>
      <c r="T210" s="21">
        <f>'Input Ov.Op- AD'!U129</f>
        <v>166254.20000000001</v>
      </c>
    </row>
    <row r="211" spans="1:21" s="3" customFormat="1" ht="12.75">
      <c r="A211" s="51"/>
      <c r="B211" s="3" t="s">
        <v>184</v>
      </c>
      <c r="C211" s="14"/>
      <c r="D211" s="14"/>
      <c r="E211" s="14"/>
      <c r="F211" s="14"/>
      <c r="G211" s="14"/>
      <c r="H211" s="3" t="s">
        <v>31</v>
      </c>
      <c r="I211" s="23"/>
      <c r="J211" s="8">
        <f>SUM(L211:S211)</f>
        <v>1536098.4950950313</v>
      </c>
      <c r="K211" s="9"/>
      <c r="L211" s="21">
        <f>'Input Ov.Op- AD'!L121</f>
        <v>105089.11</v>
      </c>
      <c r="M211" s="21">
        <f>'Input Ov.Op- AD'!M121</f>
        <v>80857.63</v>
      </c>
      <c r="N211" s="21">
        <f>'Input Ov.Op- AD'!N121</f>
        <v>347996.17999999993</v>
      </c>
      <c r="O211" s="21">
        <f>'Input Ov.Op- AD'!O121</f>
        <v>142841.51</v>
      </c>
      <c r="P211" s="21">
        <f>'Input Ov.Op- AD'!P121</f>
        <v>72009.39</v>
      </c>
      <c r="Q211" s="21">
        <f>'Input Ov.Op- AD'!Q121</f>
        <v>448314.94509503123</v>
      </c>
      <c r="R211" s="21">
        <f>'Input Ov.Op- AD'!R121</f>
        <v>1872.31</v>
      </c>
      <c r="S211" s="21">
        <f>'Input Ov.Op- AD'!S121</f>
        <v>337117.42000000004</v>
      </c>
      <c r="T211" s="21">
        <f>'Input Ov.Op- AD'!U121</f>
        <v>0</v>
      </c>
      <c r="U211" s="23"/>
    </row>
    <row r="212" spans="1:21" s="3" customFormat="1" ht="12.75">
      <c r="A212" s="51"/>
      <c r="C212" s="14"/>
      <c r="D212" s="14"/>
      <c r="E212" s="14"/>
      <c r="F212" s="14"/>
      <c r="G212" s="14"/>
      <c r="H212" s="23"/>
      <c r="I212" s="23"/>
      <c r="J212" s="23"/>
      <c r="K212" s="23"/>
      <c r="L212" s="145"/>
      <c r="M212" s="145"/>
      <c r="N212" s="145"/>
      <c r="O212" s="145"/>
      <c r="P212" s="145"/>
      <c r="Q212" s="145"/>
      <c r="R212" s="145"/>
      <c r="S212" s="145"/>
      <c r="T212" s="145"/>
      <c r="U212" s="23"/>
    </row>
    <row r="213" spans="1:21" s="3" customFormat="1" ht="12.75">
      <c r="A213" s="51"/>
      <c r="B213" s="27" t="s">
        <v>36</v>
      </c>
      <c r="C213" s="14"/>
      <c r="D213" s="14"/>
      <c r="E213" s="14"/>
      <c r="F213" s="14"/>
      <c r="G213" s="14"/>
      <c r="H213" s="14"/>
      <c r="J213" s="23"/>
      <c r="K213" s="23"/>
      <c r="L213" s="23"/>
      <c r="M213" s="23"/>
      <c r="N213" s="23"/>
      <c r="O213" s="23"/>
      <c r="P213" s="23"/>
      <c r="Q213" s="23"/>
      <c r="R213" s="23"/>
      <c r="S213" s="23"/>
      <c r="T213" s="23"/>
    </row>
    <row r="214" spans="1:21" s="3" customFormat="1" ht="12.75">
      <c r="A214" s="51"/>
      <c r="B214" s="3" t="s">
        <v>41</v>
      </c>
      <c r="C214" s="14"/>
      <c r="D214" s="14"/>
      <c r="E214" s="14"/>
      <c r="F214" s="14"/>
      <c r="G214" s="14"/>
      <c r="H214" s="3" t="s">
        <v>31</v>
      </c>
      <c r="J214" s="8">
        <f>SUM(L214:S214)</f>
        <v>1807090.9193261815</v>
      </c>
      <c r="K214" s="9"/>
      <c r="L214" s="21">
        <f>'Input Ov.Op- AD'!L144</f>
        <v>20958.116760297202</v>
      </c>
      <c r="M214" s="21">
        <f>'Input Ov.Op- AD'!M144</f>
        <v>90531.841023223591</v>
      </c>
      <c r="N214" s="21">
        <f>'Input Ov.Op- AD'!N144</f>
        <v>454335.9</v>
      </c>
      <c r="O214" s="21">
        <f>'Input Ov.Op- AD'!O144</f>
        <v>1071371.8615475467</v>
      </c>
      <c r="P214" s="21">
        <f>'Input Ov.Op- AD'!P144</f>
        <v>18791.34</v>
      </c>
      <c r="Q214" s="21">
        <f>'Input Ov.Op- AD'!Q144</f>
        <v>33122.062490137207</v>
      </c>
      <c r="R214" s="21">
        <f>'Input Ov.Op- AD'!R144</f>
        <v>1867.0275049767752</v>
      </c>
      <c r="S214" s="21">
        <f>'Input Ov.Op- AD'!S144</f>
        <v>116112.76999999987</v>
      </c>
      <c r="T214" s="21">
        <f>'Input Ov.Op- AD'!U144</f>
        <v>0</v>
      </c>
    </row>
    <row r="215" spans="1:21" s="3" customFormat="1" ht="12.75">
      <c r="A215" s="51"/>
      <c r="C215" s="14"/>
      <c r="D215" s="14"/>
      <c r="E215" s="14"/>
      <c r="F215" s="14"/>
      <c r="G215" s="14"/>
      <c r="H215" s="14"/>
      <c r="J215" s="23"/>
      <c r="K215" s="23"/>
      <c r="L215" s="145"/>
      <c r="M215" s="145"/>
      <c r="N215" s="145"/>
      <c r="O215" s="145"/>
      <c r="P215" s="145"/>
      <c r="Q215" s="145"/>
      <c r="R215" s="145"/>
      <c r="S215" s="145"/>
      <c r="T215" s="145"/>
    </row>
    <row r="216" spans="1:21" s="3" customFormat="1" ht="12.75">
      <c r="A216" s="51"/>
      <c r="B216" s="17" t="s">
        <v>42</v>
      </c>
      <c r="C216" s="14"/>
      <c r="D216" s="14"/>
      <c r="E216" s="14"/>
      <c r="F216" s="14"/>
      <c r="G216" s="14"/>
      <c r="H216" s="14"/>
      <c r="J216" s="23"/>
      <c r="K216" s="23"/>
      <c r="L216" s="23"/>
      <c r="M216" s="23"/>
      <c r="N216" s="23"/>
      <c r="O216" s="23"/>
      <c r="P216" s="23"/>
      <c r="Q216" s="23"/>
      <c r="R216" s="23"/>
      <c r="S216" s="23"/>
      <c r="T216" s="23"/>
    </row>
    <row r="217" spans="1:21" s="3" customFormat="1" ht="12.75">
      <c r="A217" s="51"/>
      <c r="B217" s="3" t="s">
        <v>185</v>
      </c>
      <c r="H217" s="3" t="s">
        <v>31</v>
      </c>
      <c r="J217" s="8">
        <f>SUM(L217:S217)</f>
        <v>1464967.7714250525</v>
      </c>
      <c r="K217" s="9"/>
      <c r="L217" s="21">
        <f>'Input Ov.Op- AD'!L108</f>
        <v>33958.386330021109</v>
      </c>
      <c r="M217" s="21">
        <f>'Input Ov.Op- AD'!M108</f>
        <v>80857.63</v>
      </c>
      <c r="N217" s="21">
        <f>'Input Ov.Op- AD'!N108</f>
        <v>347996.17999999993</v>
      </c>
      <c r="O217" s="21">
        <f>'Input Ov.Op- AD'!O108</f>
        <v>142841.51</v>
      </c>
      <c r="P217" s="21">
        <f>'Input Ov.Op- AD'!P108</f>
        <v>72009.39</v>
      </c>
      <c r="Q217" s="21">
        <f>'Input Ov.Op- AD'!Q108</f>
        <v>448314.94509503123</v>
      </c>
      <c r="R217" s="21">
        <f>'Input Ov.Op- AD'!R108</f>
        <v>1872.31</v>
      </c>
      <c r="S217" s="21">
        <f>'Input Ov.Op- AD'!S108</f>
        <v>337117.42000000004</v>
      </c>
      <c r="T217" s="21">
        <f>'Input Ov.Op- AD'!U108</f>
        <v>0</v>
      </c>
    </row>
    <row r="218" spans="1:21" s="3" customFormat="1" ht="12.75">
      <c r="A218" s="51"/>
      <c r="J218" s="9"/>
      <c r="K218" s="9"/>
      <c r="L218" s="9"/>
      <c r="M218" s="9"/>
      <c r="N218" s="9"/>
      <c r="O218" s="9"/>
      <c r="P218" s="9"/>
      <c r="Q218" s="9"/>
      <c r="R218" s="9"/>
      <c r="S218" s="9"/>
      <c r="T218" s="9"/>
    </row>
    <row r="219" spans="1:21" s="3" customFormat="1" ht="12.75">
      <c r="A219" s="51"/>
      <c r="B219" s="41" t="s">
        <v>201</v>
      </c>
      <c r="J219" s="9"/>
      <c r="K219" s="9"/>
      <c r="L219" s="9"/>
      <c r="M219" s="9"/>
      <c r="N219" s="9"/>
      <c r="O219" s="9"/>
      <c r="P219" s="9"/>
      <c r="Q219" s="9"/>
      <c r="R219" s="9"/>
      <c r="S219" s="9"/>
      <c r="T219" s="9"/>
    </row>
    <row r="220" spans="1:21" s="3" customFormat="1" ht="12.75">
      <c r="A220" s="76"/>
      <c r="B220" s="59" t="s">
        <v>206</v>
      </c>
      <c r="H220" s="3" t="s">
        <v>31</v>
      </c>
      <c r="J220" s="8">
        <f>SUM(L220:S220)</f>
        <v>254.32</v>
      </c>
      <c r="K220" s="9"/>
      <c r="L220" s="21">
        <f>'Input Ov.Op- AD'!L150</f>
        <v>0</v>
      </c>
      <c r="M220" s="21">
        <f>'Input Ov.Op- AD'!M150</f>
        <v>0</v>
      </c>
      <c r="N220" s="21">
        <f>'Input Ov.Op- AD'!N150</f>
        <v>0</v>
      </c>
      <c r="O220" s="21">
        <f>'Input Ov.Op- AD'!O150</f>
        <v>0</v>
      </c>
      <c r="P220" s="21">
        <f>'Input Ov.Op- AD'!P150</f>
        <v>254.32</v>
      </c>
      <c r="Q220" s="21">
        <f>'Input Ov.Op- AD'!Q150</f>
        <v>0</v>
      </c>
      <c r="R220" s="21">
        <f>'Input Ov.Op- AD'!R150</f>
        <v>0</v>
      </c>
      <c r="S220" s="21">
        <f>'Input Ov.Op- AD'!S150</f>
        <v>0</v>
      </c>
      <c r="T220" s="21">
        <f>'Input Ov.Op- AD'!U150</f>
        <v>0</v>
      </c>
    </row>
    <row r="221" spans="1:21" s="3" customFormat="1" ht="12.75">
      <c r="A221" s="51"/>
      <c r="J221" s="9"/>
      <c r="K221" s="9"/>
      <c r="L221" s="9"/>
      <c r="M221" s="9"/>
      <c r="N221" s="9"/>
      <c r="O221" s="9"/>
      <c r="P221" s="9"/>
      <c r="Q221" s="9"/>
      <c r="R221" s="9"/>
      <c r="S221" s="9"/>
      <c r="T221" s="9"/>
    </row>
    <row r="222" spans="1:21" s="3" customFormat="1" ht="12.75">
      <c r="A222" s="51"/>
      <c r="J222" s="9"/>
      <c r="K222" s="9"/>
      <c r="L222" s="9"/>
      <c r="M222" s="9"/>
      <c r="N222" s="9"/>
      <c r="O222" s="9"/>
      <c r="P222" s="9"/>
      <c r="Q222" s="9"/>
      <c r="R222" s="9"/>
      <c r="S222" s="9"/>
      <c r="T222" s="9"/>
    </row>
    <row r="223" spans="1:21" s="3" customFormat="1" ht="12.75">
      <c r="A223" s="51"/>
      <c r="B223" s="7" t="s">
        <v>48</v>
      </c>
      <c r="J223" s="9"/>
      <c r="K223" s="9"/>
      <c r="L223" s="9"/>
      <c r="M223" s="9"/>
      <c r="N223" s="9"/>
      <c r="O223" s="9"/>
      <c r="P223" s="9"/>
      <c r="Q223" s="9"/>
      <c r="R223" s="9"/>
      <c r="S223" s="9"/>
      <c r="T223" s="9"/>
    </row>
    <row r="224" spans="1:21" s="3" customFormat="1" ht="12.75">
      <c r="A224" s="51"/>
      <c r="J224" s="9"/>
      <c r="K224" s="9"/>
      <c r="L224" s="9"/>
      <c r="M224" s="9"/>
      <c r="N224" s="9"/>
      <c r="O224" s="9"/>
      <c r="P224" s="9"/>
      <c r="Q224" s="9"/>
      <c r="R224" s="9"/>
      <c r="S224" s="9"/>
      <c r="T224" s="9"/>
    </row>
    <row r="225" spans="1:22" s="3" customFormat="1" ht="12.75">
      <c r="A225" s="51"/>
      <c r="B225" s="7" t="s">
        <v>12</v>
      </c>
      <c r="C225" s="7"/>
      <c r="D225" s="7"/>
      <c r="E225" s="7"/>
      <c r="F225" s="7"/>
      <c r="G225" s="7"/>
      <c r="J225" s="9"/>
      <c r="L225" s="9"/>
      <c r="M225" s="9"/>
      <c r="N225" s="9"/>
      <c r="O225" s="9"/>
      <c r="P225" s="9"/>
      <c r="Q225" s="9"/>
      <c r="R225" s="9"/>
      <c r="S225" s="9"/>
      <c r="T225" s="9"/>
    </row>
    <row r="226" spans="1:22" s="3" customFormat="1" ht="12.75">
      <c r="A226" s="51"/>
      <c r="B226" s="3" t="s">
        <v>13</v>
      </c>
      <c r="H226" s="3" t="s">
        <v>31</v>
      </c>
      <c r="J226" s="8">
        <f>SUM(L226:S226)</f>
        <v>79476754.258385286</v>
      </c>
      <c r="L226" s="8">
        <f>L170+L189-(L210-L211+L217+L214+L220)</f>
        <v>1263595.353441545</v>
      </c>
      <c r="M226" s="8">
        <f t="shared" ref="M226:T226" si="22">M170+M189-(M210-M211+M217+M214+M220)</f>
        <v>1241610.8535787654</v>
      </c>
      <c r="N226" s="8">
        <f t="shared" si="22"/>
        <v>11044498.474810913</v>
      </c>
      <c r="O226" s="8">
        <f t="shared" si="22"/>
        <v>33065392.135836668</v>
      </c>
      <c r="P226" s="8">
        <f t="shared" si="22"/>
        <v>740131.85</v>
      </c>
      <c r="Q226" s="8">
        <f t="shared" si="22"/>
        <v>26580348.837615494</v>
      </c>
      <c r="R226" s="8">
        <f t="shared" si="22"/>
        <v>444331.96085022338</v>
      </c>
      <c r="S226" s="8">
        <f t="shared" si="22"/>
        <v>5096844.792251681</v>
      </c>
      <c r="T226" s="8">
        <f t="shared" si="22"/>
        <v>1297981.7</v>
      </c>
      <c r="V226" s="56" t="s">
        <v>254</v>
      </c>
    </row>
    <row r="227" spans="1:22" s="3" customFormat="1" ht="12.75">
      <c r="A227" s="51"/>
      <c r="B227" s="3" t="s">
        <v>63</v>
      </c>
      <c r="H227" s="3" t="s">
        <v>31</v>
      </c>
      <c r="J227" s="8">
        <f>SUM(L227:S227)</f>
        <v>167524.94399975822</v>
      </c>
      <c r="L227" s="8">
        <f t="shared" ref="L227:T227" si="23">L171+L190</f>
        <v>1711</v>
      </c>
      <c r="M227" s="8">
        <f t="shared" si="23"/>
        <v>0</v>
      </c>
      <c r="N227" s="8">
        <f t="shared" si="23"/>
        <v>16876.10010387432</v>
      </c>
      <c r="O227" s="8">
        <f t="shared" si="23"/>
        <v>130533.21467017656</v>
      </c>
      <c r="P227" s="8">
        <f t="shared" si="23"/>
        <v>0</v>
      </c>
      <c r="Q227" s="8">
        <f t="shared" si="23"/>
        <v>0</v>
      </c>
      <c r="R227" s="8">
        <f t="shared" si="23"/>
        <v>1320.6928999042245</v>
      </c>
      <c r="S227" s="8">
        <f t="shared" si="23"/>
        <v>17083.93632580313</v>
      </c>
      <c r="T227" s="8">
        <f t="shared" si="23"/>
        <v>0</v>
      </c>
    </row>
    <row r="228" spans="1:22" s="3" customFormat="1" ht="12.75">
      <c r="A228" s="51"/>
      <c r="B228" s="3" t="s">
        <v>14</v>
      </c>
      <c r="H228" s="3" t="s">
        <v>31</v>
      </c>
      <c r="J228" s="8">
        <f>SUM(L228:S228)</f>
        <v>55457.590000000004</v>
      </c>
      <c r="L228" s="8">
        <f t="shared" ref="L228:T228" si="24">L172+L191</f>
        <v>0</v>
      </c>
      <c r="M228" s="8">
        <f t="shared" si="24"/>
        <v>0</v>
      </c>
      <c r="N228" s="8">
        <f t="shared" si="24"/>
        <v>0</v>
      </c>
      <c r="O228" s="8">
        <f t="shared" si="24"/>
        <v>0</v>
      </c>
      <c r="P228" s="8">
        <f t="shared" si="24"/>
        <v>55457.590000000004</v>
      </c>
      <c r="Q228" s="8">
        <f t="shared" si="24"/>
        <v>0</v>
      </c>
      <c r="R228" s="8">
        <f t="shared" si="24"/>
        <v>0</v>
      </c>
      <c r="S228" s="8">
        <f t="shared" si="24"/>
        <v>0</v>
      </c>
      <c r="T228" s="8">
        <f t="shared" si="24"/>
        <v>0</v>
      </c>
    </row>
    <row r="229" spans="1:22" s="3" customFormat="1" ht="12.75">
      <c r="A229" s="51"/>
      <c r="J229" s="9"/>
      <c r="L229" s="9"/>
      <c r="M229" s="9"/>
      <c r="N229" s="9"/>
      <c r="O229" s="9"/>
      <c r="P229" s="9"/>
      <c r="Q229" s="9"/>
      <c r="R229" s="9"/>
      <c r="S229" s="9"/>
    </row>
    <row r="230" spans="1:22" s="3" customFormat="1" ht="12.75">
      <c r="A230" s="51"/>
      <c r="B230" s="7" t="s">
        <v>15</v>
      </c>
      <c r="C230" s="7"/>
      <c r="D230" s="7"/>
      <c r="E230" s="7"/>
      <c r="F230" s="7"/>
      <c r="G230" s="7"/>
      <c r="J230" s="9"/>
      <c r="L230" s="9"/>
      <c r="M230" s="9"/>
      <c r="N230" s="9"/>
      <c r="O230" s="9"/>
      <c r="P230" s="9"/>
      <c r="Q230" s="9"/>
      <c r="R230" s="9"/>
      <c r="S230" s="9"/>
    </row>
    <row r="231" spans="1:22" s="3" customFormat="1" ht="12.75">
      <c r="A231" s="51"/>
      <c r="B231" s="3" t="s">
        <v>16</v>
      </c>
      <c r="H231" s="3" t="s">
        <v>31</v>
      </c>
      <c r="J231" s="8">
        <f>SUM(L231:S231)</f>
        <v>0</v>
      </c>
      <c r="L231" s="8">
        <f t="shared" ref="L231:T231" si="25">L194+L175</f>
        <v>0</v>
      </c>
      <c r="M231" s="8">
        <f t="shared" si="25"/>
        <v>0</v>
      </c>
      <c r="N231" s="8">
        <f t="shared" si="25"/>
        <v>0</v>
      </c>
      <c r="O231" s="8">
        <f t="shared" si="25"/>
        <v>0</v>
      </c>
      <c r="P231" s="8">
        <f t="shared" si="25"/>
        <v>0</v>
      </c>
      <c r="Q231" s="8">
        <f t="shared" si="25"/>
        <v>0</v>
      </c>
      <c r="R231" s="8">
        <f t="shared" si="25"/>
        <v>0</v>
      </c>
      <c r="S231" s="8">
        <f t="shared" si="25"/>
        <v>0</v>
      </c>
      <c r="T231" s="8">
        <f t="shared" si="25"/>
        <v>0</v>
      </c>
    </row>
    <row r="232" spans="1:22" s="3" customFormat="1" ht="12.75">
      <c r="A232" s="51"/>
      <c r="B232" s="3" t="s">
        <v>17</v>
      </c>
      <c r="H232" s="3" t="s">
        <v>31</v>
      </c>
      <c r="J232" s="8">
        <f>SUM(L232:S232)</f>
        <v>66419.747460085302</v>
      </c>
      <c r="L232" s="8">
        <f t="shared" ref="L232:T232" si="26">L195+L176</f>
        <v>192.50162162162161</v>
      </c>
      <c r="M232" s="8">
        <f t="shared" si="26"/>
        <v>0</v>
      </c>
      <c r="N232" s="8">
        <f t="shared" si="26"/>
        <v>66227.245838463685</v>
      </c>
      <c r="O232" s="8">
        <f t="shared" si="26"/>
        <v>0</v>
      </c>
      <c r="P232" s="8">
        <f t="shared" si="26"/>
        <v>0</v>
      </c>
      <c r="Q232" s="8">
        <f t="shared" si="26"/>
        <v>0</v>
      </c>
      <c r="R232" s="8">
        <f t="shared" si="26"/>
        <v>0</v>
      </c>
      <c r="S232" s="8">
        <f t="shared" si="26"/>
        <v>0</v>
      </c>
      <c r="T232" s="8">
        <f t="shared" si="26"/>
        <v>0</v>
      </c>
    </row>
    <row r="233" spans="1:22" s="3" customFormat="1" ht="12.75">
      <c r="A233" s="51"/>
      <c r="J233" s="9"/>
      <c r="L233" s="9"/>
      <c r="M233" s="9"/>
      <c r="N233" s="9"/>
      <c r="O233" s="9"/>
      <c r="P233" s="9"/>
      <c r="Q233" s="9"/>
      <c r="R233" s="9"/>
      <c r="S233" s="9"/>
      <c r="T233" s="9"/>
    </row>
    <row r="234" spans="1:22" s="3" customFormat="1" ht="12.75">
      <c r="A234" s="51"/>
      <c r="B234" s="7" t="s">
        <v>18</v>
      </c>
      <c r="C234" s="7"/>
      <c r="D234" s="7"/>
      <c r="E234" s="7"/>
      <c r="F234" s="7"/>
      <c r="G234" s="7"/>
      <c r="J234" s="9"/>
      <c r="L234" s="9"/>
      <c r="M234" s="9"/>
      <c r="N234" s="9"/>
      <c r="O234" s="9"/>
      <c r="P234" s="9"/>
      <c r="Q234" s="9"/>
      <c r="R234" s="9"/>
      <c r="S234" s="9"/>
      <c r="T234" s="9"/>
    </row>
    <row r="235" spans="1:22" s="3" customFormat="1" ht="12.75">
      <c r="A235" s="51"/>
      <c r="B235" s="3" t="s">
        <v>19</v>
      </c>
      <c r="D235" s="12"/>
      <c r="H235" s="3" t="s">
        <v>31</v>
      </c>
      <c r="J235" s="8">
        <f>SUM(L235:S235)</f>
        <v>157564.20551543488</v>
      </c>
      <c r="L235" s="8">
        <f t="shared" ref="L235:T235" si="27">L179+L198</f>
        <v>0</v>
      </c>
      <c r="M235" s="8">
        <f t="shared" si="27"/>
        <v>0</v>
      </c>
      <c r="N235" s="8">
        <f t="shared" si="27"/>
        <v>0</v>
      </c>
      <c r="O235" s="8">
        <f t="shared" si="27"/>
        <v>0</v>
      </c>
      <c r="P235" s="8">
        <f t="shared" si="27"/>
        <v>0</v>
      </c>
      <c r="Q235" s="8">
        <f t="shared" si="27"/>
        <v>150314.75540808518</v>
      </c>
      <c r="R235" s="8">
        <f t="shared" si="27"/>
        <v>0</v>
      </c>
      <c r="S235" s="8">
        <f t="shared" si="27"/>
        <v>7249.4501073497013</v>
      </c>
      <c r="T235" s="8">
        <f t="shared" si="27"/>
        <v>0</v>
      </c>
    </row>
    <row r="236" spans="1:22" s="3" customFormat="1" ht="12.75">
      <c r="A236" s="51"/>
      <c r="B236" s="3" t="s">
        <v>203</v>
      </c>
      <c r="D236" s="12"/>
      <c r="H236" s="3" t="s">
        <v>31</v>
      </c>
      <c r="J236" s="8">
        <f>SUM(L236:S236)</f>
        <v>179299.88169753493</v>
      </c>
      <c r="L236" s="8">
        <f t="shared" ref="L236:T236" si="28">L180+L199</f>
        <v>4714.1099999999997</v>
      </c>
      <c r="M236" s="8">
        <f t="shared" si="28"/>
        <v>545.20769827103118</v>
      </c>
      <c r="N236" s="8">
        <f t="shared" si="28"/>
        <v>103647.55566672537</v>
      </c>
      <c r="O236" s="8">
        <f t="shared" si="28"/>
        <v>7776.4211661057871</v>
      </c>
      <c r="P236" s="8">
        <f t="shared" si="28"/>
        <v>7160.3</v>
      </c>
      <c r="Q236" s="8">
        <f t="shared" si="28"/>
        <v>13000.304922990534</v>
      </c>
      <c r="R236" s="8">
        <f t="shared" si="28"/>
        <v>0</v>
      </c>
      <c r="S236" s="8">
        <f t="shared" si="28"/>
        <v>42455.982243442209</v>
      </c>
      <c r="T236" s="8">
        <f t="shared" si="28"/>
        <v>0</v>
      </c>
    </row>
    <row r="237" spans="1:22" s="3" customFormat="1" ht="12.75">
      <c r="A237" s="51"/>
      <c r="B237" s="3" t="s">
        <v>22</v>
      </c>
      <c r="H237" s="3" t="s">
        <v>31</v>
      </c>
      <c r="J237" s="8">
        <f>SUM(L237:S237)</f>
        <v>4405508.7860267991</v>
      </c>
      <c r="L237" s="8">
        <f t="shared" ref="L237:T237" si="29">L181+L200</f>
        <v>0</v>
      </c>
      <c r="M237" s="8">
        <f t="shared" si="29"/>
        <v>0</v>
      </c>
      <c r="N237" s="8">
        <f t="shared" si="29"/>
        <v>91972.341614707882</v>
      </c>
      <c r="O237" s="8">
        <f t="shared" si="29"/>
        <v>2526526.1822957173</v>
      </c>
      <c r="P237" s="8">
        <f t="shared" si="29"/>
        <v>3726.8599999999997</v>
      </c>
      <c r="Q237" s="8">
        <f t="shared" si="29"/>
        <v>1626617.6764687772</v>
      </c>
      <c r="R237" s="8">
        <f t="shared" si="29"/>
        <v>113.05264581832644</v>
      </c>
      <c r="S237" s="8">
        <f t="shared" si="29"/>
        <v>156552.67300177849</v>
      </c>
      <c r="T237" s="8">
        <f t="shared" si="29"/>
        <v>0</v>
      </c>
    </row>
    <row r="238" spans="1:22" s="3" customFormat="1" ht="12.75">
      <c r="A238" s="51"/>
      <c r="J238" s="9"/>
      <c r="L238" s="9"/>
      <c r="M238" s="9"/>
      <c r="N238" s="9"/>
      <c r="O238" s="9"/>
      <c r="P238" s="9"/>
      <c r="Q238" s="9"/>
      <c r="R238" s="9"/>
      <c r="S238" s="9"/>
      <c r="T238" s="9"/>
    </row>
    <row r="239" spans="1:22" s="3" customFormat="1" ht="12.75">
      <c r="A239" s="51"/>
      <c r="B239" s="17" t="s">
        <v>216</v>
      </c>
      <c r="J239" s="9"/>
      <c r="L239" s="9"/>
      <c r="M239" s="9"/>
      <c r="N239" s="9"/>
      <c r="O239" s="9"/>
      <c r="P239" s="9"/>
      <c r="Q239" s="9"/>
      <c r="R239" s="9"/>
      <c r="S239" s="9"/>
      <c r="T239" s="9"/>
    </row>
    <row r="240" spans="1:22" s="3" customFormat="1" ht="12.75">
      <c r="A240" s="51"/>
      <c r="B240" s="7" t="s">
        <v>214</v>
      </c>
      <c r="J240" s="9"/>
      <c r="L240" s="62" t="s">
        <v>2</v>
      </c>
      <c r="M240" s="62" t="s">
        <v>52</v>
      </c>
      <c r="N240" s="62" t="s">
        <v>3</v>
      </c>
      <c r="O240" s="62" t="s">
        <v>4</v>
      </c>
      <c r="P240" s="62" t="s">
        <v>174</v>
      </c>
      <c r="Q240" s="62" t="s">
        <v>6</v>
      </c>
      <c r="R240" s="62" t="s">
        <v>7</v>
      </c>
      <c r="S240" s="9"/>
      <c r="T240" s="9"/>
      <c r="V240" s="3" t="s">
        <v>236</v>
      </c>
    </row>
    <row r="241" spans="1:20" s="3" customFormat="1" ht="12.75">
      <c r="A241" s="51"/>
      <c r="B241" s="3" t="s">
        <v>235</v>
      </c>
      <c r="H241" s="3" t="s">
        <v>31</v>
      </c>
      <c r="J241" s="8">
        <f>SUM(L241:R241)</f>
        <v>84442109.665624827</v>
      </c>
      <c r="L241" s="8">
        <f>SUM(L226:L228,L235:L237)</f>
        <v>1270020.4634415451</v>
      </c>
      <c r="M241" s="8">
        <f>SUM(M226:M228,M235:M237)</f>
        <v>1242156.0612770366</v>
      </c>
      <c r="N241" s="8">
        <f>SUM(N226:N228,N235:N237)+SUM(S226:S228,S235:S237)-SUM(T226:T228,T235:T237)</f>
        <v>15279199.606126277</v>
      </c>
      <c r="O241" s="8">
        <f>SUM(O226:O228,O235:O237)+SUM(T226:T228,T235:T237)</f>
        <v>37028209.653968677</v>
      </c>
      <c r="P241" s="8">
        <f>SUM(P226:P228,P235:P237)</f>
        <v>806476.6</v>
      </c>
      <c r="Q241" s="8">
        <f>SUM(Q226:Q228,Q235:Q237)</f>
        <v>28370281.574415348</v>
      </c>
      <c r="R241" s="8">
        <f>SUM(R226:R228,R235:R237)</f>
        <v>445765.70639594592</v>
      </c>
      <c r="S241" s="9"/>
      <c r="T241" s="9"/>
    </row>
    <row r="242" spans="1:20" s="3" customFormat="1" ht="12.75">
      <c r="A242" s="51"/>
      <c r="B242" s="3" t="s">
        <v>225</v>
      </c>
      <c r="H242" s="3" t="s">
        <v>31</v>
      </c>
      <c r="J242" s="8">
        <f>SUM(L242:R242)</f>
        <v>66419.747460085302</v>
      </c>
      <c r="L242" s="8">
        <f>SUM(L231:L232)</f>
        <v>192.50162162162161</v>
      </c>
      <c r="M242" s="8">
        <f>SUM(M231:M232)</f>
        <v>0</v>
      </c>
      <c r="N242" s="8">
        <f>SUM(N231:N232)+SUM(S231:S232)-SUM(T231:T232)</f>
        <v>66227.245838463685</v>
      </c>
      <c r="O242" s="8">
        <f>SUM(O231:O232)+SUM(T231:T232)</f>
        <v>0</v>
      </c>
      <c r="P242" s="8">
        <f>SUM(P231:P232)</f>
        <v>0</v>
      </c>
      <c r="Q242" s="8">
        <f>SUM(Q231:Q232)</f>
        <v>0</v>
      </c>
      <c r="R242" s="8">
        <f>SUM(R231:R232)</f>
        <v>0</v>
      </c>
      <c r="S242" s="9"/>
      <c r="T242" s="9"/>
    </row>
    <row r="243" spans="1:20">
      <c r="A243" s="140"/>
    </row>
    <row r="244" spans="1:20">
      <c r="A244" s="140"/>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tabColor rgb="FFFFFFCC"/>
  </sheetPr>
  <dimension ref="A1:W129"/>
  <sheetViews>
    <sheetView showGridLines="0" zoomScale="85" zoomScaleNormal="85" workbookViewId="0">
      <pane ySplit="12" topLeftCell="A13" activePane="bottomLeft" state="frozenSplit"/>
      <selection pane="bottomLeft"/>
    </sheetView>
  </sheetViews>
  <sheetFormatPr defaultRowHeight="14.25"/>
  <cols>
    <col min="1" max="1" width="2.42578125" style="132" customWidth="1"/>
    <col min="2" max="2" width="35.42578125" style="132" customWidth="1"/>
    <col min="3" max="3" width="9.140625" style="132"/>
    <col min="4" max="4" width="19.7109375" style="132" customWidth="1"/>
    <col min="5" max="7" width="3.140625" style="132" customWidth="1"/>
    <col min="8" max="8" width="9.140625" style="132"/>
    <col min="9" max="9" width="6.42578125" style="132" customWidth="1"/>
    <col min="10" max="10" width="16" style="132" customWidth="1"/>
    <col min="11" max="11" width="5.85546875" style="132" customWidth="1"/>
    <col min="12" max="18" width="13.28515625" style="132" customWidth="1"/>
    <col min="19" max="19" width="13.85546875" style="132" bestFit="1" customWidth="1"/>
    <col min="20" max="22" width="12.7109375" style="132" bestFit="1" customWidth="1"/>
    <col min="23" max="23" width="13.85546875" style="132" bestFit="1" customWidth="1"/>
    <col min="24" max="16384" width="9.140625" style="132"/>
  </cols>
  <sheetData>
    <row r="1" spans="1:23">
      <c r="B1" s="3" t="s">
        <v>351</v>
      </c>
    </row>
    <row r="2" spans="1:23" s="1" customFormat="1" ht="18" customHeight="1">
      <c r="B2" s="2" t="s">
        <v>181</v>
      </c>
    </row>
    <row r="3" spans="1:23" s="3" customFormat="1" ht="12.75"/>
    <row r="4" spans="1:23" s="3" customFormat="1" ht="12.75">
      <c r="B4" s="3" t="s">
        <v>255</v>
      </c>
      <c r="C4" s="12"/>
    </row>
    <row r="5" spans="1:23" s="3" customFormat="1" ht="12.75">
      <c r="B5" s="3" t="s">
        <v>344</v>
      </c>
      <c r="C5" s="12"/>
    </row>
    <row r="6" spans="1:23" s="3" customFormat="1" ht="12.75">
      <c r="B6" s="3" t="s">
        <v>345</v>
      </c>
      <c r="C6" s="32"/>
    </row>
    <row r="7" spans="1:23" s="4" customFormat="1" ht="12.75">
      <c r="D7" s="4" t="s">
        <v>120</v>
      </c>
      <c r="H7" s="4" t="s">
        <v>0</v>
      </c>
      <c r="J7" s="4" t="s">
        <v>1</v>
      </c>
      <c r="L7" s="4" t="s">
        <v>2</v>
      </c>
      <c r="M7" s="4" t="s">
        <v>52</v>
      </c>
      <c r="N7" s="4" t="s">
        <v>3</v>
      </c>
      <c r="O7" s="4" t="s">
        <v>4</v>
      </c>
      <c r="P7" s="4" t="s">
        <v>174</v>
      </c>
      <c r="Q7" s="4" t="s">
        <v>6</v>
      </c>
      <c r="R7" s="4" t="s">
        <v>7</v>
      </c>
    </row>
    <row r="8" spans="1:23" s="3" customFormat="1" ht="12.75"/>
    <row r="9" spans="1:23" s="4" customFormat="1" ht="12.75">
      <c r="B9" s="4" t="s">
        <v>70</v>
      </c>
    </row>
    <row r="10" spans="1:23" s="3" customFormat="1" ht="12.75">
      <c r="A10" s="51"/>
    </row>
    <row r="11" spans="1:23" s="3" customFormat="1" ht="12.75">
      <c r="A11" s="51"/>
      <c r="B11" s="3" t="s">
        <v>109</v>
      </c>
      <c r="H11" s="3" t="s">
        <v>108</v>
      </c>
      <c r="J11" s="125">
        <f>'Berekening kapitaal kosten TD'!J15</f>
        <v>4.2999999999999997E-2</v>
      </c>
    </row>
    <row r="12" spans="1:23" s="3" customFormat="1" ht="12.75">
      <c r="A12" s="51"/>
      <c r="B12" s="3" t="s">
        <v>110</v>
      </c>
      <c r="H12" s="3" t="s">
        <v>108</v>
      </c>
      <c r="J12" s="125">
        <f>'Berekening kapitaal kosten TD'!J16</f>
        <v>0.03</v>
      </c>
    </row>
    <row r="13" spans="1:23" s="3" customFormat="1" ht="12.75">
      <c r="A13" s="51"/>
    </row>
    <row r="15" spans="1:23" s="4" customFormat="1" ht="12.75">
      <c r="B15" s="4" t="s">
        <v>178</v>
      </c>
    </row>
    <row r="16" spans="1:23">
      <c r="B16" s="17" t="s">
        <v>71</v>
      </c>
      <c r="L16" s="146"/>
      <c r="M16" s="146"/>
      <c r="N16" s="146"/>
      <c r="O16" s="146"/>
      <c r="P16" s="146"/>
      <c r="Q16" s="146"/>
      <c r="R16" s="146"/>
      <c r="S16" s="146"/>
      <c r="T16" s="146"/>
      <c r="U16" s="146"/>
      <c r="V16" s="146"/>
      <c r="W16" s="146"/>
    </row>
    <row r="17" spans="1:23">
      <c r="B17" s="17"/>
      <c r="L17" s="146"/>
      <c r="M17" s="146"/>
      <c r="N17" s="146"/>
      <c r="O17" s="146"/>
      <c r="P17" s="146"/>
      <c r="Q17" s="146"/>
      <c r="R17" s="146"/>
      <c r="S17" s="146"/>
      <c r="T17" s="146"/>
      <c r="U17" s="146"/>
      <c r="V17" s="146"/>
      <c r="W17" s="146"/>
    </row>
    <row r="18" spans="1:23">
      <c r="A18" s="140"/>
      <c r="B18" s="17" t="s">
        <v>72</v>
      </c>
      <c r="C18" s="16"/>
      <c r="D18" s="16"/>
      <c r="E18" s="16"/>
      <c r="F18" s="3"/>
      <c r="G18" s="16"/>
      <c r="H18" s="3"/>
    </row>
    <row r="19" spans="1:23">
      <c r="A19" s="140"/>
      <c r="B19" s="3" t="s">
        <v>73</v>
      </c>
      <c r="C19" s="16"/>
      <c r="D19" s="16"/>
      <c r="E19" s="16"/>
      <c r="F19" s="3"/>
      <c r="G19" s="16"/>
      <c r="H19" s="3" t="s">
        <v>60</v>
      </c>
      <c r="J19" s="8">
        <f>SUM(L19:R19)</f>
        <v>0</v>
      </c>
      <c r="K19" s="3"/>
      <c r="L19" s="21">
        <f>'GAW IMPORT-AD'!L13</f>
        <v>0</v>
      </c>
      <c r="M19" s="21">
        <f>'GAW IMPORT-AD'!M13</f>
        <v>0</v>
      </c>
      <c r="N19" s="8">
        <f>'GAW IMPORT-AD'!N13+'GAW IMPORT-AD'!S13+'GAW IMPORT-AD'!T13+'GAW IMPORT-AD'!V13</f>
        <v>0</v>
      </c>
      <c r="O19" s="8">
        <f>'GAW IMPORT-AD'!O13+'GAW IMPORT-AD'!U13+'GAW IMPORT-AD'!X13</f>
        <v>0</v>
      </c>
      <c r="P19" s="21">
        <f>'GAW IMPORT-AD'!P13</f>
        <v>0</v>
      </c>
      <c r="Q19" s="21">
        <f>'GAW IMPORT-AD'!Q13</f>
        <v>0</v>
      </c>
      <c r="R19" s="21">
        <f>'GAW IMPORT-AD'!R13</f>
        <v>0</v>
      </c>
    </row>
    <row r="20" spans="1:23">
      <c r="A20" s="140"/>
      <c r="B20" s="3" t="s">
        <v>74</v>
      </c>
      <c r="C20" s="16"/>
      <c r="D20" s="16"/>
      <c r="E20" s="16"/>
      <c r="F20" s="3"/>
      <c r="G20" s="16"/>
      <c r="H20" s="3" t="s">
        <v>60</v>
      </c>
      <c r="J20" s="8">
        <f>SUM(L20:R20)</f>
        <v>22354191.38641315</v>
      </c>
      <c r="K20" s="3"/>
      <c r="L20" s="21">
        <f>'GAW IMPORT-AD'!L14</f>
        <v>386810.25841080263</v>
      </c>
      <c r="M20" s="21">
        <f>'GAW IMPORT-AD'!M14</f>
        <v>648450.40656741941</v>
      </c>
      <c r="N20" s="8">
        <f>'GAW IMPORT-AD'!N14+'GAW IMPORT-AD'!S14+'GAW IMPORT-AD'!T14+'GAW IMPORT-AD'!V14</f>
        <v>5798989.759165626</v>
      </c>
      <c r="O20" s="8">
        <f>'GAW IMPORT-AD'!O14+'GAW IMPORT-AD'!U14+'GAW IMPORT-AD'!X14</f>
        <v>4711613.8880795585</v>
      </c>
      <c r="P20" s="21">
        <f>'GAW IMPORT-AD'!P14</f>
        <v>414588.17200628709</v>
      </c>
      <c r="Q20" s="21">
        <f>'GAW IMPORT-AD'!Q14</f>
        <v>10296427.424251923</v>
      </c>
      <c r="R20" s="21">
        <f>'GAW IMPORT-AD'!R14</f>
        <v>97311.47793153298</v>
      </c>
    </row>
    <row r="21" spans="1:23">
      <c r="A21" s="140"/>
      <c r="B21" s="3" t="s">
        <v>75</v>
      </c>
      <c r="C21" s="16"/>
      <c r="D21" s="16"/>
      <c r="E21" s="16"/>
      <c r="F21" s="3"/>
      <c r="G21" s="16"/>
      <c r="H21" s="3" t="s">
        <v>60</v>
      </c>
      <c r="J21" s="8">
        <f>SUM(L21:R21)</f>
        <v>454567823.60598832</v>
      </c>
      <c r="K21" s="3"/>
      <c r="L21" s="21">
        <f>'GAW IMPORT-AD'!L15</f>
        <v>8123015.4266268574</v>
      </c>
      <c r="M21" s="21">
        <f>'GAW IMPORT-AD'!M15</f>
        <v>11672107.318213558</v>
      </c>
      <c r="N21" s="8">
        <f>'GAW IMPORT-AD'!N15+'GAW IMPORT-AD'!S15+'GAW IMPORT-AD'!T15+'GAW IMPORT-AD'!V15</f>
        <v>119828375.08745973</v>
      </c>
      <c r="O21" s="8">
        <f>'GAW IMPORT-AD'!O15+'GAW IMPORT-AD'!U15+'GAW IMPORT-AD'!X15</f>
        <v>78696829.09132719</v>
      </c>
      <c r="P21" s="21">
        <f>'GAW IMPORT-AD'!P15</f>
        <v>7877175.2681194581</v>
      </c>
      <c r="Q21" s="21">
        <f>'GAW IMPORT-AD'!Q15</f>
        <v>226521403.33354241</v>
      </c>
      <c r="R21" s="21">
        <f>'GAW IMPORT-AD'!R15</f>
        <v>1848918.0806991269</v>
      </c>
    </row>
    <row r="22" spans="1:23">
      <c r="A22" s="140"/>
      <c r="B22" s="3"/>
      <c r="C22" s="16"/>
      <c r="D22" s="16"/>
      <c r="E22" s="16"/>
      <c r="F22" s="3"/>
      <c r="G22" s="16"/>
      <c r="H22" s="3"/>
    </row>
    <row r="23" spans="1:23">
      <c r="A23" s="140"/>
      <c r="B23" s="17" t="s">
        <v>76</v>
      </c>
      <c r="C23" s="16"/>
      <c r="D23" s="16"/>
      <c r="E23" s="16"/>
      <c r="F23" s="3"/>
      <c r="G23" s="16"/>
      <c r="H23" s="3"/>
    </row>
    <row r="24" spans="1:23">
      <c r="A24" s="140"/>
      <c r="B24" s="3" t="s">
        <v>77</v>
      </c>
      <c r="C24" s="16"/>
      <c r="D24" s="16"/>
      <c r="E24" s="16"/>
      <c r="F24" s="3"/>
      <c r="G24" s="16"/>
      <c r="H24" s="3" t="s">
        <v>60</v>
      </c>
      <c r="J24" s="8">
        <f>SUM(L24:R24)</f>
        <v>159068082.05017948</v>
      </c>
      <c r="K24" s="3"/>
      <c r="L24" s="21">
        <f>'GAW IMPORT-AD'!L18</f>
        <v>4285344.2693242272</v>
      </c>
      <c r="M24" s="21">
        <f>'GAW IMPORT-AD'!M18</f>
        <v>1069516.7575694439</v>
      </c>
      <c r="N24" s="8">
        <f>'GAW IMPORT-AD'!N18+'GAW IMPORT-AD'!S18+'GAW IMPORT-AD'!T18+'GAW IMPORT-AD'!V18</f>
        <v>28899976.202320855</v>
      </c>
      <c r="O24" s="8">
        <f>'GAW IMPORT-AD'!O18+'GAW IMPORT-AD'!U18+'GAW IMPORT-AD'!X18</f>
        <v>70388672.101482362</v>
      </c>
      <c r="P24" s="21">
        <f>'GAW IMPORT-AD'!P18</f>
        <v>466828.99</v>
      </c>
      <c r="Q24" s="21">
        <f>'GAW IMPORT-AD'!Q18</f>
        <v>53454536.369785421</v>
      </c>
      <c r="R24" s="21">
        <f>'GAW IMPORT-AD'!R18</f>
        <v>503207.35969718761</v>
      </c>
    </row>
    <row r="25" spans="1:23">
      <c r="A25" s="140"/>
      <c r="B25" s="3" t="s">
        <v>69</v>
      </c>
      <c r="C25" s="16"/>
      <c r="D25" s="16"/>
      <c r="E25" s="16"/>
      <c r="F25" s="3"/>
      <c r="G25" s="16"/>
      <c r="H25" s="3" t="s">
        <v>60</v>
      </c>
      <c r="J25" s="8">
        <f>SUM(L25:R25)</f>
        <v>14179137.532688459</v>
      </c>
      <c r="K25" s="3"/>
      <c r="L25" s="21">
        <f>'GAW IMPORT-AD'!L19</f>
        <v>282199.58304507926</v>
      </c>
      <c r="M25" s="21">
        <f>'GAW IMPORT-AD'!M19</f>
        <v>164285.13516945695</v>
      </c>
      <c r="N25" s="8">
        <f>'GAW IMPORT-AD'!N19+'GAW IMPORT-AD'!S19+'GAW IMPORT-AD'!T19+'GAW IMPORT-AD'!V19</f>
        <v>3212518.5882814936</v>
      </c>
      <c r="O25" s="8">
        <f>'GAW IMPORT-AD'!O19+'GAW IMPORT-AD'!U19+'GAW IMPORT-AD'!X19</f>
        <v>5454564.6757299928</v>
      </c>
      <c r="P25" s="21">
        <f>'GAW IMPORT-AD'!P19</f>
        <v>131851.96462972302</v>
      </c>
      <c r="Q25" s="21">
        <f>'GAW IMPORT-AD'!Q19</f>
        <v>4937201.3482892634</v>
      </c>
      <c r="R25" s="21">
        <f>'GAW IMPORT-AD'!R19</f>
        <v>-3483.76245654989</v>
      </c>
    </row>
    <row r="26" spans="1:23">
      <c r="A26" s="140"/>
      <c r="B26" s="3" t="s">
        <v>78</v>
      </c>
      <c r="C26" s="16"/>
      <c r="D26" s="16"/>
      <c r="E26" s="16"/>
      <c r="F26" s="3"/>
      <c r="G26" s="16"/>
      <c r="H26" s="3" t="s">
        <v>60</v>
      </c>
      <c r="J26" s="8">
        <f>SUM(L26:R26)</f>
        <v>597699334.91323483</v>
      </c>
      <c r="K26" s="3"/>
      <c r="L26" s="21">
        <f>'GAW IMPORT-AD'!L20</f>
        <v>12409365.648552854</v>
      </c>
      <c r="M26" s="21">
        <f>'GAW IMPORT-AD'!M20</f>
        <v>6454734.5153614413</v>
      </c>
      <c r="N26" s="8">
        <f>'GAW IMPORT-AD'!N20+'GAW IMPORT-AD'!S20+'GAW IMPORT-AD'!T20+'GAW IMPORT-AD'!V20</f>
        <v>131121277.22085989</v>
      </c>
      <c r="O26" s="8">
        <f>'GAW IMPORT-AD'!O20+'GAW IMPORT-AD'!U20+'GAW IMPORT-AD'!X20</f>
        <v>235632779.68694979</v>
      </c>
      <c r="P26" s="21">
        <f>'GAW IMPORT-AD'!P20</f>
        <v>4953147.6540995231</v>
      </c>
      <c r="Q26" s="21">
        <f>'GAW IMPORT-AD'!Q20</f>
        <v>207004805.81649888</v>
      </c>
      <c r="R26" s="21">
        <f>'GAW IMPORT-AD'!R20</f>
        <v>123224.37091240677</v>
      </c>
    </row>
    <row r="27" spans="1:23">
      <c r="A27" s="140"/>
      <c r="B27" s="3"/>
      <c r="C27" s="16"/>
      <c r="D27" s="16"/>
      <c r="E27" s="16"/>
      <c r="F27" s="3"/>
      <c r="G27" s="16"/>
      <c r="H27" s="3"/>
    </row>
    <row r="28" spans="1:23">
      <c r="A28" s="140"/>
      <c r="B28" s="17" t="s">
        <v>87</v>
      </c>
      <c r="C28" s="18"/>
      <c r="D28" s="18"/>
      <c r="E28" s="18"/>
      <c r="F28" s="3"/>
      <c r="G28" s="18"/>
      <c r="H28" s="3"/>
    </row>
    <row r="29" spans="1:23">
      <c r="A29" s="140"/>
      <c r="B29" s="3" t="s">
        <v>88</v>
      </c>
      <c r="C29" s="18"/>
      <c r="D29" s="18"/>
      <c r="E29" s="18"/>
      <c r="F29" s="3"/>
      <c r="G29" s="18"/>
      <c r="H29" s="3" t="s">
        <v>60</v>
      </c>
      <c r="J29" s="8">
        <f>SUM(L29:R29)</f>
        <v>0</v>
      </c>
      <c r="K29" s="3"/>
      <c r="L29" s="21">
        <f>'GAW IMPORT-AD'!L23</f>
        <v>0</v>
      </c>
      <c r="M29" s="21">
        <f>'GAW IMPORT-AD'!M23</f>
        <v>0</v>
      </c>
      <c r="N29" s="8">
        <f>'GAW IMPORT-AD'!N23+'GAW IMPORT-AD'!S23+'GAW IMPORT-AD'!T23+'GAW IMPORT-AD'!V23</f>
        <v>0</v>
      </c>
      <c r="O29" s="8">
        <f>'GAW IMPORT-AD'!O23+'GAW IMPORT-AD'!U23+'GAW IMPORT-AD'!X23</f>
        <v>0</v>
      </c>
      <c r="P29" s="21">
        <f>'GAW IMPORT-AD'!P23</f>
        <v>0</v>
      </c>
      <c r="Q29" s="21">
        <f>'GAW IMPORT-AD'!Q23</f>
        <v>0</v>
      </c>
      <c r="R29" s="21">
        <f>'GAW IMPORT-AD'!R23</f>
        <v>0</v>
      </c>
    </row>
    <row r="30" spans="1:23">
      <c r="A30" s="140"/>
      <c r="B30" s="3" t="s">
        <v>89</v>
      </c>
      <c r="C30" s="3"/>
      <c r="D30" s="3"/>
      <c r="E30" s="3"/>
      <c r="F30" s="3"/>
      <c r="G30" s="3"/>
      <c r="H30" s="3" t="s">
        <v>60</v>
      </c>
      <c r="J30" s="8">
        <f>SUM(L30:R30)</f>
        <v>0</v>
      </c>
      <c r="K30" s="3"/>
      <c r="L30" s="21">
        <f>'GAW IMPORT-AD'!L24</f>
        <v>0</v>
      </c>
      <c r="M30" s="21">
        <f>'GAW IMPORT-AD'!M24</f>
        <v>0</v>
      </c>
      <c r="N30" s="8">
        <f>'GAW IMPORT-AD'!N24+'GAW IMPORT-AD'!S24+'GAW IMPORT-AD'!T24+'GAW IMPORT-AD'!V24</f>
        <v>0</v>
      </c>
      <c r="O30" s="8">
        <f>'GAW IMPORT-AD'!O24+'GAW IMPORT-AD'!U24+'GAW IMPORT-AD'!X24</f>
        <v>0</v>
      </c>
      <c r="P30" s="21">
        <f>'GAW IMPORT-AD'!P24</f>
        <v>0</v>
      </c>
      <c r="Q30" s="21">
        <f>'GAW IMPORT-AD'!Q24</f>
        <v>0</v>
      </c>
      <c r="R30" s="21">
        <f>'GAW IMPORT-AD'!R24</f>
        <v>0</v>
      </c>
    </row>
    <row r="31" spans="1:23">
      <c r="A31" s="140"/>
      <c r="B31" s="3" t="s">
        <v>90</v>
      </c>
      <c r="C31" s="3"/>
      <c r="D31" s="3"/>
      <c r="E31" s="3"/>
      <c r="F31" s="3"/>
      <c r="G31" s="3"/>
      <c r="H31" s="3" t="s">
        <v>60</v>
      </c>
      <c r="J31" s="8">
        <f>SUM(L31:R31)</f>
        <v>0</v>
      </c>
      <c r="K31" s="3"/>
      <c r="L31" s="21">
        <f>'GAW IMPORT-AD'!L25</f>
        <v>0</v>
      </c>
      <c r="M31" s="21">
        <f>'GAW IMPORT-AD'!M25</f>
        <v>0</v>
      </c>
      <c r="N31" s="8">
        <f>'GAW IMPORT-AD'!N25+'GAW IMPORT-AD'!S25+'GAW IMPORT-AD'!T25+'GAW IMPORT-AD'!V25</f>
        <v>0</v>
      </c>
      <c r="O31" s="8">
        <f>'GAW IMPORT-AD'!O25+'GAW IMPORT-AD'!U25+'GAW IMPORT-AD'!X25</f>
        <v>0</v>
      </c>
      <c r="P31" s="21">
        <f>'GAW IMPORT-AD'!P25</f>
        <v>0</v>
      </c>
      <c r="Q31" s="21">
        <f>'GAW IMPORT-AD'!Q25</f>
        <v>0</v>
      </c>
      <c r="R31" s="21">
        <f>'GAW IMPORT-AD'!R25</f>
        <v>0</v>
      </c>
    </row>
    <row r="32" spans="1:23">
      <c r="A32" s="140"/>
      <c r="B32" s="3"/>
      <c r="C32" s="3"/>
      <c r="D32" s="3"/>
      <c r="E32" s="3"/>
      <c r="F32" s="3"/>
      <c r="G32" s="3"/>
      <c r="H32" s="3"/>
      <c r="J32" s="14"/>
      <c r="K32" s="14"/>
      <c r="L32" s="14"/>
      <c r="M32" s="14"/>
      <c r="N32" s="14"/>
      <c r="O32" s="14"/>
      <c r="P32" s="14"/>
      <c r="Q32" s="14"/>
      <c r="R32" s="14"/>
    </row>
    <row r="33" spans="1:20">
      <c r="A33" s="140"/>
      <c r="B33" s="3"/>
      <c r="C33" s="3"/>
      <c r="D33" s="3"/>
      <c r="E33" s="3"/>
      <c r="F33" s="3"/>
      <c r="G33" s="3"/>
      <c r="H33" s="3"/>
      <c r="J33" s="14"/>
      <c r="K33" s="14"/>
      <c r="L33" s="14"/>
      <c r="M33" s="14"/>
      <c r="N33" s="14"/>
      <c r="O33" s="14"/>
      <c r="P33" s="14"/>
      <c r="Q33" s="14"/>
      <c r="R33" s="14"/>
    </row>
    <row r="34" spans="1:20">
      <c r="A34" s="140"/>
      <c r="B34" s="17" t="s">
        <v>91</v>
      </c>
      <c r="C34" s="3"/>
      <c r="D34" s="3"/>
      <c r="E34" s="3"/>
      <c r="F34" s="3"/>
      <c r="G34" s="3"/>
      <c r="H34" s="3"/>
    </row>
    <row r="35" spans="1:20">
      <c r="A35" s="140"/>
      <c r="B35" s="17" t="s">
        <v>92</v>
      </c>
      <c r="C35" s="3"/>
      <c r="D35" s="3"/>
      <c r="E35" s="3"/>
      <c r="F35" s="3"/>
      <c r="H35" s="3"/>
    </row>
    <row r="36" spans="1:20">
      <c r="A36" s="140"/>
      <c r="B36" s="3" t="s">
        <v>69</v>
      </c>
      <c r="C36" s="3"/>
      <c r="D36" s="3"/>
      <c r="E36" s="3"/>
      <c r="F36" s="3"/>
      <c r="H36" s="3" t="s">
        <v>60</v>
      </c>
      <c r="J36" s="89">
        <f t="shared" ref="J36:J39" si="0">SUM(L36:R36)</f>
        <v>36533328.919101618</v>
      </c>
      <c r="L36" s="8">
        <f>L20+L25+L30</f>
        <v>669009.84145588195</v>
      </c>
      <c r="M36" s="8">
        <f t="shared" ref="M36:R36" si="1">M20+M25+M30</f>
        <v>812735.54173687636</v>
      </c>
      <c r="N36" s="8">
        <f t="shared" si="1"/>
        <v>9011508.3474471197</v>
      </c>
      <c r="O36" s="8">
        <f t="shared" si="1"/>
        <v>10166178.563809551</v>
      </c>
      <c r="P36" s="8">
        <f t="shared" si="1"/>
        <v>546440.13663601014</v>
      </c>
      <c r="Q36" s="8">
        <f t="shared" si="1"/>
        <v>15233628.772541188</v>
      </c>
      <c r="R36" s="8">
        <f t="shared" si="1"/>
        <v>93827.715474983095</v>
      </c>
      <c r="T36" s="142" t="s">
        <v>257</v>
      </c>
    </row>
    <row r="37" spans="1:20">
      <c r="A37" s="140"/>
      <c r="B37" s="3" t="s">
        <v>93</v>
      </c>
      <c r="C37" s="3"/>
      <c r="D37" s="3"/>
      <c r="E37" s="3"/>
      <c r="F37" s="3"/>
      <c r="H37" s="3" t="s">
        <v>60</v>
      </c>
      <c r="J37" s="8">
        <f t="shared" si="0"/>
        <v>1052267158.5192232</v>
      </c>
      <c r="L37" s="8">
        <f>L21+L26+L31</f>
        <v>20532381.075179711</v>
      </c>
      <c r="M37" s="8">
        <f t="shared" ref="M37:R37" si="2">M21+M26+M31</f>
        <v>18126841.833574999</v>
      </c>
      <c r="N37" s="8">
        <f t="shared" si="2"/>
        <v>250949652.30831963</v>
      </c>
      <c r="O37" s="8">
        <f t="shared" si="2"/>
        <v>314329608.77827698</v>
      </c>
      <c r="P37" s="8">
        <f t="shared" si="2"/>
        <v>12830322.922218982</v>
      </c>
      <c r="Q37" s="8">
        <f t="shared" si="2"/>
        <v>433526209.15004128</v>
      </c>
      <c r="R37" s="8">
        <f t="shared" si="2"/>
        <v>1972142.4516115338</v>
      </c>
      <c r="T37" s="142" t="s">
        <v>254</v>
      </c>
    </row>
    <row r="38" spans="1:20">
      <c r="A38" s="140"/>
      <c r="B38" s="3" t="s">
        <v>135</v>
      </c>
      <c r="C38" s="3"/>
      <c r="D38" s="22" t="s">
        <v>136</v>
      </c>
      <c r="E38" s="3"/>
      <c r="F38" s="3"/>
      <c r="H38" s="3" t="s">
        <v>60</v>
      </c>
      <c r="J38" s="8">
        <f t="shared" si="0"/>
        <v>81780816.735428199</v>
      </c>
      <c r="L38" s="8">
        <f>L36+(L37*$J$11)</f>
        <v>1551902.2276886096</v>
      </c>
      <c r="M38" s="8">
        <f t="shared" ref="M38:R38" si="3">M36+(M37*$J$11)</f>
        <v>1592189.7405806012</v>
      </c>
      <c r="N38" s="8">
        <f t="shared" si="3"/>
        <v>19802343.39670486</v>
      </c>
      <c r="O38" s="8">
        <f t="shared" si="3"/>
        <v>23682351.74127546</v>
      </c>
      <c r="P38" s="8">
        <f t="shared" si="3"/>
        <v>1098144.0222914263</v>
      </c>
      <c r="Q38" s="8">
        <f t="shared" si="3"/>
        <v>33875255.765992962</v>
      </c>
      <c r="R38" s="8">
        <f t="shared" si="3"/>
        <v>178629.84089427904</v>
      </c>
      <c r="T38" s="56" t="s">
        <v>256</v>
      </c>
    </row>
    <row r="39" spans="1:20">
      <c r="A39" s="140"/>
      <c r="B39" s="3" t="s">
        <v>138</v>
      </c>
      <c r="C39" s="3"/>
      <c r="D39" s="22" t="s">
        <v>137</v>
      </c>
      <c r="E39" s="3"/>
      <c r="F39" s="3"/>
      <c r="H39" s="3" t="s">
        <v>60</v>
      </c>
      <c r="J39" s="8">
        <f t="shared" si="0"/>
        <v>68101343.674678296</v>
      </c>
      <c r="L39" s="8">
        <f>L36+(L37*$J$12)</f>
        <v>1284981.2737112732</v>
      </c>
      <c r="M39" s="8">
        <f t="shared" ref="M39:R39" si="4">M36+(M37*$J$12)</f>
        <v>1356540.7967441264</v>
      </c>
      <c r="N39" s="8">
        <f t="shared" si="4"/>
        <v>16539997.916696709</v>
      </c>
      <c r="O39" s="8">
        <f t="shared" si="4"/>
        <v>19596066.827157862</v>
      </c>
      <c r="P39" s="8">
        <f t="shared" si="4"/>
        <v>931349.82430257951</v>
      </c>
      <c r="Q39" s="8">
        <f t="shared" si="4"/>
        <v>28239415.047042426</v>
      </c>
      <c r="R39" s="8">
        <f t="shared" si="4"/>
        <v>152991.98902332911</v>
      </c>
    </row>
    <row r="40" spans="1:20">
      <c r="A40" s="140"/>
      <c r="B40" s="3"/>
      <c r="C40" s="3"/>
      <c r="D40" s="3"/>
      <c r="E40" s="3"/>
      <c r="F40" s="3"/>
    </row>
    <row r="41" spans="1:20">
      <c r="A41" s="140"/>
      <c r="B41" s="17" t="s">
        <v>95</v>
      </c>
    </row>
    <row r="42" spans="1:20">
      <c r="A42" s="140"/>
      <c r="B42" s="22" t="s">
        <v>177</v>
      </c>
      <c r="H42" s="3" t="s">
        <v>60</v>
      </c>
      <c r="J42" s="8">
        <f>SUM(L42:R42)</f>
        <v>0</v>
      </c>
      <c r="L42" s="10"/>
      <c r="M42" s="10"/>
      <c r="N42" s="10"/>
      <c r="O42" s="10"/>
      <c r="P42" s="10"/>
      <c r="Q42" s="10"/>
      <c r="R42" s="10"/>
    </row>
    <row r="43" spans="1:20">
      <c r="A43" s="140"/>
      <c r="B43" s="22" t="s">
        <v>96</v>
      </c>
      <c r="H43" s="3" t="s">
        <v>60</v>
      </c>
      <c r="J43" s="8">
        <f>SUM(L43:R43)</f>
        <v>0</v>
      </c>
      <c r="L43" s="40"/>
      <c r="M43" s="40"/>
      <c r="N43" s="40"/>
      <c r="O43" s="40"/>
      <c r="P43" s="40"/>
      <c r="Q43" s="40"/>
      <c r="R43" s="40"/>
      <c r="S43" s="147"/>
    </row>
    <row r="44" spans="1:20">
      <c r="A44" s="140"/>
      <c r="B44" s="22" t="s">
        <v>97</v>
      </c>
      <c r="H44" s="3" t="s">
        <v>60</v>
      </c>
      <c r="J44" s="8">
        <f>SUM(L44:R44)</f>
        <v>0</v>
      </c>
      <c r="L44" s="10"/>
      <c r="M44" s="10"/>
      <c r="N44" s="10"/>
      <c r="O44" s="10"/>
      <c r="P44" s="10"/>
      <c r="Q44" s="10"/>
      <c r="R44" s="10"/>
    </row>
    <row r="45" spans="1:20">
      <c r="A45" s="140"/>
      <c r="B45" s="17" t="s">
        <v>98</v>
      </c>
      <c r="H45" s="3" t="s">
        <v>60</v>
      </c>
      <c r="J45" s="8">
        <f>SUM(L45:R45)</f>
        <v>0</v>
      </c>
      <c r="L45" s="8">
        <f>SUM(L42:L44)</f>
        <v>0</v>
      </c>
      <c r="M45" s="8">
        <f t="shared" ref="M45:R45" si="5">SUM(M42:M44)</f>
        <v>0</v>
      </c>
      <c r="N45" s="8">
        <f t="shared" si="5"/>
        <v>0</v>
      </c>
      <c r="O45" s="8">
        <f t="shared" si="5"/>
        <v>0</v>
      </c>
      <c r="P45" s="8">
        <f t="shared" si="5"/>
        <v>0</v>
      </c>
      <c r="Q45" s="8">
        <f t="shared" si="5"/>
        <v>0</v>
      </c>
      <c r="R45" s="8">
        <f t="shared" si="5"/>
        <v>0</v>
      </c>
    </row>
    <row r="46" spans="1:20">
      <c r="A46" s="140"/>
    </row>
    <row r="47" spans="1:20">
      <c r="A47" s="140"/>
      <c r="B47" s="17" t="s">
        <v>99</v>
      </c>
      <c r="C47" s="3"/>
      <c r="D47" s="3"/>
      <c r="E47" s="3"/>
      <c r="F47" s="3"/>
      <c r="G47" s="3"/>
      <c r="H47" s="3"/>
    </row>
    <row r="48" spans="1:20">
      <c r="A48" s="140"/>
      <c r="B48" s="17"/>
      <c r="C48" s="3"/>
      <c r="D48" s="3"/>
      <c r="E48" s="3"/>
      <c r="F48" s="3"/>
      <c r="G48" s="3"/>
      <c r="H48" s="3"/>
    </row>
    <row r="49" spans="1:23">
      <c r="A49" s="140"/>
      <c r="B49" s="7" t="s">
        <v>214</v>
      </c>
      <c r="C49" s="3"/>
      <c r="D49" s="3"/>
      <c r="E49" s="3"/>
      <c r="F49" s="3"/>
      <c r="G49" s="3"/>
      <c r="H49" s="3"/>
    </row>
    <row r="50" spans="1:23">
      <c r="A50" s="140"/>
      <c r="B50" s="3" t="s">
        <v>135</v>
      </c>
      <c r="C50" s="3"/>
      <c r="D50" s="22" t="s">
        <v>140</v>
      </c>
      <c r="E50" s="3"/>
      <c r="F50" s="3"/>
      <c r="G50" s="3"/>
      <c r="H50" s="3" t="s">
        <v>60</v>
      </c>
      <c r="J50" s="8">
        <f>SUM(L50:R50)</f>
        <v>81780816.735428199</v>
      </c>
      <c r="L50" s="8">
        <f t="shared" ref="L50:R50" si="6">L38-L45</f>
        <v>1551902.2276886096</v>
      </c>
      <c r="M50" s="8">
        <f t="shared" si="6"/>
        <v>1592189.7405806012</v>
      </c>
      <c r="N50" s="8">
        <f t="shared" si="6"/>
        <v>19802343.39670486</v>
      </c>
      <c r="O50" s="8">
        <f t="shared" si="6"/>
        <v>23682351.74127546</v>
      </c>
      <c r="P50" s="8">
        <f t="shared" si="6"/>
        <v>1098144.0222914263</v>
      </c>
      <c r="Q50" s="8">
        <f t="shared" si="6"/>
        <v>33875255.765992962</v>
      </c>
      <c r="R50" s="8">
        <f t="shared" si="6"/>
        <v>178629.84089427904</v>
      </c>
      <c r="T50" s="142" t="s">
        <v>258</v>
      </c>
    </row>
    <row r="51" spans="1:23">
      <c r="A51" s="140"/>
      <c r="B51" s="3" t="s">
        <v>138</v>
      </c>
      <c r="C51" s="3"/>
      <c r="D51" s="22" t="s">
        <v>238</v>
      </c>
      <c r="E51" s="3"/>
      <c r="F51" s="3"/>
      <c r="G51" s="3"/>
      <c r="H51" s="3" t="s">
        <v>60</v>
      </c>
      <c r="J51" s="8">
        <f>SUM(L51:R51)</f>
        <v>68101343.674678296</v>
      </c>
      <c r="L51" s="8">
        <f t="shared" ref="L51:R51" si="7">L39-L45</f>
        <v>1284981.2737112732</v>
      </c>
      <c r="M51" s="8">
        <f t="shared" si="7"/>
        <v>1356540.7967441264</v>
      </c>
      <c r="N51" s="8">
        <f t="shared" si="7"/>
        <v>16539997.916696709</v>
      </c>
      <c r="O51" s="8">
        <f t="shared" si="7"/>
        <v>19596066.827157862</v>
      </c>
      <c r="P51" s="8">
        <f t="shared" si="7"/>
        <v>931349.82430257951</v>
      </c>
      <c r="Q51" s="8">
        <f t="shared" si="7"/>
        <v>28239415.047042426</v>
      </c>
      <c r="R51" s="8">
        <f t="shared" si="7"/>
        <v>152991.98902332911</v>
      </c>
      <c r="T51" s="142" t="s">
        <v>258</v>
      </c>
    </row>
    <row r="52" spans="1:23">
      <c r="B52" s="3"/>
      <c r="C52" s="3"/>
      <c r="D52" s="22"/>
      <c r="E52" s="3"/>
      <c r="F52" s="3"/>
      <c r="G52" s="3"/>
      <c r="H52" s="3"/>
      <c r="I52" s="140"/>
      <c r="J52" s="11"/>
      <c r="K52" s="140"/>
      <c r="L52" s="11"/>
      <c r="M52" s="11"/>
      <c r="N52" s="11"/>
      <c r="O52" s="11"/>
      <c r="P52" s="11"/>
      <c r="Q52" s="11"/>
      <c r="R52" s="11"/>
    </row>
    <row r="53" spans="1:23" s="4" customFormat="1" ht="12.75">
      <c r="B53" s="4" t="s">
        <v>179</v>
      </c>
    </row>
    <row r="54" spans="1:23">
      <c r="B54" s="17" t="s">
        <v>71</v>
      </c>
      <c r="L54" s="146"/>
      <c r="M54" s="146"/>
      <c r="N54" s="146"/>
      <c r="O54" s="146"/>
      <c r="P54" s="146"/>
      <c r="Q54" s="146"/>
      <c r="R54" s="146"/>
      <c r="S54" s="146"/>
      <c r="T54" s="146"/>
      <c r="U54" s="146"/>
      <c r="V54" s="146"/>
      <c r="W54" s="146"/>
    </row>
    <row r="55" spans="1:23">
      <c r="B55" s="17"/>
      <c r="L55" s="146"/>
      <c r="M55" s="146"/>
      <c r="N55" s="146"/>
      <c r="O55" s="146"/>
      <c r="P55" s="146"/>
      <c r="Q55" s="146"/>
      <c r="R55" s="146"/>
      <c r="S55" s="146"/>
      <c r="T55" s="146"/>
      <c r="U55" s="146"/>
      <c r="V55" s="146"/>
      <c r="W55" s="146"/>
    </row>
    <row r="56" spans="1:23">
      <c r="A56" s="140"/>
      <c r="B56" s="17" t="s">
        <v>72</v>
      </c>
      <c r="C56" s="16"/>
      <c r="D56" s="16"/>
      <c r="E56" s="16"/>
      <c r="F56" s="3"/>
      <c r="G56" s="16"/>
      <c r="H56" s="3"/>
      <c r="L56" s="146"/>
      <c r="M56" s="146"/>
      <c r="N56" s="146"/>
      <c r="O56" s="146"/>
      <c r="P56" s="146"/>
      <c r="Q56" s="146"/>
      <c r="R56" s="146"/>
      <c r="S56" s="146"/>
      <c r="T56" s="146"/>
      <c r="U56" s="146"/>
      <c r="V56" s="146"/>
      <c r="W56" s="146"/>
    </row>
    <row r="57" spans="1:23">
      <c r="A57" s="140"/>
      <c r="B57" s="3" t="s">
        <v>73</v>
      </c>
      <c r="C57" s="16"/>
      <c r="D57" s="16"/>
      <c r="E57" s="16"/>
      <c r="F57" s="3"/>
      <c r="G57" s="16"/>
      <c r="H57" s="3" t="s">
        <v>61</v>
      </c>
      <c r="J57" s="8">
        <f>SUM(L57:R57)</f>
        <v>0</v>
      </c>
      <c r="K57" s="3"/>
      <c r="L57" s="21">
        <f>'GAW IMPORT-AD'!L35</f>
        <v>0</v>
      </c>
      <c r="M57" s="21">
        <f>'GAW IMPORT-AD'!M35</f>
        <v>0</v>
      </c>
      <c r="N57" s="8">
        <f>'GAW IMPORT-AD'!N35+'GAW IMPORT-AD'!S35+'GAW IMPORT-AD'!T35+'GAW IMPORT-AD'!V35</f>
        <v>0</v>
      </c>
      <c r="O57" s="8">
        <f>'GAW IMPORT-AD'!O35+'GAW IMPORT-AD'!U35+'GAW IMPORT-AD'!X35</f>
        <v>0</v>
      </c>
      <c r="P57" s="21">
        <f>'GAW IMPORT-AD'!P35</f>
        <v>0</v>
      </c>
      <c r="Q57" s="21">
        <f>'GAW IMPORT-AD'!Q35</f>
        <v>0</v>
      </c>
      <c r="R57" s="21">
        <f>'GAW IMPORT-AD'!R35</f>
        <v>0</v>
      </c>
    </row>
    <row r="58" spans="1:23">
      <c r="A58" s="140"/>
      <c r="B58" s="3" t="s">
        <v>74</v>
      </c>
      <c r="C58" s="16"/>
      <c r="D58" s="16"/>
      <c r="E58" s="16"/>
      <c r="F58" s="3"/>
      <c r="G58" s="16"/>
      <c r="H58" s="3" t="s">
        <v>61</v>
      </c>
      <c r="J58" s="8">
        <f>SUM(L58:R58)</f>
        <v>22980108.745232712</v>
      </c>
      <c r="K58" s="3"/>
      <c r="L58" s="21">
        <f>'GAW IMPORT-AD'!L36</f>
        <v>397640.9456463051</v>
      </c>
      <c r="M58" s="21">
        <f>'GAW IMPORT-AD'!M36</f>
        <v>666607.01795130712</v>
      </c>
      <c r="N58" s="8">
        <f>'GAW IMPORT-AD'!N36+'GAW IMPORT-AD'!S36+'GAW IMPORT-AD'!T36+'GAW IMPORT-AD'!V36</f>
        <v>5961361.4724222627</v>
      </c>
      <c r="O58" s="8">
        <f>'GAW IMPORT-AD'!O36+'GAW IMPORT-AD'!U36+'GAW IMPORT-AD'!X36</f>
        <v>4843539.0769457854</v>
      </c>
      <c r="P58" s="21">
        <f>'GAW IMPORT-AD'!P36</f>
        <v>426196.64082246309</v>
      </c>
      <c r="Q58" s="21">
        <f>'GAW IMPORT-AD'!Q36</f>
        <v>10584727.392130977</v>
      </c>
      <c r="R58" s="21">
        <f>'GAW IMPORT-AD'!R36</f>
        <v>100036.1993136159</v>
      </c>
    </row>
    <row r="59" spans="1:23">
      <c r="A59" s="140"/>
      <c r="B59" s="3" t="s">
        <v>75</v>
      </c>
      <c r="C59" s="16"/>
      <c r="D59" s="16"/>
      <c r="E59" s="16"/>
      <c r="F59" s="3"/>
      <c r="G59" s="16"/>
      <c r="H59" s="3" t="s">
        <v>61</v>
      </c>
      <c r="J59" s="8">
        <f>SUM(L59:R59)</f>
        <v>444315613.92172331</v>
      </c>
      <c r="K59" s="3"/>
      <c r="L59" s="21">
        <f>'GAW IMPORT-AD'!L37</f>
        <v>7952818.912926103</v>
      </c>
      <c r="M59" s="21">
        <f>'GAW IMPORT-AD'!M37</f>
        <v>11332319.305172233</v>
      </c>
      <c r="N59" s="8">
        <f>'GAW IMPORT-AD'!N37+'GAW IMPORT-AD'!S37+'GAW IMPORT-AD'!T37+'GAW IMPORT-AD'!V37</f>
        <v>117222208.11748633</v>
      </c>
      <c r="O59" s="8">
        <f>'GAW IMPORT-AD'!O37+'GAW IMPORT-AD'!U37+'GAW IMPORT-AD'!X37</f>
        <v>76056801.22893855</v>
      </c>
      <c r="P59" s="21">
        <f>'GAW IMPORT-AD'!P37</f>
        <v>7671539.5348043395</v>
      </c>
      <c r="Q59" s="21">
        <f>'GAW IMPORT-AD'!Q37</f>
        <v>222279275.23475063</v>
      </c>
      <c r="R59" s="21">
        <f>'GAW IMPORT-AD'!R37</f>
        <v>1800651.5876450865</v>
      </c>
    </row>
    <row r="60" spans="1:23">
      <c r="A60" s="140"/>
      <c r="B60" s="3"/>
      <c r="C60" s="16"/>
      <c r="D60" s="16"/>
      <c r="E60" s="16"/>
      <c r="F60" s="3"/>
      <c r="G60" s="16"/>
      <c r="H60" s="3"/>
    </row>
    <row r="61" spans="1:23">
      <c r="A61" s="140"/>
      <c r="B61" s="17" t="s">
        <v>76</v>
      </c>
      <c r="C61" s="16"/>
      <c r="D61" s="16"/>
      <c r="E61" s="16"/>
      <c r="F61" s="3"/>
      <c r="G61" s="16"/>
      <c r="H61" s="3"/>
    </row>
    <row r="62" spans="1:23">
      <c r="A62" s="140"/>
      <c r="B62" s="3" t="s">
        <v>77</v>
      </c>
      <c r="C62" s="16"/>
      <c r="D62" s="16"/>
      <c r="E62" s="16"/>
      <c r="F62" s="3"/>
      <c r="G62" s="16"/>
      <c r="H62" s="3" t="s">
        <v>61</v>
      </c>
      <c r="J62" s="8">
        <f>SUM(L62:R62)</f>
        <v>127486649.16417879</v>
      </c>
      <c r="K62" s="3"/>
      <c r="L62" s="21">
        <f>'GAW IMPORT-AD'!L40</f>
        <v>3320579.2111934233</v>
      </c>
      <c r="M62" s="21">
        <f>'GAW IMPORT-AD'!M40</f>
        <v>2292648.629979847</v>
      </c>
      <c r="N62" s="8">
        <f>'GAW IMPORT-AD'!N40+'GAW IMPORT-AD'!S40+'GAW IMPORT-AD'!T40+'GAW IMPORT-AD'!V40</f>
        <v>28787727.163456641</v>
      </c>
      <c r="O62" s="8">
        <f>'GAW IMPORT-AD'!O40+'GAW IMPORT-AD'!U40+'GAW IMPORT-AD'!X40</f>
        <v>46140108.432164147</v>
      </c>
      <c r="P62" s="21">
        <f>'GAW IMPORT-AD'!P40</f>
        <v>387667.64</v>
      </c>
      <c r="Q62" s="21">
        <f>'GAW IMPORT-AD'!Q40</f>
        <v>46627639.944602914</v>
      </c>
      <c r="R62" s="21">
        <f>'GAW IMPORT-AD'!R40</f>
        <v>-69721.857218182064</v>
      </c>
    </row>
    <row r="63" spans="1:23">
      <c r="A63" s="140"/>
      <c r="B63" s="3" t="s">
        <v>69</v>
      </c>
      <c r="C63" s="16"/>
      <c r="D63" s="16"/>
      <c r="E63" s="16"/>
      <c r="F63" s="3"/>
      <c r="G63" s="16"/>
      <c r="H63" s="3" t="s">
        <v>61</v>
      </c>
      <c r="J63" s="8">
        <f>SUM(L63:R63)</f>
        <v>18307033.351703271</v>
      </c>
      <c r="K63" s="3"/>
      <c r="L63" s="21">
        <f>'GAW IMPORT-AD'!L41</f>
        <v>389151.33957622258</v>
      </c>
      <c r="M63" s="21">
        <f>'GAW IMPORT-AD'!M41</f>
        <v>212373.7325024227</v>
      </c>
      <c r="N63" s="8">
        <f>'GAW IMPORT-AD'!N41+'GAW IMPORT-AD'!S41+'GAW IMPORT-AD'!T41+'GAW IMPORT-AD'!V41</f>
        <v>4052429.3997718692</v>
      </c>
      <c r="O63" s="8">
        <f>'GAW IMPORT-AD'!O41+'GAW IMPORT-AD'!U41+'GAW IMPORT-AD'!X41</f>
        <v>7126518.9398874603</v>
      </c>
      <c r="P63" s="21">
        <f>'GAW IMPORT-AD'!P41</f>
        <v>146666.48427679113</v>
      </c>
      <c r="Q63" s="21">
        <f>'GAW IMPORT-AD'!Q41</f>
        <v>6377736.6185124181</v>
      </c>
      <c r="R63" s="21">
        <f>'GAW IMPORT-AD'!R41</f>
        <v>2156.8371760837208</v>
      </c>
    </row>
    <row r="64" spans="1:23">
      <c r="A64" s="140"/>
      <c r="B64" s="3" t="s">
        <v>78</v>
      </c>
      <c r="C64" s="16"/>
      <c r="D64" s="16"/>
      <c r="E64" s="16"/>
      <c r="F64" s="3"/>
      <c r="G64" s="16"/>
      <c r="H64" s="3" t="s">
        <v>61</v>
      </c>
      <c r="J64" s="8">
        <f>SUM(L64:R64)</f>
        <v>723614532.1032809</v>
      </c>
      <c r="K64" s="3"/>
      <c r="L64" s="21">
        <f>'GAW IMPORT-AD'!L42</f>
        <v>15688255.758329535</v>
      </c>
      <c r="M64" s="21">
        <f>'GAW IMPORT-AD'!M42</f>
        <v>8715741.9792689867</v>
      </c>
      <c r="N64" s="8">
        <f>'GAW IMPORT-AD'!N42+'GAW IMPORT-AD'!S42+'GAW IMPORT-AD'!T42+'GAW IMPORT-AD'!V42</f>
        <v>159527970.74672878</v>
      </c>
      <c r="O64" s="8">
        <f>'GAW IMPORT-AD'!O42+'GAW IMPORT-AD'!U42+'GAW IMPORT-AD'!X42</f>
        <v>281244087.01046109</v>
      </c>
      <c r="P64" s="21">
        <f>'GAW IMPORT-AD'!P42</f>
        <v>5332836.9441375183</v>
      </c>
      <c r="Q64" s="21">
        <f>'GAW IMPORT-AD'!Q42</f>
        <v>253050843.70545137</v>
      </c>
      <c r="R64" s="21">
        <f>'GAW IMPORT-AD'!R42</f>
        <v>54795.958903688326</v>
      </c>
    </row>
    <row r="65" spans="1:20">
      <c r="A65" s="140"/>
      <c r="B65" s="3"/>
      <c r="C65" s="16"/>
      <c r="D65" s="16"/>
      <c r="E65" s="16"/>
      <c r="F65" s="3"/>
      <c r="G65" s="16"/>
      <c r="H65" s="3"/>
    </row>
    <row r="66" spans="1:20">
      <c r="A66" s="140"/>
      <c r="B66" s="17" t="s">
        <v>87</v>
      </c>
      <c r="C66" s="18"/>
      <c r="D66" s="18"/>
      <c r="E66" s="18"/>
      <c r="F66" s="3"/>
      <c r="G66" s="18"/>
      <c r="H66" s="3"/>
    </row>
    <row r="67" spans="1:20">
      <c r="A67" s="140"/>
      <c r="B67" s="3" t="s">
        <v>88</v>
      </c>
      <c r="C67" s="18"/>
      <c r="D67" s="18"/>
      <c r="E67" s="18"/>
      <c r="F67" s="3"/>
      <c r="G67" s="18"/>
      <c r="H67" s="3" t="s">
        <v>61</v>
      </c>
      <c r="J67" s="8">
        <f>SUM(L67:R67)</f>
        <v>0</v>
      </c>
      <c r="K67" s="3"/>
      <c r="L67" s="21">
        <f>'GAW IMPORT-AD'!L45</f>
        <v>0</v>
      </c>
      <c r="M67" s="21">
        <f>'GAW IMPORT-AD'!M45</f>
        <v>0</v>
      </c>
      <c r="N67" s="8">
        <f>'GAW IMPORT-AD'!N45+'GAW IMPORT-AD'!S45+'GAW IMPORT-AD'!T45+'GAW IMPORT-AD'!V45</f>
        <v>0</v>
      </c>
      <c r="O67" s="8">
        <f>'GAW IMPORT-AD'!O45+'GAW IMPORT-AD'!U45+'GAW IMPORT-AD'!X45</f>
        <v>0</v>
      </c>
      <c r="P67" s="21">
        <f>'GAW IMPORT-AD'!P45</f>
        <v>0</v>
      </c>
      <c r="Q67" s="21">
        <f>'GAW IMPORT-AD'!Q45</f>
        <v>0</v>
      </c>
      <c r="R67" s="21">
        <f>'GAW IMPORT-AD'!R45</f>
        <v>0</v>
      </c>
    </row>
    <row r="68" spans="1:20">
      <c r="A68" s="140"/>
      <c r="B68" s="3" t="s">
        <v>89</v>
      </c>
      <c r="C68" s="3"/>
      <c r="D68" s="3"/>
      <c r="E68" s="3"/>
      <c r="F68" s="3"/>
      <c r="G68" s="3"/>
      <c r="H68" s="3" t="s">
        <v>61</v>
      </c>
      <c r="J68" s="8">
        <f>SUM(L68:R68)</f>
        <v>0</v>
      </c>
      <c r="K68" s="3"/>
      <c r="L68" s="21">
        <f>'GAW IMPORT-AD'!L46</f>
        <v>0</v>
      </c>
      <c r="M68" s="21">
        <f>'GAW IMPORT-AD'!M46</f>
        <v>0</v>
      </c>
      <c r="N68" s="8">
        <f>'GAW IMPORT-AD'!N46+'GAW IMPORT-AD'!S46+'GAW IMPORT-AD'!T46+'GAW IMPORT-AD'!V46</f>
        <v>0</v>
      </c>
      <c r="O68" s="8">
        <f>'GAW IMPORT-AD'!O46+'GAW IMPORT-AD'!U46+'GAW IMPORT-AD'!X46</f>
        <v>0</v>
      </c>
      <c r="P68" s="21">
        <f>'GAW IMPORT-AD'!P46</f>
        <v>0</v>
      </c>
      <c r="Q68" s="21">
        <f>'GAW IMPORT-AD'!Q46</f>
        <v>0</v>
      </c>
      <c r="R68" s="21">
        <f>'GAW IMPORT-AD'!R46</f>
        <v>0</v>
      </c>
    </row>
    <row r="69" spans="1:20">
      <c r="A69" s="140"/>
      <c r="B69" s="3" t="s">
        <v>90</v>
      </c>
      <c r="C69" s="3"/>
      <c r="D69" s="3"/>
      <c r="E69" s="3"/>
      <c r="F69" s="3"/>
      <c r="G69" s="3"/>
      <c r="H69" s="3" t="s">
        <v>61</v>
      </c>
      <c r="J69" s="8">
        <f>SUM(L69:R69)</f>
        <v>0</v>
      </c>
      <c r="K69" s="3"/>
      <c r="L69" s="21">
        <f>'GAW IMPORT-AD'!L47</f>
        <v>0</v>
      </c>
      <c r="M69" s="21">
        <f>'GAW IMPORT-AD'!M47</f>
        <v>0</v>
      </c>
      <c r="N69" s="8">
        <f>'GAW IMPORT-AD'!N47+'GAW IMPORT-AD'!S47+'GAW IMPORT-AD'!T47+'GAW IMPORT-AD'!V47</f>
        <v>0</v>
      </c>
      <c r="O69" s="8">
        <f>'GAW IMPORT-AD'!O47+'GAW IMPORT-AD'!U47+'GAW IMPORT-AD'!X47</f>
        <v>0</v>
      </c>
      <c r="P69" s="21">
        <f>'GAW IMPORT-AD'!P47</f>
        <v>0</v>
      </c>
      <c r="Q69" s="21">
        <f>'GAW IMPORT-AD'!Q47</f>
        <v>0</v>
      </c>
      <c r="R69" s="21">
        <f>'GAW IMPORT-AD'!R47</f>
        <v>0</v>
      </c>
    </row>
    <row r="70" spans="1:20">
      <c r="A70" s="140"/>
      <c r="B70" s="3"/>
      <c r="C70" s="3"/>
      <c r="D70" s="3"/>
      <c r="E70" s="3"/>
      <c r="F70" s="3"/>
      <c r="G70" s="3"/>
      <c r="H70" s="3"/>
      <c r="J70" s="14"/>
      <c r="K70" s="14"/>
      <c r="L70" s="14"/>
      <c r="M70" s="14"/>
      <c r="N70" s="14"/>
      <c r="O70" s="14"/>
      <c r="P70" s="14"/>
      <c r="Q70" s="14"/>
      <c r="R70" s="14"/>
    </row>
    <row r="71" spans="1:20">
      <c r="A71" s="140"/>
      <c r="B71" s="3"/>
      <c r="C71" s="3"/>
      <c r="D71" s="3"/>
      <c r="E71" s="3"/>
      <c r="F71" s="3"/>
      <c r="G71" s="3"/>
      <c r="H71" s="3"/>
      <c r="J71" s="14"/>
      <c r="K71" s="14"/>
      <c r="L71" s="14"/>
      <c r="M71" s="14"/>
      <c r="N71" s="14"/>
      <c r="O71" s="14"/>
      <c r="P71" s="14"/>
      <c r="Q71" s="14"/>
      <c r="R71" s="14"/>
    </row>
    <row r="72" spans="1:20">
      <c r="A72" s="140"/>
      <c r="B72" s="17" t="s">
        <v>91</v>
      </c>
      <c r="C72" s="3"/>
      <c r="D72" s="3"/>
      <c r="E72" s="3"/>
      <c r="F72" s="3"/>
      <c r="G72" s="3"/>
      <c r="H72" s="3"/>
    </row>
    <row r="73" spans="1:20">
      <c r="A73" s="140"/>
      <c r="B73" s="17" t="s">
        <v>92</v>
      </c>
      <c r="C73" s="3"/>
      <c r="D73" s="3"/>
      <c r="E73" s="3"/>
      <c r="F73" s="3"/>
      <c r="H73" s="3"/>
    </row>
    <row r="74" spans="1:20">
      <c r="A74" s="140"/>
      <c r="B74" s="3" t="s">
        <v>69</v>
      </c>
      <c r="C74" s="3"/>
      <c r="D74" s="3"/>
      <c r="E74" s="3"/>
      <c r="F74" s="3"/>
      <c r="H74" s="3" t="s">
        <v>61</v>
      </c>
      <c r="J74" s="89">
        <f t="shared" ref="J74:J77" si="8">SUM(L74:R74)</f>
        <v>41287142.09693598</v>
      </c>
      <c r="L74" s="8">
        <f>L58+L63+L68</f>
        <v>786792.28522252769</v>
      </c>
      <c r="M74" s="8">
        <f t="shared" ref="M74:R74" si="9">M58+M63+M68</f>
        <v>878980.75045372988</v>
      </c>
      <c r="N74" s="8">
        <f t="shared" si="9"/>
        <v>10013790.872194132</v>
      </c>
      <c r="O74" s="8">
        <f t="shared" si="9"/>
        <v>11970058.016833246</v>
      </c>
      <c r="P74" s="8">
        <f t="shared" si="9"/>
        <v>572863.12509925419</v>
      </c>
      <c r="Q74" s="8">
        <f t="shared" si="9"/>
        <v>16962464.010643393</v>
      </c>
      <c r="R74" s="8">
        <f t="shared" si="9"/>
        <v>102193.03648969962</v>
      </c>
      <c r="T74" s="142" t="s">
        <v>257</v>
      </c>
    </row>
    <row r="75" spans="1:20">
      <c r="A75" s="140"/>
      <c r="B75" s="3" t="s">
        <v>93</v>
      </c>
      <c r="C75" s="3"/>
      <c r="D75" s="3"/>
      <c r="E75" s="3"/>
      <c r="F75" s="3"/>
      <c r="H75" s="3" t="s">
        <v>61</v>
      </c>
      <c r="J75" s="8">
        <f t="shared" si="8"/>
        <v>1167930146.0250044</v>
      </c>
      <c r="L75" s="8">
        <f>L59+L64+L69</f>
        <v>23641074.671255637</v>
      </c>
      <c r="M75" s="8">
        <f t="shared" ref="M75:R75" si="10">M59+M64+M69</f>
        <v>20048061.284441218</v>
      </c>
      <c r="N75" s="8">
        <f t="shared" si="10"/>
        <v>276750178.86421514</v>
      </c>
      <c r="O75" s="8">
        <f t="shared" si="10"/>
        <v>357300888.23939967</v>
      </c>
      <c r="P75" s="8">
        <f t="shared" si="10"/>
        <v>13004376.478941858</v>
      </c>
      <c r="Q75" s="8">
        <f t="shared" si="10"/>
        <v>475330118.940202</v>
      </c>
      <c r="R75" s="8">
        <f t="shared" si="10"/>
        <v>1855447.5465487747</v>
      </c>
      <c r="T75" s="142" t="s">
        <v>254</v>
      </c>
    </row>
    <row r="76" spans="1:20">
      <c r="A76" s="140"/>
      <c r="B76" s="3" t="s">
        <v>135</v>
      </c>
      <c r="C76" s="3"/>
      <c r="D76" s="22" t="s">
        <v>136</v>
      </c>
      <c r="E76" s="3"/>
      <c r="F76" s="3"/>
      <c r="H76" s="3" t="s">
        <v>61</v>
      </c>
      <c r="J76" s="8">
        <f t="shared" si="8"/>
        <v>91508138.376011178</v>
      </c>
      <c r="L76" s="8">
        <f>L74+(L75*$J$11)</f>
        <v>1803358.4960865201</v>
      </c>
      <c r="M76" s="8">
        <f t="shared" ref="M76:R76" si="11">M74+(M75*$J$11)</f>
        <v>1741047.3856847021</v>
      </c>
      <c r="N76" s="8">
        <f t="shared" si="11"/>
        <v>21914048.563355383</v>
      </c>
      <c r="O76" s="8">
        <f t="shared" si="11"/>
        <v>27333996.21112743</v>
      </c>
      <c r="P76" s="8">
        <f t="shared" si="11"/>
        <v>1132051.3136937539</v>
      </c>
      <c r="Q76" s="8">
        <f t="shared" si="11"/>
        <v>37401659.125072077</v>
      </c>
      <c r="R76" s="8">
        <f t="shared" si="11"/>
        <v>181977.28099129692</v>
      </c>
      <c r="T76" s="56" t="s">
        <v>256</v>
      </c>
    </row>
    <row r="77" spans="1:20">
      <c r="A77" s="140"/>
      <c r="B77" s="3" t="s">
        <v>138</v>
      </c>
      <c r="C77" s="3"/>
      <c r="D77" s="22" t="s">
        <v>137</v>
      </c>
      <c r="E77" s="3"/>
      <c r="F77" s="3"/>
      <c r="H77" s="3" t="s">
        <v>61</v>
      </c>
      <c r="J77" s="8">
        <f t="shared" si="8"/>
        <v>76325046.477686107</v>
      </c>
      <c r="L77" s="8">
        <f>L74+(L75*$J$12)</f>
        <v>1496024.5253601968</v>
      </c>
      <c r="M77" s="8">
        <f t="shared" ref="M77:R77" si="12">M74+(M75*$J$12)</f>
        <v>1480422.5889869663</v>
      </c>
      <c r="N77" s="8">
        <f t="shared" si="12"/>
        <v>18316296.238120586</v>
      </c>
      <c r="O77" s="8">
        <f t="shared" si="12"/>
        <v>22689084.664015234</v>
      </c>
      <c r="P77" s="8">
        <f t="shared" si="12"/>
        <v>962994.41946750996</v>
      </c>
      <c r="Q77" s="8">
        <f t="shared" si="12"/>
        <v>31222367.57884945</v>
      </c>
      <c r="R77" s="8">
        <f t="shared" si="12"/>
        <v>157856.46288616286</v>
      </c>
    </row>
    <row r="78" spans="1:20">
      <c r="A78" s="140"/>
      <c r="B78" s="3"/>
      <c r="C78" s="3"/>
      <c r="D78" s="3"/>
      <c r="E78" s="3"/>
      <c r="F78" s="3"/>
    </row>
    <row r="79" spans="1:20">
      <c r="A79" s="140"/>
      <c r="B79" s="17" t="s">
        <v>95</v>
      </c>
    </row>
    <row r="80" spans="1:20">
      <c r="A80" s="140"/>
      <c r="B80" s="22" t="s">
        <v>177</v>
      </c>
      <c r="H80" s="3" t="s">
        <v>61</v>
      </c>
      <c r="J80" s="8">
        <f>SUM(L80:R80)</f>
        <v>0</v>
      </c>
      <c r="L80" s="10"/>
      <c r="M80" s="10"/>
      <c r="N80" s="10"/>
      <c r="O80" s="10"/>
      <c r="P80" s="10"/>
      <c r="Q80" s="10"/>
      <c r="R80" s="10"/>
    </row>
    <row r="81" spans="1:23">
      <c r="A81" s="140"/>
      <c r="B81" s="22" t="s">
        <v>96</v>
      </c>
      <c r="H81" s="3" t="s">
        <v>61</v>
      </c>
      <c r="J81" s="8">
        <f>SUM(L81:R81)</f>
        <v>0</v>
      </c>
      <c r="L81" s="40"/>
      <c r="M81" s="40"/>
      <c r="N81" s="40"/>
      <c r="O81" s="40"/>
      <c r="P81" s="40"/>
      <c r="Q81" s="40"/>
      <c r="R81" s="40"/>
      <c r="S81" s="147"/>
    </row>
    <row r="82" spans="1:23">
      <c r="A82" s="140"/>
      <c r="B82" s="22" t="s">
        <v>97</v>
      </c>
      <c r="H82" s="3" t="s">
        <v>61</v>
      </c>
      <c r="J82" s="8">
        <f>SUM(L82:R82)</f>
        <v>0</v>
      </c>
      <c r="L82" s="10"/>
      <c r="M82" s="10"/>
      <c r="N82" s="10"/>
      <c r="O82" s="10"/>
      <c r="P82" s="10"/>
      <c r="Q82" s="10"/>
      <c r="R82" s="10"/>
    </row>
    <row r="83" spans="1:23">
      <c r="A83" s="140"/>
      <c r="B83" s="17" t="s">
        <v>98</v>
      </c>
      <c r="H83" s="3" t="s">
        <v>61</v>
      </c>
      <c r="J83" s="8">
        <f>SUM(L83:R83)</f>
        <v>0</v>
      </c>
      <c r="L83" s="8">
        <f>SUM(L80:L82)</f>
        <v>0</v>
      </c>
      <c r="M83" s="8">
        <f t="shared" ref="M83:R83" si="13">SUM(M80:M82)</f>
        <v>0</v>
      </c>
      <c r="N83" s="8">
        <f t="shared" si="13"/>
        <v>0</v>
      </c>
      <c r="O83" s="8">
        <f t="shared" si="13"/>
        <v>0</v>
      </c>
      <c r="P83" s="8">
        <f t="shared" si="13"/>
        <v>0</v>
      </c>
      <c r="Q83" s="8">
        <f t="shared" si="13"/>
        <v>0</v>
      </c>
      <c r="R83" s="8">
        <f t="shared" si="13"/>
        <v>0</v>
      </c>
    </row>
    <row r="84" spans="1:23">
      <c r="A84" s="140"/>
    </row>
    <row r="85" spans="1:23">
      <c r="A85" s="140"/>
      <c r="B85" s="17" t="s">
        <v>99</v>
      </c>
      <c r="C85" s="3"/>
      <c r="D85" s="3"/>
      <c r="E85" s="3"/>
      <c r="F85" s="3"/>
      <c r="G85" s="3"/>
      <c r="H85" s="3"/>
    </row>
    <row r="86" spans="1:23">
      <c r="A86" s="140"/>
      <c r="B86" s="17"/>
      <c r="C86" s="3"/>
      <c r="D86" s="3"/>
      <c r="E86" s="3"/>
      <c r="F86" s="3"/>
      <c r="G86" s="3"/>
      <c r="H86" s="3"/>
    </row>
    <row r="87" spans="1:23">
      <c r="A87" s="140"/>
      <c r="B87" s="7" t="s">
        <v>214</v>
      </c>
      <c r="C87" s="3"/>
      <c r="D87" s="3"/>
      <c r="E87" s="3"/>
      <c r="F87" s="3"/>
      <c r="G87" s="3"/>
      <c r="H87" s="3"/>
    </row>
    <row r="88" spans="1:23">
      <c r="A88" s="140"/>
      <c r="B88" s="3" t="s">
        <v>135</v>
      </c>
      <c r="C88" s="3"/>
      <c r="D88" s="22" t="s">
        <v>140</v>
      </c>
      <c r="E88" s="3"/>
      <c r="F88" s="3"/>
      <c r="G88" s="3"/>
      <c r="H88" s="3" t="s">
        <v>61</v>
      </c>
      <c r="J88" s="8">
        <f>SUM(L88:R88)</f>
        <v>91508138.376011178</v>
      </c>
      <c r="L88" s="8">
        <f t="shared" ref="L88:R88" si="14">L76-L83</f>
        <v>1803358.4960865201</v>
      </c>
      <c r="M88" s="8">
        <f t="shared" si="14"/>
        <v>1741047.3856847021</v>
      </c>
      <c r="N88" s="8">
        <f t="shared" si="14"/>
        <v>21914048.563355383</v>
      </c>
      <c r="O88" s="8">
        <f t="shared" si="14"/>
        <v>27333996.21112743</v>
      </c>
      <c r="P88" s="8">
        <f t="shared" si="14"/>
        <v>1132051.3136937539</v>
      </c>
      <c r="Q88" s="8">
        <f t="shared" si="14"/>
        <v>37401659.125072077</v>
      </c>
      <c r="R88" s="8">
        <f t="shared" si="14"/>
        <v>181977.28099129692</v>
      </c>
      <c r="T88" s="142" t="s">
        <v>258</v>
      </c>
    </row>
    <row r="89" spans="1:23">
      <c r="A89" s="140"/>
      <c r="B89" s="3" t="s">
        <v>138</v>
      </c>
      <c r="C89" s="3"/>
      <c r="D89" s="22" t="s">
        <v>238</v>
      </c>
      <c r="E89" s="3"/>
      <c r="F89" s="3"/>
      <c r="G89" s="3"/>
      <c r="H89" s="3" t="s">
        <v>61</v>
      </c>
      <c r="J89" s="8">
        <f>SUM(L89:R89)</f>
        <v>76325046.477686107</v>
      </c>
      <c r="L89" s="8">
        <f t="shared" ref="L89:R89" si="15">L77-L83</f>
        <v>1496024.5253601968</v>
      </c>
      <c r="M89" s="8">
        <f t="shared" si="15"/>
        <v>1480422.5889869663</v>
      </c>
      <c r="N89" s="8">
        <f t="shared" si="15"/>
        <v>18316296.238120586</v>
      </c>
      <c r="O89" s="8">
        <f t="shared" si="15"/>
        <v>22689084.664015234</v>
      </c>
      <c r="P89" s="8">
        <f t="shared" si="15"/>
        <v>962994.41946750996</v>
      </c>
      <c r="Q89" s="8">
        <f t="shared" si="15"/>
        <v>31222367.57884945</v>
      </c>
      <c r="R89" s="8">
        <f t="shared" si="15"/>
        <v>157856.46288616286</v>
      </c>
      <c r="T89" s="142" t="s">
        <v>258</v>
      </c>
    </row>
    <row r="90" spans="1:23">
      <c r="A90" s="140"/>
    </row>
    <row r="91" spans="1:23" s="4" customFormat="1" ht="12.75">
      <c r="B91" s="4" t="s">
        <v>180</v>
      </c>
    </row>
    <row r="92" spans="1:23">
      <c r="B92" s="17" t="s">
        <v>71</v>
      </c>
      <c r="L92" s="146"/>
      <c r="M92" s="146"/>
      <c r="N92" s="146"/>
      <c r="O92" s="146"/>
      <c r="P92" s="146"/>
      <c r="Q92" s="146"/>
      <c r="R92" s="146"/>
      <c r="S92" s="146"/>
      <c r="T92" s="146"/>
      <c r="U92" s="146"/>
      <c r="V92" s="146"/>
      <c r="W92" s="146"/>
    </row>
    <row r="93" spans="1:23">
      <c r="B93" s="17"/>
      <c r="L93" s="146"/>
      <c r="M93" s="146"/>
      <c r="N93" s="146"/>
      <c r="O93" s="146"/>
      <c r="P93" s="146"/>
      <c r="Q93" s="146"/>
      <c r="R93" s="146"/>
      <c r="S93" s="146"/>
      <c r="T93" s="146"/>
      <c r="U93" s="146"/>
      <c r="V93" s="146"/>
      <c r="W93" s="146"/>
    </row>
    <row r="94" spans="1:23">
      <c r="A94" s="140"/>
      <c r="B94" s="17" t="s">
        <v>72</v>
      </c>
      <c r="C94" s="16"/>
      <c r="D94" s="16"/>
      <c r="E94" s="16"/>
      <c r="F94" s="3"/>
      <c r="G94" s="16"/>
      <c r="H94" s="3"/>
      <c r="L94" s="146"/>
      <c r="M94" s="146"/>
      <c r="N94" s="146"/>
      <c r="O94" s="146"/>
      <c r="P94" s="146"/>
      <c r="Q94" s="146"/>
      <c r="R94" s="146"/>
      <c r="S94" s="146"/>
      <c r="T94" s="146"/>
      <c r="U94" s="146"/>
      <c r="V94" s="146"/>
      <c r="W94" s="146"/>
    </row>
    <row r="95" spans="1:23">
      <c r="A95" s="140"/>
      <c r="B95" s="3" t="s">
        <v>73</v>
      </c>
      <c r="C95" s="16"/>
      <c r="D95" s="16"/>
      <c r="E95" s="16"/>
      <c r="F95" s="3"/>
      <c r="G95" s="16"/>
      <c r="H95" s="3" t="s">
        <v>62</v>
      </c>
      <c r="J95" s="8">
        <f>SUM(L95:R95)</f>
        <v>0</v>
      </c>
      <c r="K95" s="3"/>
      <c r="L95" s="21">
        <f>'GAW IMPORT-AD'!L57</f>
        <v>0</v>
      </c>
      <c r="M95" s="21">
        <f>'GAW IMPORT-AD'!M57</f>
        <v>0</v>
      </c>
      <c r="N95" s="8">
        <f>'GAW IMPORT-AD'!N57+'GAW IMPORT-AD'!S57+'GAW IMPORT-AD'!T57+'GAW IMPORT-AD'!V57</f>
        <v>0</v>
      </c>
      <c r="O95" s="8">
        <f>'GAW IMPORT-AD'!O57+'GAW IMPORT-AD'!U57+'GAW IMPORT-AD'!X57</f>
        <v>0</v>
      </c>
      <c r="P95" s="21">
        <f>'GAW IMPORT-AD'!P57</f>
        <v>0</v>
      </c>
      <c r="Q95" s="21">
        <f>'GAW IMPORT-AD'!Q57</f>
        <v>0</v>
      </c>
      <c r="R95" s="21">
        <f>'GAW IMPORT-AD'!R57</f>
        <v>0</v>
      </c>
    </row>
    <row r="96" spans="1:23">
      <c r="A96" s="140"/>
      <c r="B96" s="3" t="s">
        <v>74</v>
      </c>
      <c r="C96" s="16"/>
      <c r="D96" s="16"/>
      <c r="E96" s="16"/>
      <c r="F96" s="3"/>
      <c r="G96" s="16"/>
      <c r="H96" s="3" t="s">
        <v>62</v>
      </c>
      <c r="J96" s="8">
        <f>SUM(L96:R96)</f>
        <v>23209909.832685042</v>
      </c>
      <c r="K96" s="3"/>
      <c r="L96" s="21">
        <f>'GAW IMPORT-AD'!L58</f>
        <v>401617.35510276811</v>
      </c>
      <c r="M96" s="21">
        <f>'GAW IMPORT-AD'!M58</f>
        <v>673273.08813082019</v>
      </c>
      <c r="N96" s="8">
        <f>'GAW IMPORT-AD'!N58+'GAW IMPORT-AD'!S58+'GAW IMPORT-AD'!T58+'GAW IMPORT-AD'!V58</f>
        <v>6020975.0871464852</v>
      </c>
      <c r="O96" s="8">
        <f>'GAW IMPORT-AD'!O58+'GAW IMPORT-AD'!U58+'GAW IMPORT-AD'!X58</f>
        <v>4891974.4677152429</v>
      </c>
      <c r="P96" s="21">
        <f>'GAW IMPORT-AD'!P58</f>
        <v>430458.60723068769</v>
      </c>
      <c r="Q96" s="21">
        <f>'GAW IMPORT-AD'!Q58</f>
        <v>10690574.666052286</v>
      </c>
      <c r="R96" s="21">
        <f>'GAW IMPORT-AD'!R58</f>
        <v>101036.56130675205</v>
      </c>
    </row>
    <row r="97" spans="1:20">
      <c r="A97" s="140"/>
      <c r="B97" s="3" t="s">
        <v>75</v>
      </c>
      <c r="C97" s="16"/>
      <c r="D97" s="16"/>
      <c r="E97" s="16"/>
      <c r="F97" s="3"/>
      <c r="G97" s="16"/>
      <c r="H97" s="3" t="s">
        <v>62</v>
      </c>
      <c r="J97" s="8">
        <f>SUM(L97:R97)</f>
        <v>425548860.22825545</v>
      </c>
      <c r="K97" s="3"/>
      <c r="L97" s="21">
        <f>'GAW IMPORT-AD'!L59</f>
        <v>7630729.7469525952</v>
      </c>
      <c r="M97" s="21">
        <f>'GAW IMPORT-AD'!M59</f>
        <v>10772369.410093136</v>
      </c>
      <c r="N97" s="8">
        <f>'GAW IMPORT-AD'!N59+'GAW IMPORT-AD'!S59+'GAW IMPORT-AD'!T59+'GAW IMPORT-AD'!V59</f>
        <v>112373455.11151469</v>
      </c>
      <c r="O97" s="8">
        <f>'GAW IMPORT-AD'!O59+'GAW IMPORT-AD'!U59+'GAW IMPORT-AD'!X59</f>
        <v>71925394.773512691</v>
      </c>
      <c r="P97" s="21">
        <f>'GAW IMPORT-AD'!P59</f>
        <v>7317796.3229216943</v>
      </c>
      <c r="Q97" s="21">
        <f>'GAW IMPORT-AD'!Q59</f>
        <v>213811493.32104585</v>
      </c>
      <c r="R97" s="21">
        <f>'GAW IMPORT-AD'!R59</f>
        <v>1717621.542214785</v>
      </c>
    </row>
    <row r="98" spans="1:20">
      <c r="A98" s="140"/>
      <c r="B98" s="3"/>
      <c r="C98" s="16"/>
      <c r="D98" s="16"/>
      <c r="E98" s="16"/>
      <c r="F98" s="3"/>
      <c r="G98" s="16"/>
      <c r="H98" s="3"/>
    </row>
    <row r="99" spans="1:20">
      <c r="A99" s="140"/>
      <c r="B99" s="17" t="s">
        <v>76</v>
      </c>
      <c r="C99" s="16"/>
      <c r="D99" s="16"/>
      <c r="E99" s="16"/>
      <c r="F99" s="3"/>
      <c r="G99" s="16"/>
      <c r="H99" s="3"/>
    </row>
    <row r="100" spans="1:20">
      <c r="A100" s="140"/>
      <c r="B100" s="3" t="s">
        <v>77</v>
      </c>
      <c r="C100" s="16"/>
      <c r="D100" s="16"/>
      <c r="E100" s="16"/>
      <c r="F100" s="3"/>
      <c r="G100" s="16"/>
      <c r="H100" s="3" t="s">
        <v>62</v>
      </c>
      <c r="J100" s="8">
        <f>SUM(L100:R100)</f>
        <v>94612690.20609197</v>
      </c>
      <c r="K100" s="3"/>
      <c r="L100" s="21">
        <f>'GAW IMPORT-AD'!L62</f>
        <v>1930970.1590374471</v>
      </c>
      <c r="M100" s="21">
        <f>'GAW IMPORT-AD'!M62</f>
        <v>1055329.2981036955</v>
      </c>
      <c r="N100" s="8">
        <f>'GAW IMPORT-AD'!N62+'GAW IMPORT-AD'!S62+'GAW IMPORT-AD'!T62+'GAW IMPORT-AD'!V62</f>
        <v>26642882.541270316</v>
      </c>
      <c r="O100" s="8">
        <f>'GAW IMPORT-AD'!O62+'GAW IMPORT-AD'!U62+'GAW IMPORT-AD'!X62</f>
        <v>40501074.811705291</v>
      </c>
      <c r="P100" s="21">
        <f>'GAW IMPORT-AD'!P62</f>
        <v>627521.59</v>
      </c>
      <c r="Q100" s="21">
        <f>'GAW IMPORT-AD'!Q62</f>
        <v>23150793.6013376</v>
      </c>
      <c r="R100" s="21">
        <f>'GAW IMPORT-AD'!R62</f>
        <v>704118.20463761524</v>
      </c>
    </row>
    <row r="101" spans="1:20">
      <c r="A101" s="140"/>
      <c r="B101" s="3" t="s">
        <v>69</v>
      </c>
      <c r="C101" s="16"/>
      <c r="D101" s="16"/>
      <c r="E101" s="16"/>
      <c r="F101" s="3"/>
      <c r="G101" s="16"/>
      <c r="H101" s="3" t="s">
        <v>62</v>
      </c>
      <c r="J101" s="8">
        <f>SUM(L101:R101)</f>
        <v>21353875.555244818</v>
      </c>
      <c r="K101" s="3"/>
      <c r="L101" s="21">
        <f>'GAW IMPORT-AD'!L63</f>
        <v>460796.12428407208</v>
      </c>
      <c r="M101" s="21">
        <f>'GAW IMPORT-AD'!M63</f>
        <v>257714.19308877178</v>
      </c>
      <c r="N101" s="8">
        <f>'GAW IMPORT-AD'!N63+'GAW IMPORT-AD'!S63+'GAW IMPORT-AD'!T63+'GAW IMPORT-AD'!V63</f>
        <v>4807293.2703896081</v>
      </c>
      <c r="O101" s="8">
        <f>'GAW IMPORT-AD'!O63+'GAW IMPORT-AD'!U63+'GAW IMPORT-AD'!X63</f>
        <v>8314483.9283657074</v>
      </c>
      <c r="P101" s="21">
        <f>'GAW IMPORT-AD'!P63</f>
        <v>161198.09663750776</v>
      </c>
      <c r="Q101" s="21">
        <f>'GAW IMPORT-AD'!Q63</f>
        <v>7342087.1891255742</v>
      </c>
      <c r="R101" s="21">
        <f>'GAW IMPORT-AD'!R63</f>
        <v>10302.75335357855</v>
      </c>
    </row>
    <row r="102" spans="1:20">
      <c r="A102" s="140"/>
      <c r="B102" s="3" t="s">
        <v>78</v>
      </c>
      <c r="C102" s="16"/>
      <c r="D102" s="16"/>
      <c r="E102" s="16"/>
      <c r="F102" s="3"/>
      <c r="G102" s="16"/>
      <c r="H102" s="3" t="s">
        <v>62</v>
      </c>
      <c r="J102" s="8">
        <f>SUM(L102:R102)</f>
        <v>804109492.07516074</v>
      </c>
      <c r="K102" s="3"/>
      <c r="L102" s="21">
        <f>'GAW IMPORT-AD'!L64</f>
        <v>17315312.350666203</v>
      </c>
      <c r="M102" s="21">
        <f>'GAW IMPORT-AD'!M64</f>
        <v>9600514.5040765982</v>
      </c>
      <c r="N102" s="8">
        <f>'GAW IMPORT-AD'!N64+'GAW IMPORT-AD'!S64+'GAW IMPORT-AD'!T64+'GAW IMPORT-AD'!V64</f>
        <v>182958839.72507674</v>
      </c>
      <c r="O102" s="8">
        <f>'GAW IMPORT-AD'!O64+'GAW IMPORT-AD'!U64+'GAW IMPORT-AD'!X64</f>
        <v>316243118.76390523</v>
      </c>
      <c r="P102" s="21">
        <f>'GAW IMPORT-AD'!P64</f>
        <v>5852488.8069413844</v>
      </c>
      <c r="Q102" s="21">
        <f>'GAW IMPORT-AD'!Q64</f>
        <v>271390058.5547179</v>
      </c>
      <c r="R102" s="21">
        <f>'GAW IMPORT-AD'!R64</f>
        <v>749159.36977676197</v>
      </c>
    </row>
    <row r="103" spans="1:20">
      <c r="A103" s="140"/>
      <c r="B103" s="3"/>
      <c r="C103" s="16"/>
      <c r="D103" s="16"/>
      <c r="E103" s="16"/>
      <c r="F103" s="3"/>
      <c r="G103" s="16"/>
      <c r="H103" s="3"/>
    </row>
    <row r="104" spans="1:20">
      <c r="A104" s="140"/>
      <c r="B104" s="17" t="s">
        <v>87</v>
      </c>
      <c r="C104" s="18"/>
      <c r="D104" s="18"/>
      <c r="E104" s="18"/>
      <c r="F104" s="3"/>
      <c r="G104" s="18"/>
      <c r="H104" s="3"/>
    </row>
    <row r="105" spans="1:20">
      <c r="A105" s="140"/>
      <c r="B105" s="3" t="s">
        <v>88</v>
      </c>
      <c r="C105" s="18"/>
      <c r="D105" s="18"/>
      <c r="E105" s="18"/>
      <c r="F105" s="3"/>
      <c r="G105" s="18"/>
      <c r="H105" s="3" t="s">
        <v>62</v>
      </c>
      <c r="J105" s="8">
        <f>SUM(L105:R105)</f>
        <v>0</v>
      </c>
      <c r="K105" s="3"/>
      <c r="L105" s="21">
        <f>'GAW IMPORT-AD'!L67</f>
        <v>0</v>
      </c>
      <c r="M105" s="21">
        <f>'GAW IMPORT-AD'!M67</f>
        <v>0</v>
      </c>
      <c r="N105" s="8">
        <f>'GAW IMPORT-AD'!N67+'GAW IMPORT-AD'!S67+'GAW IMPORT-AD'!T67+'GAW IMPORT-AD'!V67</f>
        <v>0</v>
      </c>
      <c r="O105" s="8">
        <f>'GAW IMPORT-AD'!O67+'GAW IMPORT-AD'!U67+'GAW IMPORT-AD'!X67</f>
        <v>0</v>
      </c>
      <c r="P105" s="21">
        <f>'GAW IMPORT-AD'!P67</f>
        <v>0</v>
      </c>
      <c r="Q105" s="21">
        <f>'GAW IMPORT-AD'!Q67</f>
        <v>0</v>
      </c>
      <c r="R105" s="21">
        <f>'GAW IMPORT-AD'!R67</f>
        <v>0</v>
      </c>
    </row>
    <row r="106" spans="1:20">
      <c r="A106" s="140"/>
      <c r="B106" s="3" t="s">
        <v>89</v>
      </c>
      <c r="C106" s="3"/>
      <c r="D106" s="3"/>
      <c r="E106" s="3"/>
      <c r="F106" s="3"/>
      <c r="G106" s="3"/>
      <c r="H106" s="3" t="s">
        <v>62</v>
      </c>
      <c r="J106" s="8">
        <f>SUM(L106:R106)</f>
        <v>0</v>
      </c>
      <c r="K106" s="3"/>
      <c r="L106" s="21">
        <f>'GAW IMPORT-AD'!L68</f>
        <v>0</v>
      </c>
      <c r="M106" s="21">
        <f>'GAW IMPORT-AD'!M68</f>
        <v>0</v>
      </c>
      <c r="N106" s="8">
        <f>'GAW IMPORT-AD'!N68+'GAW IMPORT-AD'!S68+'GAW IMPORT-AD'!T68+'GAW IMPORT-AD'!V68</f>
        <v>0</v>
      </c>
      <c r="O106" s="8">
        <f>'GAW IMPORT-AD'!O68+'GAW IMPORT-AD'!U68+'GAW IMPORT-AD'!X68</f>
        <v>0</v>
      </c>
      <c r="P106" s="21">
        <f>'GAW IMPORT-AD'!P68</f>
        <v>0</v>
      </c>
      <c r="Q106" s="21">
        <f>'GAW IMPORT-AD'!Q68</f>
        <v>0</v>
      </c>
      <c r="R106" s="21">
        <f>'GAW IMPORT-AD'!R68</f>
        <v>0</v>
      </c>
    </row>
    <row r="107" spans="1:20">
      <c r="A107" s="140"/>
      <c r="B107" s="3" t="s">
        <v>90</v>
      </c>
      <c r="C107" s="3"/>
      <c r="D107" s="3"/>
      <c r="E107" s="3"/>
      <c r="F107" s="3"/>
      <c r="G107" s="3"/>
      <c r="H107" s="3" t="s">
        <v>62</v>
      </c>
      <c r="J107" s="8">
        <f>SUM(L107:R107)</f>
        <v>0</v>
      </c>
      <c r="K107" s="3"/>
      <c r="L107" s="21">
        <f>'GAW IMPORT-AD'!L69</f>
        <v>0</v>
      </c>
      <c r="M107" s="21">
        <f>'GAW IMPORT-AD'!M69</f>
        <v>0</v>
      </c>
      <c r="N107" s="8">
        <f>'GAW IMPORT-AD'!N69+'GAW IMPORT-AD'!S69+'GAW IMPORT-AD'!T69+'GAW IMPORT-AD'!V69</f>
        <v>0</v>
      </c>
      <c r="O107" s="8">
        <f>'GAW IMPORT-AD'!O69+'GAW IMPORT-AD'!U69+'GAW IMPORT-AD'!X69</f>
        <v>0</v>
      </c>
      <c r="P107" s="21">
        <f>'GAW IMPORT-AD'!P69</f>
        <v>0</v>
      </c>
      <c r="Q107" s="21">
        <f>'GAW IMPORT-AD'!Q69</f>
        <v>0</v>
      </c>
      <c r="R107" s="21">
        <f>'GAW IMPORT-AD'!R69</f>
        <v>0</v>
      </c>
    </row>
    <row r="108" spans="1:20">
      <c r="A108" s="140"/>
      <c r="B108" s="3"/>
      <c r="C108" s="3"/>
      <c r="D108" s="3"/>
      <c r="E108" s="3"/>
      <c r="F108" s="3"/>
      <c r="G108" s="3"/>
      <c r="H108" s="3"/>
      <c r="J108" s="14"/>
      <c r="K108" s="14"/>
      <c r="L108" s="14"/>
      <c r="M108" s="14"/>
      <c r="N108" s="14"/>
      <c r="O108" s="14"/>
      <c r="P108" s="14"/>
      <c r="Q108" s="14"/>
      <c r="R108" s="14"/>
    </row>
    <row r="109" spans="1:20">
      <c r="A109" s="140"/>
      <c r="B109" s="3"/>
      <c r="C109" s="3"/>
      <c r="D109" s="3"/>
      <c r="E109" s="3"/>
      <c r="F109" s="3"/>
      <c r="G109" s="3"/>
      <c r="H109" s="3"/>
      <c r="J109" s="14"/>
      <c r="K109" s="14"/>
      <c r="L109" s="14"/>
      <c r="M109" s="14"/>
      <c r="N109" s="14"/>
      <c r="O109" s="14"/>
      <c r="P109" s="14"/>
      <c r="Q109" s="14"/>
      <c r="R109" s="14"/>
    </row>
    <row r="110" spans="1:20">
      <c r="A110" s="140"/>
      <c r="B110" s="17" t="s">
        <v>91</v>
      </c>
      <c r="C110" s="3"/>
      <c r="D110" s="3"/>
      <c r="E110" s="3"/>
      <c r="F110" s="3"/>
      <c r="G110" s="3"/>
      <c r="H110" s="3"/>
    </row>
    <row r="111" spans="1:20">
      <c r="A111" s="140"/>
      <c r="B111" s="17" t="s">
        <v>92</v>
      </c>
      <c r="C111" s="3"/>
      <c r="D111" s="3"/>
      <c r="E111" s="3"/>
      <c r="F111" s="3"/>
      <c r="H111" s="3"/>
    </row>
    <row r="112" spans="1:20">
      <c r="A112" s="140"/>
      <c r="B112" s="3" t="s">
        <v>69</v>
      </c>
      <c r="C112" s="3"/>
      <c r="D112" s="3"/>
      <c r="E112" s="3"/>
      <c r="F112" s="3"/>
      <c r="H112" s="3" t="s">
        <v>62</v>
      </c>
      <c r="J112" s="89">
        <f>SUM(L112:R112)</f>
        <v>44563785.387929864</v>
      </c>
      <c r="L112" s="8">
        <f>L96+L101+L106</f>
        <v>862413.47938684025</v>
      </c>
      <c r="M112" s="8">
        <f t="shared" ref="M112:R112" si="16">M96+M101+M106</f>
        <v>930987.28121959197</v>
      </c>
      <c r="N112" s="8">
        <f t="shared" si="16"/>
        <v>10828268.357536092</v>
      </c>
      <c r="O112" s="8">
        <f t="shared" si="16"/>
        <v>13206458.39608095</v>
      </c>
      <c r="P112" s="8">
        <f t="shared" si="16"/>
        <v>591656.70386819541</v>
      </c>
      <c r="Q112" s="8">
        <f t="shared" si="16"/>
        <v>18032661.855177861</v>
      </c>
      <c r="R112" s="8">
        <f t="shared" si="16"/>
        <v>111339.31466033059</v>
      </c>
      <c r="T112" s="142" t="s">
        <v>257</v>
      </c>
    </row>
    <row r="113" spans="1:20">
      <c r="A113" s="140"/>
      <c r="B113" s="3" t="s">
        <v>93</v>
      </c>
      <c r="C113" s="3"/>
      <c r="D113" s="3"/>
      <c r="E113" s="3"/>
      <c r="F113" s="3"/>
      <c r="H113" s="3" t="s">
        <v>62</v>
      </c>
      <c r="J113" s="8">
        <f>SUM(L113:R113)</f>
        <v>1229658352.3034163</v>
      </c>
      <c r="L113" s="8">
        <f>L97+L102+L107</f>
        <v>24946042.097618796</v>
      </c>
      <c r="M113" s="8">
        <f t="shared" ref="M113:R113" si="17">M97+M102+M107</f>
        <v>20372883.914169736</v>
      </c>
      <c r="N113" s="8">
        <f t="shared" si="17"/>
        <v>295332294.83659142</v>
      </c>
      <c r="O113" s="8">
        <f t="shared" si="17"/>
        <v>388168513.53741789</v>
      </c>
      <c r="P113" s="8">
        <f t="shared" si="17"/>
        <v>13170285.12986308</v>
      </c>
      <c r="Q113" s="8">
        <f t="shared" si="17"/>
        <v>485201551.87576377</v>
      </c>
      <c r="R113" s="8">
        <f t="shared" si="17"/>
        <v>2466780.9119915469</v>
      </c>
      <c r="T113" s="142" t="s">
        <v>254</v>
      </c>
    </row>
    <row r="114" spans="1:20">
      <c r="A114" s="140"/>
      <c r="B114" s="3" t="s">
        <v>135</v>
      </c>
      <c r="C114" s="3"/>
      <c r="D114" s="22" t="s">
        <v>136</v>
      </c>
      <c r="E114" s="3"/>
      <c r="F114" s="3"/>
      <c r="H114" s="3" t="s">
        <v>62</v>
      </c>
      <c r="J114" s="8">
        <f>SUM(L114:R114)</f>
        <v>97439094.53697677</v>
      </c>
      <c r="L114" s="8">
        <f>L112+(L113*$J$11)</f>
        <v>1935093.2895844483</v>
      </c>
      <c r="M114" s="8">
        <f t="shared" ref="M114:R114" si="18">M112+(M113*$J$11)</f>
        <v>1807021.2895288905</v>
      </c>
      <c r="N114" s="8">
        <f t="shared" si="18"/>
        <v>23527557.035509523</v>
      </c>
      <c r="O114" s="8">
        <f t="shared" si="18"/>
        <v>29897704.478189915</v>
      </c>
      <c r="P114" s="8">
        <f t="shared" si="18"/>
        <v>1157978.9644523077</v>
      </c>
      <c r="Q114" s="8">
        <f t="shared" si="18"/>
        <v>38896328.585835703</v>
      </c>
      <c r="R114" s="8">
        <f t="shared" si="18"/>
        <v>217410.8938759671</v>
      </c>
      <c r="T114" s="56" t="s">
        <v>256</v>
      </c>
    </row>
    <row r="115" spans="1:20">
      <c r="A115" s="140"/>
      <c r="B115" s="3" t="s">
        <v>138</v>
      </c>
      <c r="C115" s="3"/>
      <c r="D115" s="22" t="s">
        <v>137</v>
      </c>
      <c r="E115" s="3"/>
      <c r="F115" s="3"/>
      <c r="H115" s="3" t="s">
        <v>62</v>
      </c>
      <c r="J115" s="8">
        <f>SUM(L115:R115)</f>
        <v>81453535.957032338</v>
      </c>
      <c r="L115" s="8">
        <f>L112+(L113*$J$12)</f>
        <v>1610794.7423154041</v>
      </c>
      <c r="M115" s="8">
        <f t="shared" ref="M115:R115" si="19">M112+(M113*$J$12)</f>
        <v>1542173.798644684</v>
      </c>
      <c r="N115" s="8">
        <f t="shared" si="19"/>
        <v>19688237.202633835</v>
      </c>
      <c r="O115" s="8">
        <f t="shared" si="19"/>
        <v>24851513.802203484</v>
      </c>
      <c r="P115" s="8">
        <f t="shared" si="19"/>
        <v>986765.25776408776</v>
      </c>
      <c r="Q115" s="8">
        <f t="shared" si="19"/>
        <v>32588708.411450773</v>
      </c>
      <c r="R115" s="8">
        <f t="shared" si="19"/>
        <v>185342.74202007701</v>
      </c>
    </row>
    <row r="116" spans="1:20">
      <c r="A116" s="140"/>
      <c r="B116" s="23"/>
      <c r="C116" s="23"/>
      <c r="D116" s="23"/>
      <c r="E116" s="3"/>
      <c r="F116" s="3"/>
      <c r="H116" s="3"/>
    </row>
    <row r="117" spans="1:20">
      <c r="A117" s="140"/>
      <c r="B117" s="3"/>
      <c r="C117" s="3"/>
      <c r="D117" s="3"/>
      <c r="E117" s="3"/>
      <c r="F117" s="3"/>
    </row>
    <row r="118" spans="1:20">
      <c r="A118" s="140"/>
      <c r="B118" s="17" t="s">
        <v>95</v>
      </c>
    </row>
    <row r="119" spans="1:20">
      <c r="A119" s="140"/>
      <c r="B119" s="22" t="s">
        <v>177</v>
      </c>
      <c r="H119" s="3" t="s">
        <v>62</v>
      </c>
      <c r="J119" s="8">
        <f>SUM(L119:R119)</f>
        <v>0</v>
      </c>
      <c r="L119" s="10"/>
      <c r="M119" s="10"/>
      <c r="N119" s="10"/>
      <c r="O119" s="10"/>
      <c r="P119" s="10"/>
      <c r="Q119" s="10"/>
      <c r="R119" s="10"/>
    </row>
    <row r="120" spans="1:20">
      <c r="A120" s="140"/>
      <c r="B120" s="22" t="s">
        <v>96</v>
      </c>
      <c r="H120" s="3" t="s">
        <v>62</v>
      </c>
      <c r="J120" s="8">
        <f>SUM(L120:R120)</f>
        <v>0</v>
      </c>
      <c r="L120" s="40"/>
      <c r="M120" s="40"/>
      <c r="N120" s="40"/>
      <c r="O120" s="40"/>
      <c r="P120" s="40"/>
      <c r="Q120" s="40"/>
      <c r="R120" s="40"/>
      <c r="S120" s="147"/>
    </row>
    <row r="121" spans="1:20">
      <c r="A121" s="140"/>
      <c r="B121" s="22" t="s">
        <v>97</v>
      </c>
      <c r="H121" s="3" t="s">
        <v>62</v>
      </c>
      <c r="J121" s="8">
        <f>SUM(L121:R121)</f>
        <v>0</v>
      </c>
      <c r="L121" s="10"/>
      <c r="M121" s="10"/>
      <c r="N121" s="10"/>
      <c r="O121" s="10"/>
      <c r="P121" s="10"/>
      <c r="Q121" s="10"/>
      <c r="R121" s="10"/>
    </row>
    <row r="122" spans="1:20">
      <c r="A122" s="140"/>
      <c r="B122" s="17" t="s">
        <v>98</v>
      </c>
      <c r="H122" s="3" t="s">
        <v>62</v>
      </c>
      <c r="J122" s="8">
        <f>SUM(L122:R122)</f>
        <v>0</v>
      </c>
      <c r="L122" s="8">
        <f>SUM(L119:L121)</f>
        <v>0</v>
      </c>
      <c r="M122" s="8">
        <f t="shared" ref="M122:R122" si="20">SUM(M119:M121)</f>
        <v>0</v>
      </c>
      <c r="N122" s="8">
        <f t="shared" si="20"/>
        <v>0</v>
      </c>
      <c r="O122" s="8">
        <f t="shared" si="20"/>
        <v>0</v>
      </c>
      <c r="P122" s="8">
        <f t="shared" si="20"/>
        <v>0</v>
      </c>
      <c r="Q122" s="8">
        <f t="shared" si="20"/>
        <v>0</v>
      </c>
      <c r="R122" s="8">
        <f t="shared" si="20"/>
        <v>0</v>
      </c>
    </row>
    <row r="123" spans="1:20">
      <c r="A123" s="140"/>
    </row>
    <row r="124" spans="1:20">
      <c r="A124" s="140"/>
      <c r="B124" s="17" t="s">
        <v>99</v>
      </c>
      <c r="C124" s="3"/>
      <c r="D124" s="3"/>
      <c r="E124" s="3"/>
      <c r="F124" s="3"/>
      <c r="G124" s="3"/>
      <c r="H124" s="3"/>
    </row>
    <row r="125" spans="1:20">
      <c r="A125" s="140"/>
      <c r="B125" s="17"/>
      <c r="C125" s="3"/>
      <c r="D125" s="3"/>
      <c r="E125" s="3"/>
      <c r="F125" s="3"/>
      <c r="G125" s="3"/>
      <c r="H125" s="3"/>
    </row>
    <row r="126" spans="1:20">
      <c r="A126" s="140"/>
      <c r="B126" s="7" t="s">
        <v>214</v>
      </c>
      <c r="C126" s="3"/>
      <c r="D126" s="3"/>
      <c r="E126" s="3"/>
      <c r="F126" s="3"/>
      <c r="G126" s="3"/>
      <c r="H126" s="3"/>
    </row>
    <row r="127" spans="1:20">
      <c r="A127" s="140"/>
      <c r="B127" s="3" t="s">
        <v>135</v>
      </c>
      <c r="C127" s="3"/>
      <c r="D127" s="22" t="s">
        <v>140</v>
      </c>
      <c r="E127" s="3"/>
      <c r="F127" s="3"/>
      <c r="G127" s="3"/>
      <c r="H127" s="3" t="s">
        <v>62</v>
      </c>
      <c r="J127" s="8">
        <f>SUM(L127:R127)</f>
        <v>97439094.53697677</v>
      </c>
      <c r="L127" s="8">
        <f t="shared" ref="L127:R127" si="21">L114-L122</f>
        <v>1935093.2895844483</v>
      </c>
      <c r="M127" s="8">
        <f t="shared" si="21"/>
        <v>1807021.2895288905</v>
      </c>
      <c r="N127" s="8">
        <f t="shared" si="21"/>
        <v>23527557.035509523</v>
      </c>
      <c r="O127" s="8">
        <f t="shared" si="21"/>
        <v>29897704.478189915</v>
      </c>
      <c r="P127" s="8">
        <f t="shared" si="21"/>
        <v>1157978.9644523077</v>
      </c>
      <c r="Q127" s="8">
        <f t="shared" si="21"/>
        <v>38896328.585835703</v>
      </c>
      <c r="R127" s="8">
        <f t="shared" si="21"/>
        <v>217410.8938759671</v>
      </c>
      <c r="T127" s="142" t="s">
        <v>258</v>
      </c>
    </row>
    <row r="128" spans="1:20">
      <c r="A128" s="140"/>
      <c r="B128" s="3" t="s">
        <v>138</v>
      </c>
      <c r="C128" s="3"/>
      <c r="D128" s="22" t="s">
        <v>238</v>
      </c>
      <c r="E128" s="3"/>
      <c r="F128" s="3"/>
      <c r="G128" s="3"/>
      <c r="H128" s="3" t="s">
        <v>62</v>
      </c>
      <c r="J128" s="8">
        <f>SUM(L128:R128)</f>
        <v>81453535.957032338</v>
      </c>
      <c r="L128" s="8">
        <f t="shared" ref="L128:R128" si="22">L115-L122</f>
        <v>1610794.7423154041</v>
      </c>
      <c r="M128" s="8">
        <f t="shared" si="22"/>
        <v>1542173.798644684</v>
      </c>
      <c r="N128" s="8">
        <f t="shared" si="22"/>
        <v>19688237.202633835</v>
      </c>
      <c r="O128" s="8">
        <f t="shared" si="22"/>
        <v>24851513.802203484</v>
      </c>
      <c r="P128" s="8">
        <f t="shared" si="22"/>
        <v>986765.25776408776</v>
      </c>
      <c r="Q128" s="8">
        <f t="shared" si="22"/>
        <v>32588708.411450773</v>
      </c>
      <c r="R128" s="8">
        <f t="shared" si="22"/>
        <v>185342.74202007701</v>
      </c>
      <c r="T128" s="142" t="s">
        <v>258</v>
      </c>
    </row>
    <row r="129" spans="1:18">
      <c r="A129" s="140"/>
      <c r="B129" s="7"/>
      <c r="C129" s="3"/>
      <c r="D129" s="22"/>
      <c r="E129" s="3"/>
      <c r="F129" s="3"/>
      <c r="G129" s="3"/>
      <c r="H129" s="3"/>
      <c r="J129" s="11"/>
      <c r="K129" s="140"/>
      <c r="L129" s="11"/>
      <c r="M129" s="11"/>
      <c r="N129" s="11"/>
      <c r="O129" s="11"/>
      <c r="P129" s="11"/>
      <c r="Q129" s="11"/>
      <c r="R129" s="1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
  <sheetViews>
    <sheetView showGridLines="0" zoomScale="85" zoomScaleNormal="85" workbookViewId="0"/>
  </sheetViews>
  <sheetFormatPr defaultRowHeight="14.25"/>
  <cols>
    <col min="1" max="16384" width="9.140625" style="139"/>
  </cols>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tabColor rgb="FFFFFFCC"/>
  </sheetPr>
  <dimension ref="A1:Y66"/>
  <sheetViews>
    <sheetView showGridLines="0" zoomScale="85" zoomScaleNormal="85" zoomScalePageLayoutView="85" workbookViewId="0"/>
  </sheetViews>
  <sheetFormatPr defaultRowHeight="14.25"/>
  <cols>
    <col min="1" max="1" width="3.7109375" style="132" customWidth="1"/>
    <col min="2" max="2" width="25.5703125" style="132" customWidth="1"/>
    <col min="3" max="3" width="7.42578125" style="132" customWidth="1"/>
    <col min="4" max="9" width="9.140625" style="132"/>
    <col min="10" max="10" width="17.85546875" style="132" customWidth="1"/>
    <col min="11" max="11" width="4.85546875" style="132" customWidth="1"/>
    <col min="12" max="18" width="12.42578125" style="132" customWidth="1"/>
    <col min="19" max="16384" width="9.140625" style="132"/>
  </cols>
  <sheetData>
    <row r="1" spans="1:18">
      <c r="A1" s="150"/>
      <c r="B1" s="3" t="s">
        <v>351</v>
      </c>
    </row>
    <row r="2" spans="1:18" s="1" customFormat="1" ht="18" customHeight="1">
      <c r="B2" s="2" t="s">
        <v>247</v>
      </c>
    </row>
    <row r="3" spans="1:18" s="3" customFormat="1" ht="12.75"/>
    <row r="4" spans="1:18" s="3" customFormat="1" ht="12.75">
      <c r="B4" s="3" t="s">
        <v>348</v>
      </c>
    </row>
    <row r="5" spans="1:18" s="3" customFormat="1" ht="12.75">
      <c r="B5" s="3" t="s">
        <v>260</v>
      </c>
    </row>
    <row r="6" spans="1:18" s="4" customFormat="1" ht="12.75">
      <c r="D6" s="4" t="s">
        <v>120</v>
      </c>
      <c r="H6" s="4" t="s">
        <v>0</v>
      </c>
      <c r="J6" s="4" t="s">
        <v>1</v>
      </c>
      <c r="L6" s="4" t="s">
        <v>2</v>
      </c>
      <c r="M6" s="4" t="s">
        <v>52</v>
      </c>
      <c r="N6" s="4" t="s">
        <v>3</v>
      </c>
      <c r="O6" s="4" t="s">
        <v>4</v>
      </c>
      <c r="P6" s="4" t="s">
        <v>5</v>
      </c>
      <c r="Q6" s="4" t="s">
        <v>6</v>
      </c>
      <c r="R6" s="4" t="s">
        <v>7</v>
      </c>
    </row>
    <row r="7" spans="1:18" s="1" customFormat="1" ht="18" customHeight="1">
      <c r="A7" s="44" t="s">
        <v>147</v>
      </c>
      <c r="B7" s="2"/>
    </row>
    <row r="8" spans="1:18" s="102" customFormat="1" ht="12.75">
      <c r="B8" s="102" t="s">
        <v>233</v>
      </c>
    </row>
    <row r="9" spans="1:18" s="100" customFormat="1" ht="12.75"/>
    <row r="10" spans="1:18" s="100" customFormat="1" ht="12.75">
      <c r="A10" s="107"/>
      <c r="B10" s="111" t="s">
        <v>240</v>
      </c>
      <c r="L10" s="112"/>
      <c r="M10" s="112"/>
      <c r="N10" s="112"/>
      <c r="O10" s="112"/>
      <c r="P10" s="112"/>
      <c r="Q10" s="112"/>
      <c r="R10" s="112"/>
    </row>
    <row r="11" spans="1:18" s="100" customFormat="1" ht="12.75">
      <c r="A11" s="107"/>
      <c r="B11" s="100" t="s">
        <v>241</v>
      </c>
      <c r="H11" s="100" t="s">
        <v>27</v>
      </c>
      <c r="J11" s="106">
        <f>SUM(L11:R11)</f>
        <v>31332901.123089958</v>
      </c>
      <c r="L11" s="110">
        <f>'Berekening netto-OPEX-TD'!L185</f>
        <v>210.91139999999999</v>
      </c>
      <c r="M11" s="110">
        <f>'Berekening netto-OPEX-TD'!M185</f>
        <v>451449</v>
      </c>
      <c r="N11" s="110">
        <f>'Berekening netto-OPEX-TD'!N185</f>
        <v>787547.461689958</v>
      </c>
      <c r="O11" s="110">
        <f>'Berekening netto-OPEX-TD'!O185</f>
        <v>17769008.27</v>
      </c>
      <c r="P11" s="110">
        <f>'Berekening netto-OPEX-TD'!P185</f>
        <v>96750.48</v>
      </c>
      <c r="Q11" s="110">
        <f>'Berekening netto-OPEX-TD'!Q185</f>
        <v>12227935</v>
      </c>
      <c r="R11" s="110">
        <f>'Berekening netto-OPEX-TD'!R185</f>
        <v>0</v>
      </c>
    </row>
    <row r="12" spans="1:18" s="100" customFormat="1" ht="12.75">
      <c r="A12" s="107"/>
      <c r="L12" s="112"/>
      <c r="M12" s="112"/>
      <c r="N12" s="112"/>
      <c r="O12" s="112"/>
      <c r="P12" s="112"/>
      <c r="Q12" s="112"/>
      <c r="R12" s="112"/>
    </row>
    <row r="13" spans="1:18" s="100" customFormat="1" ht="12.75">
      <c r="A13" s="107"/>
      <c r="B13" s="111" t="s">
        <v>239</v>
      </c>
      <c r="L13" s="112"/>
      <c r="M13" s="112"/>
      <c r="N13" s="112"/>
      <c r="O13" s="112"/>
      <c r="P13" s="112"/>
      <c r="Q13" s="112"/>
      <c r="R13" s="112"/>
    </row>
    <row r="14" spans="1:18" s="100" customFormat="1" ht="12.75">
      <c r="A14" s="107"/>
      <c r="B14" s="100" t="s">
        <v>242</v>
      </c>
      <c r="D14" s="100" t="s">
        <v>243</v>
      </c>
      <c r="H14" s="100" t="s">
        <v>27</v>
      </c>
      <c r="J14" s="106">
        <f>SUM(L14:R14)</f>
        <v>3230532.269701248</v>
      </c>
      <c r="L14" s="110">
        <f>'Berekening kapitaal kosten TD'!L118</f>
        <v>-2.3511258201184759E-12</v>
      </c>
      <c r="M14" s="110">
        <f>'Berekening kapitaal kosten TD'!M118</f>
        <v>0</v>
      </c>
      <c r="N14" s="110">
        <f>'Berekening kapitaal kosten TD'!N118</f>
        <v>1180155.1949644045</v>
      </c>
      <c r="O14" s="110">
        <f>'Berekening kapitaal kosten TD'!O118</f>
        <v>0</v>
      </c>
      <c r="P14" s="110">
        <f>'Berekening kapitaal kosten TD'!P118</f>
        <v>2050377.0747368434</v>
      </c>
      <c r="Q14" s="110">
        <f>'Berekening kapitaal kosten TD'!Q118</f>
        <v>0</v>
      </c>
      <c r="R14" s="110">
        <f>'Berekening kapitaal kosten TD'!R118</f>
        <v>0</v>
      </c>
    </row>
    <row r="15" spans="1:18" s="100" customFormat="1" ht="12.75">
      <c r="A15" s="107"/>
      <c r="B15" s="100" t="s">
        <v>242</v>
      </c>
      <c r="D15" s="100" t="s">
        <v>244</v>
      </c>
      <c r="H15" s="100" t="s">
        <v>27</v>
      </c>
      <c r="J15" s="106">
        <f>SUM(L15:R15)</f>
        <v>3021289.6511990093</v>
      </c>
      <c r="L15" s="110">
        <f>'Berekening kapitaal kosten TD'!L119</f>
        <v>-1.6403203396175414E-12</v>
      </c>
      <c r="M15" s="110">
        <f>'Berekening kapitaal kosten TD'!M119</f>
        <v>0</v>
      </c>
      <c r="N15" s="110">
        <f>'Berekening kapitaal kosten TD'!N119</f>
        <v>1080603.531077717</v>
      </c>
      <c r="O15" s="110">
        <f>'Berekening kapitaal kosten TD'!O119</f>
        <v>0</v>
      </c>
      <c r="P15" s="110">
        <f>'Berekening kapitaal kosten TD'!P119</f>
        <v>1940686.1201212921</v>
      </c>
      <c r="Q15" s="110">
        <f>'Berekening kapitaal kosten TD'!Q119</f>
        <v>0</v>
      </c>
      <c r="R15" s="110">
        <f>'Berekening kapitaal kosten TD'!R119</f>
        <v>0</v>
      </c>
    </row>
    <row r="16" spans="1:18" s="100" customFormat="1" ht="12.75">
      <c r="A16" s="107"/>
    </row>
    <row r="17" spans="1:21" s="100" customFormat="1" ht="12.75">
      <c r="A17" s="107"/>
      <c r="B17" s="111" t="s">
        <v>41</v>
      </c>
      <c r="J17" s="107"/>
    </row>
    <row r="18" spans="1:21" s="100" customFormat="1" ht="12.75">
      <c r="A18" s="107"/>
      <c r="B18" s="100" t="s">
        <v>241</v>
      </c>
      <c r="D18" s="100" t="s">
        <v>243</v>
      </c>
      <c r="H18" s="100" t="s">
        <v>27</v>
      </c>
      <c r="J18" s="106">
        <f>SUM(L18:R18)</f>
        <v>34563433.392791204</v>
      </c>
      <c r="K18" s="107"/>
      <c r="L18" s="106">
        <f>SUM(L11,L14)</f>
        <v>210.91139999999763</v>
      </c>
      <c r="M18" s="106">
        <f t="shared" ref="M18:R18" si="0">SUM(M11,M14)</f>
        <v>451449</v>
      </c>
      <c r="N18" s="106">
        <f t="shared" si="0"/>
        <v>1967702.6566543626</v>
      </c>
      <c r="O18" s="106">
        <f t="shared" si="0"/>
        <v>17769008.27</v>
      </c>
      <c r="P18" s="106">
        <f t="shared" si="0"/>
        <v>2147127.5547368433</v>
      </c>
      <c r="Q18" s="106">
        <f t="shared" si="0"/>
        <v>12227935</v>
      </c>
      <c r="R18" s="106">
        <f t="shared" si="0"/>
        <v>0</v>
      </c>
      <c r="U18" s="113" t="s">
        <v>259</v>
      </c>
    </row>
    <row r="19" spans="1:21" s="100" customFormat="1" ht="12.75">
      <c r="A19" s="107"/>
      <c r="B19" s="100" t="s">
        <v>241</v>
      </c>
      <c r="D19" s="100" t="s">
        <v>244</v>
      </c>
      <c r="H19" s="100" t="s">
        <v>27</v>
      </c>
      <c r="J19" s="106">
        <f>SUM(L19:R19)</f>
        <v>34354190.774288967</v>
      </c>
      <c r="L19" s="106">
        <f>SUM(L11,L15)</f>
        <v>210.91139999999834</v>
      </c>
      <c r="M19" s="106">
        <f>SUM(M11,M15)</f>
        <v>451449</v>
      </c>
      <c r="N19" s="106">
        <f t="shared" ref="N19:R19" si="1">SUM(N11,N15)</f>
        <v>1868150.9927676748</v>
      </c>
      <c r="O19" s="106">
        <f t="shared" si="1"/>
        <v>17769008.27</v>
      </c>
      <c r="P19" s="106">
        <f t="shared" si="1"/>
        <v>2037436.6001212921</v>
      </c>
      <c r="Q19" s="106">
        <f t="shared" si="1"/>
        <v>12227935</v>
      </c>
      <c r="R19" s="106">
        <f t="shared" si="1"/>
        <v>0</v>
      </c>
    </row>
    <row r="20" spans="1:21" s="100" customFormat="1" ht="12.75">
      <c r="A20" s="107"/>
    </row>
    <row r="21" spans="1:21" s="100" customFormat="1" ht="12.75"/>
    <row r="22" spans="1:21" s="102" customFormat="1" ht="12.75">
      <c r="B22" s="102" t="s">
        <v>245</v>
      </c>
    </row>
    <row r="23" spans="1:21" s="100" customFormat="1" ht="12.75"/>
    <row r="24" spans="1:21" s="100" customFormat="1" ht="12.75">
      <c r="A24" s="107"/>
      <c r="B24" s="111" t="s">
        <v>240</v>
      </c>
    </row>
    <row r="25" spans="1:21" s="100" customFormat="1" ht="12.75">
      <c r="A25" s="107"/>
      <c r="B25" s="100" t="s">
        <v>241</v>
      </c>
      <c r="H25" s="100" t="s">
        <v>29</v>
      </c>
      <c r="J25" s="106">
        <f>SUM(L25:R25)</f>
        <v>39369043.169785246</v>
      </c>
      <c r="L25" s="110">
        <f>'Berekening netto-OPEX-TD'!L279</f>
        <v>219.6705</v>
      </c>
      <c r="M25" s="110">
        <f>'Berekening netto-OPEX-TD'!M279</f>
        <v>426541</v>
      </c>
      <c r="N25" s="110">
        <f>'Berekening netto-OPEX-TD'!N279</f>
        <v>816814.40928523894</v>
      </c>
      <c r="O25" s="110">
        <f>'Berekening netto-OPEX-TD'!O279</f>
        <v>24827387.039999999</v>
      </c>
      <c r="P25" s="110">
        <f>'Berekening netto-OPEX-TD'!P279</f>
        <v>97598.46</v>
      </c>
      <c r="Q25" s="110">
        <f>'Berekening netto-OPEX-TD'!Q279</f>
        <v>13198864</v>
      </c>
      <c r="R25" s="110">
        <f>'Berekening netto-OPEX-TD'!R279</f>
        <v>1618.59</v>
      </c>
    </row>
    <row r="26" spans="1:21" s="100" customFormat="1" ht="12.75">
      <c r="A26" s="107"/>
      <c r="L26" s="112"/>
      <c r="M26" s="112"/>
      <c r="N26" s="112"/>
      <c r="O26" s="112"/>
      <c r="P26" s="112"/>
      <c r="Q26" s="112"/>
      <c r="R26" s="112"/>
    </row>
    <row r="27" spans="1:21" s="100" customFormat="1" ht="12.75">
      <c r="A27" s="107"/>
      <c r="B27" s="111" t="s">
        <v>239</v>
      </c>
      <c r="L27" s="112"/>
      <c r="M27" s="112"/>
      <c r="N27" s="112"/>
      <c r="O27" s="112"/>
      <c r="P27" s="112"/>
      <c r="Q27" s="112"/>
      <c r="R27" s="112"/>
    </row>
    <row r="28" spans="1:21" s="100" customFormat="1" ht="12.75">
      <c r="A28" s="107"/>
      <c r="B28" s="100" t="s">
        <v>242</v>
      </c>
      <c r="D28" s="100" t="s">
        <v>243</v>
      </c>
      <c r="H28" s="100" t="s">
        <v>29</v>
      </c>
      <c r="J28" s="106">
        <f>SUM(L28:R28)</f>
        <v>3208778.7640688345</v>
      </c>
      <c r="L28" s="110">
        <f>'Berekening kapitaal kosten TD'!L179</f>
        <v>-2.4169573430817933E-12</v>
      </c>
      <c r="M28" s="110">
        <f>'Berekening kapitaal kosten TD'!M179</f>
        <v>0</v>
      </c>
      <c r="N28" s="110">
        <f>'Berekening kapitaal kosten TD'!N179</f>
        <v>1175587.7305905262</v>
      </c>
      <c r="O28" s="110">
        <f>'Berekening kapitaal kosten TD'!O179</f>
        <v>0</v>
      </c>
      <c r="P28" s="110">
        <f>'Berekening kapitaal kosten TD'!P179</f>
        <v>2033191.0334783085</v>
      </c>
      <c r="Q28" s="110">
        <f>'Berekening kapitaal kosten TD'!Q179</f>
        <v>0</v>
      </c>
      <c r="R28" s="110">
        <f>'Berekening kapitaal kosten TD'!R179</f>
        <v>0</v>
      </c>
    </row>
    <row r="29" spans="1:21" s="100" customFormat="1" ht="12.75">
      <c r="A29" s="107"/>
      <c r="B29" s="100" t="s">
        <v>242</v>
      </c>
      <c r="D29" s="100" t="s">
        <v>244</v>
      </c>
      <c r="H29" s="100" t="s">
        <v>29</v>
      </c>
      <c r="J29" s="106">
        <f>SUM(L29:R29)</f>
        <v>3027600.8247925481</v>
      </c>
      <c r="L29" s="110">
        <f>'Berekening kapitaal kosten TD'!L180</f>
        <v>-1.6862493091268326E-12</v>
      </c>
      <c r="M29" s="110">
        <f>'Berekening kapitaal kosten TD'!M180</f>
        <v>0</v>
      </c>
      <c r="N29" s="110">
        <f>'Berekening kapitaal kosten TD'!N180</f>
        <v>1084619.6323900688</v>
      </c>
      <c r="O29" s="110">
        <f>'Berekening kapitaal kosten TD'!O180</f>
        <v>0</v>
      </c>
      <c r="P29" s="110">
        <f>'Berekening kapitaal kosten TD'!P180</f>
        <v>1942981.192402479</v>
      </c>
      <c r="Q29" s="110">
        <f>'Berekening kapitaal kosten TD'!Q180</f>
        <v>0</v>
      </c>
      <c r="R29" s="110">
        <f>'Berekening kapitaal kosten TD'!R180</f>
        <v>0</v>
      </c>
    </row>
    <row r="30" spans="1:21" s="100" customFormat="1" ht="12.75">
      <c r="A30" s="107"/>
    </row>
    <row r="31" spans="1:21" s="100" customFormat="1" ht="12.75">
      <c r="A31" s="107"/>
      <c r="B31" s="111" t="s">
        <v>41</v>
      </c>
      <c r="J31" s="107"/>
    </row>
    <row r="32" spans="1:21" s="100" customFormat="1" ht="12.75">
      <c r="A32" s="107"/>
      <c r="B32" s="100" t="s">
        <v>241</v>
      </c>
      <c r="D32" s="100" t="s">
        <v>243</v>
      </c>
      <c r="H32" s="100" t="s">
        <v>29</v>
      </c>
      <c r="J32" s="106">
        <f>SUM(L32:R32)</f>
        <v>42577821.933854073</v>
      </c>
      <c r="K32" s="107"/>
      <c r="L32" s="106">
        <f>SUM(L25,L28)</f>
        <v>219.67049999999759</v>
      </c>
      <c r="M32" s="106">
        <f t="shared" ref="M32:R32" si="2">SUM(M25,M28)</f>
        <v>426541</v>
      </c>
      <c r="N32" s="106">
        <f t="shared" si="2"/>
        <v>1992402.1398757652</v>
      </c>
      <c r="O32" s="106">
        <f t="shared" si="2"/>
        <v>24827387.039999999</v>
      </c>
      <c r="P32" s="106">
        <f t="shared" si="2"/>
        <v>2130789.4934783084</v>
      </c>
      <c r="Q32" s="106">
        <f t="shared" si="2"/>
        <v>13198864</v>
      </c>
      <c r="R32" s="106">
        <f t="shared" si="2"/>
        <v>1618.59</v>
      </c>
      <c r="U32" s="113" t="s">
        <v>259</v>
      </c>
    </row>
    <row r="33" spans="1:25" s="100" customFormat="1" ht="12.75">
      <c r="A33" s="107"/>
      <c r="B33" s="100" t="s">
        <v>241</v>
      </c>
      <c r="D33" s="100" t="s">
        <v>244</v>
      </c>
      <c r="H33" s="100" t="s">
        <v>29</v>
      </c>
      <c r="J33" s="106">
        <f>SUM(L33:R33)</f>
        <v>42396643.994577795</v>
      </c>
      <c r="L33" s="106">
        <f>SUM(L25,L29)</f>
        <v>219.67049999999833</v>
      </c>
      <c r="M33" s="106">
        <f>SUM(M25,M29)</f>
        <v>426541</v>
      </c>
      <c r="N33" s="106">
        <f t="shared" ref="N33:R33" si="3">SUM(N25,N29)</f>
        <v>1901434.0416753078</v>
      </c>
      <c r="O33" s="106">
        <f t="shared" si="3"/>
        <v>24827387.039999999</v>
      </c>
      <c r="P33" s="106">
        <f t="shared" si="3"/>
        <v>2040579.652402479</v>
      </c>
      <c r="Q33" s="106">
        <f t="shared" si="3"/>
        <v>13198864</v>
      </c>
      <c r="R33" s="106">
        <f t="shared" si="3"/>
        <v>1618.59</v>
      </c>
    </row>
    <row r="34" spans="1:25" s="100" customFormat="1" ht="12.75">
      <c r="A34" s="107"/>
    </row>
    <row r="35" spans="1:25" s="100" customFormat="1" ht="12.75"/>
    <row r="36" spans="1:25" s="102" customFormat="1" ht="12.75">
      <c r="B36" s="102" t="s">
        <v>246</v>
      </c>
    </row>
    <row r="37" spans="1:25" s="100" customFormat="1" ht="12.75"/>
    <row r="38" spans="1:25" s="100" customFormat="1" ht="12.75">
      <c r="A38" s="107"/>
      <c r="B38" s="111" t="s">
        <v>240</v>
      </c>
      <c r="L38" s="112"/>
      <c r="M38" s="112"/>
      <c r="N38" s="112"/>
      <c r="O38" s="112"/>
      <c r="P38" s="112"/>
      <c r="Q38" s="112"/>
      <c r="R38" s="112"/>
    </row>
    <row r="39" spans="1:25" s="100" customFormat="1" ht="12" customHeight="1">
      <c r="A39" s="107"/>
      <c r="B39" s="100" t="s">
        <v>241</v>
      </c>
      <c r="H39" s="100" t="s">
        <v>31</v>
      </c>
      <c r="J39" s="106">
        <f>SUM(L39:R39)</f>
        <v>45797514.827597335</v>
      </c>
      <c r="L39" s="110">
        <f>'Berekening netto-OPEX-TD'!L373</f>
        <v>935.7297297297298</v>
      </c>
      <c r="M39" s="110">
        <f>'Berekening netto-OPEX-TD'!M373</f>
        <v>441340</v>
      </c>
      <c r="N39" s="110">
        <f>'Berekening netto-OPEX-TD'!N373</f>
        <v>931341.0367863914</v>
      </c>
      <c r="O39" s="110">
        <f>'Berekening netto-OPEX-TD'!O373</f>
        <v>30543455.629999999</v>
      </c>
      <c r="P39" s="110">
        <f>'Berekening netto-OPEX-TD'!P373</f>
        <v>97396.56</v>
      </c>
      <c r="Q39" s="110">
        <f>'Berekening netto-OPEX-TD'!Q373</f>
        <v>13776110.821081214</v>
      </c>
      <c r="R39" s="110">
        <f>'Berekening netto-OPEX-TD'!R373</f>
        <v>6935.05</v>
      </c>
    </row>
    <row r="40" spans="1:25" s="100" customFormat="1" ht="12.75">
      <c r="A40" s="107"/>
      <c r="L40" s="112"/>
      <c r="M40" s="112"/>
      <c r="N40" s="112"/>
      <c r="O40" s="112"/>
      <c r="P40" s="112"/>
      <c r="Q40" s="112"/>
      <c r="R40" s="112"/>
      <c r="Y40" s="114"/>
    </row>
    <row r="41" spans="1:25" s="100" customFormat="1" ht="12.75">
      <c r="A41" s="107"/>
      <c r="B41" s="111" t="s">
        <v>239</v>
      </c>
      <c r="L41" s="112"/>
      <c r="M41" s="112"/>
      <c r="N41" s="112"/>
      <c r="O41" s="112"/>
      <c r="P41" s="112"/>
      <c r="Q41" s="112"/>
      <c r="R41" s="112"/>
    </row>
    <row r="42" spans="1:25" s="100" customFormat="1" ht="12.75">
      <c r="A42" s="107"/>
      <c r="B42" s="100" t="s">
        <v>242</v>
      </c>
      <c r="D42" s="100" t="s">
        <v>243</v>
      </c>
      <c r="H42" s="100" t="s">
        <v>31</v>
      </c>
      <c r="J42" s="106">
        <f>SUM(L42:R42)</f>
        <v>3127536.0584336342</v>
      </c>
      <c r="L42" s="110">
        <f>'Berekening kapitaal kosten TD'!L243</f>
        <v>-2.4411269165126111E-12</v>
      </c>
      <c r="M42" s="110">
        <f>'Berekening kapitaal kosten TD'!M243</f>
        <v>0</v>
      </c>
      <c r="N42" s="110">
        <f>'Berekening kapitaal kosten TD'!N243</f>
        <v>1149355.6799652213</v>
      </c>
      <c r="O42" s="110">
        <f>'Berekening kapitaal kosten TD'!O243</f>
        <v>0</v>
      </c>
      <c r="P42" s="110">
        <f>'Berekening kapitaal kosten TD'!P243</f>
        <v>1978180.3784684131</v>
      </c>
      <c r="Q42" s="110">
        <f>'Berekening kapitaal kosten TD'!Q243</f>
        <v>0</v>
      </c>
      <c r="R42" s="110">
        <f>'Berekening kapitaal kosten TD'!R243</f>
        <v>0</v>
      </c>
    </row>
    <row r="43" spans="1:25" s="100" customFormat="1" ht="12.75">
      <c r="A43" s="107"/>
      <c r="B43" s="100" t="s">
        <v>242</v>
      </c>
      <c r="D43" s="100" t="s">
        <v>244</v>
      </c>
      <c r="H43" s="100" t="s">
        <v>31</v>
      </c>
      <c r="J43" s="106">
        <f>SUM(L43:R43)</f>
        <v>2978809.0470340392</v>
      </c>
      <c r="L43" s="110">
        <f>'Berekening kapitaal kosten TD'!L244</f>
        <v>-1.7031118022181008E-12</v>
      </c>
      <c r="M43" s="110">
        <f>'Berekening kapitaal kosten TD'!M244</f>
        <v>0</v>
      </c>
      <c r="N43" s="110">
        <f>'Berekening kapitaal kosten TD'!N244</f>
        <v>1068962.6231805668</v>
      </c>
      <c r="O43" s="110">
        <f>'Berekening kapitaal kosten TD'!O244</f>
        <v>0</v>
      </c>
      <c r="P43" s="110">
        <f>'Berekening kapitaal kosten TD'!P244</f>
        <v>1909846.4238534723</v>
      </c>
      <c r="Q43" s="110">
        <f>'Berekening kapitaal kosten TD'!Q244</f>
        <v>0</v>
      </c>
      <c r="R43" s="110">
        <f>'Berekening kapitaal kosten TD'!R244</f>
        <v>0</v>
      </c>
    </row>
    <row r="44" spans="1:25" s="100" customFormat="1" ht="12.75">
      <c r="A44" s="107"/>
    </row>
    <row r="45" spans="1:25" s="100" customFormat="1" ht="12.75">
      <c r="A45" s="107"/>
      <c r="B45" s="111" t="s">
        <v>41</v>
      </c>
      <c r="J45" s="107"/>
    </row>
    <row r="46" spans="1:25" s="100" customFormat="1" ht="12.75">
      <c r="A46" s="107"/>
      <c r="B46" s="100" t="s">
        <v>241</v>
      </c>
      <c r="D46" s="100" t="s">
        <v>243</v>
      </c>
      <c r="H46" s="100" t="s">
        <v>31</v>
      </c>
      <c r="J46" s="106">
        <f>SUM(L46:R46)</f>
        <v>48925050.886030965</v>
      </c>
      <c r="K46" s="107"/>
      <c r="L46" s="106">
        <f>SUM(L39,L42)</f>
        <v>935.72972972972741</v>
      </c>
      <c r="M46" s="106">
        <f t="shared" ref="M46:R46" si="4">SUM(M39,M42)</f>
        <v>441340</v>
      </c>
      <c r="N46" s="106">
        <f t="shared" si="4"/>
        <v>2080696.7167516127</v>
      </c>
      <c r="O46" s="106">
        <f t="shared" si="4"/>
        <v>30543455.629999999</v>
      </c>
      <c r="P46" s="106">
        <f t="shared" si="4"/>
        <v>2075576.9384684132</v>
      </c>
      <c r="Q46" s="106">
        <f t="shared" si="4"/>
        <v>13776110.821081214</v>
      </c>
      <c r="R46" s="106">
        <f t="shared" si="4"/>
        <v>6935.05</v>
      </c>
      <c r="U46" s="113" t="s">
        <v>259</v>
      </c>
    </row>
    <row r="47" spans="1:25" s="100" customFormat="1" ht="12.75">
      <c r="A47" s="107"/>
      <c r="B47" s="100" t="s">
        <v>241</v>
      </c>
      <c r="D47" s="100" t="s">
        <v>244</v>
      </c>
      <c r="H47" s="100" t="s">
        <v>31</v>
      </c>
      <c r="J47" s="106">
        <f>SUM(L47:R47)</f>
        <v>48776323.874631368</v>
      </c>
      <c r="L47" s="106">
        <f>SUM(L39,L43)</f>
        <v>935.72972972972809</v>
      </c>
      <c r="M47" s="106">
        <f>SUM(M39,M43)</f>
        <v>441340</v>
      </c>
      <c r="N47" s="106">
        <f t="shared" ref="N47:R47" si="5">SUM(N39,N43)</f>
        <v>2000303.6599669582</v>
      </c>
      <c r="O47" s="106">
        <f t="shared" si="5"/>
        <v>30543455.629999999</v>
      </c>
      <c r="P47" s="106">
        <f t="shared" si="5"/>
        <v>2007242.9838534724</v>
      </c>
      <c r="Q47" s="106">
        <f t="shared" si="5"/>
        <v>13776110.821081214</v>
      </c>
      <c r="R47" s="106">
        <f t="shared" si="5"/>
        <v>6935.05</v>
      </c>
    </row>
    <row r="48" spans="1:25" s="100" customFormat="1" ht="12.75"/>
    <row r="49" spans="1:21" s="101" customFormat="1" ht="18" customHeight="1">
      <c r="A49" s="103" t="s">
        <v>152</v>
      </c>
      <c r="B49" s="103"/>
    </row>
    <row r="50" spans="1:21" s="102" customFormat="1" ht="12.75">
      <c r="B50" s="102" t="s">
        <v>233</v>
      </c>
    </row>
    <row r="51" spans="1:21" s="100" customFormat="1" ht="12.75"/>
    <row r="52" spans="1:21" s="100" customFormat="1" ht="12.75">
      <c r="A52" s="107"/>
      <c r="B52" s="111" t="s">
        <v>240</v>
      </c>
    </row>
    <row r="53" spans="1:21" s="100" customFormat="1" ht="12.75">
      <c r="A53" s="107"/>
      <c r="B53" s="100" t="s">
        <v>241</v>
      </c>
      <c r="H53" s="100" t="s">
        <v>27</v>
      </c>
      <c r="J53" s="106">
        <f>SUM(L53:R53)</f>
        <v>329.3193</v>
      </c>
      <c r="L53" s="110">
        <f>'berekening Netto-OPEX -AD'!L83</f>
        <v>329.3193</v>
      </c>
      <c r="M53" s="110">
        <f>'berekening Netto-OPEX -AD'!M83</f>
        <v>0</v>
      </c>
      <c r="N53" s="110">
        <f>'berekening Netto-OPEX -AD'!N83</f>
        <v>0</v>
      </c>
      <c r="O53" s="110">
        <f>'berekening Netto-OPEX -AD'!O83</f>
        <v>0</v>
      </c>
      <c r="P53" s="110">
        <f>'berekening Netto-OPEX -AD'!P83</f>
        <v>0</v>
      </c>
      <c r="Q53" s="110">
        <f>'berekening Netto-OPEX -AD'!Q83</f>
        <v>0</v>
      </c>
      <c r="R53" s="110">
        <f>'berekening Netto-OPEX -AD'!R83</f>
        <v>0</v>
      </c>
      <c r="U53" s="113" t="s">
        <v>259</v>
      </c>
    </row>
    <row r="54" spans="1:21" s="100" customFormat="1" ht="12.75">
      <c r="A54" s="107"/>
    </row>
    <row r="55" spans="1:21" s="100" customFormat="1" ht="12.75">
      <c r="A55" s="107"/>
    </row>
    <row r="56" spans="1:21" s="102" customFormat="1" ht="12.75">
      <c r="B56" s="102" t="s">
        <v>245</v>
      </c>
    </row>
    <row r="57" spans="1:21" s="100" customFormat="1" ht="12.75"/>
    <row r="58" spans="1:21" s="100" customFormat="1" ht="12.75">
      <c r="A58" s="107"/>
      <c r="B58" s="111" t="s">
        <v>240</v>
      </c>
    </row>
    <row r="59" spans="1:21" s="100" customFormat="1" ht="12.75">
      <c r="A59" s="107"/>
      <c r="B59" s="100" t="s">
        <v>241</v>
      </c>
      <c r="H59" s="100" t="s">
        <v>29</v>
      </c>
      <c r="J59" s="106">
        <f>SUM(L59:R59)</f>
        <v>199.10309999999998</v>
      </c>
      <c r="L59" s="110">
        <f>'berekening Netto-OPEX -AD'!L163</f>
        <v>199.10309999999998</v>
      </c>
      <c r="M59" s="110">
        <f>'berekening Netto-OPEX -AD'!M163</f>
        <v>0</v>
      </c>
      <c r="N59" s="110">
        <f>'berekening Netto-OPEX -AD'!N163</f>
        <v>0</v>
      </c>
      <c r="O59" s="110">
        <f>'berekening Netto-OPEX -AD'!O163</f>
        <v>0</v>
      </c>
      <c r="P59" s="110">
        <f>'berekening Netto-OPEX -AD'!P163</f>
        <v>0</v>
      </c>
      <c r="Q59" s="110">
        <f>'berekening Netto-OPEX -AD'!Q163</f>
        <v>0</v>
      </c>
      <c r="R59" s="110">
        <f>'berekening Netto-OPEX -AD'!R163</f>
        <v>0</v>
      </c>
      <c r="U59" s="113" t="s">
        <v>259</v>
      </c>
    </row>
    <row r="60" spans="1:21" s="100" customFormat="1" ht="12.75">
      <c r="A60" s="107"/>
    </row>
    <row r="61" spans="1:21" s="100" customFormat="1" ht="12.75"/>
    <row r="62" spans="1:21" s="102" customFormat="1" ht="12.75">
      <c r="B62" s="102" t="s">
        <v>246</v>
      </c>
    </row>
    <row r="63" spans="1:21" s="100" customFormat="1" ht="12.75"/>
    <row r="64" spans="1:21" s="100" customFormat="1" ht="12.75">
      <c r="A64" s="107"/>
      <c r="B64" s="111" t="s">
        <v>240</v>
      </c>
    </row>
    <row r="65" spans="1:21" s="100" customFormat="1" ht="12" customHeight="1">
      <c r="A65" s="107"/>
      <c r="B65" s="100" t="s">
        <v>241</v>
      </c>
      <c r="H65" s="100" t="s">
        <v>31</v>
      </c>
      <c r="J65" s="106">
        <f>SUM(L65:R65)</f>
        <v>66419.747460085302</v>
      </c>
      <c r="L65" s="110">
        <f>'berekening Netto-OPEX -AD'!L242</f>
        <v>192.50162162162161</v>
      </c>
      <c r="M65" s="110">
        <f>'berekening Netto-OPEX -AD'!M242</f>
        <v>0</v>
      </c>
      <c r="N65" s="110">
        <f>'berekening Netto-OPEX -AD'!N242</f>
        <v>66227.245838463685</v>
      </c>
      <c r="O65" s="110">
        <f>'berekening Netto-OPEX -AD'!O242</f>
        <v>0</v>
      </c>
      <c r="P65" s="110">
        <f>'berekening Netto-OPEX -AD'!P242</f>
        <v>0</v>
      </c>
      <c r="Q65" s="110">
        <f>'berekening Netto-OPEX -AD'!Q242</f>
        <v>0</v>
      </c>
      <c r="R65" s="110">
        <f>'berekening Netto-OPEX -AD'!R242</f>
        <v>0</v>
      </c>
      <c r="U65" s="113" t="s">
        <v>259</v>
      </c>
    </row>
    <row r="66" spans="1:21">
      <c r="A66" s="140"/>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rgb="FFFFCC99"/>
  </sheetPr>
  <dimension ref="A1:T103"/>
  <sheetViews>
    <sheetView showGridLines="0" zoomScale="85" zoomScaleNormal="85" workbookViewId="0">
      <pane xSplit="5" ySplit="5" topLeftCell="F6" activePane="bottomRight" state="frozen"/>
      <selection pane="topRight" activeCell="F1" sqref="F1"/>
      <selection pane="bottomLeft" activeCell="A7" sqref="A7"/>
      <selection pane="bottomRight"/>
    </sheetView>
  </sheetViews>
  <sheetFormatPr defaultRowHeight="12.75"/>
  <cols>
    <col min="1" max="1" width="2.7109375" style="3" customWidth="1"/>
    <col min="2" max="2" width="54" style="3" customWidth="1"/>
    <col min="3" max="3" width="3.140625" style="3" customWidth="1"/>
    <col min="4" max="4" width="24.140625" style="3" customWidth="1"/>
    <col min="5" max="5" width="2.85546875" style="3" customWidth="1"/>
    <col min="6" max="7" width="2.7109375" style="3" customWidth="1"/>
    <col min="8" max="8" width="15.7109375" style="3" customWidth="1"/>
    <col min="9" max="9" width="2.7109375" style="3" customWidth="1"/>
    <col min="10" max="10" width="15.7109375" style="3" customWidth="1"/>
    <col min="11" max="11" width="3.28515625" style="3" customWidth="1"/>
    <col min="12" max="18" width="14.7109375" style="3" customWidth="1"/>
    <col min="19" max="16384" width="9.140625" style="3"/>
  </cols>
  <sheetData>
    <row r="1" spans="1:20">
      <c r="B1" s="3" t="s">
        <v>351</v>
      </c>
    </row>
    <row r="2" spans="1:20" s="1" customFormat="1" ht="18" customHeight="1">
      <c r="B2" s="2" t="s">
        <v>145</v>
      </c>
      <c r="C2" s="2"/>
      <c r="D2" s="2"/>
      <c r="E2" s="2"/>
    </row>
    <row r="4" spans="1:20">
      <c r="B4" s="3" t="s">
        <v>263</v>
      </c>
    </row>
    <row r="9" spans="1:20" s="44" customFormat="1">
      <c r="B9" s="44" t="s">
        <v>147</v>
      </c>
      <c r="D9" s="44" t="s">
        <v>120</v>
      </c>
      <c r="H9" s="44" t="s">
        <v>0</v>
      </c>
      <c r="J9" s="44" t="s">
        <v>1</v>
      </c>
      <c r="L9" s="44" t="s">
        <v>2</v>
      </c>
      <c r="M9" s="44" t="s">
        <v>52</v>
      </c>
      <c r="N9" s="44" t="s">
        <v>3</v>
      </c>
      <c r="O9" s="44" t="s">
        <v>4</v>
      </c>
      <c r="P9" s="44" t="s">
        <v>5</v>
      </c>
      <c r="Q9" s="44" t="s">
        <v>6</v>
      </c>
      <c r="R9" s="44" t="s">
        <v>7</v>
      </c>
    </row>
    <row r="11" spans="1:20" s="4" customFormat="1">
      <c r="B11" s="4" t="s">
        <v>148</v>
      </c>
    </row>
    <row r="12" spans="1:20">
      <c r="B12" s="7"/>
    </row>
    <row r="13" spans="1:20">
      <c r="A13" s="51"/>
      <c r="B13" s="7" t="s">
        <v>213</v>
      </c>
    </row>
    <row r="14" spans="1:20">
      <c r="A14" s="51"/>
      <c r="B14" s="3" t="s">
        <v>104</v>
      </c>
      <c r="D14" s="3" t="s">
        <v>275</v>
      </c>
      <c r="H14" s="3" t="s">
        <v>24</v>
      </c>
      <c r="J14" s="25">
        <f>SUM(L14:R14)</f>
        <v>268724360.90946633</v>
      </c>
      <c r="L14" s="89">
        <f>'Berekening netto-OPEX-TD'!L95</f>
        <v>7177812.75</v>
      </c>
      <c r="M14" s="89">
        <f>'Berekening netto-OPEX-TD'!M95</f>
        <v>9638182.3244357966</v>
      </c>
      <c r="N14" s="89">
        <f>'Berekening netto-OPEX-TD'!N95</f>
        <v>87498682.30816099</v>
      </c>
      <c r="O14" s="89">
        <f>'Berekening netto-OPEX-TD'!O95</f>
        <v>87440494.879724249</v>
      </c>
      <c r="P14" s="89">
        <f>'Berekening netto-OPEX-TD'!P95</f>
        <v>3017740.3608197868</v>
      </c>
      <c r="Q14" s="89">
        <f>'Berekening netto-OPEX-TD'!Q95</f>
        <v>67556673.389919475</v>
      </c>
      <c r="R14" s="89">
        <f>'Berekening netto-OPEX-TD'!R95</f>
        <v>6394774.8964060033</v>
      </c>
      <c r="T14" s="56" t="s">
        <v>261</v>
      </c>
    </row>
    <row r="15" spans="1:20">
      <c r="A15" s="51"/>
      <c r="B15" s="3" t="s">
        <v>107</v>
      </c>
      <c r="D15" s="22" t="s">
        <v>277</v>
      </c>
      <c r="H15" s="3" t="s">
        <v>24</v>
      </c>
      <c r="J15" s="25">
        <f>SUM(L15:R15)</f>
        <v>582917325.63469565</v>
      </c>
      <c r="L15" s="89">
        <f>'Berekening kapitaal kosten TD'!L75</f>
        <v>9407628.2937357947</v>
      </c>
      <c r="M15" s="89">
        <f>'Berekening kapitaal kosten TD'!M75</f>
        <v>11956162.084908647</v>
      </c>
      <c r="N15" s="89">
        <f>'Berekening kapitaal kosten TD'!N75</f>
        <v>167986058.44874996</v>
      </c>
      <c r="O15" s="89">
        <f>'Berekening kapitaal kosten TD'!O75</f>
        <v>202984957.25112158</v>
      </c>
      <c r="P15" s="89">
        <f>'Berekening kapitaal kosten TD'!P75</f>
        <v>16516216.661853325</v>
      </c>
      <c r="Q15" s="89">
        <f>'Berekening kapitaal kosten TD'!Q75</f>
        <v>159817181.60448435</v>
      </c>
      <c r="R15" s="89">
        <f>'Berekening kapitaal kosten TD'!R75</f>
        <v>14249121.289841954</v>
      </c>
    </row>
    <row r="16" spans="1:20">
      <c r="A16" s="51"/>
    </row>
    <row r="17" spans="1:20">
      <c r="A17" s="51"/>
      <c r="B17" s="3" t="s">
        <v>212</v>
      </c>
      <c r="H17" s="3" t="s">
        <v>24</v>
      </c>
      <c r="J17" s="89">
        <f>'Data Marktmodel G'!K32</f>
        <v>15958321.153561722</v>
      </c>
    </row>
    <row r="18" spans="1:20">
      <c r="A18" s="51"/>
      <c r="B18" s="7"/>
    </row>
    <row r="19" spans="1:20">
      <c r="B19" s="7"/>
    </row>
    <row r="20" spans="1:20" s="4" customFormat="1">
      <c r="B20" s="4" t="s">
        <v>149</v>
      </c>
    </row>
    <row r="21" spans="1:20">
      <c r="B21" s="7"/>
    </row>
    <row r="22" spans="1:20">
      <c r="A22" s="51"/>
      <c r="B22" s="7" t="s">
        <v>214</v>
      </c>
    </row>
    <row r="23" spans="1:20">
      <c r="A23" s="51"/>
      <c r="B23" s="3" t="s">
        <v>111</v>
      </c>
      <c r="D23" s="3" t="s">
        <v>275</v>
      </c>
      <c r="H23" s="3" t="s">
        <v>27</v>
      </c>
      <c r="J23" s="25">
        <f>SUM(L23:R23)</f>
        <v>285157471.99865031</v>
      </c>
      <c r="L23" s="89">
        <f>'Berekening netto-OPEX-TD'!L184</f>
        <v>7451575.1912717912</v>
      </c>
      <c r="M23" s="89">
        <f>'Berekening netto-OPEX-TD'!M184</f>
        <v>9525244.844766533</v>
      </c>
      <c r="N23" s="89">
        <f>'Berekening netto-OPEX-TD'!N184</f>
        <v>88572335.242045164</v>
      </c>
      <c r="O23" s="89">
        <f>'Berekening netto-OPEX-TD'!O184</f>
        <v>100990561.58957168</v>
      </c>
      <c r="P23" s="89">
        <f>'Berekening netto-OPEX-TD'!P184</f>
        <v>2831660.4499999997</v>
      </c>
      <c r="Q23" s="89">
        <f>'Berekening netto-OPEX-TD'!Q184</f>
        <v>70693470.9075948</v>
      </c>
      <c r="R23" s="89">
        <f>'Berekening netto-OPEX-TD'!R184</f>
        <v>5092623.773400344</v>
      </c>
      <c r="T23" s="56" t="s">
        <v>262</v>
      </c>
    </row>
    <row r="24" spans="1:20">
      <c r="A24" s="51"/>
      <c r="B24" s="3" t="s">
        <v>112</v>
      </c>
      <c r="D24" s="22" t="s">
        <v>105</v>
      </c>
      <c r="H24" s="3" t="s">
        <v>27</v>
      </c>
      <c r="J24" s="25">
        <f>SUM(L24:R24)</f>
        <v>34563433.392791204</v>
      </c>
      <c r="L24" s="89">
        <f>'Berekening ORV Lokale heffingen'!L18</f>
        <v>210.91139999999763</v>
      </c>
      <c r="M24" s="89">
        <f>'Berekening ORV Lokale heffingen'!M18</f>
        <v>451449</v>
      </c>
      <c r="N24" s="89">
        <f>'Berekening ORV Lokale heffingen'!N18</f>
        <v>1967702.6566543626</v>
      </c>
      <c r="O24" s="89">
        <f>'Berekening ORV Lokale heffingen'!O18</f>
        <v>17769008.27</v>
      </c>
      <c r="P24" s="89">
        <f>'Berekening ORV Lokale heffingen'!P18</f>
        <v>2147127.5547368433</v>
      </c>
      <c r="Q24" s="89">
        <f>'Berekening ORV Lokale heffingen'!Q18</f>
        <v>12227935</v>
      </c>
      <c r="R24" s="89">
        <f>'Berekening ORV Lokale heffingen'!R18</f>
        <v>0</v>
      </c>
    </row>
    <row r="25" spans="1:20">
      <c r="A25" s="51"/>
      <c r="B25" s="3" t="s">
        <v>112</v>
      </c>
      <c r="D25" s="22" t="s">
        <v>106</v>
      </c>
      <c r="H25" s="3" t="s">
        <v>27</v>
      </c>
      <c r="J25" s="25">
        <f>SUM(L25:R25)</f>
        <v>34354190.774288967</v>
      </c>
      <c r="L25" s="89">
        <f>'Berekening ORV Lokale heffingen'!L19</f>
        <v>210.91139999999834</v>
      </c>
      <c r="M25" s="89">
        <f>'Berekening ORV Lokale heffingen'!M19</f>
        <v>451449</v>
      </c>
      <c r="N25" s="89">
        <f>'Berekening ORV Lokale heffingen'!N19</f>
        <v>1868150.9927676748</v>
      </c>
      <c r="O25" s="89">
        <f>'Berekening ORV Lokale heffingen'!O19</f>
        <v>17769008.27</v>
      </c>
      <c r="P25" s="89">
        <f>'Berekening ORV Lokale heffingen'!P19</f>
        <v>2037436.6001212921</v>
      </c>
      <c r="Q25" s="89">
        <f>'Berekening ORV Lokale heffingen'!Q19</f>
        <v>12227935</v>
      </c>
      <c r="R25" s="89">
        <f>'Berekening ORV Lokale heffingen'!R19</f>
        <v>0</v>
      </c>
    </row>
    <row r="26" spans="1:20">
      <c r="A26" s="51"/>
      <c r="J26" s="26"/>
    </row>
    <row r="27" spans="1:20">
      <c r="A27" s="51"/>
      <c r="B27" s="3" t="s">
        <v>113</v>
      </c>
      <c r="D27" s="22" t="s">
        <v>105</v>
      </c>
      <c r="H27" s="3" t="s">
        <v>27</v>
      </c>
      <c r="J27" s="25">
        <f>SUM(L27:R27)</f>
        <v>493875762.67241722</v>
      </c>
      <c r="L27" s="89">
        <f>'Berekening kapitaal kosten TD'!L129</f>
        <v>7999423.3878301848</v>
      </c>
      <c r="M27" s="89">
        <f>'Berekening kapitaal kosten TD'!M129</f>
        <v>10035658.642915962</v>
      </c>
      <c r="N27" s="89">
        <f>'Berekening kapitaal kosten TD'!N129</f>
        <v>145953983.48611182</v>
      </c>
      <c r="O27" s="89">
        <f>'Berekening kapitaal kosten TD'!O129</f>
        <v>169354431.38977227</v>
      </c>
      <c r="P27" s="89">
        <f>'Berekening kapitaal kosten TD'!P129</f>
        <v>13578115.185476676</v>
      </c>
      <c r="Q27" s="89">
        <f>'Berekening kapitaal kosten TD'!Q129</f>
        <v>134953468.69069794</v>
      </c>
      <c r="R27" s="89">
        <f>'Berekening kapitaal kosten TD'!R129</f>
        <v>12000681.889612377</v>
      </c>
    </row>
    <row r="28" spans="1:20">
      <c r="A28" s="51"/>
      <c r="B28" s="3" t="s">
        <v>113</v>
      </c>
      <c r="D28" s="22" t="s">
        <v>106</v>
      </c>
      <c r="H28" s="3" t="s">
        <v>27</v>
      </c>
      <c r="J28" s="25">
        <f>SUM(L28:R28)</f>
        <v>417038102.91135931</v>
      </c>
      <c r="L28" s="89">
        <f>'Berekening kapitaal kosten TD'!L130</f>
        <v>6770386.5543276174</v>
      </c>
      <c r="M28" s="89">
        <f>'Berekening kapitaal kosten TD'!M130</f>
        <v>8514848.3295387104</v>
      </c>
      <c r="N28" s="89">
        <f>'Berekening kapitaal kosten TD'!N130</f>
        <v>124147206.830154</v>
      </c>
      <c r="O28" s="89">
        <f>'Berekening kapitaal kosten TD'!O130</f>
        <v>141768916.30623418</v>
      </c>
      <c r="P28" s="89">
        <f>'Berekening kapitaal kosten TD'!P130</f>
        <v>11601082.856485359</v>
      </c>
      <c r="Q28" s="89">
        <f>'Berekening kapitaal kosten TD'!Q130</f>
        <v>113857226.20206083</v>
      </c>
      <c r="R28" s="89">
        <f>'Berekening kapitaal kosten TD'!R130</f>
        <v>10378435.832558611</v>
      </c>
    </row>
    <row r="29" spans="1:20">
      <c r="A29" s="51"/>
      <c r="J29" s="26"/>
    </row>
    <row r="30" spans="1:20">
      <c r="A30" s="51"/>
      <c r="B30" s="3" t="s">
        <v>212</v>
      </c>
      <c r="H30" s="3" t="s">
        <v>27</v>
      </c>
      <c r="J30" s="89">
        <f>'Data Marktmodel G'!L32</f>
        <v>14691042.110954463</v>
      </c>
    </row>
    <row r="31" spans="1:20">
      <c r="A31" s="51"/>
    </row>
    <row r="32" spans="1:20">
      <c r="A32" s="51"/>
      <c r="B32" s="7" t="s">
        <v>213</v>
      </c>
    </row>
    <row r="33" spans="1:20">
      <c r="A33" s="51"/>
      <c r="B33" s="3" t="s">
        <v>113</v>
      </c>
      <c r="D33" s="22" t="s">
        <v>277</v>
      </c>
      <c r="H33" s="3" t="s">
        <v>27</v>
      </c>
      <c r="J33" s="25">
        <f>SUM(L33:R33)</f>
        <v>606176957.70780957</v>
      </c>
      <c r="L33" s="89">
        <f>'Berekening kapitaal kosten TD'!L133</f>
        <v>9795707.9906416293</v>
      </c>
      <c r="M33" s="89">
        <f>'Berekening kapitaal kosten TD'!M133</f>
        <v>12258381.408621177</v>
      </c>
      <c r="N33" s="89">
        <f>'Berekening kapitaal kosten TD'!N133</f>
        <v>177825426.29097328</v>
      </c>
      <c r="O33" s="89">
        <f>'Berekening kapitaal kosten TD'!O133</f>
        <v>209671722.66571254</v>
      </c>
      <c r="P33" s="89">
        <f>'Berekening kapitaal kosten TD'!P133</f>
        <v>16467623.974002443</v>
      </c>
      <c r="Q33" s="89">
        <f>'Berekening kapitaal kosten TD'!Q133</f>
        <v>165786438.48178291</v>
      </c>
      <c r="R33" s="89">
        <f>'Berekening kapitaal kosten TD'!R133</f>
        <v>14371656.896075575</v>
      </c>
      <c r="T33" s="56" t="s">
        <v>261</v>
      </c>
    </row>
    <row r="34" spans="1:20">
      <c r="A34" s="51"/>
      <c r="B34" s="3" t="s">
        <v>113</v>
      </c>
      <c r="D34" s="22" t="s">
        <v>278</v>
      </c>
      <c r="H34" s="3" t="s">
        <v>27</v>
      </c>
      <c r="J34" s="25">
        <f>SUM(L34:R34)</f>
        <v>529339297.94675165</v>
      </c>
      <c r="L34" s="89">
        <f>'Berekening kapitaal kosten TD'!L136</f>
        <v>8566671.1571390629</v>
      </c>
      <c r="M34" s="89">
        <f>'Berekening kapitaal kosten TD'!M136</f>
        <v>10737571.095243925</v>
      </c>
      <c r="N34" s="89">
        <f>'Berekening kapitaal kosten TD'!N136</f>
        <v>156018649.63501543</v>
      </c>
      <c r="O34" s="89">
        <f>'Berekening kapitaal kosten TD'!O136</f>
        <v>182086207.58217448</v>
      </c>
      <c r="P34" s="89">
        <f>'Berekening kapitaal kosten TD'!P136</f>
        <v>14490591.645011129</v>
      </c>
      <c r="Q34" s="89">
        <f>'Berekening kapitaal kosten TD'!Q136</f>
        <v>144690195.99314582</v>
      </c>
      <c r="R34" s="89">
        <f>'Berekening kapitaal kosten TD'!R136</f>
        <v>12749410.839021809</v>
      </c>
    </row>
    <row r="35" spans="1:20">
      <c r="A35" s="51"/>
      <c r="D35" s="22"/>
      <c r="J35" s="53"/>
      <c r="L35" s="11"/>
      <c r="M35" s="11"/>
      <c r="N35" s="11"/>
      <c r="O35" s="11"/>
      <c r="P35" s="11"/>
      <c r="Q35" s="11"/>
      <c r="R35" s="11"/>
    </row>
    <row r="36" spans="1:20">
      <c r="D36" s="22"/>
      <c r="J36" s="53"/>
      <c r="L36" s="11"/>
      <c r="M36" s="11"/>
      <c r="N36" s="11"/>
      <c r="O36" s="11"/>
      <c r="P36" s="11"/>
      <c r="Q36" s="11"/>
      <c r="R36" s="11"/>
    </row>
    <row r="37" spans="1:20" s="4" customFormat="1">
      <c r="B37" s="4" t="s">
        <v>150</v>
      </c>
    </row>
    <row r="38" spans="1:20">
      <c r="B38" s="7"/>
    </row>
    <row r="39" spans="1:20" s="138" customFormat="1" ht="15">
      <c r="A39" s="137"/>
      <c r="B39" s="148" t="s">
        <v>214</v>
      </c>
    </row>
    <row r="40" spans="1:20">
      <c r="A40" s="51"/>
      <c r="B40" s="3" t="s">
        <v>114</v>
      </c>
      <c r="D40" s="3" t="s">
        <v>275</v>
      </c>
      <c r="H40" s="3" t="s">
        <v>29</v>
      </c>
      <c r="J40" s="25">
        <f>SUM(L40:R40)</f>
        <v>267212784.69115961</v>
      </c>
      <c r="L40" s="89">
        <f>'Berekening netto-OPEX-TD'!L278</f>
        <v>6935909.1934935842</v>
      </c>
      <c r="M40" s="89">
        <f>'Berekening netto-OPEX-TD'!M278</f>
        <v>8998793.8805555701</v>
      </c>
      <c r="N40" s="89">
        <f>'Berekening netto-OPEX-TD'!N278</f>
        <v>83845995.882136196</v>
      </c>
      <c r="O40" s="89">
        <f>'Berekening netto-OPEX-TD'!O278</f>
        <v>96477859.267688885</v>
      </c>
      <c r="P40" s="89">
        <f>'Berekening netto-OPEX-TD'!P278</f>
        <v>3120993.8699999996</v>
      </c>
      <c r="Q40" s="89">
        <f>'Berekening netto-OPEX-TD'!Q278</f>
        <v>62419817.082348645</v>
      </c>
      <c r="R40" s="89">
        <f>'Berekening netto-OPEX-TD'!R278</f>
        <v>5413415.5149367191</v>
      </c>
      <c r="T40" s="56" t="s">
        <v>262</v>
      </c>
    </row>
    <row r="41" spans="1:20">
      <c r="A41" s="51"/>
      <c r="B41" s="3" t="s">
        <v>115</v>
      </c>
      <c r="D41" s="22" t="s">
        <v>105</v>
      </c>
      <c r="H41" s="3" t="s">
        <v>29</v>
      </c>
      <c r="J41" s="25">
        <f>SUM(L41:R41)</f>
        <v>42577821.933854073</v>
      </c>
      <c r="L41" s="89">
        <f>'Berekening ORV Lokale heffingen'!L32</f>
        <v>219.67049999999759</v>
      </c>
      <c r="M41" s="89">
        <f>'Berekening ORV Lokale heffingen'!M32</f>
        <v>426541</v>
      </c>
      <c r="N41" s="89">
        <f>'Berekening ORV Lokale heffingen'!N32</f>
        <v>1992402.1398757652</v>
      </c>
      <c r="O41" s="89">
        <f>'Berekening ORV Lokale heffingen'!O32</f>
        <v>24827387.039999999</v>
      </c>
      <c r="P41" s="89">
        <f>'Berekening ORV Lokale heffingen'!P32</f>
        <v>2130789.4934783084</v>
      </c>
      <c r="Q41" s="89">
        <f>'Berekening ORV Lokale heffingen'!Q32</f>
        <v>13198864</v>
      </c>
      <c r="R41" s="89">
        <f>'Berekening ORV Lokale heffingen'!R32</f>
        <v>1618.59</v>
      </c>
    </row>
    <row r="42" spans="1:20">
      <c r="A42" s="51"/>
      <c r="B42" s="3" t="s">
        <v>115</v>
      </c>
      <c r="D42" s="22" t="s">
        <v>106</v>
      </c>
      <c r="H42" s="3" t="s">
        <v>29</v>
      </c>
      <c r="J42" s="25">
        <f>SUM(L42:R42)</f>
        <v>42396643.994577795</v>
      </c>
      <c r="L42" s="89">
        <f>'Berekening ORV Lokale heffingen'!L33</f>
        <v>219.67049999999833</v>
      </c>
      <c r="M42" s="89">
        <f>'Berekening ORV Lokale heffingen'!M33</f>
        <v>426541</v>
      </c>
      <c r="N42" s="89">
        <f>'Berekening ORV Lokale heffingen'!N33</f>
        <v>1901434.0416753078</v>
      </c>
      <c r="O42" s="89">
        <f>'Berekening ORV Lokale heffingen'!O33</f>
        <v>24827387.039999999</v>
      </c>
      <c r="P42" s="89">
        <f>'Berekening ORV Lokale heffingen'!P33</f>
        <v>2040579.652402479</v>
      </c>
      <c r="Q42" s="89">
        <f>'Berekening ORV Lokale heffingen'!Q33</f>
        <v>13198864</v>
      </c>
      <c r="R42" s="89">
        <f>'Berekening ORV Lokale heffingen'!R33</f>
        <v>1618.59</v>
      </c>
    </row>
    <row r="43" spans="1:20">
      <c r="A43" s="51"/>
      <c r="J43" s="26"/>
    </row>
    <row r="44" spans="1:20">
      <c r="A44" s="51"/>
      <c r="B44" s="3" t="s">
        <v>116</v>
      </c>
      <c r="D44" s="22" t="s">
        <v>105</v>
      </c>
      <c r="H44" s="3" t="s">
        <v>29</v>
      </c>
      <c r="J44" s="25">
        <f>SUM(L44:R44)</f>
        <v>515054270.62912261</v>
      </c>
      <c r="L44" s="89">
        <f>'Berekening kapitaal kosten TD'!L191</f>
        <v>8257095.2500093114</v>
      </c>
      <c r="M44" s="89">
        <f>'Berekening kapitaal kosten TD'!M191</f>
        <v>10437186.239542939</v>
      </c>
      <c r="N44" s="89">
        <f>'Berekening kapitaal kosten TD'!N191</f>
        <v>154102046.79338378</v>
      </c>
      <c r="O44" s="89">
        <f>'Berekening kapitaal kosten TD'!O191</f>
        <v>175219282.1897963</v>
      </c>
      <c r="P44" s="89">
        <f>'Berekening kapitaal kosten TD'!P191</f>
        <v>13600189.277826669</v>
      </c>
      <c r="Q44" s="89">
        <f>'Berekening kapitaal kosten TD'!Q191</f>
        <v>141050864.08941066</v>
      </c>
      <c r="R44" s="89">
        <f>'Berekening kapitaal kosten TD'!R191</f>
        <v>12387606.789152969</v>
      </c>
    </row>
    <row r="45" spans="1:20">
      <c r="A45" s="51"/>
      <c r="B45" s="3" t="s">
        <v>116</v>
      </c>
      <c r="D45" s="22" t="s">
        <v>106</v>
      </c>
      <c r="H45" s="3" t="s">
        <v>29</v>
      </c>
      <c r="J45" s="25">
        <f>SUM(L45:R45)</f>
        <v>435899635.51916558</v>
      </c>
      <c r="L45" s="89">
        <f>'Berekening kapitaal kosten TD'!L192</f>
        <v>7010036.4861216238</v>
      </c>
      <c r="M45" s="89">
        <f>'Berekening kapitaal kosten TD'!M192</f>
        <v>8879682.8633755948</v>
      </c>
      <c r="N45" s="89">
        <f>'Berekening kapitaal kosten TD'!N192</f>
        <v>131316172.34463736</v>
      </c>
      <c r="O45" s="89">
        <f>'Berekening kapitaal kosten TD'!O192</f>
        <v>147038588.98556682</v>
      </c>
      <c r="P45" s="89">
        <f>'Berekening kapitaal kosten TD'!P192</f>
        <v>11632146.724093284</v>
      </c>
      <c r="Q45" s="89">
        <f>'Berekening kapitaal kosten TD'!Q192</f>
        <v>119277473.0459336</v>
      </c>
      <c r="R45" s="89">
        <f>'Berekening kapitaal kosten TD'!R192</f>
        <v>10745535.06943729</v>
      </c>
    </row>
    <row r="46" spans="1:20">
      <c r="A46" s="51"/>
      <c r="J46" s="26"/>
    </row>
    <row r="47" spans="1:20">
      <c r="A47" s="51"/>
      <c r="B47" s="3" t="s">
        <v>212</v>
      </c>
      <c r="H47" s="3" t="s">
        <v>29</v>
      </c>
      <c r="J47" s="89">
        <f>'Data Marktmodel G'!M32</f>
        <v>2002544</v>
      </c>
    </row>
    <row r="48" spans="1:20">
      <c r="A48" s="51"/>
    </row>
    <row r="49" spans="1:20">
      <c r="A49" s="51"/>
      <c r="B49" s="7" t="s">
        <v>213</v>
      </c>
    </row>
    <row r="50" spans="1:20">
      <c r="A50" s="51"/>
      <c r="B50" s="3" t="s">
        <v>116</v>
      </c>
      <c r="D50" s="22" t="s">
        <v>278</v>
      </c>
      <c r="H50" s="3" t="s">
        <v>29</v>
      </c>
      <c r="J50" s="25">
        <f>SUM(L50:R50)</f>
        <v>551587179.14141059</v>
      </c>
      <c r="L50" s="89">
        <f>'Berekening kapitaal kosten TD'!L195</f>
        <v>8832660.8333420921</v>
      </c>
      <c r="M50" s="89">
        <f>'Berekening kapitaal kosten TD'!M195</f>
        <v>11156033.951620176</v>
      </c>
      <c r="N50" s="89">
        <f>'Berekening kapitaal kosten TD'!N195</f>
        <v>164618604.23126674</v>
      </c>
      <c r="O50" s="89">
        <f>'Berekening kapitaal kosten TD'!O195</f>
        <v>188225755.97636378</v>
      </c>
      <c r="P50" s="89">
        <f>'Berekening kapitaal kosten TD'!P195</f>
        <v>14508516.610319</v>
      </c>
      <c r="Q50" s="89">
        <f>'Berekening kapitaal kosten TD'!Q195</f>
        <v>151100121.49409238</v>
      </c>
      <c r="R50" s="89">
        <f>'Berekening kapitaal kosten TD'!R195</f>
        <v>13145486.044406362</v>
      </c>
      <c r="T50" s="56" t="s">
        <v>261</v>
      </c>
    </row>
    <row r="51" spans="1:20">
      <c r="A51" s="51"/>
      <c r="B51" s="3" t="s">
        <v>116</v>
      </c>
      <c r="D51" s="22" t="s">
        <v>279</v>
      </c>
      <c r="H51" s="3" t="s">
        <v>29</v>
      </c>
      <c r="J51" s="25">
        <f>SUM(L51:R51)</f>
        <v>472432544.03145349</v>
      </c>
      <c r="L51" s="89">
        <f>'Berekening kapitaal kosten TD'!L198</f>
        <v>7585602.0694544036</v>
      </c>
      <c r="M51" s="89">
        <f>'Berekening kapitaal kosten TD'!M198</f>
        <v>9598530.5754528306</v>
      </c>
      <c r="N51" s="89">
        <f>'Berekening kapitaal kosten TD'!N198</f>
        <v>141832729.78252032</v>
      </c>
      <c r="O51" s="89">
        <f>'Berekening kapitaal kosten TD'!O198</f>
        <v>160045062.77213427</v>
      </c>
      <c r="P51" s="89">
        <f>'Berekening kapitaal kosten TD'!P198</f>
        <v>12540474.056585616</v>
      </c>
      <c r="Q51" s="89">
        <f>'Berekening kapitaal kosten TD'!Q198</f>
        <v>129326730.45061532</v>
      </c>
      <c r="R51" s="89">
        <f>'Berekening kapitaal kosten TD'!R198</f>
        <v>11503414.324690681</v>
      </c>
    </row>
    <row r="52" spans="1:20">
      <c r="A52" s="51"/>
      <c r="D52" s="22"/>
    </row>
    <row r="53" spans="1:20">
      <c r="D53" s="22"/>
      <c r="J53" s="53"/>
      <c r="L53" s="11"/>
      <c r="M53" s="11"/>
      <c r="N53" s="11"/>
      <c r="O53" s="11"/>
      <c r="P53" s="11"/>
      <c r="Q53" s="11"/>
      <c r="R53" s="11"/>
    </row>
    <row r="54" spans="1:20" s="4" customFormat="1">
      <c r="B54" s="4" t="s">
        <v>151</v>
      </c>
    </row>
    <row r="55" spans="1:20">
      <c r="B55" s="7"/>
    </row>
    <row r="56" spans="1:20" s="15" customFormat="1">
      <c r="A56" s="149"/>
      <c r="B56" s="46" t="s">
        <v>214</v>
      </c>
    </row>
    <row r="57" spans="1:20">
      <c r="A57" s="51"/>
      <c r="B57" s="3" t="s">
        <v>117</v>
      </c>
      <c r="D57" s="3" t="s">
        <v>275</v>
      </c>
      <c r="H57" s="3" t="s">
        <v>31</v>
      </c>
      <c r="J57" s="25">
        <f>SUM(L57:R57)</f>
        <v>278448677.14132053</v>
      </c>
      <c r="L57" s="89">
        <f>'Berekening netto-OPEX-TD'!L372</f>
        <v>6176784.590973869</v>
      </c>
      <c r="M57" s="89">
        <f>'Berekening netto-OPEX-TD'!M372</f>
        <v>8879920.9694585036</v>
      </c>
      <c r="N57" s="89">
        <f>'Berekening netto-OPEX-TD'!N372</f>
        <v>90155912.919131845</v>
      </c>
      <c r="O57" s="89">
        <f>'Berekening netto-OPEX-TD'!O372</f>
        <v>100693952.63604388</v>
      </c>
      <c r="P57" s="89">
        <f>'Berekening netto-OPEX-TD'!P372</f>
        <v>2600002.6199999996</v>
      </c>
      <c r="Q57" s="89">
        <f>'Berekening netto-OPEX-TD'!Q372</f>
        <v>64267064.506774545</v>
      </c>
      <c r="R57" s="89">
        <f>'Berekening netto-OPEX-TD'!R372</f>
        <v>5675038.8989379015</v>
      </c>
      <c r="T57" s="56" t="s">
        <v>262</v>
      </c>
    </row>
    <row r="58" spans="1:20">
      <c r="A58" s="51"/>
      <c r="B58" s="3" t="s">
        <v>118</v>
      </c>
      <c r="D58" s="22" t="s">
        <v>105</v>
      </c>
      <c r="H58" s="3" t="s">
        <v>31</v>
      </c>
      <c r="J58" s="25">
        <f>SUM(L58:R58)</f>
        <v>48925050.886030965</v>
      </c>
      <c r="L58" s="89">
        <f>'Berekening ORV Lokale heffingen'!L46</f>
        <v>935.72972972972741</v>
      </c>
      <c r="M58" s="89">
        <f>'Berekening ORV Lokale heffingen'!M46</f>
        <v>441340</v>
      </c>
      <c r="N58" s="89">
        <f>'Berekening ORV Lokale heffingen'!N46</f>
        <v>2080696.7167516127</v>
      </c>
      <c r="O58" s="89">
        <f>'Berekening ORV Lokale heffingen'!O46</f>
        <v>30543455.629999999</v>
      </c>
      <c r="P58" s="89">
        <f>'Berekening ORV Lokale heffingen'!P46</f>
        <v>2075576.9384684132</v>
      </c>
      <c r="Q58" s="89">
        <f>'Berekening ORV Lokale heffingen'!Q46</f>
        <v>13776110.821081214</v>
      </c>
      <c r="R58" s="89">
        <f>'Berekening ORV Lokale heffingen'!R46</f>
        <v>6935.05</v>
      </c>
    </row>
    <row r="59" spans="1:20">
      <c r="A59" s="51"/>
      <c r="B59" s="3" t="s">
        <v>118</v>
      </c>
      <c r="D59" s="22" t="s">
        <v>106</v>
      </c>
      <c r="H59" s="3" t="s">
        <v>31</v>
      </c>
      <c r="J59" s="25">
        <f>SUM(L59:R59)</f>
        <v>48776323.874631368</v>
      </c>
      <c r="L59" s="89">
        <f>'Berekening ORV Lokale heffingen'!L47</f>
        <v>935.72972972972809</v>
      </c>
      <c r="M59" s="89">
        <f>'Berekening ORV Lokale heffingen'!M47</f>
        <v>441340</v>
      </c>
      <c r="N59" s="89">
        <f>'Berekening ORV Lokale heffingen'!N47</f>
        <v>2000303.6599669582</v>
      </c>
      <c r="O59" s="89">
        <f>'Berekening ORV Lokale heffingen'!O47</f>
        <v>30543455.629999999</v>
      </c>
      <c r="P59" s="89">
        <f>'Berekening ORV Lokale heffingen'!P47</f>
        <v>2007242.9838534724</v>
      </c>
      <c r="Q59" s="89">
        <f>'Berekening ORV Lokale heffingen'!Q47</f>
        <v>13776110.821081214</v>
      </c>
      <c r="R59" s="89">
        <f>'Berekening ORV Lokale heffingen'!R47</f>
        <v>6935.05</v>
      </c>
    </row>
    <row r="60" spans="1:20">
      <c r="A60" s="51"/>
      <c r="J60" s="26"/>
    </row>
    <row r="61" spans="1:20">
      <c r="A61" s="51"/>
      <c r="B61" s="3" t="s">
        <v>119</v>
      </c>
      <c r="D61" s="22" t="s">
        <v>105</v>
      </c>
      <c r="H61" s="3" t="s">
        <v>31</v>
      </c>
      <c r="J61" s="25">
        <f>SUM(L61:R61)</f>
        <v>525976897.97853929</v>
      </c>
      <c r="L61" s="89">
        <f>'Berekening kapitaal kosten TD'!L255</f>
        <v>8321855.0594518613</v>
      </c>
      <c r="M61" s="89">
        <f>'Berekening kapitaal kosten TD'!M255</f>
        <v>10733912.250768796</v>
      </c>
      <c r="N61" s="89">
        <f>'Berekening kapitaal kosten TD'!N255</f>
        <v>159245540.02858275</v>
      </c>
      <c r="O61" s="89">
        <f>'Berekening kapitaal kosten TD'!O255</f>
        <v>178240957.67889997</v>
      </c>
      <c r="P61" s="89">
        <f>'Berekening kapitaal kosten TD'!P255</f>
        <v>13496032.74554202</v>
      </c>
      <c r="Q61" s="89">
        <f>'Berekening kapitaal kosten TD'!Q255</f>
        <v>143310440.94333637</v>
      </c>
      <c r="R61" s="89">
        <f>'Berekening kapitaal kosten TD'!R255</f>
        <v>12628159.271957438</v>
      </c>
    </row>
    <row r="62" spans="1:20">
      <c r="A62" s="51"/>
      <c r="B62" s="3" t="s">
        <v>119</v>
      </c>
      <c r="D62" s="22" t="s">
        <v>106</v>
      </c>
      <c r="H62" s="3" t="s">
        <v>31</v>
      </c>
      <c r="J62" s="25">
        <f>SUM(L62:R62)</f>
        <v>445890235.09642255</v>
      </c>
      <c r="L62" s="89">
        <f>'Berekening kapitaal kosten TD'!L256</f>
        <v>7085205.6890732273</v>
      </c>
      <c r="M62" s="89">
        <f>'Berekening kapitaal kosten TD'!M256</f>
        <v>9148110.693618428</v>
      </c>
      <c r="N62" s="89">
        <f>'Berekening kapitaal kosten TD'!N256</f>
        <v>135632194.35828835</v>
      </c>
      <c r="O62" s="89">
        <f>'Berekening kapitaal kosten TD'!O256</f>
        <v>149896604.150419</v>
      </c>
      <c r="P62" s="89">
        <f>'Berekening kapitaal kosten TD'!P256</f>
        <v>11576358.767079525</v>
      </c>
      <c r="Q62" s="89">
        <f>'Berekening kapitaal kosten TD'!Q256</f>
        <v>121551325.05733997</v>
      </c>
      <c r="R62" s="89">
        <f>'Berekening kapitaal kosten TD'!R256</f>
        <v>11000436.38060404</v>
      </c>
    </row>
    <row r="63" spans="1:20">
      <c r="A63" s="51"/>
    </row>
    <row r="64" spans="1:20">
      <c r="A64" s="51"/>
      <c r="B64" s="3" t="s">
        <v>212</v>
      </c>
      <c r="H64" s="3" t="s">
        <v>31</v>
      </c>
      <c r="J64" s="89">
        <f>'Data Marktmodel G'!N32</f>
        <v>0</v>
      </c>
    </row>
    <row r="65" spans="1:20">
      <c r="A65" s="51"/>
    </row>
    <row r="66" spans="1:20">
      <c r="A66" s="51"/>
      <c r="B66" s="7" t="s">
        <v>213</v>
      </c>
      <c r="T66" s="56" t="s">
        <v>261</v>
      </c>
    </row>
    <row r="67" spans="1:20">
      <c r="A67" s="51"/>
      <c r="B67" s="3" t="s">
        <v>119</v>
      </c>
      <c r="D67" s="22" t="s">
        <v>279</v>
      </c>
      <c r="H67" s="3" t="s">
        <v>31</v>
      </c>
      <c r="J67" s="25">
        <f>SUM(L67:R67)</f>
        <v>482853310.27278399</v>
      </c>
      <c r="L67" s="89">
        <f>'Berekening kapitaal kosten TD'!L259</f>
        <v>7655966.93694029</v>
      </c>
      <c r="M67" s="89">
        <f>'Berekening kapitaal kosten TD'!M259</f>
        <v>9880019.1046109051</v>
      </c>
      <c r="N67" s="89">
        <f>'Berekening kapitaal kosten TD'!N259</f>
        <v>146530661.59073192</v>
      </c>
      <c r="O67" s="89">
        <f>'Berekening kapitaal kosten TD'!O259</f>
        <v>162978613.47125638</v>
      </c>
      <c r="P67" s="89">
        <f>'Berekening kapitaal kosten TD'!P259</f>
        <v>12462362.141754523</v>
      </c>
      <c r="Q67" s="89">
        <f>'Berekening kapitaal kosten TD'!Q259</f>
        <v>131593993.92779985</v>
      </c>
      <c r="R67" s="89">
        <f>'Berekening kapitaal kosten TD'!R259</f>
        <v>11751693.099690225</v>
      </c>
    </row>
    <row r="68" spans="1:20">
      <c r="A68" s="51"/>
    </row>
    <row r="70" spans="1:20" s="44" customFormat="1">
      <c r="B70" s="44" t="s">
        <v>152</v>
      </c>
      <c r="D70" s="44" t="s">
        <v>120</v>
      </c>
      <c r="H70" s="44" t="s">
        <v>0</v>
      </c>
      <c r="J70" s="44" t="s">
        <v>1</v>
      </c>
      <c r="L70" s="44" t="s">
        <v>2</v>
      </c>
      <c r="M70" s="44" t="s">
        <v>146</v>
      </c>
      <c r="N70" s="44" t="s">
        <v>3</v>
      </c>
      <c r="O70" s="44" t="s">
        <v>4</v>
      </c>
      <c r="P70" s="44" t="s">
        <v>5</v>
      </c>
      <c r="Q70" s="44" t="s">
        <v>6</v>
      </c>
      <c r="R70" s="44" t="s">
        <v>7</v>
      </c>
    </row>
    <row r="72" spans="1:20">
      <c r="D72" s="22"/>
      <c r="L72" s="11"/>
      <c r="M72" s="11"/>
      <c r="N72" s="11"/>
      <c r="O72" s="11"/>
      <c r="P72" s="11"/>
      <c r="Q72" s="11"/>
      <c r="R72" s="11"/>
    </row>
    <row r="73" spans="1:20" s="4" customFormat="1">
      <c r="B73" s="4" t="s">
        <v>149</v>
      </c>
    </row>
    <row r="75" spans="1:20" s="15" customFormat="1">
      <c r="A75" s="149"/>
      <c r="B75" s="46" t="s">
        <v>214</v>
      </c>
    </row>
    <row r="76" spans="1:20">
      <c r="A76" s="51"/>
      <c r="B76" s="3" t="s">
        <v>111</v>
      </c>
      <c r="D76" s="3" t="s">
        <v>275</v>
      </c>
      <c r="H76" s="3" t="s">
        <v>27</v>
      </c>
      <c r="J76" s="25">
        <f>SUM(L76:R76)</f>
        <v>100388357.01909737</v>
      </c>
      <c r="L76" s="89">
        <f>'berekening Netto-OPEX -AD'!L82</f>
        <v>1263913.4627608673</v>
      </c>
      <c r="M76" s="89">
        <f>'berekening Netto-OPEX -AD'!M82</f>
        <v>1628309.7022527966</v>
      </c>
      <c r="N76" s="89">
        <f>'berekening Netto-OPEX -AD'!N82</f>
        <v>18812245.69662071</v>
      </c>
      <c r="O76" s="89">
        <f>'berekening Netto-OPEX -AD'!O82</f>
        <v>55323722.20601026</v>
      </c>
      <c r="P76" s="89">
        <f>'berekening Netto-OPEX -AD'!P82</f>
        <v>1312182.46</v>
      </c>
      <c r="Q76" s="89">
        <f>'berekening Netto-OPEX -AD'!Q82</f>
        <v>21821344.386824813</v>
      </c>
      <c r="R76" s="89">
        <f>'berekening Netto-OPEX -AD'!R82</f>
        <v>226639.10462793574</v>
      </c>
      <c r="T76" s="56" t="s">
        <v>262</v>
      </c>
    </row>
    <row r="77" spans="1:20">
      <c r="A77" s="51"/>
      <c r="B77" s="3" t="s">
        <v>285</v>
      </c>
      <c r="D77" s="22"/>
      <c r="H77" s="3" t="s">
        <v>27</v>
      </c>
      <c r="J77" s="25">
        <f>SUM(L77:R77)</f>
        <v>329.3193</v>
      </c>
      <c r="L77" s="89">
        <f>'Berekening ORV Lokale heffingen'!L53</f>
        <v>329.3193</v>
      </c>
      <c r="M77" s="89">
        <f>'Berekening ORV Lokale heffingen'!M53</f>
        <v>0</v>
      </c>
      <c r="N77" s="89">
        <f>'Berekening ORV Lokale heffingen'!N53</f>
        <v>0</v>
      </c>
      <c r="O77" s="89">
        <f>'Berekening ORV Lokale heffingen'!O53</f>
        <v>0</v>
      </c>
      <c r="P77" s="89">
        <f>'Berekening ORV Lokale heffingen'!P53</f>
        <v>0</v>
      </c>
      <c r="Q77" s="89">
        <f>'Berekening ORV Lokale heffingen'!Q53</f>
        <v>0</v>
      </c>
      <c r="R77" s="89">
        <f>'Berekening ORV Lokale heffingen'!R53</f>
        <v>0</v>
      </c>
    </row>
    <row r="78" spans="1:20">
      <c r="A78" s="51"/>
      <c r="J78" s="26"/>
    </row>
    <row r="79" spans="1:20">
      <c r="A79" s="51"/>
      <c r="B79" s="3" t="s">
        <v>113</v>
      </c>
      <c r="D79" s="22" t="s">
        <v>105</v>
      </c>
      <c r="H79" s="3" t="s">
        <v>27</v>
      </c>
      <c r="J79" s="25">
        <f>SUM(L79:R79)</f>
        <v>81780816.735428199</v>
      </c>
      <c r="L79" s="89">
        <f>'Berekening kapitaalkosten- AD'!L50</f>
        <v>1551902.2276886096</v>
      </c>
      <c r="M79" s="89">
        <f>'Berekening kapitaalkosten- AD'!M50</f>
        <v>1592189.7405806012</v>
      </c>
      <c r="N79" s="89">
        <f>'Berekening kapitaalkosten- AD'!N50</f>
        <v>19802343.39670486</v>
      </c>
      <c r="O79" s="89">
        <f>'Berekening kapitaalkosten- AD'!O50</f>
        <v>23682351.74127546</v>
      </c>
      <c r="P79" s="89">
        <f>'Berekening kapitaalkosten- AD'!P50</f>
        <v>1098144.0222914263</v>
      </c>
      <c r="Q79" s="89">
        <f>'Berekening kapitaalkosten- AD'!Q50</f>
        <v>33875255.765992962</v>
      </c>
      <c r="R79" s="89">
        <f>'Berekening kapitaalkosten- AD'!R50</f>
        <v>178629.84089427904</v>
      </c>
    </row>
    <row r="80" spans="1:20">
      <c r="A80" s="51"/>
      <c r="B80" s="3" t="s">
        <v>113</v>
      </c>
      <c r="D80" s="22" t="s">
        <v>106</v>
      </c>
      <c r="H80" s="3" t="s">
        <v>27</v>
      </c>
      <c r="J80" s="25">
        <f>SUM(L80:R80)</f>
        <v>68101343.674678296</v>
      </c>
      <c r="L80" s="89">
        <f>'Berekening kapitaalkosten- AD'!L51</f>
        <v>1284981.2737112732</v>
      </c>
      <c r="M80" s="89">
        <f>'Berekening kapitaalkosten- AD'!M51</f>
        <v>1356540.7967441264</v>
      </c>
      <c r="N80" s="89">
        <f>'Berekening kapitaalkosten- AD'!N51</f>
        <v>16539997.916696709</v>
      </c>
      <c r="O80" s="89">
        <f>'Berekening kapitaalkosten- AD'!O51</f>
        <v>19596066.827157862</v>
      </c>
      <c r="P80" s="89">
        <f>'Berekening kapitaalkosten- AD'!P51</f>
        <v>931349.82430257951</v>
      </c>
      <c r="Q80" s="89">
        <f>'Berekening kapitaalkosten- AD'!Q51</f>
        <v>28239415.047042426</v>
      </c>
      <c r="R80" s="89">
        <f>'Berekening kapitaalkosten- AD'!R51</f>
        <v>152991.98902332911</v>
      </c>
    </row>
    <row r="81" spans="1:20">
      <c r="A81" s="51"/>
      <c r="J81" s="26"/>
    </row>
    <row r="83" spans="1:20" s="4" customFormat="1">
      <c r="B83" s="4" t="s">
        <v>150</v>
      </c>
    </row>
    <row r="85" spans="1:20" s="15" customFormat="1">
      <c r="A85" s="149"/>
      <c r="B85" s="46" t="s">
        <v>214</v>
      </c>
    </row>
    <row r="86" spans="1:20">
      <c r="A86" s="51"/>
      <c r="B86" s="3" t="s">
        <v>114</v>
      </c>
      <c r="D86" s="3" t="s">
        <v>275</v>
      </c>
      <c r="H86" s="3" t="s">
        <v>29</v>
      </c>
      <c r="J86" s="25">
        <f>SUM(L86:R86)</f>
        <v>90855804.969854116</v>
      </c>
      <c r="L86" s="89">
        <f>'berekening Netto-OPEX -AD'!L162</f>
        <v>1328277.3618122344</v>
      </c>
      <c r="M86" s="89">
        <f>'berekening Netto-OPEX -AD'!M162</f>
        <v>997980.01926987641</v>
      </c>
      <c r="N86" s="89">
        <f>'berekening Netto-OPEX -AD'!N162</f>
        <v>17552822.132709824</v>
      </c>
      <c r="O86" s="89">
        <f>'berekening Netto-OPEX -AD'!O162</f>
        <v>47167895.848843515</v>
      </c>
      <c r="P86" s="89">
        <f>'berekening Netto-OPEX -AD'!P162</f>
        <v>1160054.3999999999</v>
      </c>
      <c r="Q86" s="89">
        <f>'berekening Netto-OPEX -AD'!Q162</f>
        <v>22167978.090055279</v>
      </c>
      <c r="R86" s="89">
        <f>'berekening Netto-OPEX -AD'!R162</f>
        <v>480797.11716339382</v>
      </c>
      <c r="T86" s="56" t="s">
        <v>262</v>
      </c>
    </row>
    <row r="87" spans="1:20">
      <c r="A87" s="51"/>
      <c r="B87" s="3" t="s">
        <v>287</v>
      </c>
      <c r="D87" s="22" t="s">
        <v>105</v>
      </c>
      <c r="H87" s="3" t="s">
        <v>29</v>
      </c>
      <c r="J87" s="25">
        <f>SUM(L87:R87)</f>
        <v>199.10309999999998</v>
      </c>
      <c r="L87" s="89">
        <f>'Berekening ORV Lokale heffingen'!L59</f>
        <v>199.10309999999998</v>
      </c>
      <c r="M87" s="89">
        <f>'Berekening ORV Lokale heffingen'!M59</f>
        <v>0</v>
      </c>
      <c r="N87" s="89">
        <f>'Berekening ORV Lokale heffingen'!N59</f>
        <v>0</v>
      </c>
      <c r="O87" s="89">
        <f>'Berekening ORV Lokale heffingen'!O59</f>
        <v>0</v>
      </c>
      <c r="P87" s="89">
        <f>'Berekening ORV Lokale heffingen'!P59</f>
        <v>0</v>
      </c>
      <c r="Q87" s="89">
        <f>'Berekening ORV Lokale heffingen'!Q59</f>
        <v>0</v>
      </c>
      <c r="R87" s="89">
        <f>'Berekening ORV Lokale heffingen'!R59</f>
        <v>0</v>
      </c>
    </row>
    <row r="88" spans="1:20">
      <c r="A88" s="51"/>
      <c r="J88" s="26"/>
    </row>
    <row r="89" spans="1:20" ht="12.75" customHeight="1">
      <c r="A89" s="51"/>
      <c r="B89" s="3" t="s">
        <v>116</v>
      </c>
      <c r="D89" s="22" t="s">
        <v>105</v>
      </c>
      <c r="H89" s="3" t="s">
        <v>29</v>
      </c>
      <c r="J89" s="25">
        <f>SUM(L89:R89)</f>
        <v>91508138.376011178</v>
      </c>
      <c r="L89" s="89">
        <f>'Berekening kapitaalkosten- AD'!L88</f>
        <v>1803358.4960865201</v>
      </c>
      <c r="M89" s="89">
        <f>'Berekening kapitaalkosten- AD'!M88</f>
        <v>1741047.3856847021</v>
      </c>
      <c r="N89" s="89">
        <f>'Berekening kapitaalkosten- AD'!N88</f>
        <v>21914048.563355383</v>
      </c>
      <c r="O89" s="89">
        <f>'Berekening kapitaalkosten- AD'!O88</f>
        <v>27333996.21112743</v>
      </c>
      <c r="P89" s="89">
        <f>'Berekening kapitaalkosten- AD'!P88</f>
        <v>1132051.3136937539</v>
      </c>
      <c r="Q89" s="89">
        <f>'Berekening kapitaalkosten- AD'!Q88</f>
        <v>37401659.125072077</v>
      </c>
      <c r="R89" s="89">
        <f>'Berekening kapitaalkosten- AD'!R88</f>
        <v>181977.28099129692</v>
      </c>
    </row>
    <row r="90" spans="1:20">
      <c r="A90" s="51"/>
      <c r="B90" s="3" t="s">
        <v>116</v>
      </c>
      <c r="D90" s="22" t="s">
        <v>106</v>
      </c>
      <c r="H90" s="3" t="s">
        <v>29</v>
      </c>
      <c r="J90" s="25">
        <f>SUM(L90:R90)</f>
        <v>76325046.477686107</v>
      </c>
      <c r="L90" s="89">
        <f>'Berekening kapitaalkosten- AD'!L89</f>
        <v>1496024.5253601968</v>
      </c>
      <c r="M90" s="89">
        <f>'Berekening kapitaalkosten- AD'!M89</f>
        <v>1480422.5889869663</v>
      </c>
      <c r="N90" s="89">
        <f>'Berekening kapitaalkosten- AD'!N89</f>
        <v>18316296.238120586</v>
      </c>
      <c r="O90" s="89">
        <f>'Berekening kapitaalkosten- AD'!O89</f>
        <v>22689084.664015234</v>
      </c>
      <c r="P90" s="89">
        <f>'Berekening kapitaalkosten- AD'!P89</f>
        <v>962994.41946750996</v>
      </c>
      <c r="Q90" s="89">
        <f>'Berekening kapitaalkosten- AD'!Q89</f>
        <v>31222367.57884945</v>
      </c>
      <c r="R90" s="89">
        <f>'Berekening kapitaalkosten- AD'!R89</f>
        <v>157856.46288616286</v>
      </c>
    </row>
    <row r="91" spans="1:20">
      <c r="A91" s="51"/>
      <c r="J91" s="26"/>
    </row>
    <row r="92" spans="1:20">
      <c r="D92" s="22"/>
      <c r="J92" s="53"/>
      <c r="K92" s="51"/>
      <c r="L92" s="11"/>
      <c r="M92" s="11"/>
      <c r="N92" s="11"/>
      <c r="O92" s="11"/>
      <c r="P92" s="11"/>
      <c r="Q92" s="11"/>
      <c r="R92" s="11"/>
    </row>
    <row r="93" spans="1:20" s="4" customFormat="1">
      <c r="B93" s="4" t="s">
        <v>151</v>
      </c>
    </row>
    <row r="95" spans="1:20" s="15" customFormat="1">
      <c r="A95" s="149"/>
      <c r="B95" s="46" t="s">
        <v>214</v>
      </c>
    </row>
    <row r="96" spans="1:20">
      <c r="A96" s="51"/>
      <c r="B96" s="3" t="s">
        <v>117</v>
      </c>
      <c r="D96" s="3" t="s">
        <v>275</v>
      </c>
      <c r="H96" s="3" t="s">
        <v>31</v>
      </c>
      <c r="J96" s="25">
        <f>SUM(L96:R96)</f>
        <v>84442109.665624827</v>
      </c>
      <c r="L96" s="89">
        <f>'berekening Netto-OPEX -AD'!L241</f>
        <v>1270020.4634415451</v>
      </c>
      <c r="M96" s="89">
        <f>'berekening Netto-OPEX -AD'!M241</f>
        <v>1242156.0612770366</v>
      </c>
      <c r="N96" s="89">
        <f>'berekening Netto-OPEX -AD'!N241</f>
        <v>15279199.606126277</v>
      </c>
      <c r="O96" s="89">
        <f>'berekening Netto-OPEX -AD'!O241</f>
        <v>37028209.653968677</v>
      </c>
      <c r="P96" s="89">
        <f>'berekening Netto-OPEX -AD'!P241</f>
        <v>806476.6</v>
      </c>
      <c r="Q96" s="89">
        <f>'berekening Netto-OPEX -AD'!Q241</f>
        <v>28370281.574415348</v>
      </c>
      <c r="R96" s="89">
        <f>'berekening Netto-OPEX -AD'!R241</f>
        <v>445765.70639594592</v>
      </c>
      <c r="T96" s="56" t="s">
        <v>262</v>
      </c>
    </row>
    <row r="97" spans="1:18">
      <c r="A97" s="51"/>
      <c r="B97" s="3" t="s">
        <v>286</v>
      </c>
      <c r="D97" s="22" t="s">
        <v>105</v>
      </c>
      <c r="H97" s="3" t="s">
        <v>31</v>
      </c>
      <c r="J97" s="25">
        <f>SUM(L97:R97)</f>
        <v>66419.747460085302</v>
      </c>
      <c r="L97" s="89">
        <f>'Berekening ORV Lokale heffingen'!L65</f>
        <v>192.50162162162161</v>
      </c>
      <c r="M97" s="89">
        <f>'Berekening ORV Lokale heffingen'!M65</f>
        <v>0</v>
      </c>
      <c r="N97" s="89">
        <f>'Berekening ORV Lokale heffingen'!N65</f>
        <v>66227.245838463685</v>
      </c>
      <c r="O97" s="89">
        <f>'Berekening ORV Lokale heffingen'!O65</f>
        <v>0</v>
      </c>
      <c r="P97" s="89">
        <f>'Berekening ORV Lokale heffingen'!P65</f>
        <v>0</v>
      </c>
      <c r="Q97" s="89">
        <f>'Berekening ORV Lokale heffingen'!Q65</f>
        <v>0</v>
      </c>
      <c r="R97" s="89">
        <f>'Berekening ORV Lokale heffingen'!R65</f>
        <v>0</v>
      </c>
    </row>
    <row r="98" spans="1:18">
      <c r="A98" s="51"/>
      <c r="J98" s="26"/>
    </row>
    <row r="99" spans="1:18">
      <c r="A99" s="51"/>
      <c r="B99" s="3" t="s">
        <v>119</v>
      </c>
      <c r="D99" s="22" t="s">
        <v>105</v>
      </c>
      <c r="H99" s="3" t="s">
        <v>31</v>
      </c>
      <c r="J99" s="25">
        <f>SUM(L99:R99)</f>
        <v>97439094.53697677</v>
      </c>
      <c r="L99" s="89">
        <f>'Berekening kapitaalkosten- AD'!L127</f>
        <v>1935093.2895844483</v>
      </c>
      <c r="M99" s="89">
        <f>'Berekening kapitaalkosten- AD'!M127</f>
        <v>1807021.2895288905</v>
      </c>
      <c r="N99" s="89">
        <f>'Berekening kapitaalkosten- AD'!N127</f>
        <v>23527557.035509523</v>
      </c>
      <c r="O99" s="89">
        <f>'Berekening kapitaalkosten- AD'!O127</f>
        <v>29897704.478189915</v>
      </c>
      <c r="P99" s="89">
        <f>'Berekening kapitaalkosten- AD'!P127</f>
        <v>1157978.9644523077</v>
      </c>
      <c r="Q99" s="89">
        <f>'Berekening kapitaalkosten- AD'!Q127</f>
        <v>38896328.585835703</v>
      </c>
      <c r="R99" s="89">
        <f>'Berekening kapitaalkosten- AD'!R127</f>
        <v>217410.8938759671</v>
      </c>
    </row>
    <row r="100" spans="1:18">
      <c r="A100" s="51"/>
      <c r="B100" s="3" t="s">
        <v>119</v>
      </c>
      <c r="D100" s="22" t="s">
        <v>106</v>
      </c>
      <c r="H100" s="3" t="s">
        <v>31</v>
      </c>
      <c r="J100" s="25">
        <f>SUM(L100:R100)</f>
        <v>81453535.957032338</v>
      </c>
      <c r="L100" s="89">
        <f>'Berekening kapitaalkosten- AD'!L128</f>
        <v>1610794.7423154041</v>
      </c>
      <c r="M100" s="89">
        <f>'Berekening kapitaalkosten- AD'!M128</f>
        <v>1542173.798644684</v>
      </c>
      <c r="N100" s="89">
        <f>'Berekening kapitaalkosten- AD'!N128</f>
        <v>19688237.202633835</v>
      </c>
      <c r="O100" s="89">
        <f>'Berekening kapitaalkosten- AD'!O128</f>
        <v>24851513.802203484</v>
      </c>
      <c r="P100" s="89">
        <f>'Berekening kapitaalkosten- AD'!P128</f>
        <v>986765.25776408776</v>
      </c>
      <c r="Q100" s="89">
        <f>'Berekening kapitaalkosten- AD'!Q128</f>
        <v>32588708.411450773</v>
      </c>
      <c r="R100" s="89">
        <f>'Berekening kapitaalkosten- AD'!R128</f>
        <v>185342.74202007701</v>
      </c>
    </row>
    <row r="101" spans="1:18">
      <c r="A101" s="51"/>
      <c r="J101" s="26"/>
    </row>
    <row r="103" spans="1:18" ht="3" customHeight="1">
      <c r="B103" s="7" t="s">
        <v>148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tabColor rgb="FFCCFFCC"/>
  </sheetPr>
  <dimension ref="A1:S24"/>
  <sheetViews>
    <sheetView showGridLines="0" zoomScale="85" zoomScaleNormal="85" workbookViewId="0"/>
  </sheetViews>
  <sheetFormatPr defaultRowHeight="15"/>
  <sheetData>
    <row r="1" spans="1:19" s="1" customFormat="1" ht="18" customHeight="1">
      <c r="B1" s="2" t="s">
        <v>305</v>
      </c>
      <c r="C1" s="2"/>
      <c r="D1" s="2"/>
      <c r="E1" s="2"/>
    </row>
    <row r="2" spans="1:19" s="3" customFormat="1" ht="12.75"/>
    <row r="3" spans="1:19" s="3" customFormat="1" ht="12.75">
      <c r="B3" s="3" t="s">
        <v>306</v>
      </c>
    </row>
    <row r="6" spans="1:19" s="4" customFormat="1" ht="12.75">
      <c r="B6" s="4" t="s">
        <v>307</v>
      </c>
    </row>
    <row r="7" spans="1:19" s="3" customFormat="1" ht="12.75"/>
    <row r="8" spans="1:19" s="3" customFormat="1" ht="12.75">
      <c r="A8" s="51"/>
      <c r="B8" s="7" t="s">
        <v>307</v>
      </c>
    </row>
    <row r="9" spans="1:19" s="3" customFormat="1" ht="12.75">
      <c r="A9" s="51"/>
      <c r="B9" s="3" t="s">
        <v>308</v>
      </c>
      <c r="H9" s="3" t="s">
        <v>108</v>
      </c>
      <c r="J9" s="52">
        <v>2.5999999999999999E-2</v>
      </c>
      <c r="S9" s="3" t="s">
        <v>349</v>
      </c>
    </row>
    <row r="10" spans="1:19" s="3" customFormat="1" ht="12.75">
      <c r="A10" s="51"/>
      <c r="B10" s="3" t="s">
        <v>309</v>
      </c>
      <c r="H10" s="3" t="s">
        <v>108</v>
      </c>
      <c r="J10" s="52">
        <v>2.3E-2</v>
      </c>
    </row>
    <row r="11" spans="1:19" s="3" customFormat="1" ht="12.75">
      <c r="A11" s="51"/>
      <c r="B11" s="3" t="s">
        <v>310</v>
      </c>
      <c r="H11" s="3" t="s">
        <v>108</v>
      </c>
      <c r="J11" s="52">
        <v>2.8000000000000001E-2</v>
      </c>
    </row>
    <row r="12" spans="1:19" s="3" customFormat="1" ht="12.75">
      <c r="A12" s="51"/>
      <c r="B12" s="3" t="s">
        <v>311</v>
      </c>
      <c r="H12" s="3" t="s">
        <v>108</v>
      </c>
      <c r="J12" s="52">
        <v>0.01</v>
      </c>
    </row>
    <row r="13" spans="1:19" s="3" customFormat="1" ht="12.75">
      <c r="A13" s="51"/>
      <c r="B13" s="3" t="s">
        <v>312</v>
      </c>
      <c r="H13" s="3" t="s">
        <v>108</v>
      </c>
      <c r="J13" s="52">
        <v>8.0000000000000002E-3</v>
      </c>
    </row>
    <row r="14" spans="1:19" s="3" customFormat="1" ht="12.75">
      <c r="A14" s="51"/>
    </row>
    <row r="15" spans="1:19" s="3" customFormat="1" ht="12.75">
      <c r="A15" s="51"/>
      <c r="J15" s="115" t="s">
        <v>313</v>
      </c>
      <c r="L15" s="116">
        <v>2011</v>
      </c>
      <c r="M15" s="116">
        <v>2012</v>
      </c>
      <c r="N15" s="116">
        <v>2013</v>
      </c>
      <c r="O15" s="116">
        <v>2014</v>
      </c>
      <c r="P15" s="116">
        <v>2015</v>
      </c>
      <c r="Q15" s="116"/>
      <c r="R15" s="116"/>
    </row>
    <row r="16" spans="1:19" s="3" customFormat="1" ht="12.75">
      <c r="A16" s="51"/>
      <c r="J16" s="116" t="s">
        <v>314</v>
      </c>
      <c r="K16" s="116"/>
      <c r="L16" s="116"/>
      <c r="M16" s="116"/>
      <c r="N16" s="116"/>
      <c r="O16" s="116"/>
      <c r="P16" s="116"/>
    </row>
    <row r="17" spans="1:16" s="3" customFormat="1" ht="12.75">
      <c r="A17" s="51"/>
      <c r="J17" s="116">
        <v>2012</v>
      </c>
      <c r="K17" s="116"/>
      <c r="L17" s="117">
        <f>J9</f>
        <v>2.5999999999999999E-2</v>
      </c>
      <c r="M17" s="118"/>
      <c r="N17" s="118"/>
      <c r="O17" s="118"/>
      <c r="P17" s="118"/>
    </row>
    <row r="18" spans="1:16" s="3" customFormat="1" ht="12.75">
      <c r="A18" s="51"/>
      <c r="J18" s="116">
        <v>2013</v>
      </c>
      <c r="K18" s="119"/>
      <c r="L18" s="120">
        <f>(1+L17)*(1+J10)-1</f>
        <v>4.9598000000000031E-2</v>
      </c>
      <c r="M18" s="117">
        <f>J10</f>
        <v>2.3E-2</v>
      </c>
      <c r="N18" s="121"/>
      <c r="O18" s="121"/>
      <c r="P18" s="121"/>
    </row>
    <row r="19" spans="1:16" s="3" customFormat="1" ht="12.75">
      <c r="A19" s="51"/>
      <c r="J19" s="116">
        <v>2014</v>
      </c>
      <c r="K19" s="116"/>
      <c r="L19" s="120">
        <f>(1+L18)*(1+J11)-1</f>
        <v>7.8986744000000053E-2</v>
      </c>
      <c r="M19" s="120">
        <f>(1+M18)*(1+J11)-1</f>
        <v>5.1644000000000023E-2</v>
      </c>
      <c r="N19" s="117">
        <f>J11</f>
        <v>2.8000000000000001E-2</v>
      </c>
      <c r="O19" s="122"/>
      <c r="P19" s="122"/>
    </row>
    <row r="20" spans="1:16" s="3" customFormat="1" ht="12.75">
      <c r="A20" s="51"/>
      <c r="J20" s="116">
        <v>2015</v>
      </c>
      <c r="K20" s="116"/>
      <c r="L20" s="120">
        <f>(1+L19)*(1+J12)-1</f>
        <v>8.9776611440000043E-2</v>
      </c>
      <c r="M20" s="120">
        <f>(1+M19)*(1+J12)-1</f>
        <v>6.2160439999999983E-2</v>
      </c>
      <c r="N20" s="120">
        <f>(1+N19)*(1+J12)-1</f>
        <v>3.8280000000000092E-2</v>
      </c>
      <c r="O20" s="117">
        <f>J12</f>
        <v>0.01</v>
      </c>
      <c r="P20" s="122"/>
    </row>
    <row r="21" spans="1:16" s="3" customFormat="1" ht="12.75">
      <c r="A21" s="51"/>
      <c r="J21" s="116">
        <v>2016</v>
      </c>
      <c r="K21" s="116"/>
      <c r="L21" s="120">
        <f>(1+L20)*(1+J13)-1</f>
        <v>9.8494824331520014E-2</v>
      </c>
      <c r="M21" s="120">
        <f>(1+M20)*(1+J13)-1</f>
        <v>7.0657723519999882E-2</v>
      </c>
      <c r="N21" s="120">
        <f>(1+N20)*(1+J13)-1</f>
        <v>4.6586240000000112E-2</v>
      </c>
      <c r="O21" s="120">
        <f>(1+O20)*(1+J13)-1</f>
        <v>1.8080000000000096E-2</v>
      </c>
      <c r="P21" s="117">
        <f>J13</f>
        <v>8.0000000000000002E-3</v>
      </c>
    </row>
    <row r="22" spans="1:16" s="3" customFormat="1" ht="12.75">
      <c r="A22" s="51"/>
    </row>
    <row r="23" spans="1:16">
      <c r="A23" s="28"/>
    </row>
    <row r="24" spans="1:16">
      <c r="A24" s="2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rgb="FFCCFFCC"/>
  </sheetPr>
  <dimension ref="A1:Q35"/>
  <sheetViews>
    <sheetView showGridLines="0" zoomScale="85" zoomScaleNormal="85" workbookViewId="0"/>
  </sheetViews>
  <sheetFormatPr defaultRowHeight="12.75"/>
  <cols>
    <col min="1" max="1" width="3.28515625" style="3" customWidth="1"/>
    <col min="2" max="2" width="17.42578125" style="3" customWidth="1"/>
    <col min="3" max="6" width="9.140625" style="3"/>
    <col min="7" max="15" width="15.28515625" style="3" customWidth="1"/>
    <col min="16" max="16384" width="9.140625" style="3"/>
  </cols>
  <sheetData>
    <row r="1" spans="1:17">
      <c r="B1" s="3" t="s">
        <v>351</v>
      </c>
    </row>
    <row r="3" spans="1:17" s="1" customFormat="1" ht="18" customHeight="1">
      <c r="B3" s="2" t="s">
        <v>190</v>
      </c>
    </row>
    <row r="4" spans="1:17" s="138" customFormat="1" ht="18" customHeight="1">
      <c r="A4" s="137"/>
    </row>
    <row r="5" spans="1:17">
      <c r="A5" s="51"/>
      <c r="B5" s="22" t="s">
        <v>191</v>
      </c>
    </row>
    <row r="6" spans="1:17">
      <c r="A6" s="51"/>
      <c r="B6" s="22" t="s">
        <v>192</v>
      </c>
    </row>
    <row r="7" spans="1:17">
      <c r="A7" s="51"/>
      <c r="B7" s="22" t="s">
        <v>193</v>
      </c>
    </row>
    <row r="8" spans="1:17">
      <c r="A8" s="51"/>
    </row>
    <row r="9" spans="1:17">
      <c r="A9" s="51"/>
      <c r="B9" s="34" t="s">
        <v>197</v>
      </c>
    </row>
    <row r="10" spans="1:17" s="36" customFormat="1">
      <c r="A10" s="51"/>
      <c r="B10" s="35"/>
      <c r="G10" s="36" t="s">
        <v>209</v>
      </c>
      <c r="H10" s="129">
        <f>CPI!J10</f>
        <v>2.3E-2</v>
      </c>
    </row>
    <row r="11" spans="1:17" s="36" customFormat="1">
      <c r="A11" s="51"/>
      <c r="B11" s="35"/>
      <c r="G11" s="36" t="s">
        <v>210</v>
      </c>
      <c r="H11" s="129">
        <f>CPI!J11</f>
        <v>2.8000000000000001E-2</v>
      </c>
    </row>
    <row r="12" spans="1:17" s="36" customFormat="1">
      <c r="A12" s="51"/>
      <c r="B12" s="35"/>
      <c r="G12" s="36" t="s">
        <v>211</v>
      </c>
      <c r="H12" s="129">
        <f>CPI!J12</f>
        <v>0.01</v>
      </c>
    </row>
    <row r="13" spans="1:17" s="36" customFormat="1">
      <c r="A13" s="51"/>
      <c r="B13" s="35"/>
    </row>
    <row r="14" spans="1:17" s="36" customFormat="1">
      <c r="A14" s="51"/>
      <c r="B14" s="36" t="s">
        <v>281</v>
      </c>
      <c r="G14" s="33" t="s">
        <v>24</v>
      </c>
      <c r="H14" s="45">
        <v>4109633.8806513762</v>
      </c>
      <c r="Q14" s="35" t="s">
        <v>215</v>
      </c>
    </row>
    <row r="15" spans="1:17" s="36" customFormat="1">
      <c r="A15" s="51"/>
      <c r="B15" s="36" t="s">
        <v>282</v>
      </c>
      <c r="G15" s="33" t="s">
        <v>27</v>
      </c>
      <c r="H15" s="45">
        <v>4468118.2859828221</v>
      </c>
    </row>
    <row r="16" spans="1:17" s="36" customFormat="1">
      <c r="A16" s="51"/>
      <c r="B16" s="35"/>
    </row>
    <row r="17" spans="1:17" s="36" customFormat="1">
      <c r="A17" s="51"/>
      <c r="B17" s="35"/>
    </row>
    <row r="18" spans="1:17" s="36" customFormat="1">
      <c r="A18" s="51"/>
      <c r="B18" s="37" t="s">
        <v>208</v>
      </c>
      <c r="G18" s="38" t="s">
        <v>186</v>
      </c>
      <c r="H18" s="38">
        <v>2009</v>
      </c>
      <c r="I18" s="38">
        <v>2010</v>
      </c>
      <c r="J18" s="38">
        <v>2011</v>
      </c>
      <c r="K18" s="38">
        <v>2012</v>
      </c>
      <c r="L18" s="38">
        <v>2013</v>
      </c>
      <c r="M18" s="38">
        <v>2014</v>
      </c>
      <c r="N18" s="38">
        <v>2015</v>
      </c>
      <c r="O18" s="38">
        <v>2016</v>
      </c>
    </row>
    <row r="19" spans="1:17">
      <c r="A19" s="51"/>
    </row>
    <row r="20" spans="1:17">
      <c r="A20" s="51"/>
    </row>
    <row r="21" spans="1:17">
      <c r="A21" s="51"/>
      <c r="G21" s="33" t="s">
        <v>187</v>
      </c>
      <c r="H21" s="33" t="s">
        <v>187</v>
      </c>
      <c r="I21" s="33" t="s">
        <v>188</v>
      </c>
      <c r="J21" s="33" t="s">
        <v>189</v>
      </c>
      <c r="K21" s="33" t="s">
        <v>24</v>
      </c>
      <c r="L21" s="33" t="s">
        <v>27</v>
      </c>
      <c r="M21" s="33" t="s">
        <v>27</v>
      </c>
      <c r="N21" s="33" t="s">
        <v>27</v>
      </c>
      <c r="O21" s="33" t="s">
        <v>27</v>
      </c>
    </row>
    <row r="22" spans="1:17">
      <c r="A22" s="51"/>
    </row>
    <row r="23" spans="1:17">
      <c r="A23" s="51"/>
      <c r="B23" s="3" t="s">
        <v>198</v>
      </c>
      <c r="G23" s="39">
        <v>5298000</v>
      </c>
      <c r="H23" s="39">
        <v>5319000</v>
      </c>
      <c r="I23" s="39">
        <v>6480000</v>
      </c>
      <c r="J23" s="39">
        <v>6805000</v>
      </c>
      <c r="K23" s="39">
        <v>6999000</v>
      </c>
      <c r="L23" s="48">
        <v>10399555.555555556</v>
      </c>
      <c r="M23" s="39">
        <v>25748000</v>
      </c>
      <c r="N23" s="39">
        <v>27695000</v>
      </c>
      <c r="O23" s="39">
        <v>27695000</v>
      </c>
      <c r="Q23" s="35" t="s">
        <v>215</v>
      </c>
    </row>
    <row r="24" spans="1:17">
      <c r="A24" s="51"/>
      <c r="B24" s="3" t="s">
        <v>199</v>
      </c>
      <c r="G24" s="39">
        <v>443000</v>
      </c>
      <c r="H24" s="39">
        <v>170000</v>
      </c>
      <c r="I24" s="39">
        <v>171000</v>
      </c>
      <c r="J24" s="39">
        <v>53000</v>
      </c>
      <c r="K24" s="39">
        <v>65000</v>
      </c>
      <c r="L24" s="39">
        <v>74000</v>
      </c>
      <c r="M24" s="39">
        <v>73000</v>
      </c>
      <c r="N24" s="39">
        <v>72000</v>
      </c>
      <c r="O24" s="48">
        <v>72000</v>
      </c>
    </row>
    <row r="25" spans="1:17">
      <c r="A25" s="51"/>
      <c r="B25" s="3" t="s">
        <v>200</v>
      </c>
      <c r="G25" s="49">
        <f>G23-G24</f>
        <v>4855000</v>
      </c>
      <c r="H25" s="49">
        <f t="shared" ref="H25:N25" si="0">H23-H24</f>
        <v>5149000</v>
      </c>
      <c r="I25" s="49">
        <f t="shared" si="0"/>
        <v>6309000</v>
      </c>
      <c r="J25" s="49">
        <f t="shared" si="0"/>
        <v>6752000</v>
      </c>
      <c r="K25" s="49">
        <f t="shared" si="0"/>
        <v>6934000</v>
      </c>
      <c r="L25" s="49">
        <f t="shared" si="0"/>
        <v>10325555.555555556</v>
      </c>
      <c r="M25" s="49">
        <f t="shared" si="0"/>
        <v>25675000</v>
      </c>
      <c r="N25" s="49">
        <f t="shared" si="0"/>
        <v>27623000</v>
      </c>
      <c r="O25" s="49">
        <f>O23-O24</f>
        <v>27623000</v>
      </c>
    </row>
    <row r="26" spans="1:17">
      <c r="A26" s="51"/>
    </row>
    <row r="27" spans="1:17">
      <c r="A27" s="51"/>
    </row>
    <row r="28" spans="1:17">
      <c r="A28" s="51"/>
      <c r="K28" s="3" t="s">
        <v>24</v>
      </c>
      <c r="L28" s="3" t="s">
        <v>27</v>
      </c>
      <c r="M28" s="3" t="s">
        <v>29</v>
      </c>
      <c r="N28" s="3" t="s">
        <v>31</v>
      </c>
    </row>
    <row r="29" spans="1:17">
      <c r="A29" s="51"/>
    </row>
    <row r="30" spans="1:17">
      <c r="A30" s="51"/>
      <c r="B30" s="36" t="s">
        <v>194</v>
      </c>
      <c r="K30" s="8">
        <f>(O25/(1+$H$10))-K25</f>
        <v>20067955.0342131</v>
      </c>
      <c r="L30" s="8">
        <f>O25-L25</f>
        <v>17297444.444444444</v>
      </c>
      <c r="M30" s="8">
        <f>(O25-M25)*(1+$H$11)</f>
        <v>2002544</v>
      </c>
      <c r="N30" s="8">
        <f>O25-N25</f>
        <v>0</v>
      </c>
    </row>
    <row r="31" spans="1:17">
      <c r="A31" s="51"/>
      <c r="B31" s="36" t="s">
        <v>195</v>
      </c>
      <c r="K31" s="21">
        <f>H14</f>
        <v>4109633.8806513762</v>
      </c>
      <c r="L31" s="43">
        <f>H15*(7/12)</f>
        <v>2606402.3334899796</v>
      </c>
      <c r="M31" s="40"/>
      <c r="N31" s="40"/>
    </row>
    <row r="32" spans="1:17">
      <c r="A32" s="51"/>
      <c r="B32" s="3" t="s">
        <v>196</v>
      </c>
      <c r="K32" s="8">
        <f>K30-K31</f>
        <v>15958321.153561722</v>
      </c>
      <c r="L32" s="8">
        <f t="shared" ref="L32:N32" si="1">L30-L31</f>
        <v>14691042.110954463</v>
      </c>
      <c r="M32" s="8">
        <f t="shared" si="1"/>
        <v>2002544</v>
      </c>
      <c r="N32" s="8">
        <f t="shared" si="1"/>
        <v>0</v>
      </c>
    </row>
    <row r="33" spans="1:1">
      <c r="A33" s="51"/>
    </row>
    <row r="34" spans="1:1">
      <c r="A34" s="51"/>
    </row>
    <row r="35" spans="1:1">
      <c r="A35" s="51"/>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0">
    <tabColor rgb="FFCCFFCC"/>
  </sheetPr>
  <dimension ref="A1:Y60"/>
  <sheetViews>
    <sheetView showGridLines="0" zoomScale="85" zoomScaleNormal="85" workbookViewId="0"/>
  </sheetViews>
  <sheetFormatPr defaultRowHeight="12.75"/>
  <cols>
    <col min="1" max="9" width="9.140625" style="100"/>
    <col min="10" max="10" width="18.28515625" style="100" customWidth="1"/>
    <col min="11" max="11" width="13.42578125" style="100" customWidth="1"/>
    <col min="12" max="12" width="12.42578125" style="100" customWidth="1"/>
    <col min="13" max="14" width="9.140625" style="100"/>
    <col min="15" max="15" width="9.140625" style="100" customWidth="1"/>
    <col min="16" max="16" width="10.28515625" style="100" bestFit="1" customWidth="1"/>
    <col min="17" max="17" width="9.140625" style="100" customWidth="1"/>
    <col min="18" max="20" width="9.140625" style="100"/>
    <col min="21" max="21" width="9.140625" style="100" customWidth="1"/>
    <col min="22" max="16384" width="9.140625" style="100"/>
  </cols>
  <sheetData>
    <row r="1" spans="1:25">
      <c r="B1" s="3" t="s">
        <v>351</v>
      </c>
    </row>
    <row r="3" spans="1:25" s="101" customFormat="1" ht="18" customHeight="1">
      <c r="B3" s="2" t="s">
        <v>289</v>
      </c>
    </row>
    <row r="4" spans="1:25">
      <c r="A4" s="107"/>
    </row>
    <row r="5" spans="1:25">
      <c r="A5" s="107"/>
      <c r="B5" s="100" t="s">
        <v>290</v>
      </c>
    </row>
    <row r="6" spans="1:25">
      <c r="A6" s="107"/>
      <c r="B6" s="100" t="s">
        <v>324</v>
      </c>
    </row>
    <row r="7" spans="1:25">
      <c r="A7" s="107"/>
      <c r="B7" s="100" t="s">
        <v>325</v>
      </c>
    </row>
    <row r="8" spans="1:25">
      <c r="A8" s="107"/>
      <c r="B8" s="100" t="s">
        <v>326</v>
      </c>
    </row>
    <row r="9" spans="1:25">
      <c r="A9" s="107"/>
      <c r="B9" s="100" t="s">
        <v>291</v>
      </c>
    </row>
    <row r="10" spans="1:25">
      <c r="A10" s="107"/>
    </row>
    <row r="11" spans="1:25" s="101" customFormat="1" ht="18" customHeight="1">
      <c r="B11" s="103"/>
    </row>
    <row r="13" spans="1:25" s="102" customFormat="1">
      <c r="B13" s="102" t="s">
        <v>292</v>
      </c>
      <c r="E13" s="102" t="s">
        <v>300</v>
      </c>
      <c r="J13" s="102" t="s">
        <v>296</v>
      </c>
      <c r="K13" s="102" t="s">
        <v>297</v>
      </c>
      <c r="L13" s="102" t="s">
        <v>298</v>
      </c>
      <c r="N13" s="102" t="s">
        <v>303</v>
      </c>
      <c r="P13" s="102" t="s">
        <v>294</v>
      </c>
      <c r="R13" s="102" t="s">
        <v>295</v>
      </c>
      <c r="U13" s="102" t="s">
        <v>304</v>
      </c>
      <c r="Y13" s="102" t="s">
        <v>302</v>
      </c>
    </row>
    <row r="15" spans="1:25">
      <c r="A15" s="107"/>
      <c r="B15" s="100">
        <v>2013</v>
      </c>
      <c r="E15" s="100" t="s">
        <v>301</v>
      </c>
      <c r="J15" s="104">
        <v>100.7</v>
      </c>
      <c r="K15" s="104">
        <v>1044</v>
      </c>
      <c r="L15" s="104">
        <v>26</v>
      </c>
      <c r="N15" s="105">
        <v>1</v>
      </c>
      <c r="P15" s="105">
        <v>4033</v>
      </c>
      <c r="R15" s="106">
        <f>(N15*$J$15)+(N15*$K$15)+($L$15*P15)</f>
        <v>106002.7</v>
      </c>
      <c r="U15" s="105" t="s">
        <v>293</v>
      </c>
      <c r="Y15" s="100" t="s">
        <v>327</v>
      </c>
    </row>
    <row r="16" spans="1:25">
      <c r="A16" s="107"/>
      <c r="E16" s="100" t="s">
        <v>319</v>
      </c>
      <c r="P16" s="107"/>
      <c r="Q16" s="107"/>
      <c r="R16" s="108"/>
      <c r="T16" s="107"/>
      <c r="U16" s="107"/>
      <c r="V16" s="107"/>
      <c r="W16" s="107"/>
      <c r="Y16" s="100" t="s">
        <v>328</v>
      </c>
    </row>
    <row r="17" spans="1:25">
      <c r="A17" s="107"/>
      <c r="P17" s="107"/>
      <c r="Q17" s="107"/>
      <c r="R17" s="108"/>
      <c r="T17" s="107"/>
      <c r="U17" s="107"/>
      <c r="V17" s="107"/>
      <c r="W17" s="107"/>
    </row>
    <row r="18" spans="1:25">
      <c r="A18" s="107"/>
      <c r="B18" s="100">
        <v>2014</v>
      </c>
      <c r="E18" s="100" t="s">
        <v>301</v>
      </c>
      <c r="J18" s="104">
        <v>99.9</v>
      </c>
      <c r="K18" s="109">
        <v>1044</v>
      </c>
      <c r="L18" s="104">
        <v>24</v>
      </c>
      <c r="N18" s="105">
        <v>1</v>
      </c>
      <c r="P18" s="105">
        <v>4033</v>
      </c>
      <c r="R18" s="106">
        <f>(N18*$J$18)+(N18*$K$18)+($L$18*P18)</f>
        <v>97935.9</v>
      </c>
      <c r="U18" s="105" t="s">
        <v>293</v>
      </c>
    </row>
    <row r="19" spans="1:25">
      <c r="A19" s="107"/>
      <c r="E19" s="100" t="s">
        <v>319</v>
      </c>
      <c r="P19" s="107"/>
      <c r="Q19" s="107"/>
      <c r="R19" s="108"/>
      <c r="T19" s="107"/>
      <c r="U19" s="107"/>
      <c r="V19" s="107"/>
      <c r="W19" s="107"/>
    </row>
    <row r="20" spans="1:25">
      <c r="A20" s="107"/>
      <c r="P20" s="107"/>
      <c r="Q20" s="107"/>
      <c r="R20" s="108"/>
      <c r="T20" s="107"/>
      <c r="U20" s="107"/>
      <c r="V20" s="107"/>
      <c r="W20" s="107"/>
    </row>
    <row r="21" spans="1:25">
      <c r="A21" s="107"/>
      <c r="B21" s="100">
        <v>2015</v>
      </c>
      <c r="E21" s="100" t="s">
        <v>301</v>
      </c>
      <c r="J21" s="105">
        <v>84.29</v>
      </c>
      <c r="K21" s="105">
        <v>973.34</v>
      </c>
      <c r="L21" s="105">
        <v>22.38</v>
      </c>
      <c r="N21" s="105">
        <v>1</v>
      </c>
      <c r="P21" s="105">
        <v>4033</v>
      </c>
      <c r="R21" s="106">
        <f>(N21*$J$21)+(N21*$K$21)+($L$21*P$21)</f>
        <v>91316.17</v>
      </c>
      <c r="U21" s="105" t="s">
        <v>293</v>
      </c>
    </row>
    <row r="22" spans="1:25">
      <c r="A22" s="107"/>
      <c r="E22" s="100" t="s">
        <v>319</v>
      </c>
      <c r="P22" s="107"/>
      <c r="Q22" s="107"/>
      <c r="R22" s="108"/>
      <c r="T22" s="107"/>
      <c r="U22" s="107"/>
      <c r="V22" s="107"/>
      <c r="W22" s="107"/>
    </row>
    <row r="23" spans="1:25">
      <c r="A23" s="107"/>
      <c r="P23" s="107"/>
      <c r="Q23" s="107"/>
      <c r="R23" s="108"/>
      <c r="T23" s="107"/>
      <c r="U23" s="107"/>
      <c r="V23" s="107"/>
      <c r="W23" s="107"/>
    </row>
    <row r="24" spans="1:25">
      <c r="P24" s="107"/>
      <c r="Q24" s="107"/>
      <c r="R24" s="108"/>
      <c r="T24" s="107"/>
      <c r="U24" s="107"/>
      <c r="V24" s="107"/>
      <c r="W24" s="107"/>
    </row>
    <row r="25" spans="1:25">
      <c r="P25" s="107"/>
      <c r="Q25" s="107"/>
      <c r="R25" s="108"/>
      <c r="T25" s="107"/>
      <c r="U25" s="107"/>
      <c r="V25" s="107"/>
      <c r="W25" s="107"/>
    </row>
    <row r="27" spans="1:25" s="102" customFormat="1">
      <c r="B27" s="102" t="s">
        <v>6</v>
      </c>
      <c r="E27" s="102" t="s">
        <v>300</v>
      </c>
      <c r="J27" s="102" t="s">
        <v>296</v>
      </c>
      <c r="K27" s="102" t="s">
        <v>297</v>
      </c>
      <c r="L27" s="102" t="s">
        <v>298</v>
      </c>
      <c r="N27" s="102" t="s">
        <v>303</v>
      </c>
      <c r="P27" s="102" t="s">
        <v>294</v>
      </c>
      <c r="R27" s="102" t="s">
        <v>295</v>
      </c>
      <c r="U27" s="102" t="s">
        <v>304</v>
      </c>
    </row>
    <row r="29" spans="1:25">
      <c r="Y29" s="100" t="s">
        <v>327</v>
      </c>
    </row>
    <row r="30" spans="1:25">
      <c r="A30" s="107"/>
      <c r="B30" s="100">
        <v>2013</v>
      </c>
      <c r="E30" s="100" t="s">
        <v>301</v>
      </c>
      <c r="J30" s="105">
        <v>44.88</v>
      </c>
      <c r="K30" s="104">
        <v>795</v>
      </c>
      <c r="L30" s="104">
        <v>30.387999999999998</v>
      </c>
      <c r="N30" s="105">
        <v>8</v>
      </c>
      <c r="P30" s="127">
        <v>26339</v>
      </c>
      <c r="R30" s="106">
        <f>($J$30*N30)+($K$30*N30)+($L$30*P30)</f>
        <v>807108.57200000004</v>
      </c>
      <c r="U30" s="105" t="s">
        <v>293</v>
      </c>
      <c r="Y30" s="100" t="s">
        <v>328</v>
      </c>
    </row>
    <row r="31" spans="1:25">
      <c r="A31" s="107"/>
      <c r="E31" s="100" t="s">
        <v>316</v>
      </c>
    </row>
    <row r="32" spans="1:25">
      <c r="A32" s="107"/>
    </row>
    <row r="33" spans="1:25">
      <c r="A33" s="107"/>
      <c r="B33" s="100">
        <v>2014</v>
      </c>
      <c r="E33" s="100" t="s">
        <v>301</v>
      </c>
      <c r="J33" s="105">
        <v>49.61</v>
      </c>
      <c r="K33" s="104">
        <v>795</v>
      </c>
      <c r="L33" s="104">
        <v>27.521000000000001</v>
      </c>
      <c r="N33" s="105">
        <v>8</v>
      </c>
      <c r="P33" s="127">
        <v>15077</v>
      </c>
      <c r="R33" s="106">
        <f>(N33*$J$33)+(N33*$K$33)+($L$33*P33)</f>
        <v>421690.99700000003</v>
      </c>
      <c r="U33" s="105" t="s">
        <v>293</v>
      </c>
    </row>
    <row r="34" spans="1:25">
      <c r="A34" s="107"/>
      <c r="E34" s="100" t="s">
        <v>316</v>
      </c>
    </row>
    <row r="35" spans="1:25">
      <c r="A35" s="107"/>
    </row>
    <row r="36" spans="1:25">
      <c r="A36" s="107"/>
      <c r="B36" s="100">
        <v>2015</v>
      </c>
      <c r="E36" s="100" t="s">
        <v>301</v>
      </c>
      <c r="J36" s="104">
        <v>74.415000000000006</v>
      </c>
      <c r="K36" s="104">
        <v>795</v>
      </c>
      <c r="L36" s="104">
        <v>24.458400000000001</v>
      </c>
      <c r="N36" s="105">
        <v>8</v>
      </c>
      <c r="P36" s="127">
        <v>19356</v>
      </c>
      <c r="R36" s="106">
        <f>(N36*$J$36)+(N36*$K$36)+($L$36*P$36)</f>
        <v>480372.11040000001</v>
      </c>
      <c r="U36" s="105" t="s">
        <v>293</v>
      </c>
    </row>
    <row r="37" spans="1:25">
      <c r="A37" s="107"/>
      <c r="E37" s="100" t="s">
        <v>316</v>
      </c>
    </row>
    <row r="40" spans="1:25" s="102" customFormat="1">
      <c r="B40" s="102" t="s">
        <v>293</v>
      </c>
      <c r="E40" s="102" t="s">
        <v>300</v>
      </c>
      <c r="J40" s="102" t="s">
        <v>296</v>
      </c>
      <c r="K40" s="102" t="s">
        <v>297</v>
      </c>
      <c r="L40" s="102" t="s">
        <v>298</v>
      </c>
      <c r="N40" s="102" t="s">
        <v>303</v>
      </c>
      <c r="P40" s="102" t="s">
        <v>294</v>
      </c>
      <c r="R40" s="102" t="s">
        <v>295</v>
      </c>
      <c r="U40" s="102" t="s">
        <v>304</v>
      </c>
    </row>
    <row r="42" spans="1:25">
      <c r="Y42" s="100" t="s">
        <v>327</v>
      </c>
    </row>
    <row r="43" spans="1:25">
      <c r="A43" s="107"/>
      <c r="B43" s="100">
        <v>2013</v>
      </c>
      <c r="E43" s="100" t="s">
        <v>301</v>
      </c>
      <c r="J43" s="104">
        <v>429</v>
      </c>
      <c r="K43" s="104">
        <v>828</v>
      </c>
      <c r="L43" s="104">
        <v>17.16</v>
      </c>
      <c r="N43" s="105">
        <v>1</v>
      </c>
      <c r="P43" s="123">
        <v>6968</v>
      </c>
      <c r="R43" s="106">
        <f>($J$43*N43)+($K$43*N43)+($L$43*P43)</f>
        <v>120827.88</v>
      </c>
      <c r="U43" s="105" t="s">
        <v>6</v>
      </c>
      <c r="Y43" s="100" t="s">
        <v>328</v>
      </c>
    </row>
    <row r="44" spans="1:25">
      <c r="A44" s="107"/>
      <c r="E44" s="100" t="s">
        <v>317</v>
      </c>
    </row>
    <row r="45" spans="1:25">
      <c r="A45" s="107"/>
    </row>
    <row r="46" spans="1:25">
      <c r="A46" s="107"/>
      <c r="B46" s="100">
        <v>2014</v>
      </c>
      <c r="E46" s="100" t="s">
        <v>301</v>
      </c>
      <c r="J46" s="105">
        <v>436.32</v>
      </c>
      <c r="K46" s="104">
        <v>774</v>
      </c>
      <c r="L46" s="104">
        <v>17.04</v>
      </c>
      <c r="N46" s="105">
        <v>1</v>
      </c>
      <c r="P46" s="123">
        <v>5469</v>
      </c>
      <c r="R46" s="106">
        <f>($J$46*N46)+($K$46*N46)+($L$46*P46)</f>
        <v>94402.08</v>
      </c>
      <c r="U46" s="105" t="s">
        <v>6</v>
      </c>
    </row>
    <row r="47" spans="1:25">
      <c r="A47" s="107"/>
      <c r="E47" s="100" t="s">
        <v>317</v>
      </c>
    </row>
    <row r="48" spans="1:25">
      <c r="A48" s="107"/>
    </row>
    <row r="49" spans="1:21">
      <c r="A49" s="107"/>
      <c r="B49" s="100">
        <v>2015</v>
      </c>
      <c r="E49" s="100" t="s">
        <v>301</v>
      </c>
      <c r="J49" s="105">
        <v>236.76</v>
      </c>
      <c r="K49" s="104">
        <v>735</v>
      </c>
      <c r="L49" s="104">
        <v>16.32</v>
      </c>
      <c r="N49" s="105">
        <v>1</v>
      </c>
      <c r="P49" s="123">
        <v>6011</v>
      </c>
      <c r="R49" s="106">
        <f>($J$49*N49)+($K$49*N49)+($L$49*P49)</f>
        <v>99071.28</v>
      </c>
      <c r="U49" s="105" t="s">
        <v>6</v>
      </c>
    </row>
    <row r="50" spans="1:21">
      <c r="A50" s="107"/>
      <c r="E50" s="100" t="s">
        <v>317</v>
      </c>
    </row>
    <row r="53" spans="1:21" s="102" customFormat="1">
      <c r="B53" s="102" t="s">
        <v>299</v>
      </c>
      <c r="E53" s="102" t="s">
        <v>300</v>
      </c>
      <c r="J53" s="102" t="s">
        <v>1</v>
      </c>
      <c r="L53" s="102" t="s">
        <v>2</v>
      </c>
      <c r="M53" s="102" t="s">
        <v>52</v>
      </c>
      <c r="N53" s="102" t="s">
        <v>3</v>
      </c>
      <c r="O53" s="102" t="s">
        <v>4</v>
      </c>
      <c r="P53" s="102" t="s">
        <v>5</v>
      </c>
      <c r="Q53" s="102" t="s">
        <v>6</v>
      </c>
      <c r="R53" s="102" t="s">
        <v>7</v>
      </c>
      <c r="S53" s="102" t="s">
        <v>25</v>
      </c>
    </row>
    <row r="55" spans="1:21">
      <c r="A55" s="107"/>
    </row>
    <row r="56" spans="1:21">
      <c r="A56" s="107"/>
      <c r="B56" s="100">
        <v>2013</v>
      </c>
      <c r="J56" s="106">
        <f>SUM(L56:S56)</f>
        <v>1033939.152</v>
      </c>
      <c r="L56" s="130"/>
      <c r="M56" s="130"/>
      <c r="N56" s="130"/>
      <c r="O56" s="106">
        <f>R15+R30</f>
        <v>913111.272</v>
      </c>
      <c r="P56" s="130"/>
      <c r="Q56" s="106">
        <f>R43</f>
        <v>120827.88</v>
      </c>
      <c r="R56" s="130"/>
      <c r="S56" s="130"/>
    </row>
    <row r="57" spans="1:21">
      <c r="A57" s="107"/>
      <c r="B57" s="100">
        <v>2014</v>
      </c>
      <c r="J57" s="106">
        <f>SUM(L57:S57)</f>
        <v>614028.97699999996</v>
      </c>
      <c r="L57" s="130"/>
      <c r="M57" s="130"/>
      <c r="N57" s="130"/>
      <c r="O57" s="106">
        <f>R18+R33</f>
        <v>519626.897</v>
      </c>
      <c r="P57" s="130"/>
      <c r="Q57" s="106">
        <f>R46</f>
        <v>94402.08</v>
      </c>
      <c r="R57" s="130"/>
      <c r="S57" s="130"/>
    </row>
    <row r="58" spans="1:21">
      <c r="A58" s="107"/>
      <c r="B58" s="100">
        <v>2015</v>
      </c>
      <c r="J58" s="106">
        <f>SUM(L58:S58)</f>
        <v>670759.56040000007</v>
      </c>
      <c r="L58" s="130"/>
      <c r="M58" s="130"/>
      <c r="N58" s="130"/>
      <c r="O58" s="106">
        <f>R21+R36</f>
        <v>571688.28040000005</v>
      </c>
      <c r="P58" s="130"/>
      <c r="Q58" s="106">
        <f>R49</f>
        <v>99071.28</v>
      </c>
      <c r="R58" s="130"/>
      <c r="S58" s="130"/>
    </row>
    <row r="59" spans="1:21">
      <c r="A59" s="107"/>
      <c r="J59" s="108"/>
      <c r="K59" s="107"/>
      <c r="L59" s="108"/>
      <c r="M59" s="108"/>
      <c r="N59" s="108"/>
      <c r="O59" s="108"/>
      <c r="P59" s="108"/>
      <c r="Q59" s="108"/>
      <c r="T59" s="108"/>
      <c r="U59" s="108"/>
    </row>
    <row r="60" spans="1:21">
      <c r="A60" s="107"/>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
  <sheetViews>
    <sheetView zoomScale="85" zoomScaleNormal="85" workbookViewId="0"/>
  </sheetViews>
  <sheetFormatPr defaultRowHeight="14.25"/>
  <cols>
    <col min="1" max="16384" width="9.140625" style="139"/>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tabColor rgb="FFCCFFCC"/>
  </sheetPr>
  <dimension ref="A1:W125"/>
  <sheetViews>
    <sheetView showGridLines="0" zoomScale="85" zoomScaleNormal="85" workbookViewId="0">
      <pane xSplit="3" ySplit="6" topLeftCell="G7" activePane="bottomRight" state="frozen"/>
      <selection activeCell="O102" sqref="O102"/>
      <selection pane="topRight" activeCell="O102" sqref="O102"/>
      <selection pane="bottomLeft" activeCell="O102" sqref="O102"/>
      <selection pane="bottomRight"/>
    </sheetView>
  </sheetViews>
  <sheetFormatPr defaultRowHeight="14.25"/>
  <cols>
    <col min="1" max="1" width="2.7109375" style="132" customWidth="1"/>
    <col min="2" max="2" width="57.140625" style="132" customWidth="1"/>
    <col min="3" max="3" width="2.7109375" style="132" customWidth="1"/>
    <col min="4" max="4" width="17.140625" style="132" customWidth="1"/>
    <col min="5" max="7" width="2.7109375" style="132" customWidth="1"/>
    <col min="8" max="8" width="15.7109375" style="3" customWidth="1"/>
    <col min="9" max="9" width="2.7109375" style="132" customWidth="1"/>
    <col min="10" max="10" width="15.7109375" style="132" customWidth="1"/>
    <col min="11" max="11" width="3.28515625" style="132" customWidth="1"/>
    <col min="12" max="19" width="14.7109375" style="132" customWidth="1"/>
    <col min="20" max="20" width="4.42578125" style="132" customWidth="1"/>
    <col min="21" max="21" width="15.28515625" style="132" customWidth="1"/>
    <col min="22" max="22" width="3.5703125" style="132" customWidth="1"/>
    <col min="23" max="23" width="18.85546875" style="132" customWidth="1"/>
    <col min="24" max="16384" width="9.140625" style="132"/>
  </cols>
  <sheetData>
    <row r="1" spans="1:23">
      <c r="B1" s="3" t="s">
        <v>351</v>
      </c>
    </row>
    <row r="2" spans="1:23" s="1" customFormat="1" ht="18" customHeight="1">
      <c r="B2" s="2" t="s">
        <v>153</v>
      </c>
    </row>
    <row r="3" spans="1:23" s="3" customFormat="1" ht="12.75"/>
    <row r="4" spans="1:23" s="3" customFormat="1" ht="13.5" customHeight="1">
      <c r="B4" s="3" t="s">
        <v>337</v>
      </c>
    </row>
    <row r="5" spans="1:23" s="3" customFormat="1" ht="12.75">
      <c r="B5" s="3" t="s">
        <v>335</v>
      </c>
    </row>
    <row r="6" spans="1:23" s="4" customFormat="1" ht="12.75">
      <c r="D6" s="4" t="s">
        <v>120</v>
      </c>
      <c r="H6" s="4" t="s">
        <v>0</v>
      </c>
      <c r="J6" s="4" t="s">
        <v>1</v>
      </c>
      <c r="L6" s="4" t="s">
        <v>2</v>
      </c>
      <c r="M6" s="4" t="s">
        <v>52</v>
      </c>
      <c r="N6" s="4" t="s">
        <v>3</v>
      </c>
      <c r="O6" s="4" t="s">
        <v>4</v>
      </c>
      <c r="P6" s="4" t="s">
        <v>5</v>
      </c>
      <c r="Q6" s="4" t="s">
        <v>6</v>
      </c>
      <c r="R6" s="4" t="s">
        <v>7</v>
      </c>
      <c r="S6" s="4" t="s">
        <v>25</v>
      </c>
      <c r="U6" s="4" t="s">
        <v>141</v>
      </c>
      <c r="W6" s="4" t="s">
        <v>121</v>
      </c>
    </row>
    <row r="7" spans="1:23" s="3" customFormat="1" ht="12.75"/>
    <row r="8" spans="1:23" s="4" customFormat="1" ht="12.75">
      <c r="B8" s="4" t="s">
        <v>8</v>
      </c>
    </row>
    <row r="9" spans="1:23" s="3" customFormat="1" ht="12.75"/>
    <row r="10" spans="1:23" s="3" customFormat="1" ht="12.75">
      <c r="A10" s="51"/>
      <c r="B10" s="7" t="s">
        <v>9</v>
      </c>
      <c r="C10" s="7"/>
      <c r="D10" s="7"/>
      <c r="E10" s="7"/>
      <c r="F10" s="7"/>
    </row>
    <row r="11" spans="1:23" s="3" customFormat="1" ht="12.75">
      <c r="A11" s="51"/>
      <c r="B11" s="3" t="s">
        <v>10</v>
      </c>
      <c r="D11" s="51"/>
      <c r="H11" s="3" t="s">
        <v>24</v>
      </c>
      <c r="J11" s="8">
        <f>SUM(L11:S11)</f>
        <v>0</v>
      </c>
      <c r="K11" s="9"/>
      <c r="L11" s="40"/>
      <c r="M11" s="40"/>
      <c r="N11" s="40"/>
      <c r="O11" s="40"/>
      <c r="P11" s="40"/>
      <c r="Q11" s="40"/>
      <c r="R11" s="40"/>
      <c r="S11" s="40"/>
      <c r="T11" s="11"/>
      <c r="U11" s="40"/>
    </row>
    <row r="12" spans="1:23" s="3" customFormat="1" ht="12.75">
      <c r="A12" s="51"/>
      <c r="B12" s="3" t="s">
        <v>11</v>
      </c>
      <c r="D12" s="51"/>
      <c r="H12" s="3" t="s">
        <v>24</v>
      </c>
      <c r="J12" s="8">
        <f>SUM(L12:S12)</f>
        <v>0</v>
      </c>
      <c r="K12" s="9"/>
      <c r="L12" s="40"/>
      <c r="M12" s="40"/>
      <c r="N12" s="40"/>
      <c r="O12" s="40"/>
      <c r="P12" s="40"/>
      <c r="Q12" s="40"/>
      <c r="R12" s="40"/>
      <c r="S12" s="40"/>
      <c r="T12" s="11"/>
      <c r="U12" s="40"/>
    </row>
    <row r="13" spans="1:23" s="3" customFormat="1" ht="12.75">
      <c r="A13" s="51"/>
      <c r="D13" s="51"/>
      <c r="J13" s="9"/>
      <c r="K13" s="9"/>
      <c r="L13" s="9"/>
      <c r="M13" s="9"/>
      <c r="N13" s="9"/>
      <c r="O13" s="9"/>
      <c r="P13" s="9"/>
      <c r="Q13" s="9"/>
      <c r="R13" s="9"/>
      <c r="S13" s="9"/>
      <c r="T13" s="11"/>
      <c r="U13" s="9"/>
    </row>
    <row r="14" spans="1:23" s="3" customFormat="1" ht="12.75">
      <c r="A14" s="51"/>
      <c r="B14" s="7" t="s">
        <v>12</v>
      </c>
      <c r="C14" s="7"/>
      <c r="D14" s="66"/>
      <c r="E14" s="7"/>
      <c r="F14" s="7"/>
      <c r="J14" s="9"/>
      <c r="K14" s="9"/>
      <c r="L14" s="9"/>
      <c r="M14" s="9"/>
      <c r="N14" s="9"/>
      <c r="O14" s="9"/>
      <c r="P14" s="9"/>
      <c r="Q14" s="9"/>
      <c r="R14" s="9"/>
      <c r="S14" s="9"/>
      <c r="T14" s="11"/>
      <c r="U14" s="9"/>
    </row>
    <row r="15" spans="1:23" s="3" customFormat="1" ht="12.75">
      <c r="A15" s="51"/>
      <c r="B15" s="3" t="s">
        <v>13</v>
      </c>
      <c r="D15" s="51"/>
      <c r="H15" s="3" t="s">
        <v>24</v>
      </c>
      <c r="J15" s="8">
        <f t="shared" ref="J15:J16" si="0">SUM(L15:S15)</f>
        <v>274608646.02318758</v>
      </c>
      <c r="K15" s="9"/>
      <c r="L15" s="10">
        <v>7224201</v>
      </c>
      <c r="M15" s="10">
        <v>9639752.6926502027</v>
      </c>
      <c r="N15" s="43">
        <v>83434930.458988503</v>
      </c>
      <c r="O15" s="10">
        <v>89344611.504958451</v>
      </c>
      <c r="P15" s="10">
        <v>2738458.9</v>
      </c>
      <c r="Q15" s="10">
        <v>64089669.648934126</v>
      </c>
      <c r="R15" s="10">
        <v>6311396.7146078087</v>
      </c>
      <c r="S15" s="10">
        <v>11825625.103048505</v>
      </c>
      <c r="T15" s="11"/>
      <c r="U15" s="40"/>
      <c r="W15" s="56" t="s">
        <v>248</v>
      </c>
    </row>
    <row r="16" spans="1:23" s="3" customFormat="1" ht="12.75">
      <c r="A16" s="51"/>
      <c r="B16" s="3" t="s">
        <v>14</v>
      </c>
      <c r="D16" s="51"/>
      <c r="H16" s="3" t="s">
        <v>24</v>
      </c>
      <c r="J16" s="8">
        <f t="shared" si="0"/>
        <v>5412222.6907922579</v>
      </c>
      <c r="K16" s="9"/>
      <c r="L16" s="10"/>
      <c r="M16" s="10"/>
      <c r="N16" s="10"/>
      <c r="O16" s="10"/>
      <c r="P16" s="10">
        <v>312336.64000000001</v>
      </c>
      <c r="Q16" s="10">
        <v>5099886.0507922582</v>
      </c>
      <c r="R16" s="10"/>
      <c r="S16" s="10"/>
      <c r="T16" s="11"/>
      <c r="U16" s="40"/>
    </row>
    <row r="17" spans="1:23" s="3" customFormat="1" ht="12.75">
      <c r="A17" s="51"/>
      <c r="D17" s="51"/>
      <c r="J17" s="9"/>
      <c r="K17" s="9"/>
      <c r="L17" s="9"/>
      <c r="M17" s="9"/>
      <c r="N17" s="9"/>
      <c r="O17" s="9"/>
      <c r="P17" s="9"/>
      <c r="Q17" s="9"/>
      <c r="R17" s="9"/>
      <c r="S17" s="9"/>
      <c r="T17" s="11"/>
    </row>
    <row r="18" spans="1:23" s="3" customFormat="1" ht="12.75">
      <c r="A18" s="51"/>
      <c r="B18" s="7" t="s">
        <v>15</v>
      </c>
      <c r="C18" s="7"/>
      <c r="D18" s="7"/>
      <c r="E18" s="7"/>
      <c r="F18" s="7"/>
      <c r="J18" s="9"/>
      <c r="K18" s="9"/>
      <c r="L18" s="9"/>
      <c r="M18" s="9"/>
      <c r="N18" s="9"/>
      <c r="O18" s="9"/>
      <c r="P18" s="9"/>
      <c r="Q18" s="9"/>
      <c r="R18" s="9"/>
      <c r="S18" s="9"/>
      <c r="T18" s="11"/>
    </row>
    <row r="19" spans="1:23" s="3" customFormat="1" ht="12.75">
      <c r="A19" s="51"/>
      <c r="B19" s="3" t="s">
        <v>16</v>
      </c>
      <c r="H19" s="3" t="s">
        <v>24</v>
      </c>
      <c r="J19" s="8">
        <f t="shared" ref="J19:J20" si="1">SUM(L19:S19)</f>
        <v>27853361.315894756</v>
      </c>
      <c r="K19" s="9"/>
      <c r="L19" s="10">
        <v>84</v>
      </c>
      <c r="M19" s="10">
        <v>391176.4</v>
      </c>
      <c r="N19" s="10">
        <v>767902.47589475755</v>
      </c>
      <c r="O19" s="10">
        <v>13691948</v>
      </c>
      <c r="P19" s="10">
        <v>96427.44</v>
      </c>
      <c r="Q19" s="10">
        <v>12898160</v>
      </c>
      <c r="R19" s="10">
        <v>7663</v>
      </c>
      <c r="S19" s="10"/>
      <c r="T19" s="11"/>
      <c r="U19" s="40"/>
    </row>
    <row r="20" spans="1:23" s="3" customFormat="1" ht="12.75">
      <c r="A20" s="51"/>
      <c r="B20" s="3" t="s">
        <v>17</v>
      </c>
      <c r="H20" s="3" t="s">
        <v>24</v>
      </c>
      <c r="J20" s="8">
        <f t="shared" si="1"/>
        <v>1124</v>
      </c>
      <c r="K20" s="9"/>
      <c r="L20" s="10">
        <v>1124</v>
      </c>
      <c r="M20" s="10"/>
      <c r="N20" s="10"/>
      <c r="O20" s="10"/>
      <c r="P20" s="10"/>
      <c r="Q20" s="10"/>
      <c r="R20" s="10"/>
      <c r="S20" s="10"/>
      <c r="T20" s="11"/>
      <c r="U20" s="40"/>
    </row>
    <row r="21" spans="1:23" s="3" customFormat="1" ht="12.75">
      <c r="A21" s="51"/>
      <c r="J21" s="9"/>
      <c r="K21" s="9"/>
      <c r="L21" s="9"/>
      <c r="M21" s="9"/>
      <c r="N21" s="9"/>
      <c r="O21" s="9"/>
      <c r="P21" s="9"/>
      <c r="Q21" s="9"/>
      <c r="R21" s="9"/>
      <c r="S21" s="9"/>
      <c r="T21" s="11"/>
      <c r="U21" s="9"/>
    </row>
    <row r="22" spans="1:23" s="3" customFormat="1" ht="12.75">
      <c r="A22" s="51"/>
      <c r="B22" s="7" t="s">
        <v>18</v>
      </c>
      <c r="C22" s="7"/>
      <c r="D22" s="7"/>
      <c r="E22" s="7"/>
      <c r="F22" s="7"/>
      <c r="J22" s="9"/>
      <c r="K22" s="9"/>
      <c r="L22" s="9"/>
      <c r="M22" s="9"/>
      <c r="N22" s="9"/>
      <c r="O22" s="9"/>
      <c r="P22" s="9"/>
      <c r="Q22" s="9"/>
      <c r="R22" s="9"/>
      <c r="S22" s="9"/>
      <c r="T22" s="11"/>
      <c r="U22" s="9"/>
    </row>
    <row r="23" spans="1:23" s="3" customFormat="1" ht="12.75">
      <c r="A23" s="51"/>
      <c r="B23" s="3" t="s">
        <v>19</v>
      </c>
      <c r="D23" s="12"/>
      <c r="H23" s="3" t="s">
        <v>24</v>
      </c>
      <c r="J23" s="8">
        <f t="shared" ref="J23:J26" si="2">SUM(L23:S23)</f>
        <v>0</v>
      </c>
      <c r="K23" s="9"/>
      <c r="L23" s="10">
        <v>0</v>
      </c>
      <c r="M23" s="10">
        <v>0</v>
      </c>
      <c r="N23" s="10">
        <v>0</v>
      </c>
      <c r="O23" s="10">
        <v>0</v>
      </c>
      <c r="P23" s="10">
        <v>0</v>
      </c>
      <c r="Q23" s="10">
        <v>0</v>
      </c>
      <c r="R23" s="10">
        <v>0</v>
      </c>
      <c r="S23" s="10">
        <v>0</v>
      </c>
      <c r="T23" s="11"/>
      <c r="U23" s="40"/>
      <c r="W23" s="56" t="s">
        <v>273</v>
      </c>
    </row>
    <row r="24" spans="1:23" s="3" customFormat="1" ht="12.75">
      <c r="A24" s="131"/>
      <c r="B24" s="3" t="s">
        <v>20</v>
      </c>
      <c r="D24" s="12"/>
      <c r="H24" s="3" t="s">
        <v>24</v>
      </c>
      <c r="J24" s="8">
        <f t="shared" si="2"/>
        <v>198918.47444714792</v>
      </c>
      <c r="K24" s="9"/>
      <c r="L24" s="43">
        <f>((L47/(1+CPI!$M$18))+(L71/(1+CPI!$M$19))+(L95/(1+CPI!$M$20)))/3</f>
        <v>0</v>
      </c>
      <c r="M24" s="43">
        <f>((M47/(1+CPI!$M$18))+(M71/(1+CPI!$M$19))+(M95/(1+CPI!$M$20)))/3</f>
        <v>0</v>
      </c>
      <c r="N24" s="43">
        <f>((N47/(1+CPI!$M$18))+(N71/(1+CPI!$M$19))+(N95/(1+CPI!$M$20)))/3</f>
        <v>91024.030594383323</v>
      </c>
      <c r="O24" s="43">
        <f>((O47/(1+CPI!$M$18))+(O71/(1+CPI!$M$19))+(O95/(1+CPI!$M$20)))/3</f>
        <v>0</v>
      </c>
      <c r="P24" s="43">
        <f>((P47/(1+CPI!$M$18))+(P71/(1+CPI!$M$19))+(P95/(1+CPI!$M$20)))/3</f>
        <v>3894.670819786887</v>
      </c>
      <c r="Q24" s="43">
        <f>((Q47/(1+CPI!$M$18))+(Q71/(1+CPI!$M$19))+(Q95/(1+CPI!$M$20)))/3</f>
        <v>103316.82953417371</v>
      </c>
      <c r="R24" s="43">
        <f>((R47/(1+CPI!$M$18))+(R71/(1+CPI!$M$19))+(R95/(1+CPI!$M$20)))/3</f>
        <v>0</v>
      </c>
      <c r="S24" s="43">
        <f>((S47/(1+CPI!$M$18))+(S71/(1+CPI!$M$19))+(S95/(1+CPI!$M$20)))/3</f>
        <v>682.9434988039917</v>
      </c>
      <c r="T24" s="11"/>
      <c r="U24" s="40"/>
    </row>
    <row r="25" spans="1:23" s="3" customFormat="1" ht="12.75">
      <c r="A25" s="51"/>
      <c r="B25" s="3" t="s">
        <v>21</v>
      </c>
      <c r="H25" s="3" t="s">
        <v>24</v>
      </c>
      <c r="J25" s="8">
        <f t="shared" si="2"/>
        <v>658765.02069199574</v>
      </c>
      <c r="K25" s="9"/>
      <c r="L25" s="10">
        <v>3504</v>
      </c>
      <c r="M25" s="10">
        <v>13070.677785593216</v>
      </c>
      <c r="N25" s="10">
        <v>177160.62569518763</v>
      </c>
      <c r="O25" s="10">
        <v>179108.00886856153</v>
      </c>
      <c r="P25" s="10">
        <v>8080.36</v>
      </c>
      <c r="Q25" s="10">
        <v>180369.21447999129</v>
      </c>
      <c r="R25" s="10">
        <v>61496.209935612234</v>
      </c>
      <c r="S25" s="10">
        <v>35975.923927049807</v>
      </c>
      <c r="T25" s="11"/>
      <c r="U25" s="40"/>
    </row>
    <row r="26" spans="1:23" s="3" customFormat="1" ht="12.75">
      <c r="A26" s="51"/>
      <c r="B26" s="3" t="s">
        <v>22</v>
      </c>
      <c r="H26" s="3" t="s">
        <v>24</v>
      </c>
      <c r="J26" s="8">
        <f t="shared" si="2"/>
        <v>6537378.6407631161</v>
      </c>
      <c r="K26" s="9"/>
      <c r="L26" s="10">
        <v>0</v>
      </c>
      <c r="M26" s="10">
        <v>0</v>
      </c>
      <c r="N26" s="10">
        <v>2829182.2484512334</v>
      </c>
      <c r="O26" s="10">
        <v>3391946.0158972405</v>
      </c>
      <c r="P26" s="10">
        <v>28255.919999999998</v>
      </c>
      <c r="Q26" s="10">
        <v>101370.89832073201</v>
      </c>
      <c r="R26" s="10">
        <v>58717.849409781425</v>
      </c>
      <c r="S26" s="10">
        <v>127905.70868412919</v>
      </c>
      <c r="T26" s="11"/>
      <c r="U26" s="40"/>
    </row>
    <row r="27" spans="1:23" s="3" customFormat="1" ht="12.75">
      <c r="A27" s="51"/>
      <c r="J27" s="9"/>
      <c r="K27" s="9"/>
      <c r="L27" s="9"/>
      <c r="M27" s="9"/>
      <c r="N27" s="9"/>
      <c r="O27" s="9"/>
      <c r="P27" s="9"/>
      <c r="Q27" s="9"/>
      <c r="R27" s="9"/>
      <c r="S27" s="9"/>
      <c r="T27" s="11"/>
      <c r="U27" s="9"/>
    </row>
    <row r="28" spans="1:23" s="3" customFormat="1" ht="12.75">
      <c r="A28" s="51"/>
      <c r="B28" s="3" t="s">
        <v>23</v>
      </c>
      <c r="C28" s="7"/>
      <c r="D28" s="7"/>
      <c r="E28" s="7"/>
      <c r="F28" s="7"/>
      <c r="H28" s="3" t="s">
        <v>24</v>
      </c>
      <c r="J28" s="8">
        <f>SUM(L28:S28)</f>
        <v>315270416.16577691</v>
      </c>
      <c r="K28" s="11"/>
      <c r="L28" s="8">
        <f t="shared" ref="L28:U28" si="3">SUM(L11:L12,L15:L16,L19:L20,L23:L26)</f>
        <v>7228913</v>
      </c>
      <c r="M28" s="8">
        <f t="shared" si="3"/>
        <v>10043999.770435797</v>
      </c>
      <c r="N28" s="8">
        <f t="shared" si="3"/>
        <v>87300199.839624062</v>
      </c>
      <c r="O28" s="8">
        <f t="shared" si="3"/>
        <v>106607613.52972426</v>
      </c>
      <c r="P28" s="8">
        <f t="shared" si="3"/>
        <v>3187453.9308197866</v>
      </c>
      <c r="Q28" s="8">
        <f t="shared" si="3"/>
        <v>82472772.642061293</v>
      </c>
      <c r="R28" s="8">
        <f t="shared" si="3"/>
        <v>6439273.7739532022</v>
      </c>
      <c r="S28" s="8">
        <f>SUM(S11:S12,S15:S16,S19:S20,S23:S26)</f>
        <v>11990189.679158488</v>
      </c>
      <c r="T28" s="11"/>
      <c r="U28" s="8">
        <f t="shared" si="3"/>
        <v>0</v>
      </c>
    </row>
    <row r="29" spans="1:23" s="3" customFormat="1" ht="12.75">
      <c r="A29" s="51"/>
      <c r="J29" s="9"/>
      <c r="K29" s="9"/>
      <c r="L29" s="9"/>
      <c r="M29" s="9"/>
      <c r="N29" s="9"/>
      <c r="O29" s="9"/>
      <c r="P29" s="9"/>
      <c r="Q29" s="9"/>
      <c r="R29" s="9"/>
      <c r="S29" s="9"/>
      <c r="T29" s="9"/>
      <c r="U29" s="9"/>
    </row>
    <row r="30" spans="1:23" s="3" customFormat="1" ht="12.75">
      <c r="A30" s="51"/>
      <c r="J30" s="9"/>
      <c r="K30" s="9"/>
      <c r="L30" s="9"/>
      <c r="M30" s="9"/>
      <c r="N30" s="9"/>
      <c r="O30" s="9"/>
      <c r="P30" s="9"/>
      <c r="Q30" s="9"/>
      <c r="R30" s="9"/>
      <c r="S30" s="9"/>
      <c r="T30" s="9"/>
      <c r="U30" s="9"/>
    </row>
    <row r="31" spans="1:23" s="4" customFormat="1" ht="12.75">
      <c r="B31" s="4" t="s">
        <v>26</v>
      </c>
      <c r="J31" s="5"/>
      <c r="K31" s="5"/>
      <c r="L31" s="5"/>
      <c r="M31" s="5"/>
      <c r="N31" s="5"/>
      <c r="O31" s="5"/>
      <c r="P31" s="5"/>
      <c r="Q31" s="5"/>
      <c r="R31" s="5"/>
      <c r="S31" s="5"/>
      <c r="T31" s="5"/>
      <c r="U31" s="5"/>
    </row>
    <row r="32" spans="1:23" s="3" customFormat="1" ht="12.75">
      <c r="J32" s="9"/>
      <c r="K32" s="9"/>
      <c r="L32" s="9"/>
      <c r="M32" s="9"/>
      <c r="N32" s="9"/>
      <c r="O32" s="9"/>
      <c r="P32" s="9"/>
      <c r="Q32" s="9"/>
      <c r="R32" s="9"/>
      <c r="S32" s="9"/>
      <c r="T32" s="9"/>
      <c r="U32" s="9"/>
    </row>
    <row r="33" spans="1:23" s="3" customFormat="1" ht="12.75">
      <c r="B33" s="7" t="s">
        <v>9</v>
      </c>
      <c r="J33" s="9"/>
      <c r="K33" s="9"/>
      <c r="L33" s="9"/>
      <c r="M33" s="9"/>
      <c r="N33" s="9"/>
      <c r="O33" s="9"/>
      <c r="P33" s="9"/>
      <c r="Q33" s="9"/>
      <c r="R33" s="9"/>
      <c r="S33" s="9"/>
      <c r="T33" s="9"/>
      <c r="U33" s="9"/>
    </row>
    <row r="34" spans="1:23" s="3" customFormat="1" ht="12.75">
      <c r="A34" s="51"/>
      <c r="B34" s="3" t="s">
        <v>10</v>
      </c>
      <c r="H34" s="3" t="s">
        <v>27</v>
      </c>
      <c r="J34" s="8">
        <f t="shared" ref="J34:J35" si="4">SUM(L34:S34)</f>
        <v>0</v>
      </c>
      <c r="K34" s="9"/>
      <c r="L34" s="40"/>
      <c r="M34" s="40"/>
      <c r="N34" s="40"/>
      <c r="O34" s="40"/>
      <c r="P34" s="40"/>
      <c r="Q34" s="40"/>
      <c r="R34" s="40"/>
      <c r="S34" s="40"/>
      <c r="T34" s="11"/>
      <c r="U34" s="40"/>
    </row>
    <row r="35" spans="1:23" s="3" customFormat="1" ht="12.75">
      <c r="A35" s="51"/>
      <c r="B35" s="3" t="s">
        <v>11</v>
      </c>
      <c r="H35" s="3" t="s">
        <v>27</v>
      </c>
      <c r="J35" s="8">
        <f t="shared" si="4"/>
        <v>1033939.152</v>
      </c>
      <c r="K35" s="9"/>
      <c r="L35" s="21">
        <f>'Inkoopkosten transport '!L56</f>
        <v>0</v>
      </c>
      <c r="M35" s="21">
        <f>'Inkoopkosten transport '!M56</f>
        <v>0</v>
      </c>
      <c r="N35" s="21">
        <f>'Inkoopkosten transport '!N56</f>
        <v>0</v>
      </c>
      <c r="O35" s="21">
        <f>'Inkoopkosten transport '!O56</f>
        <v>913111.272</v>
      </c>
      <c r="P35" s="21">
        <f>'Inkoopkosten transport '!P56</f>
        <v>0</v>
      </c>
      <c r="Q35" s="21">
        <f>'Inkoopkosten transport '!Q56</f>
        <v>120827.88</v>
      </c>
      <c r="R35" s="21">
        <f>'Inkoopkosten transport '!R56</f>
        <v>0</v>
      </c>
      <c r="S35" s="21">
        <f>'Inkoopkosten transport '!S56</f>
        <v>0</v>
      </c>
      <c r="T35" s="11"/>
      <c r="U35" s="40"/>
    </row>
    <row r="36" spans="1:23" s="3" customFormat="1" ht="12.75">
      <c r="A36" s="51"/>
      <c r="J36" s="9"/>
      <c r="K36" s="9"/>
      <c r="L36" s="9"/>
      <c r="M36" s="9"/>
      <c r="N36" s="9"/>
      <c r="O36" s="9"/>
      <c r="P36" s="9"/>
      <c r="Q36" s="9"/>
      <c r="R36" s="9"/>
      <c r="S36" s="9"/>
      <c r="T36" s="11"/>
      <c r="U36" s="9"/>
    </row>
    <row r="37" spans="1:23" s="3" customFormat="1" ht="12.75">
      <c r="A37" s="51"/>
      <c r="B37" s="7" t="s">
        <v>12</v>
      </c>
      <c r="J37" s="9"/>
      <c r="K37" s="9"/>
      <c r="L37" s="9"/>
      <c r="M37" s="9"/>
      <c r="N37" s="9"/>
      <c r="O37" s="9"/>
      <c r="P37" s="9"/>
      <c r="Q37" s="9"/>
      <c r="R37" s="9"/>
      <c r="S37" s="9"/>
      <c r="T37" s="11"/>
      <c r="U37" s="9"/>
    </row>
    <row r="38" spans="1:23" s="3" customFormat="1" ht="12.75">
      <c r="A38" s="51"/>
      <c r="B38" s="3" t="s">
        <v>13</v>
      </c>
      <c r="H38" s="3" t="s">
        <v>27</v>
      </c>
      <c r="J38" s="8">
        <f t="shared" ref="J38:J39" si="5">SUM(L38:S38)</f>
        <v>284585703.74249226</v>
      </c>
      <c r="K38" s="9"/>
      <c r="L38" s="10">
        <v>7494602.8816998694</v>
      </c>
      <c r="M38" s="10">
        <v>9528889.9983800165</v>
      </c>
      <c r="N38" s="43">
        <v>90810089.702017665</v>
      </c>
      <c r="O38" s="10">
        <v>89938274.919896051</v>
      </c>
      <c r="P38" s="10">
        <v>2256596.6799999997</v>
      </c>
      <c r="Q38" s="10">
        <v>66131333.383944184</v>
      </c>
      <c r="R38" s="10">
        <v>5003196.1703985929</v>
      </c>
      <c r="S38" s="10">
        <v>13422720.006155889</v>
      </c>
      <c r="T38" s="11"/>
      <c r="U38" s="10">
        <v>9302109.0999999996</v>
      </c>
      <c r="W38" s="56" t="s">
        <v>283</v>
      </c>
    </row>
    <row r="39" spans="1:23" s="3" customFormat="1" ht="12.75">
      <c r="A39" s="51"/>
      <c r="B39" s="3" t="s">
        <v>14</v>
      </c>
      <c r="H39" s="3" t="s">
        <v>27</v>
      </c>
      <c r="J39" s="8">
        <f t="shared" si="5"/>
        <v>6986818.8821647456</v>
      </c>
      <c r="K39" s="9"/>
      <c r="L39" s="10"/>
      <c r="M39" s="10"/>
      <c r="N39" s="10"/>
      <c r="O39" s="10"/>
      <c r="P39" s="10">
        <v>622110.03</v>
      </c>
      <c r="Q39" s="10">
        <v>6364708.8521647453</v>
      </c>
      <c r="R39" s="10">
        <v>0</v>
      </c>
      <c r="S39" s="10"/>
      <c r="T39" s="11"/>
      <c r="U39" s="10"/>
      <c r="W39" s="56" t="s">
        <v>250</v>
      </c>
    </row>
    <row r="40" spans="1:23" s="3" customFormat="1" ht="12.75">
      <c r="A40" s="51"/>
      <c r="J40" s="9"/>
      <c r="K40" s="9"/>
      <c r="L40" s="9"/>
      <c r="M40" s="9"/>
      <c r="N40" s="9"/>
      <c r="O40" s="9"/>
      <c r="P40" s="9"/>
      <c r="Q40" s="9"/>
      <c r="R40" s="9"/>
      <c r="S40" s="9"/>
      <c r="T40" s="11"/>
      <c r="U40" s="9"/>
    </row>
    <row r="41" spans="1:23" s="3" customFormat="1" ht="12.75">
      <c r="A41" s="51"/>
      <c r="B41" s="7" t="s">
        <v>15</v>
      </c>
      <c r="J41" s="9"/>
      <c r="K41" s="9"/>
      <c r="L41" s="9"/>
      <c r="M41" s="9"/>
      <c r="N41" s="9"/>
      <c r="O41" s="9"/>
      <c r="P41" s="9"/>
      <c r="Q41" s="9"/>
      <c r="R41" s="9"/>
      <c r="S41" s="9"/>
      <c r="T41" s="11"/>
      <c r="U41" s="9"/>
    </row>
    <row r="42" spans="1:23" s="3" customFormat="1" ht="12.75">
      <c r="A42" s="51"/>
      <c r="B42" s="3" t="s">
        <v>16</v>
      </c>
      <c r="H42" s="3" t="s">
        <v>27</v>
      </c>
      <c r="J42" s="8">
        <f t="shared" ref="J42:J43" si="6">SUM(L42:S42)</f>
        <v>30545142.75</v>
      </c>
      <c r="K42" s="9"/>
      <c r="L42" s="10"/>
      <c r="M42" s="10">
        <v>451449</v>
      </c>
      <c r="N42" s="10"/>
      <c r="O42" s="10">
        <v>17769008.27</v>
      </c>
      <c r="P42" s="10">
        <v>96750.48</v>
      </c>
      <c r="Q42" s="10">
        <v>12227935</v>
      </c>
      <c r="R42" s="10"/>
      <c r="S42" s="10"/>
      <c r="T42" s="11"/>
      <c r="U42" s="10"/>
    </row>
    <row r="43" spans="1:23" s="3" customFormat="1" ht="12.75">
      <c r="A43" s="51"/>
      <c r="B43" s="3" t="s">
        <v>17</v>
      </c>
      <c r="H43" s="3" t="s">
        <v>27</v>
      </c>
      <c r="J43" s="8">
        <f t="shared" si="6"/>
        <v>787758.37308995798</v>
      </c>
      <c r="K43" s="9"/>
      <c r="L43" s="10">
        <v>210.91139999999999</v>
      </c>
      <c r="M43" s="10"/>
      <c r="N43" s="10">
        <v>787547.461689958</v>
      </c>
      <c r="O43" s="10"/>
      <c r="P43" s="10"/>
      <c r="Q43" s="10"/>
      <c r="R43" s="10"/>
      <c r="S43" s="10"/>
      <c r="T43" s="11"/>
      <c r="U43" s="10"/>
    </row>
    <row r="44" spans="1:23" s="3" customFormat="1" ht="12.75">
      <c r="A44" s="51"/>
      <c r="J44" s="9"/>
      <c r="K44" s="9"/>
      <c r="L44" s="9"/>
      <c r="M44" s="9"/>
      <c r="N44" s="9"/>
      <c r="O44" s="9"/>
      <c r="P44" s="9"/>
      <c r="Q44" s="9"/>
      <c r="R44" s="9"/>
      <c r="S44" s="9"/>
      <c r="T44" s="11"/>
      <c r="U44" s="9"/>
    </row>
    <row r="45" spans="1:23" s="3" customFormat="1" ht="12.75">
      <c r="A45" s="51"/>
      <c r="B45" s="7" t="s">
        <v>18</v>
      </c>
      <c r="J45" s="9"/>
      <c r="K45" s="9"/>
      <c r="L45" s="9"/>
      <c r="M45" s="9"/>
      <c r="N45" s="9"/>
      <c r="O45" s="9"/>
      <c r="P45" s="9"/>
      <c r="Q45" s="9"/>
      <c r="R45" s="9"/>
      <c r="S45" s="9"/>
      <c r="T45" s="11"/>
      <c r="U45" s="9"/>
    </row>
    <row r="46" spans="1:23" s="3" customFormat="1" ht="12.75">
      <c r="A46" s="51"/>
      <c r="B46" s="3" t="s">
        <v>19</v>
      </c>
      <c r="D46" s="12"/>
      <c r="H46" s="3" t="s">
        <v>27</v>
      </c>
      <c r="J46" s="8">
        <f t="shared" ref="J46:J49" si="7">SUM(L46:S46)</f>
        <v>391994.10458791861</v>
      </c>
      <c r="K46" s="9"/>
      <c r="L46" s="10">
        <v>0</v>
      </c>
      <c r="M46" s="10">
        <v>0</v>
      </c>
      <c r="N46" s="43">
        <v>377827.77236342779</v>
      </c>
      <c r="O46" s="10">
        <v>0</v>
      </c>
      <c r="P46" s="10">
        <v>0</v>
      </c>
      <c r="Q46" s="43">
        <v>14166.332224490819</v>
      </c>
      <c r="R46" s="10">
        <v>0</v>
      </c>
      <c r="S46" s="10">
        <v>0</v>
      </c>
      <c r="T46" s="11"/>
      <c r="U46" s="10"/>
      <c r="W46" s="56" t="s">
        <v>274</v>
      </c>
    </row>
    <row r="47" spans="1:23" s="3" customFormat="1" ht="12.75">
      <c r="A47" s="51"/>
      <c r="B47" s="3" t="s">
        <v>20</v>
      </c>
      <c r="D47" s="12"/>
      <c r="H47" s="3" t="s">
        <v>27</v>
      </c>
      <c r="J47" s="8">
        <f t="shared" si="7"/>
        <v>96195.284280019841</v>
      </c>
      <c r="K47" s="9"/>
      <c r="L47" s="10">
        <v>0</v>
      </c>
      <c r="M47" s="10">
        <v>0</v>
      </c>
      <c r="N47" s="10">
        <v>60018.006440147001</v>
      </c>
      <c r="O47" s="10">
        <v>0</v>
      </c>
      <c r="P47" s="10">
        <v>11036.91</v>
      </c>
      <c r="Q47" s="10">
        <v>24773.3149489547</v>
      </c>
      <c r="R47" s="10">
        <v>0</v>
      </c>
      <c r="S47" s="10">
        <v>367.05289091813</v>
      </c>
      <c r="T47" s="11"/>
      <c r="U47" s="10"/>
    </row>
    <row r="48" spans="1:23" s="3" customFormat="1" ht="12.75">
      <c r="A48" s="51"/>
      <c r="B48" s="3" t="s">
        <v>21</v>
      </c>
      <c r="H48" s="3" t="s">
        <v>27</v>
      </c>
      <c r="J48" s="8">
        <f t="shared" si="7"/>
        <v>323777.79840955284</v>
      </c>
      <c r="K48" s="9"/>
      <c r="L48" s="10"/>
      <c r="M48" s="10"/>
      <c r="N48" s="10">
        <v>84368.341538571563</v>
      </c>
      <c r="O48" s="10">
        <v>96946.761992787651</v>
      </c>
      <c r="P48" s="10"/>
      <c r="Q48" s="10">
        <v>35146.95092970851</v>
      </c>
      <c r="R48" s="10">
        <v>69181.799999999988</v>
      </c>
      <c r="S48" s="10">
        <v>38133.943948485117</v>
      </c>
      <c r="T48" s="11"/>
      <c r="U48" s="10"/>
    </row>
    <row r="49" spans="1:23" s="3" customFormat="1" ht="12.75">
      <c r="A49" s="51"/>
      <c r="B49" s="3" t="s">
        <v>22</v>
      </c>
      <c r="H49" s="3" t="s">
        <v>27</v>
      </c>
      <c r="J49" s="8">
        <f t="shared" si="7"/>
        <v>6384372.9783408446</v>
      </c>
      <c r="K49" s="9"/>
      <c r="L49" s="10"/>
      <c r="M49" s="10">
        <v>5424.935386516433</v>
      </c>
      <c r="N49" s="10">
        <v>2121777.7030996648</v>
      </c>
      <c r="O49" s="10">
        <v>3889528.0646033064</v>
      </c>
      <c r="P49" s="10">
        <v>39587.730000000003</v>
      </c>
      <c r="Q49" s="10">
        <v>86950.93338272332</v>
      </c>
      <c r="R49" s="10">
        <v>13093.207643185393</v>
      </c>
      <c r="S49" s="10">
        <v>228010.40422544724</v>
      </c>
      <c r="T49" s="11"/>
      <c r="U49" s="10"/>
    </row>
    <row r="50" spans="1:23" s="3" customFormat="1" ht="12.75">
      <c r="A50" s="51"/>
      <c r="J50" s="9"/>
      <c r="K50" s="9"/>
      <c r="L50" s="9"/>
      <c r="M50" s="9"/>
      <c r="N50" s="9"/>
      <c r="O50" s="9"/>
      <c r="P50" s="9"/>
      <c r="Q50" s="9"/>
      <c r="R50" s="9"/>
      <c r="S50" s="9"/>
      <c r="T50" s="11"/>
      <c r="U50" s="9"/>
    </row>
    <row r="51" spans="1:23" s="3" customFormat="1" ht="12.75">
      <c r="A51" s="51"/>
      <c r="B51" s="7" t="s">
        <v>23</v>
      </c>
      <c r="H51" s="3" t="s">
        <v>27</v>
      </c>
      <c r="J51" s="8">
        <f>SUM(L51:S51)</f>
        <v>331135703.06536525</v>
      </c>
      <c r="K51" s="11"/>
      <c r="L51" s="8">
        <f t="shared" ref="L51:U51" si="8">SUM(L34:L35,L38:L39,L42:L43,L46:L49)</f>
        <v>7494813.793099869</v>
      </c>
      <c r="M51" s="8">
        <f t="shared" si="8"/>
        <v>9985763.9337665327</v>
      </c>
      <c r="N51" s="8">
        <f t="shared" si="8"/>
        <v>94241628.987149447</v>
      </c>
      <c r="O51" s="8">
        <f t="shared" si="8"/>
        <v>112606869.28849214</v>
      </c>
      <c r="P51" s="8">
        <f t="shared" si="8"/>
        <v>3026081.83</v>
      </c>
      <c r="Q51" s="8">
        <f t="shared" si="8"/>
        <v>85005842.647594795</v>
      </c>
      <c r="R51" s="8">
        <f t="shared" si="8"/>
        <v>5085471.1780417785</v>
      </c>
      <c r="S51" s="8">
        <f>SUM(S34:S35,S38:S39,S42:S43,S46:S49)</f>
        <v>13689231.40722074</v>
      </c>
      <c r="T51" s="11"/>
      <c r="U51" s="8">
        <f t="shared" si="8"/>
        <v>9302109.0999999996</v>
      </c>
    </row>
    <row r="52" spans="1:23" s="3" customFormat="1" ht="12.75">
      <c r="J52" s="9"/>
      <c r="K52" s="9"/>
      <c r="L52" s="9"/>
      <c r="M52" s="9"/>
      <c r="N52" s="9"/>
      <c r="O52" s="9"/>
      <c r="P52" s="9"/>
      <c r="Q52" s="9"/>
      <c r="R52" s="9"/>
      <c r="S52" s="9"/>
      <c r="T52" s="9"/>
      <c r="U52" s="9"/>
    </row>
    <row r="53" spans="1:23" s="3" customFormat="1" ht="12.75">
      <c r="J53" s="9"/>
      <c r="K53" s="9"/>
      <c r="L53" s="9"/>
      <c r="M53" s="9"/>
      <c r="N53" s="9"/>
      <c r="O53" s="9"/>
      <c r="P53" s="9"/>
      <c r="Q53" s="9"/>
      <c r="R53" s="9"/>
      <c r="S53" s="9"/>
      <c r="T53" s="9"/>
      <c r="U53" s="9"/>
    </row>
    <row r="54" spans="1:23" s="4" customFormat="1" ht="12.75">
      <c r="B54" s="4" t="s">
        <v>28</v>
      </c>
      <c r="J54" s="5"/>
      <c r="K54" s="5"/>
      <c r="L54" s="5"/>
      <c r="M54" s="5"/>
      <c r="N54" s="5"/>
      <c r="O54" s="5"/>
      <c r="P54" s="5"/>
      <c r="Q54" s="5"/>
      <c r="R54" s="5"/>
      <c r="S54" s="5"/>
      <c r="T54" s="5"/>
      <c r="U54" s="5"/>
    </row>
    <row r="55" spans="1:23" s="3" customFormat="1" ht="12.75">
      <c r="J55" s="9"/>
      <c r="K55" s="9"/>
      <c r="L55" s="9"/>
      <c r="M55" s="9"/>
      <c r="N55" s="9"/>
      <c r="O55" s="9"/>
      <c r="P55" s="9"/>
      <c r="Q55" s="9"/>
      <c r="R55" s="9"/>
      <c r="S55" s="9"/>
      <c r="T55" s="9"/>
      <c r="U55" s="9"/>
    </row>
    <row r="56" spans="1:23" s="3" customFormat="1" ht="12.75">
      <c r="B56" s="7" t="s">
        <v>9</v>
      </c>
      <c r="J56" s="9"/>
      <c r="K56" s="9"/>
      <c r="L56" s="9"/>
      <c r="M56" s="9"/>
      <c r="N56" s="9"/>
      <c r="O56" s="9"/>
      <c r="P56" s="9"/>
      <c r="Q56" s="9"/>
      <c r="R56" s="9"/>
      <c r="S56" s="9"/>
      <c r="T56" s="9"/>
      <c r="U56" s="9"/>
    </row>
    <row r="57" spans="1:23" s="3" customFormat="1" ht="12.75">
      <c r="A57" s="51"/>
      <c r="B57" s="3" t="s">
        <v>10</v>
      </c>
      <c r="H57" s="3" t="s">
        <v>29</v>
      </c>
      <c r="J57" s="8">
        <f t="shared" ref="J57:J58" si="9">SUM(L57:S57)</f>
        <v>0</v>
      </c>
      <c r="K57" s="9"/>
      <c r="L57" s="40"/>
      <c r="M57" s="40"/>
      <c r="N57" s="40"/>
      <c r="O57" s="40"/>
      <c r="P57" s="40"/>
      <c r="Q57" s="40"/>
      <c r="R57" s="40"/>
      <c r="S57" s="40"/>
      <c r="T57" s="11"/>
      <c r="U57" s="40"/>
    </row>
    <row r="58" spans="1:23" s="3" customFormat="1" ht="12.75">
      <c r="A58" s="51"/>
      <c r="B58" s="3" t="s">
        <v>11</v>
      </c>
      <c r="H58" s="3" t="s">
        <v>29</v>
      </c>
      <c r="J58" s="8">
        <f t="shared" si="9"/>
        <v>614028.97699999996</v>
      </c>
      <c r="K58" s="9"/>
      <c r="L58" s="21">
        <f>'Inkoopkosten transport '!L57</f>
        <v>0</v>
      </c>
      <c r="M58" s="21">
        <f>'Inkoopkosten transport '!M57</f>
        <v>0</v>
      </c>
      <c r="N58" s="21">
        <f>'Inkoopkosten transport '!N57</f>
        <v>0</v>
      </c>
      <c r="O58" s="21">
        <f>'Inkoopkosten transport '!O57</f>
        <v>519626.897</v>
      </c>
      <c r="P58" s="21">
        <f>'Inkoopkosten transport '!P57</f>
        <v>0</v>
      </c>
      <c r="Q58" s="21">
        <f>'Inkoopkosten transport '!Q57</f>
        <v>94402.08</v>
      </c>
      <c r="R58" s="21">
        <f>'Inkoopkosten transport '!R57</f>
        <v>0</v>
      </c>
      <c r="S58" s="21">
        <f>'Inkoopkosten transport '!S57</f>
        <v>0</v>
      </c>
      <c r="T58" s="11"/>
      <c r="U58" s="40"/>
    </row>
    <row r="59" spans="1:23" s="3" customFormat="1" ht="12.75">
      <c r="A59" s="51"/>
      <c r="J59" s="9"/>
      <c r="K59" s="9"/>
      <c r="L59" s="9"/>
      <c r="M59" s="9"/>
      <c r="N59" s="9"/>
      <c r="O59" s="9"/>
      <c r="P59" s="9"/>
      <c r="Q59" s="9"/>
      <c r="R59" s="9"/>
      <c r="S59" s="9"/>
      <c r="T59" s="11"/>
      <c r="U59" s="9"/>
    </row>
    <row r="60" spans="1:23" s="3" customFormat="1" ht="12.75">
      <c r="A60" s="51"/>
      <c r="B60" s="7" t="s">
        <v>12</v>
      </c>
      <c r="J60" s="9"/>
      <c r="K60" s="9"/>
      <c r="L60" s="9"/>
      <c r="M60" s="9"/>
      <c r="N60" s="9"/>
      <c r="O60" s="9"/>
      <c r="P60" s="9"/>
      <c r="Q60" s="9"/>
      <c r="R60" s="9"/>
      <c r="S60" s="9"/>
      <c r="T60" s="11"/>
      <c r="U60" s="9"/>
    </row>
    <row r="61" spans="1:23" s="3" customFormat="1" ht="12.75">
      <c r="A61" s="51"/>
      <c r="B61" s="3" t="s">
        <v>13</v>
      </c>
      <c r="H61" s="3" t="s">
        <v>29</v>
      </c>
      <c r="J61" s="8">
        <f t="shared" ref="J61:J63" si="10">SUM(L61:S61)</f>
        <v>265529035.93420121</v>
      </c>
      <c r="K61" s="9"/>
      <c r="L61" s="78">
        <v>6980151.4958164133</v>
      </c>
      <c r="M61" s="79">
        <v>8998793.8805555701</v>
      </c>
      <c r="N61" s="79">
        <v>87853791.861715302</v>
      </c>
      <c r="O61" s="79">
        <v>85187845.785851866</v>
      </c>
      <c r="P61" s="79">
        <v>2592985.88</v>
      </c>
      <c r="Q61" s="79">
        <v>56645948.097312465</v>
      </c>
      <c r="R61" s="79">
        <v>5295186.172400564</v>
      </c>
      <c r="S61" s="80">
        <v>11974332.76054908</v>
      </c>
      <c r="T61" s="11"/>
      <c r="U61" s="10">
        <v>8537078</v>
      </c>
      <c r="W61" s="56" t="s">
        <v>284</v>
      </c>
    </row>
    <row r="62" spans="1:23" s="3" customFormat="1" ht="12.75">
      <c r="A62" s="51"/>
      <c r="B62" s="3" t="s">
        <v>63</v>
      </c>
      <c r="D62" s="12"/>
      <c r="H62" s="3" t="s">
        <v>29</v>
      </c>
      <c r="J62" s="8">
        <f t="shared" si="10"/>
        <v>0</v>
      </c>
      <c r="K62" s="9"/>
      <c r="L62" s="81"/>
      <c r="M62" s="77"/>
      <c r="N62" s="77"/>
      <c r="O62" s="77"/>
      <c r="P62" s="77"/>
      <c r="Q62" s="77"/>
      <c r="R62" s="77"/>
      <c r="S62" s="82"/>
      <c r="T62" s="11"/>
      <c r="U62" s="10"/>
      <c r="W62" s="56" t="s">
        <v>250</v>
      </c>
    </row>
    <row r="63" spans="1:23" s="3" customFormat="1" ht="12.75">
      <c r="A63" s="51"/>
      <c r="B63" s="3" t="s">
        <v>14</v>
      </c>
      <c r="H63" s="3" t="s">
        <v>29</v>
      </c>
      <c r="J63" s="8">
        <f t="shared" si="10"/>
        <v>7670079.1238585599</v>
      </c>
      <c r="K63" s="9"/>
      <c r="L63" s="83">
        <v>0</v>
      </c>
      <c r="M63" s="84">
        <v>0</v>
      </c>
      <c r="N63" s="84">
        <v>0</v>
      </c>
      <c r="O63" s="84">
        <v>0</v>
      </c>
      <c r="P63" s="84">
        <v>606596.40999999992</v>
      </c>
      <c r="Q63" s="84">
        <v>7063482.7138585597</v>
      </c>
      <c r="R63" s="84">
        <v>0</v>
      </c>
      <c r="S63" s="85">
        <v>0</v>
      </c>
      <c r="T63" s="11"/>
      <c r="U63" s="10"/>
    </row>
    <row r="64" spans="1:23" s="3" customFormat="1" ht="12.75">
      <c r="A64" s="51"/>
      <c r="J64" s="9"/>
      <c r="K64" s="9"/>
      <c r="L64" s="9"/>
      <c r="M64" s="9"/>
      <c r="N64" s="9"/>
      <c r="O64" s="9"/>
      <c r="P64" s="9"/>
      <c r="Q64" s="9"/>
      <c r="R64" s="9"/>
      <c r="S64" s="9"/>
      <c r="T64" s="11"/>
      <c r="U64" s="9"/>
    </row>
    <row r="65" spans="1:21" s="3" customFormat="1" ht="12.75">
      <c r="A65" s="51"/>
      <c r="B65" s="7" t="s">
        <v>15</v>
      </c>
      <c r="J65" s="9"/>
      <c r="K65" s="9"/>
      <c r="L65" s="9"/>
      <c r="M65" s="9"/>
      <c r="N65" s="9"/>
      <c r="O65" s="9"/>
      <c r="P65" s="9"/>
      <c r="Q65" s="9"/>
      <c r="R65" s="9"/>
      <c r="S65" s="9"/>
      <c r="T65" s="11"/>
      <c r="U65" s="9"/>
    </row>
    <row r="66" spans="1:21" s="3" customFormat="1" ht="12.75">
      <c r="A66" s="51"/>
      <c r="B66" s="3" t="s">
        <v>16</v>
      </c>
      <c r="H66" s="3" t="s">
        <v>29</v>
      </c>
      <c r="J66" s="8">
        <f t="shared" ref="J66:J67" si="11">SUM(L66:S66)</f>
        <v>38552009.090000004</v>
      </c>
      <c r="K66" s="9"/>
      <c r="L66" s="78">
        <v>0</v>
      </c>
      <c r="M66" s="79">
        <v>426541</v>
      </c>
      <c r="N66" s="79">
        <v>0</v>
      </c>
      <c r="O66" s="79">
        <v>24827387.039999999</v>
      </c>
      <c r="P66" s="79">
        <v>97598.46</v>
      </c>
      <c r="Q66" s="79">
        <v>13198864</v>
      </c>
      <c r="R66" s="79">
        <v>1618.59</v>
      </c>
      <c r="S66" s="80">
        <v>0</v>
      </c>
      <c r="T66" s="11"/>
      <c r="U66" s="10"/>
    </row>
    <row r="67" spans="1:21" s="3" customFormat="1" ht="12.75">
      <c r="A67" s="51"/>
      <c r="B67" s="3" t="s">
        <v>17</v>
      </c>
      <c r="H67" s="3" t="s">
        <v>29</v>
      </c>
      <c r="J67" s="8">
        <f t="shared" si="11"/>
        <v>817034.07978523895</v>
      </c>
      <c r="K67" s="9"/>
      <c r="L67" s="83">
        <v>219.6705</v>
      </c>
      <c r="M67" s="84">
        <v>0</v>
      </c>
      <c r="N67" s="84">
        <v>816814.40928523894</v>
      </c>
      <c r="O67" s="84">
        <v>0</v>
      </c>
      <c r="P67" s="84">
        <v>0</v>
      </c>
      <c r="Q67" s="84">
        <v>0</v>
      </c>
      <c r="R67" s="84">
        <v>0</v>
      </c>
      <c r="S67" s="85">
        <v>0</v>
      </c>
      <c r="T67" s="11"/>
      <c r="U67" s="10"/>
    </row>
    <row r="68" spans="1:21" s="3" customFormat="1" ht="12.75">
      <c r="A68" s="51"/>
      <c r="J68" s="9"/>
      <c r="K68" s="9"/>
      <c r="L68" s="9"/>
      <c r="M68" s="9"/>
      <c r="N68" s="9"/>
      <c r="O68" s="9"/>
      <c r="P68" s="9"/>
      <c r="Q68" s="9"/>
      <c r="R68" s="9"/>
      <c r="S68" s="9"/>
      <c r="T68" s="11"/>
      <c r="U68" s="9"/>
    </row>
    <row r="69" spans="1:21" s="3" customFormat="1" ht="12.75">
      <c r="A69" s="51"/>
      <c r="B69" s="7" t="s">
        <v>18</v>
      </c>
      <c r="J69" s="9"/>
      <c r="K69" s="9"/>
      <c r="L69" s="9"/>
      <c r="M69" s="9"/>
      <c r="N69" s="9"/>
      <c r="O69" s="9"/>
      <c r="P69" s="9"/>
      <c r="Q69" s="9"/>
      <c r="R69" s="9"/>
      <c r="S69" s="9"/>
      <c r="T69" s="11"/>
      <c r="U69" s="9"/>
    </row>
    <row r="70" spans="1:21" s="3" customFormat="1" ht="12.75">
      <c r="A70" s="51"/>
      <c r="B70" s="3" t="s">
        <v>19</v>
      </c>
      <c r="H70" s="3" t="s">
        <v>29</v>
      </c>
      <c r="J70" s="8">
        <f t="shared" ref="J70:J73" si="12">SUM(L70:S70)</f>
        <v>233801.05036935792</v>
      </c>
      <c r="K70" s="9"/>
      <c r="L70" s="78">
        <v>0</v>
      </c>
      <c r="M70" s="79">
        <v>0</v>
      </c>
      <c r="N70" s="79">
        <v>194314.96384298414</v>
      </c>
      <c r="O70" s="79">
        <v>0</v>
      </c>
      <c r="P70" s="79">
        <v>0</v>
      </c>
      <c r="Q70" s="79">
        <v>37381.674526373754</v>
      </c>
      <c r="R70" s="79">
        <v>0</v>
      </c>
      <c r="S70" s="80">
        <v>2104.4120000000003</v>
      </c>
      <c r="T70" s="11"/>
      <c r="U70" s="10"/>
    </row>
    <row r="71" spans="1:21" s="3" customFormat="1" ht="12.75">
      <c r="A71" s="51"/>
      <c r="B71" s="3" t="s">
        <v>20</v>
      </c>
      <c r="H71" s="3" t="s">
        <v>29</v>
      </c>
      <c r="J71" s="8">
        <f t="shared" si="12"/>
        <v>285015.56316559942</v>
      </c>
      <c r="K71" s="9"/>
      <c r="L71" s="81">
        <v>0</v>
      </c>
      <c r="M71" s="77">
        <v>0</v>
      </c>
      <c r="N71" s="77">
        <v>7917.9870680967315</v>
      </c>
      <c r="O71" s="77">
        <v>0</v>
      </c>
      <c r="P71" s="77">
        <v>645.29</v>
      </c>
      <c r="Q71" s="77">
        <v>276452.28609750269</v>
      </c>
      <c r="R71" s="77">
        <v>0</v>
      </c>
      <c r="S71" s="82">
        <v>0</v>
      </c>
      <c r="T71" s="11"/>
      <c r="U71" s="10"/>
    </row>
    <row r="72" spans="1:21" s="3" customFormat="1" ht="12.75">
      <c r="A72" s="51"/>
      <c r="B72" s="3" t="s">
        <v>21</v>
      </c>
      <c r="H72" s="3" t="s">
        <v>29</v>
      </c>
      <c r="J72" s="8">
        <f t="shared" si="12"/>
        <v>486980.79003188189</v>
      </c>
      <c r="K72" s="9"/>
      <c r="L72" s="81">
        <v>926.52</v>
      </c>
      <c r="M72" s="77">
        <v>0</v>
      </c>
      <c r="N72" s="77">
        <v>106402.15940947614</v>
      </c>
      <c r="O72" s="77">
        <v>176389.43921142872</v>
      </c>
      <c r="P72" s="77">
        <v>4467.0199999999995</v>
      </c>
      <c r="Q72" s="77">
        <v>44366.912808942347</v>
      </c>
      <c r="R72" s="77">
        <v>128259.60446354</v>
      </c>
      <c r="S72" s="82">
        <v>26169.134138494606</v>
      </c>
      <c r="T72" s="11"/>
      <c r="U72" s="10"/>
    </row>
    <row r="73" spans="1:21" s="3" customFormat="1" ht="12.75">
      <c r="A73" s="51"/>
      <c r="B73" s="3" t="s">
        <v>22</v>
      </c>
      <c r="H73" s="3" t="s">
        <v>29</v>
      </c>
      <c r="J73" s="8">
        <f t="shared" si="12"/>
        <v>7457650.5919612171</v>
      </c>
      <c r="K73" s="9"/>
      <c r="L73" s="83">
        <v>0</v>
      </c>
      <c r="M73" s="84">
        <v>0</v>
      </c>
      <c r="N73" s="84">
        <v>1916609.7252995609</v>
      </c>
      <c r="O73" s="84">
        <v>4942822.5500133019</v>
      </c>
      <c r="P73" s="84">
        <v>5467.55</v>
      </c>
      <c r="Q73" s="84">
        <v>80749.807993344642</v>
      </c>
      <c r="R73" s="84">
        <v>6023.0810785992735</v>
      </c>
      <c r="S73" s="85">
        <v>505977.8775764099</v>
      </c>
      <c r="T73" s="11"/>
      <c r="U73" s="10"/>
    </row>
    <row r="74" spans="1:21" s="3" customFormat="1" ht="12.75">
      <c r="A74" s="51"/>
      <c r="J74" s="9"/>
      <c r="K74" s="9"/>
      <c r="L74" s="9"/>
      <c r="M74" s="9"/>
      <c r="N74" s="9"/>
      <c r="O74" s="9"/>
      <c r="P74" s="9"/>
      <c r="Q74" s="9"/>
      <c r="R74" s="9"/>
      <c r="S74" s="9"/>
      <c r="T74" s="11"/>
      <c r="U74" s="9"/>
    </row>
    <row r="75" spans="1:21" s="3" customFormat="1" ht="12.75">
      <c r="A75" s="51"/>
      <c r="B75" s="7" t="s">
        <v>23</v>
      </c>
      <c r="H75" s="3" t="s">
        <v>29</v>
      </c>
      <c r="J75" s="8">
        <f>SUM(L75:S75)</f>
        <v>321645635.20037317</v>
      </c>
      <c r="K75" s="11"/>
      <c r="L75" s="8">
        <f t="shared" ref="L75:U75" si="13">SUM(L57:L58,L61:L63,L66:L67,L70:L73)</f>
        <v>6981297.6863164129</v>
      </c>
      <c r="M75" s="8">
        <f t="shared" si="13"/>
        <v>9425334.8805555701</v>
      </c>
      <c r="N75" s="8">
        <f t="shared" si="13"/>
        <v>90895851.106620669</v>
      </c>
      <c r="O75" s="8">
        <f t="shared" si="13"/>
        <v>115654071.7120766</v>
      </c>
      <c r="P75" s="8">
        <f t="shared" si="13"/>
        <v>3307760.61</v>
      </c>
      <c r="Q75" s="8">
        <f t="shared" si="13"/>
        <v>77441647.572597176</v>
      </c>
      <c r="R75" s="8">
        <f t="shared" si="13"/>
        <v>5431087.447942703</v>
      </c>
      <c r="S75" s="8">
        <f>SUM(S57:S58,S61:S63,S66:S67,S70:S73)</f>
        <v>12508584.184263986</v>
      </c>
      <c r="U75" s="8">
        <f t="shared" si="13"/>
        <v>8537078</v>
      </c>
    </row>
    <row r="76" spans="1:21" s="3" customFormat="1" ht="12.75">
      <c r="A76" s="51"/>
      <c r="J76" s="9"/>
      <c r="K76" s="9"/>
      <c r="L76" s="9"/>
      <c r="M76" s="9"/>
      <c r="N76" s="9"/>
      <c r="O76" s="9"/>
      <c r="P76" s="9"/>
      <c r="Q76" s="9"/>
      <c r="R76" s="9"/>
      <c r="S76" s="9"/>
      <c r="T76" s="9"/>
      <c r="U76" s="9"/>
    </row>
    <row r="77" spans="1:21" s="3" customFormat="1" ht="12.75">
      <c r="J77" s="9"/>
      <c r="K77" s="9"/>
      <c r="L77" s="9"/>
      <c r="M77" s="9"/>
      <c r="N77" s="9"/>
      <c r="O77" s="9"/>
      <c r="P77" s="9"/>
      <c r="Q77" s="9"/>
      <c r="R77" s="9"/>
      <c r="S77" s="9"/>
      <c r="T77" s="9"/>
      <c r="U77" s="9"/>
    </row>
    <row r="78" spans="1:21" s="4" customFormat="1" ht="12.75">
      <c r="B78" s="4" t="s">
        <v>30</v>
      </c>
      <c r="J78" s="5"/>
      <c r="K78" s="5"/>
      <c r="L78" s="5"/>
      <c r="M78" s="5"/>
      <c r="N78" s="5"/>
      <c r="O78" s="5"/>
      <c r="P78" s="5"/>
      <c r="Q78" s="5"/>
      <c r="R78" s="5"/>
      <c r="S78" s="5"/>
      <c r="T78" s="5"/>
      <c r="U78" s="5"/>
    </row>
    <row r="79" spans="1:21" s="3" customFormat="1" ht="12.75">
      <c r="J79" s="9"/>
      <c r="K79" s="9"/>
      <c r="L79" s="9"/>
      <c r="M79" s="9"/>
      <c r="N79" s="9"/>
      <c r="O79" s="9"/>
      <c r="P79" s="9"/>
      <c r="Q79" s="9"/>
      <c r="R79" s="9"/>
      <c r="S79" s="9"/>
      <c r="T79" s="9"/>
      <c r="U79" s="9"/>
    </row>
    <row r="80" spans="1:21" s="3" customFormat="1" ht="12.75">
      <c r="A80" s="51"/>
      <c r="B80" s="7" t="s">
        <v>9</v>
      </c>
      <c r="J80" s="9"/>
      <c r="K80" s="9"/>
      <c r="L80" s="9"/>
      <c r="M80" s="9"/>
      <c r="N80" s="9"/>
      <c r="O80" s="9"/>
      <c r="P80" s="9"/>
      <c r="Q80" s="9"/>
      <c r="R80" s="9"/>
      <c r="S80" s="9"/>
      <c r="T80" s="9"/>
      <c r="U80" s="9"/>
    </row>
    <row r="81" spans="1:23" s="3" customFormat="1" ht="12.75">
      <c r="A81" s="51"/>
      <c r="B81" s="3" t="s">
        <v>10</v>
      </c>
      <c r="H81" s="3" t="s">
        <v>31</v>
      </c>
      <c r="J81" s="8">
        <f t="shared" ref="J81:J82" si="14">SUM(L81:S81)</f>
        <v>0</v>
      </c>
      <c r="K81" s="9"/>
      <c r="L81" s="40">
        <v>0</v>
      </c>
      <c r="M81" s="40">
        <v>0</v>
      </c>
      <c r="N81" s="40">
        <v>0</v>
      </c>
      <c r="O81" s="40">
        <v>0</v>
      </c>
      <c r="P81" s="40">
        <v>0</v>
      </c>
      <c r="Q81" s="40">
        <v>0</v>
      </c>
      <c r="R81" s="40">
        <v>0</v>
      </c>
      <c r="S81" s="40">
        <v>0</v>
      </c>
      <c r="T81" s="11"/>
      <c r="U81" s="40"/>
    </row>
    <row r="82" spans="1:23" s="3" customFormat="1" ht="12.75">
      <c r="A82" s="51"/>
      <c r="B82" s="3" t="s">
        <v>11</v>
      </c>
      <c r="H82" s="3" t="s">
        <v>31</v>
      </c>
      <c r="J82" s="8">
        <f t="shared" si="14"/>
        <v>670759.56040000007</v>
      </c>
      <c r="K82" s="9"/>
      <c r="L82" s="21">
        <f>'Inkoopkosten transport '!L58</f>
        <v>0</v>
      </c>
      <c r="M82" s="21">
        <f>'Inkoopkosten transport '!M58</f>
        <v>0</v>
      </c>
      <c r="N82" s="21">
        <f>'Inkoopkosten transport '!N58</f>
        <v>0</v>
      </c>
      <c r="O82" s="21">
        <f>'Inkoopkosten transport '!O58</f>
        <v>571688.28040000005</v>
      </c>
      <c r="P82" s="21">
        <f>'Inkoopkosten transport '!P58</f>
        <v>0</v>
      </c>
      <c r="Q82" s="21">
        <f>'Inkoopkosten transport '!Q58</f>
        <v>99071.28</v>
      </c>
      <c r="R82" s="21">
        <f>'Inkoopkosten transport '!R58</f>
        <v>0</v>
      </c>
      <c r="S82" s="21">
        <f>'Inkoopkosten transport '!S58</f>
        <v>0</v>
      </c>
      <c r="T82" s="11"/>
      <c r="U82" s="40"/>
    </row>
    <row r="83" spans="1:23" s="3" customFormat="1" ht="12.75">
      <c r="A83" s="51"/>
      <c r="J83" s="9"/>
      <c r="K83" s="9"/>
      <c r="L83" s="9"/>
      <c r="M83" s="9"/>
      <c r="N83" s="9"/>
      <c r="O83" s="9"/>
      <c r="P83" s="9"/>
      <c r="Q83" s="9"/>
      <c r="R83" s="9"/>
      <c r="S83" s="9"/>
      <c r="T83" s="11"/>
      <c r="U83" s="9"/>
    </row>
    <row r="84" spans="1:23" s="3" customFormat="1" ht="12.75">
      <c r="A84" s="51"/>
      <c r="B84" s="7" t="s">
        <v>12</v>
      </c>
      <c r="J84" s="9"/>
      <c r="K84" s="9"/>
      <c r="L84" s="9"/>
      <c r="M84" s="9"/>
      <c r="N84" s="9"/>
      <c r="O84" s="9"/>
      <c r="P84" s="9"/>
      <c r="Q84" s="9"/>
      <c r="R84" s="9"/>
      <c r="S84" s="9"/>
      <c r="T84" s="11"/>
      <c r="U84" s="9"/>
    </row>
    <row r="85" spans="1:23" s="3" customFormat="1" ht="12.75">
      <c r="A85" s="51"/>
      <c r="B85" s="3" t="s">
        <v>13</v>
      </c>
      <c r="H85" s="3" t="s">
        <v>31</v>
      </c>
      <c r="J85" s="8">
        <f t="shared" ref="J85:J87" si="15">SUM(L85:S85)</f>
        <v>276192661.57128268</v>
      </c>
      <c r="K85" s="9"/>
      <c r="L85" s="78">
        <v>6196104.1909556789</v>
      </c>
      <c r="M85" s="79">
        <v>8874326.1353336181</v>
      </c>
      <c r="N85" s="79">
        <v>93453139.710765272</v>
      </c>
      <c r="O85" s="79">
        <v>87856295.374658436</v>
      </c>
      <c r="P85" s="79">
        <v>2159375.1800000002</v>
      </c>
      <c r="Q85" s="79">
        <v>61165648.86086607</v>
      </c>
      <c r="R85" s="79">
        <v>5587639.1952048326</v>
      </c>
      <c r="S85" s="80">
        <v>10900132.923498793</v>
      </c>
      <c r="T85" s="11"/>
      <c r="U85" s="124">
        <v>9115680.4000000004</v>
      </c>
      <c r="W85" s="56" t="s">
        <v>315</v>
      </c>
    </row>
    <row r="86" spans="1:23" s="3" customFormat="1" ht="12.75">
      <c r="A86" s="51"/>
      <c r="B86" s="3" t="s">
        <v>63</v>
      </c>
      <c r="H86" s="3" t="s">
        <v>31</v>
      </c>
      <c r="J86" s="8">
        <f t="shared" si="15"/>
        <v>735813.56021728332</v>
      </c>
      <c r="K86" s="9"/>
      <c r="L86" s="81">
        <v>6517.5532578932698</v>
      </c>
      <c r="M86" s="77">
        <v>29537.13</v>
      </c>
      <c r="N86" s="77">
        <v>239859.3023250293</v>
      </c>
      <c r="O86" s="77">
        <v>187871.32205128204</v>
      </c>
      <c r="P86" s="77">
        <v>18411.62</v>
      </c>
      <c r="Q86" s="77">
        <v>205750.40733202247</v>
      </c>
      <c r="R86" s="77">
        <v>13648.913873910618</v>
      </c>
      <c r="S86" s="82">
        <v>34217.311377145546</v>
      </c>
      <c r="T86" s="11"/>
      <c r="U86" s="10"/>
      <c r="W86" s="56" t="s">
        <v>250</v>
      </c>
    </row>
    <row r="87" spans="1:23" s="3" customFormat="1" ht="12.75">
      <c r="A87" s="51"/>
      <c r="B87" s="3" t="s">
        <v>14</v>
      </c>
      <c r="H87" s="3" t="s">
        <v>31</v>
      </c>
      <c r="J87" s="8">
        <f t="shared" si="15"/>
        <v>487979.45999999996</v>
      </c>
      <c r="K87" s="9"/>
      <c r="L87" s="83">
        <v>0</v>
      </c>
      <c r="M87" s="84">
        <v>0</v>
      </c>
      <c r="N87" s="84">
        <v>0</v>
      </c>
      <c r="O87" s="84">
        <v>0</v>
      </c>
      <c r="P87" s="84">
        <v>487979.45999999996</v>
      </c>
      <c r="Q87" s="84">
        <v>0</v>
      </c>
      <c r="R87" s="84">
        <v>0</v>
      </c>
      <c r="S87" s="85">
        <v>0</v>
      </c>
      <c r="T87" s="11"/>
      <c r="U87" s="10"/>
    </row>
    <row r="88" spans="1:23" s="3" customFormat="1" ht="12.75">
      <c r="A88" s="51"/>
      <c r="J88" s="9"/>
      <c r="K88" s="9"/>
      <c r="L88" s="9"/>
      <c r="M88" s="9"/>
      <c r="N88" s="9"/>
      <c r="O88" s="9"/>
      <c r="P88" s="9"/>
      <c r="Q88" s="9"/>
      <c r="R88" s="9"/>
      <c r="S88" s="9"/>
      <c r="T88" s="11"/>
      <c r="U88" s="9"/>
    </row>
    <row r="89" spans="1:23" s="3" customFormat="1" ht="12.75">
      <c r="A89" s="51"/>
      <c r="B89" s="7" t="s">
        <v>15</v>
      </c>
      <c r="J89" s="9"/>
      <c r="K89" s="9"/>
      <c r="L89" s="9"/>
      <c r="M89" s="9"/>
      <c r="N89" s="9"/>
      <c r="O89" s="9"/>
      <c r="P89" s="9"/>
      <c r="Q89" s="9"/>
      <c r="R89" s="9"/>
      <c r="S89" s="9"/>
      <c r="T89" s="11"/>
      <c r="U89" s="9"/>
    </row>
    <row r="90" spans="1:23" s="3" customFormat="1" ht="12.75">
      <c r="A90" s="51"/>
      <c r="B90" s="3" t="s">
        <v>16</v>
      </c>
      <c r="H90" s="3" t="s">
        <v>31</v>
      </c>
      <c r="J90" s="8">
        <f t="shared" ref="J90:J91" si="16">SUM(L90:S90)</f>
        <v>44865238.061081208</v>
      </c>
      <c r="K90" s="9"/>
      <c r="L90" s="78">
        <v>0</v>
      </c>
      <c r="M90" s="79">
        <v>441340</v>
      </c>
      <c r="N90" s="79">
        <v>0</v>
      </c>
      <c r="O90" s="79">
        <v>30543455.629999999</v>
      </c>
      <c r="P90" s="79">
        <v>97396.56</v>
      </c>
      <c r="Q90" s="79">
        <v>13776110.821081214</v>
      </c>
      <c r="R90" s="79">
        <v>6935.05</v>
      </c>
      <c r="S90" s="80">
        <v>0</v>
      </c>
      <c r="T90" s="11"/>
      <c r="U90" s="10"/>
    </row>
    <row r="91" spans="1:23" s="3" customFormat="1" ht="12.75">
      <c r="A91" s="51"/>
      <c r="B91" s="3" t="s">
        <v>17</v>
      </c>
      <c r="H91" s="3" t="s">
        <v>31</v>
      </c>
      <c r="J91" s="8">
        <f t="shared" si="16"/>
        <v>932276.7665161211</v>
      </c>
      <c r="K91" s="9"/>
      <c r="L91" s="83">
        <v>935.7297297297298</v>
      </c>
      <c r="M91" s="84">
        <v>0</v>
      </c>
      <c r="N91" s="84">
        <v>931341.0367863914</v>
      </c>
      <c r="O91" s="84">
        <v>0</v>
      </c>
      <c r="P91" s="84">
        <v>0</v>
      </c>
      <c r="Q91" s="84">
        <v>0</v>
      </c>
      <c r="R91" s="84">
        <v>0</v>
      </c>
      <c r="S91" s="85">
        <v>0</v>
      </c>
      <c r="T91" s="11"/>
      <c r="U91" s="10"/>
    </row>
    <row r="92" spans="1:23" s="3" customFormat="1" ht="12.75">
      <c r="A92" s="51"/>
      <c r="J92" s="9"/>
      <c r="K92" s="9"/>
      <c r="L92" s="9"/>
      <c r="M92" s="9"/>
      <c r="N92" s="9"/>
      <c r="O92" s="9"/>
      <c r="P92" s="9"/>
      <c r="Q92" s="9"/>
      <c r="R92" s="9"/>
      <c r="S92" s="9"/>
      <c r="T92" s="11"/>
      <c r="U92" s="9"/>
    </row>
    <row r="93" spans="1:23" s="3" customFormat="1" ht="12.75">
      <c r="A93" s="51"/>
      <c r="B93" s="7" t="s">
        <v>18</v>
      </c>
      <c r="J93" s="9"/>
      <c r="K93" s="9"/>
      <c r="L93" s="9"/>
      <c r="M93" s="9"/>
      <c r="N93" s="9"/>
      <c r="O93" s="9"/>
      <c r="P93" s="9"/>
      <c r="Q93" s="9"/>
      <c r="R93" s="9"/>
      <c r="S93" s="9"/>
      <c r="T93" s="11"/>
      <c r="U93" s="9"/>
    </row>
    <row r="94" spans="1:23" s="3" customFormat="1" ht="12.75">
      <c r="A94" s="51"/>
      <c r="B94" s="3" t="s">
        <v>19</v>
      </c>
      <c r="H94" s="3" t="s">
        <v>31</v>
      </c>
      <c r="J94" s="8">
        <f t="shared" ref="J94:J97" si="17">SUM(L94:S94)</f>
        <v>1877942.718858436</v>
      </c>
      <c r="K94" s="9"/>
      <c r="L94" s="78">
        <v>0</v>
      </c>
      <c r="M94" s="79">
        <v>0</v>
      </c>
      <c r="N94" s="79">
        <v>1415520.586139837</v>
      </c>
      <c r="O94" s="79">
        <v>0</v>
      </c>
      <c r="P94" s="79">
        <v>0</v>
      </c>
      <c r="Q94" s="79">
        <v>448588.85422594869</v>
      </c>
      <c r="R94" s="79">
        <v>0</v>
      </c>
      <c r="S94" s="80">
        <v>13833.278492650297</v>
      </c>
      <c r="T94" s="11"/>
      <c r="U94" s="10"/>
    </row>
    <row r="95" spans="1:23" s="3" customFormat="1" ht="12.75">
      <c r="A95" s="51"/>
      <c r="B95" s="3" t="s">
        <v>20</v>
      </c>
      <c r="H95" s="3" t="s">
        <v>31</v>
      </c>
      <c r="J95" s="8">
        <f t="shared" si="17"/>
        <v>246106.64446921975</v>
      </c>
      <c r="K95" s="9"/>
      <c r="L95" s="81">
        <v>0</v>
      </c>
      <c r="M95" s="77">
        <v>0</v>
      </c>
      <c r="N95" s="77">
        <v>219733.71049465745</v>
      </c>
      <c r="O95" s="77">
        <v>0</v>
      </c>
      <c r="P95" s="77">
        <v>299.14999999999998</v>
      </c>
      <c r="Q95" s="77">
        <v>24278.700948590424</v>
      </c>
      <c r="R95" s="77">
        <v>0</v>
      </c>
      <c r="S95" s="82">
        <v>1795.0830259718859</v>
      </c>
      <c r="T95" s="11"/>
      <c r="U95" s="10"/>
    </row>
    <row r="96" spans="1:23" s="3" customFormat="1" ht="12.75">
      <c r="A96" s="51"/>
      <c r="B96" s="3" t="s">
        <v>21</v>
      </c>
      <c r="H96" s="3" t="s">
        <v>31</v>
      </c>
      <c r="J96" s="8">
        <f t="shared" si="17"/>
        <v>408005.25052896037</v>
      </c>
      <c r="K96" s="9"/>
      <c r="L96" s="81">
        <v>0</v>
      </c>
      <c r="M96" s="77">
        <v>14857.064563407626</v>
      </c>
      <c r="N96" s="77">
        <v>96589.206545396504</v>
      </c>
      <c r="O96" s="77">
        <v>147775.53190456674</v>
      </c>
      <c r="P96" s="77">
        <v>1320.13</v>
      </c>
      <c r="Q96" s="77">
        <v>45370.314971617452</v>
      </c>
      <c r="R96" s="77">
        <v>85104.959999999992</v>
      </c>
      <c r="S96" s="82">
        <v>16988.042543972049</v>
      </c>
      <c r="T96" s="11"/>
      <c r="U96" s="10"/>
    </row>
    <row r="97" spans="1:21" s="3" customFormat="1" ht="12.75">
      <c r="A97" s="51"/>
      <c r="B97" s="3" t="s">
        <v>22</v>
      </c>
      <c r="H97" s="3" t="s">
        <v>31</v>
      </c>
      <c r="J97" s="8">
        <f t="shared" si="17"/>
        <v>12656142.474145027</v>
      </c>
      <c r="K97" s="9"/>
      <c r="L97" s="83">
        <v>0</v>
      </c>
      <c r="M97" s="84">
        <v>0</v>
      </c>
      <c r="N97" s="84">
        <v>1686969.4772815495</v>
      </c>
      <c r="O97" s="84">
        <v>5672020.0100818323</v>
      </c>
      <c r="P97" s="84">
        <v>8895.94</v>
      </c>
      <c r="Q97" s="84">
        <v>4974521.7100218823</v>
      </c>
      <c r="R97" s="84">
        <v>176.94735418167355</v>
      </c>
      <c r="S97" s="85">
        <v>313558.38940557936</v>
      </c>
      <c r="T97" s="11"/>
      <c r="U97" s="10"/>
    </row>
    <row r="98" spans="1:21" s="3" customFormat="1" ht="12.75">
      <c r="A98" s="51"/>
      <c r="J98" s="9"/>
      <c r="K98" s="9"/>
      <c r="L98" s="9"/>
      <c r="M98" s="9"/>
      <c r="N98" s="9"/>
      <c r="O98" s="9"/>
      <c r="P98" s="9"/>
      <c r="Q98" s="9"/>
      <c r="R98" s="9"/>
      <c r="S98" s="9"/>
      <c r="T98" s="11"/>
      <c r="U98" s="9"/>
    </row>
    <row r="99" spans="1:21" s="3" customFormat="1" ht="12.75">
      <c r="A99" s="51"/>
      <c r="B99" s="7" t="s">
        <v>23</v>
      </c>
      <c r="H99" s="3" t="s">
        <v>31</v>
      </c>
      <c r="J99" s="8">
        <f>SUM(L99:S99)</f>
        <v>339072926.06749898</v>
      </c>
      <c r="K99" s="11"/>
      <c r="L99" s="8">
        <f t="shared" ref="L99:U99" si="18">SUM(L81:L82,L85:L87,L90:L91,L94:L97)</f>
        <v>6203557.4739433015</v>
      </c>
      <c r="M99" s="8">
        <f t="shared" si="18"/>
        <v>9360060.3298970275</v>
      </c>
      <c r="N99" s="8">
        <f t="shared" si="18"/>
        <v>98043153.030338138</v>
      </c>
      <c r="O99" s="8">
        <f t="shared" si="18"/>
        <v>124979106.1490961</v>
      </c>
      <c r="P99" s="8">
        <f t="shared" si="18"/>
        <v>2773678.04</v>
      </c>
      <c r="Q99" s="8">
        <f t="shared" si="18"/>
        <v>80739340.949447349</v>
      </c>
      <c r="R99" s="8">
        <f t="shared" si="18"/>
        <v>5693505.0664329249</v>
      </c>
      <c r="S99" s="8">
        <f>SUM(S81:S82,S85:S87,S90:S91,S94:S97)</f>
        <v>11280525.028344112</v>
      </c>
      <c r="U99" s="8">
        <f t="shared" si="18"/>
        <v>9115680.4000000004</v>
      </c>
    </row>
    <row r="100" spans="1:21" s="3" customFormat="1" ht="12.75">
      <c r="A100" s="51"/>
    </row>
    <row r="101" spans="1:21" s="3" customFormat="1" ht="12.75">
      <c r="A101" s="51"/>
    </row>
    <row r="102" spans="1:21" s="3" customFormat="1" ht="12.75">
      <c r="A102" s="51"/>
    </row>
    <row r="103" spans="1:21" s="3" customFormat="1" ht="12.75">
      <c r="A103" s="51"/>
    </row>
    <row r="104" spans="1:21" s="3" customFormat="1" ht="12.75"/>
    <row r="105" spans="1:21" s="3" customFormat="1" ht="12.75"/>
    <row r="106" spans="1:21" s="3" customFormat="1" ht="12.75"/>
    <row r="107" spans="1:21" s="3" customFormat="1" ht="12.75"/>
    <row r="108" spans="1:21" s="3" customFormat="1" ht="12.75"/>
    <row r="109" spans="1:21" s="3" customFormat="1" ht="12.75"/>
    <row r="110" spans="1:21" s="3" customFormat="1" ht="12.75"/>
    <row r="111" spans="1:21" s="3" customFormat="1" ht="12.75"/>
    <row r="112" spans="1:21"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tabColor rgb="FFCCFFCC"/>
  </sheetPr>
  <dimension ref="A1:W197"/>
  <sheetViews>
    <sheetView showGridLines="0" zoomScale="85" zoomScaleNormal="85" workbookViewId="0">
      <pane xSplit="3" ySplit="6" topLeftCell="K88" activePane="bottomRight" state="frozen"/>
      <selection activeCell="O102" sqref="O102"/>
      <selection pane="topRight" activeCell="O102" sqref="O102"/>
      <selection pane="bottomLeft" activeCell="O102" sqref="O102"/>
      <selection pane="bottomRight"/>
    </sheetView>
  </sheetViews>
  <sheetFormatPr defaultRowHeight="14.25"/>
  <cols>
    <col min="1" max="1" width="4" style="132" customWidth="1"/>
    <col min="2" max="2" width="64.5703125" style="132" customWidth="1"/>
    <col min="3" max="3" width="2.7109375" style="132" customWidth="1"/>
    <col min="4" max="4" width="12.7109375" style="132" customWidth="1"/>
    <col min="5" max="7" width="2.7109375" style="132" customWidth="1"/>
    <col min="8" max="8" width="16" style="132" customWidth="1"/>
    <col min="9" max="9" width="3.7109375" style="132" customWidth="1"/>
    <col min="10" max="10" width="18" style="132" customWidth="1"/>
    <col min="11" max="11" width="2.85546875" style="132" customWidth="1"/>
    <col min="12" max="19" width="15.5703125" style="132" customWidth="1"/>
    <col min="20" max="20" width="3.7109375" style="132" customWidth="1"/>
    <col min="21" max="22" width="14.85546875" style="132" customWidth="1"/>
    <col min="23" max="16384" width="9.140625" style="132"/>
  </cols>
  <sheetData>
    <row r="1" spans="1:23">
      <c r="B1" s="3" t="s">
        <v>351</v>
      </c>
    </row>
    <row r="2" spans="1:23" s="1" customFormat="1" ht="18" customHeight="1">
      <c r="B2" s="2" t="s">
        <v>161</v>
      </c>
    </row>
    <row r="3" spans="1:23" s="3" customFormat="1" ht="12.75"/>
    <row r="4" spans="1:23" s="3" customFormat="1" ht="12.75">
      <c r="B4" s="3" t="s">
        <v>336</v>
      </c>
    </row>
    <row r="5" spans="1:23" s="3" customFormat="1" ht="12.75"/>
    <row r="6" spans="1:23" s="4" customFormat="1" ht="12.75">
      <c r="D6" s="4" t="s">
        <v>120</v>
      </c>
      <c r="H6" s="4" t="s">
        <v>0</v>
      </c>
      <c r="J6" s="4" t="s">
        <v>1</v>
      </c>
      <c r="L6" s="60" t="s">
        <v>2</v>
      </c>
      <c r="M6" s="60" t="s">
        <v>52</v>
      </c>
      <c r="N6" s="60" t="s">
        <v>3</v>
      </c>
      <c r="O6" s="60" t="s">
        <v>4</v>
      </c>
      <c r="P6" s="60" t="s">
        <v>5</v>
      </c>
      <c r="Q6" s="60" t="s">
        <v>6</v>
      </c>
      <c r="R6" s="60" t="s">
        <v>7</v>
      </c>
      <c r="S6" s="60" t="s">
        <v>25</v>
      </c>
      <c r="U6" s="4" t="s">
        <v>141</v>
      </c>
      <c r="W6" s="4" t="s">
        <v>121</v>
      </c>
    </row>
    <row r="7" spans="1:23" s="3" customFormat="1" ht="12.75"/>
    <row r="8" spans="1:23" s="4" customFormat="1" ht="12.75">
      <c r="B8" s="4" t="s">
        <v>53</v>
      </c>
    </row>
    <row r="9" spans="1:23" s="13" customFormat="1" ht="12.75"/>
    <row r="10" spans="1:23" s="3" customFormat="1" ht="12.75">
      <c r="A10" s="51"/>
      <c r="B10" s="17" t="s">
        <v>42</v>
      </c>
      <c r="C10" s="30"/>
      <c r="D10" s="30"/>
      <c r="E10" s="30"/>
      <c r="F10" s="30"/>
      <c r="G10" s="30"/>
    </row>
    <row r="11" spans="1:23" s="3" customFormat="1" ht="12.75">
      <c r="A11" s="51"/>
      <c r="B11" s="3" t="s">
        <v>54</v>
      </c>
      <c r="C11" s="30"/>
      <c r="D11" s="51"/>
      <c r="E11" s="30"/>
      <c r="F11" s="30"/>
      <c r="G11" s="30"/>
      <c r="H11" s="30" t="s">
        <v>58</v>
      </c>
      <c r="J11" s="8">
        <f>SUM(L11:S11)</f>
        <v>1990152.09</v>
      </c>
      <c r="K11" s="9"/>
      <c r="L11" s="10">
        <v>0</v>
      </c>
      <c r="M11" s="10">
        <v>0</v>
      </c>
      <c r="N11" s="10">
        <v>141000</v>
      </c>
      <c r="O11" s="10">
        <v>1416466.35</v>
      </c>
      <c r="P11" s="10">
        <v>0</v>
      </c>
      <c r="Q11" s="10">
        <v>191329.98</v>
      </c>
      <c r="R11" s="10">
        <v>0</v>
      </c>
      <c r="S11" s="10">
        <v>241355.76</v>
      </c>
      <c r="U11" s="40"/>
      <c r="W11" s="3" t="s">
        <v>252</v>
      </c>
    </row>
    <row r="12" spans="1:23" s="3" customFormat="1" ht="12.75">
      <c r="A12" s="51"/>
      <c r="B12" s="3" t="s">
        <v>155</v>
      </c>
      <c r="C12" s="30"/>
      <c r="D12" s="51"/>
      <c r="E12" s="30"/>
      <c r="F12" s="30"/>
      <c r="G12" s="30"/>
      <c r="H12" s="30" t="s">
        <v>58</v>
      </c>
      <c r="J12" s="8">
        <f t="shared" ref="J12:J17" si="0">SUM(L12:S12)</f>
        <v>439960.63491682807</v>
      </c>
      <c r="K12" s="9"/>
      <c r="L12" s="10">
        <v>0</v>
      </c>
      <c r="M12" s="10">
        <v>0</v>
      </c>
      <c r="N12" s="10">
        <v>425430.30491682806</v>
      </c>
      <c r="O12" s="10">
        <v>0</v>
      </c>
      <c r="P12" s="10">
        <v>5552.9</v>
      </c>
      <c r="Q12" s="10">
        <v>0</v>
      </c>
      <c r="R12" s="10">
        <v>0</v>
      </c>
      <c r="S12" s="10">
        <v>8977.43</v>
      </c>
      <c r="U12" s="40"/>
    </row>
    <row r="13" spans="1:23" s="3" customFormat="1" ht="12.75">
      <c r="A13" s="51"/>
      <c r="B13" s="3" t="s">
        <v>43</v>
      </c>
      <c r="C13" s="30"/>
      <c r="D13" s="51"/>
      <c r="E13" s="30"/>
      <c r="F13" s="30"/>
      <c r="G13" s="30"/>
      <c r="H13" s="30" t="s">
        <v>58</v>
      </c>
      <c r="J13" s="8">
        <f t="shared" si="0"/>
        <v>7615567.1399999997</v>
      </c>
      <c r="K13" s="9"/>
      <c r="L13" s="10">
        <v>0</v>
      </c>
      <c r="M13" s="10">
        <v>0</v>
      </c>
      <c r="N13" s="10">
        <v>7590000</v>
      </c>
      <c r="O13" s="10">
        <v>34830.61</v>
      </c>
      <c r="P13" s="10">
        <v>1266.8900000000001</v>
      </c>
      <c r="Q13" s="10">
        <v>-10530.36</v>
      </c>
      <c r="R13" s="10">
        <v>0</v>
      </c>
      <c r="S13" s="10">
        <v>0</v>
      </c>
      <c r="U13" s="40"/>
    </row>
    <row r="14" spans="1:23" s="3" customFormat="1" ht="12.75">
      <c r="A14" s="51"/>
      <c r="B14" s="3" t="s">
        <v>44</v>
      </c>
      <c r="C14" s="30"/>
      <c r="D14" s="66"/>
      <c r="E14" s="30"/>
      <c r="F14" s="30"/>
      <c r="G14" s="30"/>
      <c r="H14" s="30" t="s">
        <v>58</v>
      </c>
      <c r="J14" s="8">
        <f t="shared" si="0"/>
        <v>830178.35339234758</v>
      </c>
      <c r="K14" s="9"/>
      <c r="L14" s="10">
        <v>0</v>
      </c>
      <c r="M14" s="10">
        <v>0</v>
      </c>
      <c r="N14" s="10">
        <v>0</v>
      </c>
      <c r="O14" s="10">
        <v>830178.35339234758</v>
      </c>
      <c r="P14" s="10">
        <v>0</v>
      </c>
      <c r="Q14" s="10">
        <v>0</v>
      </c>
      <c r="R14" s="10">
        <v>0</v>
      </c>
      <c r="S14" s="10">
        <v>0</v>
      </c>
      <c r="U14" s="40"/>
    </row>
    <row r="15" spans="1:23" s="3" customFormat="1" ht="12.75">
      <c r="A15" s="51"/>
      <c r="B15" s="3" t="s">
        <v>45</v>
      </c>
      <c r="C15" s="30"/>
      <c r="D15" s="51"/>
      <c r="E15" s="30"/>
      <c r="F15" s="30"/>
      <c r="G15" s="30"/>
      <c r="H15" s="30" t="s">
        <v>58</v>
      </c>
      <c r="J15" s="8">
        <f t="shared" si="0"/>
        <v>1939392.3001598518</v>
      </c>
      <c r="K15" s="9"/>
      <c r="L15" s="10">
        <v>0</v>
      </c>
      <c r="M15" s="10">
        <v>0</v>
      </c>
      <c r="N15" s="10">
        <v>0</v>
      </c>
      <c r="O15" s="10">
        <v>1939392.3001598518</v>
      </c>
      <c r="P15" s="10">
        <v>0</v>
      </c>
      <c r="Q15" s="10">
        <v>0</v>
      </c>
      <c r="R15" s="10">
        <v>0</v>
      </c>
      <c r="S15" s="10">
        <v>0</v>
      </c>
      <c r="U15" s="40"/>
    </row>
    <row r="16" spans="1:23" s="3" customFormat="1" ht="12.75">
      <c r="A16" s="51"/>
      <c r="B16" s="3" t="s">
        <v>46</v>
      </c>
      <c r="C16" s="30"/>
      <c r="D16" s="51"/>
      <c r="E16" s="30"/>
      <c r="F16" s="30"/>
      <c r="G16" s="30"/>
      <c r="H16" s="30" t="s">
        <v>58</v>
      </c>
      <c r="J16" s="8">
        <f t="shared" si="0"/>
        <v>0</v>
      </c>
      <c r="K16" s="9"/>
      <c r="L16" s="10">
        <v>0</v>
      </c>
      <c r="M16" s="10">
        <v>0</v>
      </c>
      <c r="N16" s="10">
        <v>0</v>
      </c>
      <c r="O16" s="10">
        <v>0</v>
      </c>
      <c r="P16" s="10">
        <v>0</v>
      </c>
      <c r="Q16" s="10">
        <v>0</v>
      </c>
      <c r="R16" s="10">
        <v>0</v>
      </c>
      <c r="S16" s="10">
        <v>0</v>
      </c>
      <c r="U16" s="40"/>
    </row>
    <row r="17" spans="1:21" s="3" customFormat="1" ht="12.75">
      <c r="A17" s="51"/>
      <c r="B17" s="3" t="s">
        <v>47</v>
      </c>
      <c r="C17" s="30"/>
      <c r="D17" s="51"/>
      <c r="E17" s="30"/>
      <c r="F17" s="30"/>
      <c r="G17" s="30"/>
      <c r="H17" s="30" t="s">
        <v>58</v>
      </c>
      <c r="J17" s="8">
        <f t="shared" si="0"/>
        <v>0</v>
      </c>
      <c r="K17" s="9"/>
      <c r="L17" s="10">
        <v>0</v>
      </c>
      <c r="M17" s="10">
        <v>0</v>
      </c>
      <c r="N17" s="10">
        <v>0</v>
      </c>
      <c r="O17" s="10">
        <v>0</v>
      </c>
      <c r="P17" s="10">
        <v>0</v>
      </c>
      <c r="Q17" s="10">
        <v>0</v>
      </c>
      <c r="R17" s="10">
        <v>0</v>
      </c>
      <c r="S17" s="10">
        <v>0</v>
      </c>
      <c r="U17" s="40"/>
    </row>
    <row r="18" spans="1:21" s="3" customFormat="1" ht="12.75">
      <c r="A18" s="51"/>
      <c r="C18" s="30"/>
      <c r="D18" s="30"/>
      <c r="E18" s="30"/>
      <c r="F18" s="30"/>
      <c r="G18" s="30"/>
      <c r="H18" s="73"/>
      <c r="I18" s="73"/>
      <c r="J18" s="73"/>
      <c r="K18" s="73"/>
      <c r="L18" s="73"/>
      <c r="M18" s="73"/>
      <c r="N18" s="73"/>
      <c r="O18" s="73"/>
      <c r="P18" s="73"/>
      <c r="Q18" s="73"/>
      <c r="R18" s="73"/>
      <c r="S18" s="73"/>
      <c r="U18" s="73"/>
    </row>
    <row r="19" spans="1:21" s="3" customFormat="1" ht="12.75">
      <c r="A19" s="51"/>
      <c r="B19" s="3" t="s">
        <v>41</v>
      </c>
      <c r="C19" s="30"/>
      <c r="D19" s="30"/>
      <c r="E19" s="30"/>
      <c r="F19" s="30"/>
      <c r="G19" s="30"/>
      <c r="H19" s="30" t="s">
        <v>58</v>
      </c>
      <c r="J19" s="8">
        <f>SUM(L19:S19)</f>
        <v>12815250.518469024</v>
      </c>
      <c r="K19" s="9"/>
      <c r="L19" s="8">
        <f>SUM(L11:L17)</f>
        <v>0</v>
      </c>
      <c r="M19" s="8">
        <f t="shared" ref="M19:R19" si="1">SUM(M11:M17)</f>
        <v>0</v>
      </c>
      <c r="N19" s="8">
        <f t="shared" si="1"/>
        <v>8156430.3049168279</v>
      </c>
      <c r="O19" s="8">
        <f t="shared" si="1"/>
        <v>4220867.6135521997</v>
      </c>
      <c r="P19" s="8">
        <f t="shared" si="1"/>
        <v>6819.79</v>
      </c>
      <c r="Q19" s="8">
        <f t="shared" si="1"/>
        <v>180799.62</v>
      </c>
      <c r="R19" s="8">
        <f t="shared" si="1"/>
        <v>0</v>
      </c>
      <c r="S19" s="8">
        <f>SUM(S11:S17)</f>
        <v>250333.19</v>
      </c>
      <c r="U19" s="40"/>
    </row>
    <row r="20" spans="1:21" s="3" customFormat="1" ht="12.75">
      <c r="A20" s="51"/>
      <c r="C20" s="30"/>
      <c r="D20" s="30"/>
      <c r="E20" s="30"/>
      <c r="F20" s="30"/>
      <c r="G20" s="30"/>
      <c r="H20" s="30"/>
    </row>
    <row r="21" spans="1:21" s="3" customFormat="1" ht="12.75">
      <c r="A21" s="51"/>
      <c r="B21" s="17"/>
      <c r="C21" s="30"/>
      <c r="D21" s="30"/>
      <c r="E21" s="30"/>
      <c r="F21" s="30"/>
      <c r="G21" s="30"/>
      <c r="H21" s="30"/>
    </row>
    <row r="22" spans="1:21" s="3" customFormat="1" ht="12.75">
      <c r="A22" s="51"/>
      <c r="B22" s="17" t="s">
        <v>39</v>
      </c>
      <c r="C22" s="30"/>
      <c r="D22" s="30"/>
      <c r="E22" s="30"/>
      <c r="F22" s="30"/>
      <c r="G22" s="30"/>
      <c r="H22" s="30"/>
    </row>
    <row r="23" spans="1:21" s="3" customFormat="1" ht="12.75">
      <c r="A23" s="51"/>
      <c r="B23" s="3" t="s">
        <v>54</v>
      </c>
      <c r="C23" s="30"/>
      <c r="D23" s="30"/>
      <c r="E23" s="30"/>
      <c r="F23" s="30"/>
      <c r="G23" s="30"/>
      <c r="H23" s="30" t="s">
        <v>58</v>
      </c>
      <c r="J23" s="8">
        <f t="shared" ref="J23:J29" si="2">SUM(L23:S23)</f>
        <v>2134600.1800000002</v>
      </c>
      <c r="K23" s="9"/>
      <c r="L23" s="10">
        <v>0</v>
      </c>
      <c r="M23" s="10">
        <v>0</v>
      </c>
      <c r="N23" s="10">
        <v>141000</v>
      </c>
      <c r="O23" s="10">
        <v>1416466.35</v>
      </c>
      <c r="P23" s="10">
        <v>0</v>
      </c>
      <c r="Q23" s="10">
        <v>335778.07000000007</v>
      </c>
      <c r="R23" s="10">
        <v>0</v>
      </c>
      <c r="S23" s="10">
        <v>241355.76</v>
      </c>
      <c r="U23" s="40"/>
    </row>
    <row r="24" spans="1:21" s="3" customFormat="1" ht="12.75">
      <c r="A24" s="51"/>
      <c r="B24" s="3" t="s">
        <v>55</v>
      </c>
      <c r="H24" s="30" t="s">
        <v>58</v>
      </c>
      <c r="J24" s="8">
        <f t="shared" si="2"/>
        <v>434407.73491682805</v>
      </c>
      <c r="K24" s="9"/>
      <c r="L24" s="10">
        <v>0</v>
      </c>
      <c r="M24" s="10">
        <v>0</v>
      </c>
      <c r="N24" s="10">
        <v>425430.30491682806</v>
      </c>
      <c r="O24" s="10">
        <v>0</v>
      </c>
      <c r="P24" s="10">
        <v>0</v>
      </c>
      <c r="Q24" s="10">
        <v>0</v>
      </c>
      <c r="R24" s="10">
        <v>0</v>
      </c>
      <c r="S24" s="10">
        <v>8977.43</v>
      </c>
      <c r="U24" s="40"/>
    </row>
    <row r="25" spans="1:21" s="3" customFormat="1" ht="12.75">
      <c r="A25" s="51"/>
      <c r="B25" s="3" t="s">
        <v>43</v>
      </c>
      <c r="C25" s="30"/>
      <c r="D25" s="30"/>
      <c r="E25" s="30"/>
      <c r="F25" s="30"/>
      <c r="G25" s="30"/>
      <c r="H25" s="30" t="s">
        <v>58</v>
      </c>
      <c r="J25" s="8">
        <f t="shared" si="2"/>
        <v>7624830.6100000003</v>
      </c>
      <c r="K25" s="9"/>
      <c r="L25" s="10">
        <v>0</v>
      </c>
      <c r="M25" s="10">
        <v>0</v>
      </c>
      <c r="N25" s="10">
        <v>7590000</v>
      </c>
      <c r="O25" s="10">
        <v>34830.61</v>
      </c>
      <c r="P25" s="10">
        <v>0</v>
      </c>
      <c r="Q25" s="10">
        <v>0</v>
      </c>
      <c r="R25" s="10">
        <v>0</v>
      </c>
      <c r="S25" s="10">
        <v>0</v>
      </c>
      <c r="U25" s="40"/>
    </row>
    <row r="26" spans="1:21" s="3" customFormat="1" ht="12.75">
      <c r="A26" s="51"/>
      <c r="B26" s="3" t="s">
        <v>44</v>
      </c>
      <c r="C26" s="30"/>
      <c r="D26" s="30"/>
      <c r="E26" s="30"/>
      <c r="F26" s="30"/>
      <c r="G26" s="30"/>
      <c r="H26" s="30" t="s">
        <v>58</v>
      </c>
      <c r="J26" s="8">
        <f t="shared" si="2"/>
        <v>0</v>
      </c>
      <c r="K26" s="9"/>
      <c r="L26" s="10">
        <v>0</v>
      </c>
      <c r="M26" s="10">
        <v>0</v>
      </c>
      <c r="N26" s="10">
        <v>0</v>
      </c>
      <c r="O26" s="10">
        <v>0</v>
      </c>
      <c r="P26" s="10">
        <v>0</v>
      </c>
      <c r="Q26" s="10">
        <v>0</v>
      </c>
      <c r="R26" s="10">
        <v>0</v>
      </c>
      <c r="S26" s="10">
        <v>0</v>
      </c>
      <c r="U26" s="40"/>
    </row>
    <row r="27" spans="1:21" s="3" customFormat="1" ht="12.75">
      <c r="A27" s="51"/>
      <c r="B27" s="3" t="s">
        <v>45</v>
      </c>
      <c r="C27" s="30"/>
      <c r="D27" s="30"/>
      <c r="E27" s="30"/>
      <c r="F27" s="30"/>
      <c r="G27" s="30"/>
      <c r="H27" s="30" t="s">
        <v>58</v>
      </c>
      <c r="J27" s="8">
        <f t="shared" si="2"/>
        <v>0</v>
      </c>
      <c r="K27" s="9"/>
      <c r="L27" s="10">
        <v>0</v>
      </c>
      <c r="M27" s="10">
        <v>0</v>
      </c>
      <c r="N27" s="10">
        <v>0</v>
      </c>
      <c r="O27" s="10">
        <v>0</v>
      </c>
      <c r="P27" s="10">
        <v>0</v>
      </c>
      <c r="Q27" s="10">
        <v>0</v>
      </c>
      <c r="R27" s="10">
        <v>0</v>
      </c>
      <c r="S27" s="10">
        <v>0</v>
      </c>
      <c r="U27" s="40"/>
    </row>
    <row r="28" spans="1:21" s="3" customFormat="1" ht="12.75">
      <c r="A28" s="51"/>
      <c r="B28" s="3" t="s">
        <v>46</v>
      </c>
      <c r="C28" s="30"/>
      <c r="D28" s="30"/>
      <c r="E28" s="30"/>
      <c r="F28" s="30"/>
      <c r="G28" s="30"/>
      <c r="H28" s="30" t="s">
        <v>58</v>
      </c>
      <c r="J28" s="8">
        <f t="shared" si="2"/>
        <v>0</v>
      </c>
      <c r="K28" s="9"/>
      <c r="L28" s="10">
        <v>0</v>
      </c>
      <c r="M28" s="10">
        <v>0</v>
      </c>
      <c r="N28" s="10">
        <v>0</v>
      </c>
      <c r="O28" s="10">
        <v>0</v>
      </c>
      <c r="P28" s="10">
        <v>0</v>
      </c>
      <c r="Q28" s="10">
        <v>0</v>
      </c>
      <c r="R28" s="10">
        <v>0</v>
      </c>
      <c r="S28" s="10">
        <v>0</v>
      </c>
      <c r="U28" s="40"/>
    </row>
    <row r="29" spans="1:21" s="3" customFormat="1" ht="12.75">
      <c r="A29" s="51"/>
      <c r="B29" s="3" t="s">
        <v>47</v>
      </c>
      <c r="C29" s="30"/>
      <c r="D29" s="30"/>
      <c r="E29" s="30"/>
      <c r="F29" s="30"/>
      <c r="G29" s="30"/>
      <c r="H29" s="30" t="s">
        <v>58</v>
      </c>
      <c r="J29" s="8">
        <f t="shared" si="2"/>
        <v>0</v>
      </c>
      <c r="K29" s="9"/>
      <c r="L29" s="10">
        <v>0</v>
      </c>
      <c r="M29" s="10">
        <v>0</v>
      </c>
      <c r="N29" s="10">
        <v>0</v>
      </c>
      <c r="O29" s="10">
        <v>0</v>
      </c>
      <c r="P29" s="10">
        <v>0</v>
      </c>
      <c r="Q29" s="10">
        <v>0</v>
      </c>
      <c r="R29" s="10">
        <v>0</v>
      </c>
      <c r="S29" s="10">
        <v>0</v>
      </c>
      <c r="U29" s="40"/>
    </row>
    <row r="30" spans="1:21" s="3" customFormat="1" ht="12.75">
      <c r="A30" s="51"/>
      <c r="C30" s="30"/>
      <c r="D30" s="30"/>
      <c r="E30" s="30"/>
      <c r="F30" s="30"/>
      <c r="G30" s="30"/>
      <c r="H30" s="30"/>
      <c r="J30" s="73"/>
      <c r="K30" s="73"/>
      <c r="L30" s="73"/>
      <c r="M30" s="73"/>
      <c r="N30" s="73"/>
      <c r="O30" s="73"/>
      <c r="P30" s="73"/>
      <c r="Q30" s="73"/>
      <c r="R30" s="73"/>
      <c r="S30" s="73"/>
      <c r="U30" s="73"/>
    </row>
    <row r="31" spans="1:21" s="3" customFormat="1" ht="12.75">
      <c r="A31" s="51"/>
      <c r="B31" s="3" t="s">
        <v>41</v>
      </c>
      <c r="C31" s="30"/>
      <c r="D31" s="30"/>
      <c r="E31" s="30"/>
      <c r="F31" s="30"/>
      <c r="G31" s="30"/>
      <c r="H31" s="30" t="s">
        <v>58</v>
      </c>
      <c r="J31" s="8">
        <f>SUM(L31:S31)</f>
        <v>10193838.524916828</v>
      </c>
      <c r="K31" s="9"/>
      <c r="L31" s="8">
        <f>SUM(L23:L29)</f>
        <v>0</v>
      </c>
      <c r="M31" s="8">
        <f t="shared" ref="M31:R31" si="3">SUM(M23:M29)</f>
        <v>0</v>
      </c>
      <c r="N31" s="8">
        <f t="shared" si="3"/>
        <v>8156430.3049168279</v>
      </c>
      <c r="O31" s="8">
        <f t="shared" si="3"/>
        <v>1451296.9600000002</v>
      </c>
      <c r="P31" s="8">
        <f t="shared" si="3"/>
        <v>0</v>
      </c>
      <c r="Q31" s="8">
        <f t="shared" si="3"/>
        <v>335778.07000000007</v>
      </c>
      <c r="R31" s="8">
        <f t="shared" si="3"/>
        <v>0</v>
      </c>
      <c r="S31" s="8">
        <f>SUM(S23:S29)</f>
        <v>250333.19</v>
      </c>
      <c r="U31" s="40"/>
    </row>
    <row r="32" spans="1:21" s="3" customFormat="1" ht="12.75">
      <c r="A32" s="51"/>
      <c r="C32" s="30"/>
      <c r="D32" s="30"/>
      <c r="E32" s="30"/>
      <c r="F32" s="30"/>
      <c r="G32" s="30"/>
      <c r="H32" s="30"/>
      <c r="J32" s="73"/>
      <c r="K32" s="73"/>
      <c r="L32" s="73"/>
      <c r="M32" s="73"/>
      <c r="N32" s="73"/>
      <c r="O32" s="73"/>
      <c r="P32" s="73"/>
      <c r="Q32" s="73"/>
      <c r="R32" s="73"/>
      <c r="S32" s="73"/>
      <c r="U32" s="73"/>
    </row>
    <row r="33" spans="1:21" s="3" customFormat="1" ht="12.75">
      <c r="A33" s="51"/>
      <c r="C33" s="30"/>
      <c r="D33" s="30"/>
      <c r="E33" s="30"/>
      <c r="F33" s="30"/>
      <c r="G33" s="30"/>
      <c r="H33" s="30"/>
      <c r="J33" s="73"/>
      <c r="K33" s="73"/>
      <c r="L33" s="73"/>
      <c r="M33" s="73"/>
      <c r="N33" s="73"/>
      <c r="O33" s="73"/>
      <c r="P33" s="73"/>
      <c r="Q33" s="73"/>
      <c r="R33" s="73"/>
      <c r="S33" s="73"/>
      <c r="U33" s="73"/>
    </row>
    <row r="34" spans="1:21" s="3" customFormat="1" ht="12.75">
      <c r="A34" s="51"/>
      <c r="B34" s="27" t="s">
        <v>36</v>
      </c>
      <c r="C34" s="30"/>
      <c r="D34" s="30"/>
      <c r="E34" s="30"/>
      <c r="F34" s="30"/>
      <c r="G34" s="30"/>
      <c r="H34" s="30"/>
      <c r="J34" s="73"/>
      <c r="K34" s="73"/>
      <c r="L34" s="73"/>
      <c r="M34" s="73"/>
      <c r="N34" s="73"/>
      <c r="O34" s="73"/>
      <c r="P34" s="73"/>
      <c r="Q34" s="73"/>
      <c r="R34" s="73"/>
      <c r="S34" s="73"/>
      <c r="U34" s="73"/>
    </row>
    <row r="35" spans="1:21" s="3" customFormat="1" ht="12.75">
      <c r="A35" s="51"/>
      <c r="B35" s="51" t="s">
        <v>156</v>
      </c>
      <c r="C35" s="30"/>
      <c r="D35" s="30"/>
      <c r="E35" s="30"/>
      <c r="F35" s="30"/>
      <c r="G35" s="30"/>
      <c r="H35" s="30" t="s">
        <v>58</v>
      </c>
      <c r="J35" s="8">
        <f t="shared" ref="J35:J44" si="4">SUM(L35:S35)</f>
        <v>20136.39</v>
      </c>
      <c r="K35" s="9"/>
      <c r="L35" s="10">
        <v>2737.49</v>
      </c>
      <c r="M35" s="10">
        <v>0</v>
      </c>
      <c r="N35" s="10">
        <v>0</v>
      </c>
      <c r="O35" s="10">
        <v>0</v>
      </c>
      <c r="P35" s="10">
        <v>0</v>
      </c>
      <c r="Q35" s="10">
        <v>0</v>
      </c>
      <c r="R35" s="10">
        <v>0</v>
      </c>
      <c r="S35" s="10">
        <v>17398.900000000001</v>
      </c>
      <c r="U35" s="40"/>
    </row>
    <row r="36" spans="1:21" s="3" customFormat="1" ht="12.75">
      <c r="A36" s="51"/>
      <c r="B36" s="3" t="s">
        <v>37</v>
      </c>
      <c r="C36" s="30"/>
      <c r="D36" s="42"/>
      <c r="E36" s="30"/>
      <c r="F36" s="30"/>
      <c r="G36" s="30"/>
      <c r="H36" s="30" t="s">
        <v>58</v>
      </c>
      <c r="J36" s="8">
        <f t="shared" si="4"/>
        <v>643.95999999999992</v>
      </c>
      <c r="K36" s="9"/>
      <c r="L36" s="10">
        <v>643.95999999999992</v>
      </c>
      <c r="M36" s="10">
        <v>0</v>
      </c>
      <c r="N36" s="10">
        <v>0</v>
      </c>
      <c r="O36" s="10">
        <v>0</v>
      </c>
      <c r="P36" s="10">
        <v>0</v>
      </c>
      <c r="Q36" s="10">
        <v>0</v>
      </c>
      <c r="R36" s="10">
        <v>0</v>
      </c>
      <c r="S36" s="10">
        <v>0</v>
      </c>
      <c r="U36" s="40"/>
    </row>
    <row r="37" spans="1:21" s="3" customFormat="1" ht="12.75">
      <c r="A37" s="51"/>
      <c r="B37" s="3" t="s">
        <v>38</v>
      </c>
      <c r="C37" s="30"/>
      <c r="D37" s="30"/>
      <c r="E37" s="30"/>
      <c r="F37" s="30"/>
      <c r="G37" s="30"/>
      <c r="H37" s="30" t="s">
        <v>58</v>
      </c>
      <c r="J37" s="8">
        <f t="shared" si="4"/>
        <v>6281.8</v>
      </c>
      <c r="K37" s="9"/>
      <c r="L37" s="10">
        <v>6281.8</v>
      </c>
      <c r="M37" s="10">
        <v>0</v>
      </c>
      <c r="N37" s="10">
        <v>0</v>
      </c>
      <c r="O37" s="10">
        <v>0</v>
      </c>
      <c r="P37" s="10">
        <v>0</v>
      </c>
      <c r="Q37" s="10">
        <v>0</v>
      </c>
      <c r="R37" s="10">
        <v>0</v>
      </c>
      <c r="S37" s="10">
        <v>0</v>
      </c>
      <c r="U37" s="40"/>
    </row>
    <row r="38" spans="1:21" s="3" customFormat="1" ht="12.75">
      <c r="A38" s="51"/>
      <c r="B38" s="3" t="s">
        <v>157</v>
      </c>
      <c r="C38" s="30"/>
      <c r="D38" s="30"/>
      <c r="E38" s="30"/>
      <c r="F38" s="30"/>
      <c r="G38" s="30"/>
      <c r="H38" s="30" t="s">
        <v>58</v>
      </c>
      <c r="J38" s="8">
        <f t="shared" si="4"/>
        <v>3239712.6475471985</v>
      </c>
      <c r="K38" s="9"/>
      <c r="L38" s="10">
        <v>40229</v>
      </c>
      <c r="M38" s="10">
        <v>0</v>
      </c>
      <c r="N38" s="10">
        <v>1651000</v>
      </c>
      <c r="O38" s="10">
        <v>699564.58999999985</v>
      </c>
      <c r="P38" s="10">
        <v>53031.22</v>
      </c>
      <c r="Q38" s="10">
        <v>694265.33999999985</v>
      </c>
      <c r="R38" s="10">
        <v>36835.877547198528</v>
      </c>
      <c r="S38" s="10">
        <v>64786.619999999995</v>
      </c>
      <c r="U38" s="40"/>
    </row>
    <row r="39" spans="1:21" s="3" customFormat="1" ht="12.75">
      <c r="A39" s="51"/>
      <c r="B39" s="3" t="s">
        <v>158</v>
      </c>
      <c r="C39" s="30"/>
      <c r="D39" s="30"/>
      <c r="E39" s="30"/>
      <c r="F39" s="30"/>
      <c r="G39" s="30"/>
      <c r="H39" s="30" t="s">
        <v>58</v>
      </c>
      <c r="J39" s="8">
        <f t="shared" si="4"/>
        <v>4777419.8679517768</v>
      </c>
      <c r="K39" s="9"/>
      <c r="L39" s="10">
        <v>0</v>
      </c>
      <c r="M39" s="10">
        <v>14641.045999999998</v>
      </c>
      <c r="N39" s="10">
        <v>825000</v>
      </c>
      <c r="O39" s="10">
        <v>3142855.04</v>
      </c>
      <c r="P39" s="10">
        <v>20213.080000000002</v>
      </c>
      <c r="Q39" s="10">
        <v>715854.98214181524</v>
      </c>
      <c r="R39" s="10">
        <v>0</v>
      </c>
      <c r="S39" s="10">
        <v>58855.719809961374</v>
      </c>
      <c r="U39" s="40"/>
    </row>
    <row r="40" spans="1:21" s="3" customFormat="1" ht="12.75">
      <c r="A40" s="51"/>
      <c r="B40" s="3" t="s">
        <v>43</v>
      </c>
      <c r="H40" s="30" t="s">
        <v>58</v>
      </c>
      <c r="J40" s="8">
        <f t="shared" si="4"/>
        <v>21529.479126017603</v>
      </c>
      <c r="K40" s="9"/>
      <c r="L40" s="10">
        <v>0</v>
      </c>
      <c r="M40" s="10">
        <v>0</v>
      </c>
      <c r="N40" s="10">
        <v>0</v>
      </c>
      <c r="O40" s="10">
        <v>21529.479126017603</v>
      </c>
      <c r="P40" s="10">
        <v>0</v>
      </c>
      <c r="Q40" s="10">
        <v>0</v>
      </c>
      <c r="R40" s="10">
        <v>0</v>
      </c>
      <c r="S40" s="10">
        <v>0</v>
      </c>
      <c r="U40" s="40"/>
    </row>
    <row r="41" spans="1:21" s="3" customFormat="1" ht="12.75">
      <c r="A41" s="51"/>
      <c r="B41" s="3" t="s">
        <v>44</v>
      </c>
      <c r="H41" s="30" t="s">
        <v>58</v>
      </c>
      <c r="J41" s="8">
        <f t="shared" si="4"/>
        <v>159924.58087398252</v>
      </c>
      <c r="K41" s="9"/>
      <c r="L41" s="10">
        <v>0</v>
      </c>
      <c r="M41" s="10">
        <v>0</v>
      </c>
      <c r="N41" s="10">
        <v>0</v>
      </c>
      <c r="O41" s="10">
        <v>159924.58087398252</v>
      </c>
      <c r="P41" s="10">
        <v>0</v>
      </c>
      <c r="Q41" s="10">
        <v>0</v>
      </c>
      <c r="R41" s="10">
        <v>0</v>
      </c>
      <c r="S41" s="10">
        <v>0</v>
      </c>
      <c r="U41" s="40"/>
    </row>
    <row r="42" spans="1:21" s="3" customFormat="1" ht="12.75">
      <c r="A42" s="51"/>
      <c r="B42" s="3" t="s">
        <v>45</v>
      </c>
      <c r="C42" s="30"/>
      <c r="D42" s="30"/>
      <c r="E42" s="30"/>
      <c r="F42" s="30"/>
      <c r="G42" s="30"/>
      <c r="H42" s="30" t="s">
        <v>58</v>
      </c>
      <c r="J42" s="8">
        <f t="shared" si="4"/>
        <v>0</v>
      </c>
      <c r="K42" s="9"/>
      <c r="L42" s="10">
        <v>0</v>
      </c>
      <c r="M42" s="10">
        <v>0</v>
      </c>
      <c r="N42" s="10">
        <v>0</v>
      </c>
      <c r="O42" s="10">
        <v>0</v>
      </c>
      <c r="P42" s="10">
        <v>0</v>
      </c>
      <c r="Q42" s="10">
        <v>0</v>
      </c>
      <c r="R42" s="10">
        <v>0</v>
      </c>
      <c r="S42" s="10">
        <v>0</v>
      </c>
      <c r="U42" s="40"/>
    </row>
    <row r="43" spans="1:21" s="3" customFormat="1" ht="12.75">
      <c r="A43" s="51"/>
      <c r="B43" s="3" t="s">
        <v>46</v>
      </c>
      <c r="C43" s="30"/>
      <c r="D43" s="30"/>
      <c r="E43" s="30"/>
      <c r="F43" s="30"/>
      <c r="G43" s="30"/>
      <c r="H43" s="30" t="s">
        <v>58</v>
      </c>
      <c r="J43" s="8">
        <f t="shared" si="4"/>
        <v>0</v>
      </c>
      <c r="K43" s="9"/>
      <c r="L43" s="10">
        <v>0</v>
      </c>
      <c r="M43" s="10">
        <v>0</v>
      </c>
      <c r="N43" s="10">
        <v>0</v>
      </c>
      <c r="O43" s="10">
        <v>0</v>
      </c>
      <c r="P43" s="10">
        <v>0</v>
      </c>
      <c r="Q43" s="10">
        <v>0</v>
      </c>
      <c r="R43" s="10">
        <v>0</v>
      </c>
      <c r="S43" s="10">
        <v>0</v>
      </c>
      <c r="U43" s="40"/>
    </row>
    <row r="44" spans="1:21" s="3" customFormat="1" ht="12.75">
      <c r="A44" s="51"/>
      <c r="B44" s="3" t="s">
        <v>47</v>
      </c>
      <c r="C44" s="30"/>
      <c r="D44" s="30"/>
      <c r="E44" s="30"/>
      <c r="F44" s="30"/>
      <c r="G44" s="30"/>
      <c r="H44" s="30" t="s">
        <v>58</v>
      </c>
      <c r="J44" s="8">
        <f t="shared" si="4"/>
        <v>0</v>
      </c>
      <c r="K44" s="9"/>
      <c r="L44" s="10">
        <v>0</v>
      </c>
      <c r="M44" s="10">
        <v>0</v>
      </c>
      <c r="N44" s="10">
        <v>0</v>
      </c>
      <c r="O44" s="10">
        <v>0</v>
      </c>
      <c r="P44" s="10">
        <v>0</v>
      </c>
      <c r="Q44" s="10">
        <v>0</v>
      </c>
      <c r="R44" s="10">
        <v>0</v>
      </c>
      <c r="S44" s="10">
        <v>0</v>
      </c>
      <c r="U44" s="40"/>
    </row>
    <row r="45" spans="1:21" s="3" customFormat="1" ht="12.75">
      <c r="A45" s="51"/>
      <c r="C45" s="30"/>
      <c r="D45" s="30"/>
      <c r="E45" s="30"/>
      <c r="F45" s="30"/>
      <c r="G45" s="30"/>
      <c r="H45" s="30"/>
    </row>
    <row r="46" spans="1:21" s="3" customFormat="1" ht="12.75">
      <c r="A46" s="51"/>
      <c r="B46" s="3" t="s">
        <v>41</v>
      </c>
      <c r="C46" s="30"/>
      <c r="D46" s="30"/>
      <c r="E46" s="30"/>
      <c r="F46" s="30"/>
      <c r="G46" s="30"/>
      <c r="H46" s="30" t="s">
        <v>58</v>
      </c>
      <c r="J46" s="8">
        <f>SUM(L46:S46)</f>
        <v>8225648.7254989743</v>
      </c>
      <c r="K46" s="9"/>
      <c r="L46" s="8">
        <f>SUM(L35:L44)</f>
        <v>49892.25</v>
      </c>
      <c r="M46" s="8">
        <f t="shared" ref="M46:S46" si="5">SUM(M35:M44)</f>
        <v>14641.045999999998</v>
      </c>
      <c r="N46" s="8">
        <f t="shared" si="5"/>
        <v>2476000</v>
      </c>
      <c r="O46" s="8">
        <f t="shared" si="5"/>
        <v>4023873.69</v>
      </c>
      <c r="P46" s="8">
        <f t="shared" si="5"/>
        <v>73244.3</v>
      </c>
      <c r="Q46" s="8">
        <f t="shared" si="5"/>
        <v>1410120.322141815</v>
      </c>
      <c r="R46" s="8">
        <f t="shared" si="5"/>
        <v>36835.877547198528</v>
      </c>
      <c r="S46" s="8">
        <f t="shared" si="5"/>
        <v>141041.23980996135</v>
      </c>
      <c r="U46" s="40"/>
    </row>
    <row r="47" spans="1:21" s="3" customFormat="1" ht="12.75">
      <c r="A47" s="51"/>
      <c r="C47" s="30"/>
      <c r="D47" s="30"/>
      <c r="E47" s="30"/>
      <c r="F47" s="30"/>
      <c r="G47" s="30"/>
      <c r="H47" s="30"/>
    </row>
    <row r="48" spans="1:21" s="3" customFormat="1" ht="12.75">
      <c r="A48" s="51"/>
      <c r="C48" s="30"/>
      <c r="D48" s="30"/>
      <c r="E48" s="30"/>
      <c r="F48" s="30"/>
      <c r="G48" s="30"/>
      <c r="H48" s="30"/>
    </row>
    <row r="49" spans="1:23" s="76" customFormat="1" ht="12.75">
      <c r="B49" s="17" t="s">
        <v>56</v>
      </c>
      <c r="C49" s="30"/>
      <c r="D49" s="30"/>
      <c r="E49" s="30"/>
      <c r="F49" s="30"/>
      <c r="G49" s="30"/>
      <c r="H49" s="30"/>
      <c r="I49" s="3"/>
      <c r="J49" s="3"/>
      <c r="K49" s="3"/>
      <c r="L49" s="3"/>
      <c r="M49" s="3"/>
      <c r="N49" s="3"/>
      <c r="O49" s="3"/>
      <c r="P49" s="3"/>
      <c r="Q49" s="3"/>
      <c r="R49" s="3"/>
      <c r="S49" s="3"/>
      <c r="T49" s="3"/>
      <c r="U49" s="3"/>
    </row>
    <row r="50" spans="1:23" s="76" customFormat="1" ht="12.75">
      <c r="B50" s="3" t="s">
        <v>57</v>
      </c>
      <c r="C50" s="30"/>
      <c r="D50" s="30"/>
      <c r="E50" s="30"/>
      <c r="F50" s="30"/>
      <c r="G50" s="30"/>
      <c r="H50" s="30" t="s">
        <v>58</v>
      </c>
      <c r="I50" s="3"/>
      <c r="J50" s="8">
        <f>SUM(L50:S50)</f>
        <v>-4885.76</v>
      </c>
      <c r="K50" s="9"/>
      <c r="L50" s="10"/>
      <c r="M50" s="10"/>
      <c r="N50" s="10"/>
      <c r="O50" s="10"/>
      <c r="P50" s="10">
        <v>-4885.76</v>
      </c>
      <c r="Q50" s="10"/>
      <c r="R50" s="10"/>
      <c r="S50" s="10"/>
      <c r="T50" s="3"/>
      <c r="U50" s="40"/>
    </row>
    <row r="51" spans="1:23" s="3" customFormat="1" ht="12.75">
      <c r="A51" s="51"/>
      <c r="C51" s="30"/>
      <c r="D51" s="30"/>
      <c r="E51" s="30"/>
      <c r="F51" s="30"/>
      <c r="G51" s="30"/>
      <c r="H51" s="30"/>
    </row>
    <row r="52" spans="1:23" s="3" customFormat="1" ht="12.75">
      <c r="A52" s="51"/>
      <c r="C52" s="30"/>
      <c r="D52" s="30"/>
      <c r="E52" s="30"/>
      <c r="F52" s="30"/>
      <c r="G52" s="30"/>
      <c r="H52" s="30"/>
    </row>
    <row r="53" spans="1:23" s="3" customFormat="1" ht="12.75">
      <c r="A53" s="51"/>
      <c r="B53" s="41" t="s">
        <v>201</v>
      </c>
      <c r="C53" s="126"/>
      <c r="D53" s="30"/>
      <c r="E53" s="30"/>
      <c r="F53" s="30"/>
      <c r="G53" s="30"/>
      <c r="H53" s="30"/>
    </row>
    <row r="54" spans="1:23" s="3" customFormat="1" ht="12.75">
      <c r="A54" s="76"/>
      <c r="B54" s="30" t="s">
        <v>206</v>
      </c>
      <c r="C54" s="126"/>
      <c r="D54" s="30"/>
      <c r="E54" s="30"/>
      <c r="F54" s="30"/>
      <c r="G54" s="30"/>
      <c r="H54" s="30" t="s">
        <v>58</v>
      </c>
      <c r="J54" s="8">
        <f>SUM(L54:S54)</f>
        <v>272082.69</v>
      </c>
      <c r="K54" s="9"/>
      <c r="L54" s="10"/>
      <c r="M54" s="10"/>
      <c r="N54" s="10"/>
      <c r="O54" s="10"/>
      <c r="P54" s="10">
        <v>41.83</v>
      </c>
      <c r="Q54" s="10">
        <v>272040.86</v>
      </c>
      <c r="R54" s="10"/>
      <c r="S54" s="10">
        <v>0</v>
      </c>
      <c r="U54" s="98"/>
    </row>
    <row r="55" spans="1:23" s="3" customFormat="1" ht="12.75">
      <c r="A55" s="51"/>
    </row>
    <row r="56" spans="1:23" s="3" customFormat="1" ht="12.75"/>
    <row r="57" spans="1:23" s="4" customFormat="1" ht="12.75">
      <c r="B57" s="4" t="s">
        <v>59</v>
      </c>
    </row>
    <row r="58" spans="1:23" s="3" customFormat="1" ht="12.75"/>
    <row r="59" spans="1:23" s="3" customFormat="1" ht="12.75">
      <c r="A59" s="51"/>
      <c r="B59" s="17" t="s">
        <v>42</v>
      </c>
      <c r="C59" s="30"/>
      <c r="D59" s="30"/>
      <c r="E59" s="30"/>
      <c r="F59" s="30"/>
      <c r="G59" s="30"/>
    </row>
    <row r="60" spans="1:23" s="3" customFormat="1" ht="12.75">
      <c r="A60" s="51"/>
      <c r="B60" s="3" t="s">
        <v>54</v>
      </c>
      <c r="C60" s="30"/>
      <c r="D60" s="30"/>
      <c r="E60" s="30"/>
      <c r="F60" s="30"/>
      <c r="G60" s="30"/>
      <c r="H60" s="30" t="s">
        <v>60</v>
      </c>
      <c r="J60" s="8">
        <f t="shared" ref="J60:J68" si="6">SUM(L60:S60)</f>
        <v>1204883.08</v>
      </c>
      <c r="K60" s="9"/>
      <c r="L60" s="10"/>
      <c r="M60" s="10"/>
      <c r="N60" s="10"/>
      <c r="O60" s="10">
        <v>95195.060000000012</v>
      </c>
      <c r="P60" s="10"/>
      <c r="Q60" s="10">
        <v>398536.61</v>
      </c>
      <c r="R60" s="10"/>
      <c r="S60" s="10">
        <v>711151.41</v>
      </c>
      <c r="U60" s="10"/>
      <c r="W60" s="56" t="s">
        <v>249</v>
      </c>
    </row>
    <row r="61" spans="1:23" s="3" customFormat="1" ht="12.75">
      <c r="A61" s="51"/>
      <c r="B61" s="3" t="s">
        <v>155</v>
      </c>
      <c r="C61" s="30"/>
      <c r="D61" s="30"/>
      <c r="E61" s="30"/>
      <c r="F61" s="30"/>
      <c r="G61" s="30"/>
      <c r="H61" s="30" t="s">
        <v>60</v>
      </c>
      <c r="J61" s="8">
        <f t="shared" si="6"/>
        <v>582105.94139896298</v>
      </c>
      <c r="K61" s="9"/>
      <c r="L61" s="10"/>
      <c r="M61" s="10"/>
      <c r="N61" s="10">
        <v>558475.34139896301</v>
      </c>
      <c r="O61" s="10"/>
      <c r="P61" s="10">
        <v>8630.5999999999985</v>
      </c>
      <c r="Q61" s="10">
        <v>15000</v>
      </c>
      <c r="R61" s="10"/>
      <c r="S61" s="10">
        <v>0</v>
      </c>
      <c r="U61" s="10"/>
      <c r="W61" s="56" t="s">
        <v>250</v>
      </c>
    </row>
    <row r="62" spans="1:23" s="3" customFormat="1" ht="12.75">
      <c r="A62" s="51"/>
      <c r="B62" s="3" t="s">
        <v>43</v>
      </c>
      <c r="C62" s="30"/>
      <c r="D62" s="30"/>
      <c r="E62" s="30"/>
      <c r="F62" s="30"/>
      <c r="G62" s="30"/>
      <c r="H62" s="30" t="s">
        <v>60</v>
      </c>
      <c r="J62" s="8">
        <f t="shared" si="6"/>
        <v>6718800.0760045871</v>
      </c>
      <c r="K62" s="9"/>
      <c r="L62" s="10"/>
      <c r="M62" s="10"/>
      <c r="N62" s="10">
        <v>6758712.7948401319</v>
      </c>
      <c r="O62" s="10">
        <v>4899.1011644569226</v>
      </c>
      <c r="P62" s="10">
        <v>5027.7700000000004</v>
      </c>
      <c r="Q62" s="10">
        <v>-49839.590000001393</v>
      </c>
      <c r="R62" s="10"/>
      <c r="S62" s="10">
        <v>0</v>
      </c>
      <c r="U62" s="10"/>
    </row>
    <row r="63" spans="1:23" s="3" customFormat="1" ht="12.75">
      <c r="A63" s="51"/>
      <c r="B63" s="3" t="s">
        <v>44</v>
      </c>
      <c r="C63" s="30"/>
      <c r="D63" s="30"/>
      <c r="E63" s="30"/>
      <c r="F63" s="30"/>
      <c r="G63" s="30"/>
      <c r="H63" s="30" t="s">
        <v>60</v>
      </c>
      <c r="J63" s="8">
        <f t="shared" si="6"/>
        <v>-3652427.0541598513</v>
      </c>
      <c r="K63" s="9"/>
      <c r="L63" s="10"/>
      <c r="M63" s="10"/>
      <c r="N63" s="10"/>
      <c r="O63" s="10">
        <v>-1133484.8601598521</v>
      </c>
      <c r="P63" s="10"/>
      <c r="Q63" s="10">
        <v>-2518942.1939999992</v>
      </c>
      <c r="R63" s="10"/>
      <c r="S63" s="10">
        <v>0</v>
      </c>
      <c r="U63" s="10">
        <v>1044553.8</v>
      </c>
    </row>
    <row r="64" spans="1:23" s="3" customFormat="1" ht="12.75">
      <c r="A64" s="51"/>
      <c r="B64" s="3" t="s">
        <v>45</v>
      </c>
      <c r="C64" s="30"/>
      <c r="D64" s="30"/>
      <c r="E64" s="30"/>
      <c r="F64" s="30"/>
      <c r="G64" s="30"/>
      <c r="H64" s="30" t="s">
        <v>60</v>
      </c>
      <c r="J64" s="8">
        <f t="shared" si="6"/>
        <v>0</v>
      </c>
      <c r="K64" s="9"/>
      <c r="L64" s="10"/>
      <c r="M64" s="10"/>
      <c r="N64" s="10"/>
      <c r="O64" s="10"/>
      <c r="P64" s="10"/>
      <c r="Q64" s="10"/>
      <c r="R64" s="10"/>
      <c r="S64" s="10">
        <v>0</v>
      </c>
      <c r="U64" s="10"/>
    </row>
    <row r="65" spans="1:21" s="3" customFormat="1" ht="12.75">
      <c r="A65" s="51"/>
      <c r="B65" s="3" t="s">
        <v>46</v>
      </c>
      <c r="C65" s="30"/>
      <c r="D65" s="30"/>
      <c r="E65" s="30"/>
      <c r="F65" s="30"/>
      <c r="G65" s="30"/>
      <c r="H65" s="30" t="s">
        <v>60</v>
      </c>
      <c r="J65" s="8">
        <f t="shared" si="6"/>
        <v>0</v>
      </c>
      <c r="K65" s="9"/>
      <c r="L65" s="10"/>
      <c r="M65" s="10"/>
      <c r="N65" s="10"/>
      <c r="O65" s="10"/>
      <c r="P65" s="10"/>
      <c r="Q65" s="10"/>
      <c r="R65" s="10"/>
      <c r="S65" s="10">
        <v>0</v>
      </c>
      <c r="U65" s="10"/>
    </row>
    <row r="66" spans="1:21" s="3" customFormat="1" ht="12.75">
      <c r="A66" s="51"/>
      <c r="B66" s="3" t="s">
        <v>47</v>
      </c>
      <c r="C66" s="30"/>
      <c r="D66" s="30"/>
      <c r="E66" s="30"/>
      <c r="F66" s="30"/>
      <c r="G66" s="30"/>
      <c r="H66" s="30" t="s">
        <v>60</v>
      </c>
      <c r="J66" s="8">
        <f t="shared" si="6"/>
        <v>0</v>
      </c>
      <c r="K66" s="9"/>
      <c r="L66" s="10"/>
      <c r="M66" s="10"/>
      <c r="N66" s="10"/>
      <c r="O66" s="10"/>
      <c r="P66" s="10"/>
      <c r="Q66" s="10"/>
      <c r="R66" s="10"/>
      <c r="S66" s="10">
        <v>0</v>
      </c>
      <c r="U66" s="10"/>
    </row>
    <row r="67" spans="1:21" s="3" customFormat="1" ht="12.75">
      <c r="A67" s="51"/>
      <c r="C67" s="30"/>
      <c r="D67" s="30"/>
      <c r="E67" s="30"/>
      <c r="F67" s="30"/>
      <c r="G67" s="30"/>
      <c r="H67" s="73"/>
      <c r="I67" s="73"/>
      <c r="J67" s="73"/>
      <c r="K67" s="73"/>
      <c r="L67" s="73"/>
      <c r="M67" s="73"/>
      <c r="N67" s="73"/>
      <c r="O67" s="73"/>
      <c r="P67" s="73"/>
      <c r="Q67" s="73"/>
      <c r="R67" s="73"/>
      <c r="S67" s="73"/>
      <c r="U67" s="73"/>
    </row>
    <row r="68" spans="1:21" s="3" customFormat="1" ht="12.75">
      <c r="A68" s="51"/>
      <c r="B68" s="3" t="s">
        <v>41</v>
      </c>
      <c r="C68" s="30"/>
      <c r="D68" s="30"/>
      <c r="E68" s="30"/>
      <c r="F68" s="30"/>
      <c r="G68" s="30"/>
      <c r="H68" s="30" t="s">
        <v>60</v>
      </c>
      <c r="J68" s="8">
        <f t="shared" si="6"/>
        <v>4853362.0432436997</v>
      </c>
      <c r="K68" s="9"/>
      <c r="L68" s="8">
        <f>SUM(L60:L66)</f>
        <v>0</v>
      </c>
      <c r="M68" s="8">
        <f t="shared" ref="M68:U68" si="7">SUM(M60:M66)</f>
        <v>0</v>
      </c>
      <c r="N68" s="8">
        <f t="shared" si="7"/>
        <v>7317188.1362390947</v>
      </c>
      <c r="O68" s="8">
        <f t="shared" si="7"/>
        <v>-1033390.6989953951</v>
      </c>
      <c r="P68" s="8">
        <f t="shared" si="7"/>
        <v>13658.369999999999</v>
      </c>
      <c r="Q68" s="8">
        <f t="shared" si="7"/>
        <v>-2155245.1740000006</v>
      </c>
      <c r="R68" s="8">
        <f t="shared" si="7"/>
        <v>0</v>
      </c>
      <c r="S68" s="8">
        <f>SUM(S60:S66)</f>
        <v>711151.41</v>
      </c>
      <c r="U68" s="8">
        <f t="shared" si="7"/>
        <v>1044553.8</v>
      </c>
    </row>
    <row r="69" spans="1:21" s="3" customFormat="1" ht="12.75">
      <c r="A69" s="51"/>
      <c r="C69" s="30"/>
      <c r="D69" s="30"/>
      <c r="E69" s="30"/>
      <c r="F69" s="30"/>
      <c r="G69" s="30"/>
      <c r="H69" s="30"/>
    </row>
    <row r="70" spans="1:21" s="3" customFormat="1" ht="12.75">
      <c r="A70" s="51"/>
      <c r="B70" s="17"/>
      <c r="C70" s="30"/>
      <c r="D70" s="30"/>
      <c r="E70" s="30"/>
      <c r="F70" s="30"/>
      <c r="G70" s="30"/>
      <c r="H70" s="30"/>
    </row>
    <row r="71" spans="1:21" s="3" customFormat="1" ht="12.75">
      <c r="A71" s="51"/>
      <c r="B71" s="17" t="s">
        <v>39</v>
      </c>
      <c r="C71" s="30"/>
      <c r="D71" s="30"/>
      <c r="E71" s="30"/>
      <c r="F71" s="30"/>
      <c r="G71" s="30"/>
      <c r="H71" s="30"/>
    </row>
    <row r="72" spans="1:21" s="3" customFormat="1" ht="12.75">
      <c r="A72" s="51"/>
      <c r="B72" s="3" t="s">
        <v>54</v>
      </c>
      <c r="C72" s="30"/>
      <c r="D72" s="30"/>
      <c r="E72" s="30"/>
      <c r="F72" s="30"/>
      <c r="G72" s="30"/>
      <c r="H72" s="30" t="s">
        <v>60</v>
      </c>
      <c r="J72" s="8">
        <f t="shared" ref="J72:J78" si="8">SUM(L72:S72)</f>
        <v>1204883.08</v>
      </c>
      <c r="K72" s="9"/>
      <c r="L72" s="10"/>
      <c r="M72" s="10"/>
      <c r="N72" s="10"/>
      <c r="O72" s="10">
        <v>95195.060000000012</v>
      </c>
      <c r="P72" s="10"/>
      <c r="Q72" s="10">
        <v>398536.61</v>
      </c>
      <c r="R72" s="10"/>
      <c r="S72" s="10">
        <v>711151.41</v>
      </c>
      <c r="U72" s="10"/>
    </row>
    <row r="73" spans="1:21" s="3" customFormat="1" ht="12.75">
      <c r="A73" s="51"/>
      <c r="B73" s="3" t="s">
        <v>55</v>
      </c>
      <c r="H73" s="30" t="s">
        <v>60</v>
      </c>
      <c r="J73" s="8">
        <f t="shared" si="8"/>
        <v>558475.34139896301</v>
      </c>
      <c r="K73" s="9"/>
      <c r="L73" s="10"/>
      <c r="M73" s="10"/>
      <c r="N73" s="10">
        <v>558475.34139896301</v>
      </c>
      <c r="O73" s="10"/>
      <c r="P73" s="10"/>
      <c r="Q73" s="10"/>
      <c r="R73" s="10"/>
      <c r="S73" s="10">
        <v>0</v>
      </c>
      <c r="U73" s="10"/>
    </row>
    <row r="74" spans="1:21" s="3" customFormat="1" ht="12.75">
      <c r="A74" s="51"/>
      <c r="B74" s="3" t="s">
        <v>43</v>
      </c>
      <c r="C74" s="30"/>
      <c r="D74" s="30"/>
      <c r="E74" s="30"/>
      <c r="F74" s="30"/>
      <c r="G74" s="30"/>
      <c r="H74" s="30" t="s">
        <v>60</v>
      </c>
      <c r="J74" s="8">
        <f t="shared" si="8"/>
        <v>6758712.7948401319</v>
      </c>
      <c r="K74" s="9"/>
      <c r="L74" s="10"/>
      <c r="M74" s="10"/>
      <c r="N74" s="10">
        <v>6758712.7948401319</v>
      </c>
      <c r="O74" s="10">
        <v>0</v>
      </c>
      <c r="P74" s="10"/>
      <c r="Q74" s="10"/>
      <c r="R74" s="10"/>
      <c r="S74" s="10">
        <v>0</v>
      </c>
      <c r="U74" s="10"/>
    </row>
    <row r="75" spans="1:21" s="3" customFormat="1" ht="12.75">
      <c r="A75" s="51"/>
      <c r="B75" s="3" t="s">
        <v>44</v>
      </c>
      <c r="C75" s="30"/>
      <c r="D75" s="30"/>
      <c r="E75" s="30"/>
      <c r="F75" s="30"/>
      <c r="G75" s="30"/>
      <c r="H75" s="30" t="s">
        <v>60</v>
      </c>
      <c r="J75" s="8">
        <f t="shared" si="8"/>
        <v>0</v>
      </c>
      <c r="K75" s="9"/>
      <c r="L75" s="10"/>
      <c r="M75" s="10"/>
      <c r="N75" s="10"/>
      <c r="O75" s="10">
        <v>0</v>
      </c>
      <c r="P75" s="10"/>
      <c r="Q75" s="10"/>
      <c r="R75" s="10"/>
      <c r="S75" s="10">
        <v>0</v>
      </c>
      <c r="U75" s="10">
        <v>1044553.8</v>
      </c>
    </row>
    <row r="76" spans="1:21" s="3" customFormat="1" ht="12.75">
      <c r="A76" s="51"/>
      <c r="B76" s="3" t="s">
        <v>45</v>
      </c>
      <c r="C76" s="30"/>
      <c r="D76" s="30"/>
      <c r="E76" s="30"/>
      <c r="F76" s="30"/>
      <c r="G76" s="30"/>
      <c r="H76" s="30" t="s">
        <v>60</v>
      </c>
      <c r="J76" s="8">
        <f t="shared" si="8"/>
        <v>0</v>
      </c>
      <c r="K76" s="9"/>
      <c r="L76" s="10"/>
      <c r="M76" s="10"/>
      <c r="N76" s="10"/>
      <c r="O76" s="10"/>
      <c r="P76" s="10"/>
      <c r="Q76" s="10"/>
      <c r="R76" s="10"/>
      <c r="S76" s="10">
        <v>0</v>
      </c>
      <c r="U76" s="10"/>
    </row>
    <row r="77" spans="1:21" s="3" customFormat="1" ht="12.75">
      <c r="A77" s="51"/>
      <c r="B77" s="3" t="s">
        <v>46</v>
      </c>
      <c r="C77" s="30"/>
      <c r="D77" s="30"/>
      <c r="E77" s="30"/>
      <c r="F77" s="30"/>
      <c r="G77" s="30"/>
      <c r="H77" s="30" t="s">
        <v>60</v>
      </c>
      <c r="J77" s="8">
        <f t="shared" si="8"/>
        <v>0</v>
      </c>
      <c r="K77" s="9"/>
      <c r="L77" s="10"/>
      <c r="M77" s="10"/>
      <c r="N77" s="10"/>
      <c r="O77" s="10"/>
      <c r="P77" s="10"/>
      <c r="Q77" s="10"/>
      <c r="R77" s="10"/>
      <c r="S77" s="10">
        <v>0</v>
      </c>
      <c r="U77" s="10"/>
    </row>
    <row r="78" spans="1:21" s="3" customFormat="1" ht="12.75">
      <c r="A78" s="51"/>
      <c r="B78" s="3" t="s">
        <v>47</v>
      </c>
      <c r="C78" s="30"/>
      <c r="D78" s="30"/>
      <c r="E78" s="30"/>
      <c r="F78" s="30"/>
      <c r="G78" s="30"/>
      <c r="H78" s="30" t="s">
        <v>60</v>
      </c>
      <c r="J78" s="8">
        <f t="shared" si="8"/>
        <v>0</v>
      </c>
      <c r="K78" s="9"/>
      <c r="L78" s="10"/>
      <c r="M78" s="10"/>
      <c r="N78" s="10"/>
      <c r="O78" s="10"/>
      <c r="P78" s="10"/>
      <c r="Q78" s="10"/>
      <c r="R78" s="10"/>
      <c r="S78" s="10">
        <v>0</v>
      </c>
      <c r="U78" s="10"/>
    </row>
    <row r="79" spans="1:21" s="3" customFormat="1" ht="12.75">
      <c r="A79" s="51"/>
      <c r="C79" s="30"/>
      <c r="D79" s="30"/>
      <c r="E79" s="30"/>
      <c r="F79" s="30"/>
      <c r="G79" s="30"/>
      <c r="H79" s="30"/>
      <c r="J79" s="73"/>
      <c r="K79" s="73"/>
      <c r="L79" s="73"/>
      <c r="M79" s="73"/>
      <c r="N79" s="73"/>
      <c r="O79" s="73"/>
      <c r="P79" s="73"/>
      <c r="Q79" s="73"/>
      <c r="R79" s="73"/>
      <c r="S79" s="73"/>
      <c r="U79" s="73"/>
    </row>
    <row r="80" spans="1:21" s="3" customFormat="1" ht="12.75">
      <c r="A80" s="51"/>
      <c r="B80" s="3" t="s">
        <v>41</v>
      </c>
      <c r="C80" s="30"/>
      <c r="D80" s="30"/>
      <c r="E80" s="30"/>
      <c r="F80" s="30"/>
      <c r="G80" s="30"/>
      <c r="H80" s="30" t="s">
        <v>60</v>
      </c>
      <c r="J80" s="8">
        <f t="shared" ref="J80" si="9">SUM(L80:S80)</f>
        <v>8522071.2162390947</v>
      </c>
      <c r="K80" s="9"/>
      <c r="L80" s="8">
        <f>SUM(L72:L78)</f>
        <v>0</v>
      </c>
      <c r="M80" s="8">
        <f t="shared" ref="M80:U80" si="10">SUM(M72:M78)</f>
        <v>0</v>
      </c>
      <c r="N80" s="8">
        <f t="shared" si="10"/>
        <v>7317188.1362390947</v>
      </c>
      <c r="O80" s="8">
        <f t="shared" si="10"/>
        <v>95195.060000000012</v>
      </c>
      <c r="P80" s="8">
        <f t="shared" si="10"/>
        <v>0</v>
      </c>
      <c r="Q80" s="8">
        <f>SUM(Q72:Q78)</f>
        <v>398536.61</v>
      </c>
      <c r="R80" s="8">
        <f t="shared" si="10"/>
        <v>0</v>
      </c>
      <c r="S80" s="8">
        <f>SUM(S72:S78)</f>
        <v>711151.41</v>
      </c>
      <c r="U80" s="8">
        <f t="shared" si="10"/>
        <v>1044553.8</v>
      </c>
    </row>
    <row r="81" spans="1:21" s="3" customFormat="1" ht="12.75">
      <c r="A81" s="51"/>
      <c r="C81" s="30"/>
      <c r="D81" s="30"/>
      <c r="E81" s="30"/>
      <c r="F81" s="30"/>
      <c r="G81" s="30"/>
      <c r="H81" s="30"/>
      <c r="J81" s="73"/>
      <c r="K81" s="73"/>
      <c r="L81" s="73"/>
      <c r="M81" s="73"/>
      <c r="N81" s="73"/>
      <c r="O81" s="73"/>
      <c r="P81" s="73"/>
      <c r="Q81" s="73"/>
      <c r="R81" s="73"/>
      <c r="S81" s="73"/>
      <c r="U81" s="73"/>
    </row>
    <row r="82" spans="1:21" s="3" customFormat="1" ht="12.75">
      <c r="A82" s="51"/>
      <c r="C82" s="30"/>
      <c r="D82" s="30"/>
      <c r="E82" s="30"/>
      <c r="F82" s="30"/>
      <c r="G82" s="30"/>
      <c r="H82" s="30"/>
      <c r="J82" s="73"/>
      <c r="K82" s="73"/>
      <c r="L82" s="73"/>
      <c r="M82" s="73"/>
      <c r="N82" s="73"/>
      <c r="O82" s="73"/>
      <c r="P82" s="73"/>
      <c r="Q82" s="73"/>
      <c r="R82" s="73"/>
      <c r="S82" s="73"/>
      <c r="U82" s="73"/>
    </row>
    <row r="83" spans="1:21" s="3" customFormat="1" ht="12.75">
      <c r="A83" s="51"/>
      <c r="B83" s="27" t="s">
        <v>36</v>
      </c>
      <c r="C83" s="30"/>
      <c r="D83" s="30"/>
      <c r="E83" s="30"/>
      <c r="F83" s="30"/>
      <c r="G83" s="30"/>
      <c r="H83" s="30"/>
      <c r="J83" s="73"/>
      <c r="K83" s="73"/>
      <c r="L83" s="73"/>
      <c r="M83" s="73"/>
      <c r="N83" s="73"/>
      <c r="O83" s="73"/>
      <c r="P83" s="73"/>
      <c r="Q83" s="73"/>
      <c r="R83" s="73"/>
      <c r="S83" s="73"/>
      <c r="U83" s="73"/>
    </row>
    <row r="84" spans="1:21" s="3" customFormat="1" ht="12.75">
      <c r="A84" s="51"/>
      <c r="B84" s="51" t="s">
        <v>156</v>
      </c>
      <c r="C84" s="30"/>
      <c r="D84" s="30"/>
      <c r="E84" s="30"/>
      <c r="F84" s="30"/>
      <c r="G84" s="30"/>
      <c r="H84" s="30" t="s">
        <v>60</v>
      </c>
      <c r="J84" s="8">
        <f t="shared" ref="J84:J92" si="11">SUM(L84:S84)</f>
        <v>34702.93</v>
      </c>
      <c r="K84" s="9"/>
      <c r="L84" s="10">
        <v>2509.17</v>
      </c>
      <c r="M84" s="10"/>
      <c r="N84" s="10"/>
      <c r="O84" s="10"/>
      <c r="P84" s="10"/>
      <c r="Q84" s="10"/>
      <c r="R84" s="47"/>
      <c r="S84" s="10">
        <v>32193.760000000002</v>
      </c>
      <c r="U84" s="10"/>
    </row>
    <row r="85" spans="1:21" s="3" customFormat="1" ht="12.75">
      <c r="A85" s="51"/>
      <c r="B85" s="3" t="s">
        <v>38</v>
      </c>
      <c r="C85" s="30"/>
      <c r="D85" s="30"/>
      <c r="E85" s="30"/>
      <c r="F85" s="30"/>
      <c r="G85" s="30"/>
      <c r="H85" s="30" t="s">
        <v>60</v>
      </c>
      <c r="J85" s="8">
        <f t="shared" si="11"/>
        <v>566995.00290655578</v>
      </c>
      <c r="K85" s="9"/>
      <c r="L85" s="10">
        <v>5007.49</v>
      </c>
      <c r="M85" s="10"/>
      <c r="N85" s="10">
        <v>561987.51290655578</v>
      </c>
      <c r="O85" s="10"/>
      <c r="P85" s="10"/>
      <c r="Q85" s="10"/>
      <c r="R85" s="10"/>
      <c r="S85" s="10">
        <v>0</v>
      </c>
      <c r="U85" s="10">
        <v>12870.201435885949</v>
      </c>
    </row>
    <row r="86" spans="1:21" s="3" customFormat="1" ht="12.75">
      <c r="A86" s="51"/>
      <c r="B86" s="3" t="s">
        <v>157</v>
      </c>
      <c r="C86" s="30"/>
      <c r="D86" s="30"/>
      <c r="E86" s="30"/>
      <c r="F86" s="30"/>
      <c r="G86" s="30"/>
      <c r="H86" s="30" t="s">
        <v>60</v>
      </c>
      <c r="J86" s="8">
        <f t="shared" si="11"/>
        <v>3631180.1350695123</v>
      </c>
      <c r="K86" s="9"/>
      <c r="L86" s="10">
        <v>34220.68042807826</v>
      </c>
      <c r="M86" s="10"/>
      <c r="N86" s="10">
        <v>1439905.3699999999</v>
      </c>
      <c r="O86" s="10">
        <v>447883.67</v>
      </c>
      <c r="P86" s="43">
        <v>77504.179999999993</v>
      </c>
      <c r="Q86" s="10">
        <v>1460012.5500000003</v>
      </c>
      <c r="R86" s="10">
        <v>9294.764641434258</v>
      </c>
      <c r="S86" s="10">
        <v>162358.92000000001</v>
      </c>
      <c r="U86" s="10"/>
    </row>
    <row r="87" spans="1:21" s="3" customFormat="1" ht="12.75">
      <c r="A87" s="51"/>
      <c r="B87" s="3" t="s">
        <v>158</v>
      </c>
      <c r="C87" s="30"/>
      <c r="D87" s="30"/>
      <c r="E87" s="30"/>
      <c r="F87" s="30"/>
      <c r="G87" s="30"/>
      <c r="H87" s="30" t="s">
        <v>60</v>
      </c>
      <c r="J87" s="8">
        <f t="shared" si="11"/>
        <v>1577365.4252315017</v>
      </c>
      <c r="K87" s="9"/>
      <c r="L87" s="10"/>
      <c r="M87" s="10">
        <v>9070.0889999999999</v>
      </c>
      <c r="N87" s="10">
        <v>83840.233643090003</v>
      </c>
      <c r="O87" s="10">
        <v>1448647.7033062086</v>
      </c>
      <c r="P87" s="10">
        <v>18140.150000000001</v>
      </c>
      <c r="Q87" s="10"/>
      <c r="R87" s="10"/>
      <c r="S87" s="10">
        <v>17667.249282203044</v>
      </c>
      <c r="U87" s="10"/>
    </row>
    <row r="88" spans="1:21" s="3" customFormat="1" ht="12.75">
      <c r="A88" s="51"/>
      <c r="B88" s="3" t="s">
        <v>43</v>
      </c>
      <c r="C88" s="30"/>
      <c r="D88" s="30"/>
      <c r="E88" s="30"/>
      <c r="F88" s="30"/>
      <c r="G88" s="30"/>
      <c r="H88" s="30" t="s">
        <v>60</v>
      </c>
      <c r="J88" s="8">
        <f t="shared" si="11"/>
        <v>83810.73417837132</v>
      </c>
      <c r="K88" s="9"/>
      <c r="L88" s="10"/>
      <c r="M88" s="10"/>
      <c r="N88" s="10"/>
      <c r="O88" s="10">
        <v>100258.09417837132</v>
      </c>
      <c r="P88" s="10"/>
      <c r="Q88" s="10"/>
      <c r="R88" s="10">
        <v>-16447.36</v>
      </c>
      <c r="S88" s="10"/>
      <c r="U88" s="10"/>
    </row>
    <row r="89" spans="1:21" s="3" customFormat="1" ht="12.75">
      <c r="A89" s="51"/>
      <c r="B89" s="3" t="s">
        <v>44</v>
      </c>
      <c r="H89" s="30" t="s">
        <v>60</v>
      </c>
      <c r="J89" s="8">
        <f t="shared" si="11"/>
        <v>0</v>
      </c>
      <c r="K89" s="9"/>
      <c r="L89" s="10"/>
      <c r="M89" s="10"/>
      <c r="N89" s="10"/>
      <c r="O89" s="10"/>
      <c r="P89" s="10"/>
      <c r="Q89" s="10"/>
      <c r="R89" s="10"/>
      <c r="S89" s="10"/>
      <c r="U89" s="10"/>
    </row>
    <row r="90" spans="1:21" s="3" customFormat="1" ht="12.75">
      <c r="A90" s="51"/>
      <c r="B90" s="3" t="s">
        <v>45</v>
      </c>
      <c r="H90" s="30" t="s">
        <v>60</v>
      </c>
      <c r="J90" s="8">
        <f t="shared" si="11"/>
        <v>0</v>
      </c>
      <c r="K90" s="9"/>
      <c r="L90" s="10"/>
      <c r="M90" s="10"/>
      <c r="N90" s="10"/>
      <c r="O90" s="10"/>
      <c r="P90" s="10"/>
      <c r="Q90" s="10"/>
      <c r="R90" s="10"/>
      <c r="S90" s="10"/>
      <c r="U90" s="10"/>
    </row>
    <row r="91" spans="1:21" s="3" customFormat="1" ht="12.75">
      <c r="A91" s="51"/>
      <c r="B91" s="3" t="s">
        <v>46</v>
      </c>
      <c r="C91" s="30"/>
      <c r="D91" s="30"/>
      <c r="E91" s="30"/>
      <c r="F91" s="30"/>
      <c r="G91" s="30"/>
      <c r="H91" s="30" t="s">
        <v>60</v>
      </c>
      <c r="J91" s="8">
        <f t="shared" si="11"/>
        <v>0</v>
      </c>
      <c r="K91" s="9"/>
      <c r="L91" s="10"/>
      <c r="M91" s="10"/>
      <c r="N91" s="10"/>
      <c r="O91" s="10"/>
      <c r="P91" s="10"/>
      <c r="Q91" s="10"/>
      <c r="R91" s="10"/>
      <c r="S91" s="10"/>
      <c r="U91" s="10"/>
    </row>
    <row r="92" spans="1:21" s="3" customFormat="1" ht="12.75">
      <c r="A92" s="51"/>
      <c r="B92" s="3" t="s">
        <v>47</v>
      </c>
      <c r="C92" s="30"/>
      <c r="D92" s="30"/>
      <c r="E92" s="30"/>
      <c r="F92" s="30"/>
      <c r="G92" s="30"/>
      <c r="H92" s="30" t="s">
        <v>60</v>
      </c>
      <c r="J92" s="8">
        <f t="shared" si="11"/>
        <v>0</v>
      </c>
      <c r="K92" s="9"/>
      <c r="L92" s="10"/>
      <c r="M92" s="10"/>
      <c r="N92" s="10"/>
      <c r="O92" s="10"/>
      <c r="P92" s="10"/>
      <c r="Q92" s="10"/>
      <c r="R92" s="10"/>
      <c r="S92" s="10"/>
      <c r="U92" s="10"/>
    </row>
    <row r="93" spans="1:21" s="3" customFormat="1" ht="12.75">
      <c r="A93" s="51"/>
      <c r="C93" s="30"/>
      <c r="D93" s="30"/>
      <c r="E93" s="30"/>
      <c r="F93" s="30"/>
      <c r="G93" s="30"/>
      <c r="H93" s="30"/>
    </row>
    <row r="94" spans="1:21" s="3" customFormat="1" ht="12.75">
      <c r="A94" s="51"/>
      <c r="B94" s="3" t="s">
        <v>41</v>
      </c>
      <c r="C94" s="30"/>
      <c r="D94" s="30"/>
      <c r="E94" s="30"/>
      <c r="F94" s="30"/>
      <c r="G94" s="30"/>
      <c r="H94" s="30" t="s">
        <v>60</v>
      </c>
      <c r="J94" s="8">
        <f t="shared" ref="J94" si="12">SUM(L94:S94)</f>
        <v>5894054.2273859419</v>
      </c>
      <c r="K94" s="9"/>
      <c r="L94" s="8">
        <f>SUM(L84:L92)</f>
        <v>41737.340428078256</v>
      </c>
      <c r="M94" s="8">
        <f t="shared" ref="M94:S94" si="13">SUM(M84:M92)</f>
        <v>9070.0889999999999</v>
      </c>
      <c r="N94" s="8">
        <f t="shared" si="13"/>
        <v>2085733.1165496456</v>
      </c>
      <c r="O94" s="8">
        <f t="shared" si="13"/>
        <v>1996789.4674845799</v>
      </c>
      <c r="P94" s="8">
        <f t="shared" si="13"/>
        <v>95644.329999999987</v>
      </c>
      <c r="Q94" s="8">
        <f t="shared" si="13"/>
        <v>1460012.5500000003</v>
      </c>
      <c r="R94" s="8">
        <f t="shared" si="13"/>
        <v>-7152.5953585657426</v>
      </c>
      <c r="S94" s="8">
        <f t="shared" si="13"/>
        <v>212219.92928220305</v>
      </c>
      <c r="U94" s="8">
        <f>SUM(U84:U92)</f>
        <v>12870.201435885949</v>
      </c>
    </row>
    <row r="95" spans="1:21" s="3" customFormat="1" ht="12.75">
      <c r="A95" s="51"/>
      <c r="C95" s="30"/>
      <c r="D95" s="30"/>
      <c r="E95" s="30"/>
      <c r="F95" s="30"/>
      <c r="G95" s="30"/>
      <c r="H95" s="30"/>
    </row>
    <row r="96" spans="1:21" s="3" customFormat="1" ht="12.75">
      <c r="A96" s="51"/>
    </row>
    <row r="97" spans="1:23" s="76" customFormat="1" ht="12.75">
      <c r="B97" s="17" t="s">
        <v>56</v>
      </c>
      <c r="C97" s="30"/>
      <c r="D97" s="30"/>
      <c r="E97" s="30"/>
      <c r="F97" s="30"/>
      <c r="G97" s="30"/>
      <c r="H97" s="30"/>
      <c r="I97" s="3"/>
      <c r="J97" s="3"/>
      <c r="K97" s="3"/>
      <c r="L97" s="3"/>
      <c r="M97" s="3"/>
      <c r="N97" s="3"/>
      <c r="O97" s="3"/>
      <c r="P97" s="3"/>
      <c r="Q97" s="3"/>
      <c r="R97" s="3"/>
      <c r="S97" s="3"/>
      <c r="T97" s="3"/>
      <c r="U97" s="3"/>
    </row>
    <row r="98" spans="1:23" s="76" customFormat="1" ht="12.75">
      <c r="B98" s="3" t="s">
        <v>57</v>
      </c>
      <c r="C98" s="30"/>
      <c r="D98" s="30"/>
      <c r="E98" s="30"/>
      <c r="F98" s="30"/>
      <c r="G98" s="30"/>
      <c r="H98" s="30" t="s">
        <v>60</v>
      </c>
      <c r="I98" s="3"/>
      <c r="J98" s="8">
        <f t="shared" ref="J98" si="14">SUM(L98:S98)</f>
        <v>4492.8</v>
      </c>
      <c r="K98" s="9"/>
      <c r="L98" s="10"/>
      <c r="M98" s="10"/>
      <c r="N98" s="10"/>
      <c r="O98" s="10"/>
      <c r="P98" s="10">
        <v>4492.8</v>
      </c>
      <c r="Q98" s="10"/>
      <c r="R98" s="10"/>
      <c r="S98" s="10"/>
      <c r="T98" s="3"/>
      <c r="U98" s="43">
        <v>0</v>
      </c>
    </row>
    <row r="99" spans="1:23" s="3" customFormat="1" ht="12.75">
      <c r="A99" s="51"/>
      <c r="C99" s="30"/>
      <c r="D99" s="30"/>
      <c r="E99" s="30"/>
      <c r="F99" s="30"/>
      <c r="G99" s="30"/>
      <c r="H99" s="30"/>
    </row>
    <row r="100" spans="1:23" s="3" customFormat="1" ht="12.75">
      <c r="A100" s="51"/>
      <c r="B100" s="41" t="s">
        <v>201</v>
      </c>
      <c r="C100" s="126"/>
      <c r="D100" s="30"/>
      <c r="E100" s="30"/>
      <c r="F100" s="30"/>
      <c r="G100" s="30"/>
      <c r="H100" s="30"/>
    </row>
    <row r="101" spans="1:23" s="3" customFormat="1" ht="12.75">
      <c r="A101" s="76"/>
      <c r="B101" s="30" t="s">
        <v>206</v>
      </c>
      <c r="C101" s="126"/>
      <c r="D101" s="30"/>
      <c r="E101" s="30"/>
      <c r="F101" s="30"/>
      <c r="G101" s="30"/>
      <c r="H101" s="30" t="s">
        <v>60</v>
      </c>
      <c r="J101" s="8">
        <f>SUM(L101:S101)</f>
        <v>229204.5</v>
      </c>
      <c r="K101" s="9"/>
      <c r="L101" s="10">
        <v>1290.3499999999999</v>
      </c>
      <c r="M101" s="10"/>
      <c r="N101" s="10"/>
      <c r="O101" s="10">
        <v>0</v>
      </c>
      <c r="P101" s="10">
        <v>2026.57</v>
      </c>
      <c r="Q101" s="10">
        <v>225887.58</v>
      </c>
      <c r="R101" s="10"/>
      <c r="S101" s="10">
        <v>0</v>
      </c>
      <c r="U101" s="98"/>
    </row>
    <row r="102" spans="1:23" s="3" customFormat="1" ht="12.75">
      <c r="A102" s="51"/>
    </row>
    <row r="103" spans="1:23">
      <c r="B103" s="3"/>
      <c r="C103" s="3"/>
      <c r="D103" s="3"/>
      <c r="E103" s="3"/>
      <c r="F103" s="3"/>
      <c r="G103" s="3"/>
      <c r="H103" s="3"/>
    </row>
    <row r="104" spans="1:23" s="4" customFormat="1" ht="12.75">
      <c r="B104" s="4" t="s">
        <v>159</v>
      </c>
    </row>
    <row r="105" spans="1:23" s="3" customFormat="1" ht="12.75"/>
    <row r="106" spans="1:23" s="3" customFormat="1" ht="12.75">
      <c r="A106" s="51"/>
      <c r="B106" s="17" t="s">
        <v>42</v>
      </c>
      <c r="C106" s="30"/>
      <c r="D106" s="30"/>
      <c r="E106" s="30"/>
      <c r="F106" s="30"/>
      <c r="G106" s="30"/>
    </row>
    <row r="107" spans="1:23" s="3" customFormat="1" ht="12.75">
      <c r="A107" s="51"/>
      <c r="B107" s="3" t="s">
        <v>54</v>
      </c>
      <c r="C107" s="30"/>
      <c r="D107" s="30"/>
      <c r="E107" s="30"/>
      <c r="F107" s="30"/>
      <c r="G107" s="30"/>
      <c r="H107" s="30" t="s">
        <v>61</v>
      </c>
      <c r="J107" s="8">
        <f t="shared" ref="J107:J113" si="15">SUM(L107:S107)</f>
        <v>1423593.08</v>
      </c>
      <c r="K107" s="9"/>
      <c r="L107" s="78"/>
      <c r="M107" s="79"/>
      <c r="N107" s="79"/>
      <c r="O107" s="79">
        <v>1070029.3600000001</v>
      </c>
      <c r="P107" s="79"/>
      <c r="Q107" s="79">
        <v>-128809.82</v>
      </c>
      <c r="R107" s="79"/>
      <c r="S107" s="80">
        <v>482373.54000000004</v>
      </c>
      <c r="U107" s="10"/>
      <c r="W107" s="56" t="s">
        <v>251</v>
      </c>
    </row>
    <row r="108" spans="1:23" s="3" customFormat="1" ht="12.75">
      <c r="A108" s="51"/>
      <c r="B108" s="3" t="s">
        <v>155</v>
      </c>
      <c r="C108" s="30"/>
      <c r="D108" s="30"/>
      <c r="E108" s="30"/>
      <c r="F108" s="30"/>
      <c r="G108" s="30"/>
      <c r="H108" s="30" t="s">
        <v>61</v>
      </c>
      <c r="J108" s="8">
        <f t="shared" si="15"/>
        <v>905295.46917906066</v>
      </c>
      <c r="K108" s="9"/>
      <c r="L108" s="81"/>
      <c r="M108" s="77"/>
      <c r="N108" s="77">
        <v>884734.58917906077</v>
      </c>
      <c r="O108" s="77"/>
      <c r="P108" s="77">
        <v>20458.439999999999</v>
      </c>
      <c r="Q108" s="77"/>
      <c r="R108" s="77"/>
      <c r="S108" s="82">
        <v>102.44</v>
      </c>
      <c r="U108" s="10"/>
      <c r="W108" s="56" t="s">
        <v>250</v>
      </c>
    </row>
    <row r="109" spans="1:23" s="3" customFormat="1" ht="12.75">
      <c r="A109" s="51"/>
      <c r="B109" s="3" t="s">
        <v>43</v>
      </c>
      <c r="C109" s="30"/>
      <c r="D109" s="30"/>
      <c r="E109" s="30"/>
      <c r="F109" s="30"/>
      <c r="G109" s="30"/>
      <c r="H109" s="30" t="s">
        <v>61</v>
      </c>
      <c r="J109" s="8">
        <f t="shared" si="15"/>
        <v>8006964.6095602531</v>
      </c>
      <c r="K109" s="9"/>
      <c r="L109" s="81"/>
      <c r="M109" s="77"/>
      <c r="N109" s="77">
        <v>8052300.8775656978</v>
      </c>
      <c r="O109" s="77">
        <v>55388.187073832029</v>
      </c>
      <c r="P109" s="77">
        <v>51.96</v>
      </c>
      <c r="Q109" s="77">
        <v>-100776.41507927707</v>
      </c>
      <c r="R109" s="77"/>
      <c r="S109" s="82">
        <v>0</v>
      </c>
      <c r="U109" s="10"/>
    </row>
    <row r="110" spans="1:23" s="3" customFormat="1" ht="12.75">
      <c r="A110" s="51"/>
      <c r="B110" s="3" t="s">
        <v>44</v>
      </c>
      <c r="C110" s="30"/>
      <c r="D110" s="30"/>
      <c r="E110" s="30"/>
      <c r="F110" s="30"/>
      <c r="G110" s="30"/>
      <c r="H110" s="30" t="s">
        <v>61</v>
      </c>
      <c r="J110" s="8">
        <f t="shared" si="15"/>
        <v>0</v>
      </c>
      <c r="K110" s="9"/>
      <c r="L110" s="81"/>
      <c r="M110" s="77"/>
      <c r="N110" s="77"/>
      <c r="O110" s="77"/>
      <c r="P110" s="77"/>
      <c r="Q110" s="77"/>
      <c r="R110" s="77"/>
      <c r="S110" s="82">
        <v>0</v>
      </c>
      <c r="U110" s="10">
        <v>997194</v>
      </c>
    </row>
    <row r="111" spans="1:23" s="3" customFormat="1" ht="12.75">
      <c r="A111" s="51"/>
      <c r="B111" s="3" t="s">
        <v>45</v>
      </c>
      <c r="C111" s="30"/>
      <c r="D111" s="30"/>
      <c r="E111" s="30"/>
      <c r="F111" s="30"/>
      <c r="G111" s="30"/>
      <c r="H111" s="30" t="s">
        <v>61</v>
      </c>
      <c r="J111" s="8">
        <f t="shared" si="15"/>
        <v>0</v>
      </c>
      <c r="K111" s="9"/>
      <c r="L111" s="81"/>
      <c r="M111" s="77"/>
      <c r="N111" s="77"/>
      <c r="O111" s="77"/>
      <c r="P111" s="77"/>
      <c r="Q111" s="77"/>
      <c r="R111" s="77"/>
      <c r="S111" s="82">
        <v>0</v>
      </c>
      <c r="U111" s="10"/>
    </row>
    <row r="112" spans="1:23" s="3" customFormat="1" ht="12.75">
      <c r="A112" s="51"/>
      <c r="B112" s="3" t="s">
        <v>46</v>
      </c>
      <c r="C112" s="30"/>
      <c r="D112" s="30"/>
      <c r="E112" s="30"/>
      <c r="F112" s="30"/>
      <c r="G112" s="30"/>
      <c r="H112" s="30" t="s">
        <v>61</v>
      </c>
      <c r="J112" s="8">
        <f t="shared" si="15"/>
        <v>0</v>
      </c>
      <c r="K112" s="9"/>
      <c r="L112" s="81"/>
      <c r="M112" s="77"/>
      <c r="N112" s="77"/>
      <c r="O112" s="77"/>
      <c r="P112" s="77"/>
      <c r="Q112" s="77"/>
      <c r="R112" s="77"/>
      <c r="S112" s="82">
        <v>0</v>
      </c>
      <c r="U112" s="10"/>
    </row>
    <row r="113" spans="1:21" s="3" customFormat="1" ht="12.75">
      <c r="A113" s="51"/>
      <c r="B113" s="3" t="s">
        <v>47</v>
      </c>
      <c r="C113" s="30"/>
      <c r="D113" s="30"/>
      <c r="E113" s="30"/>
      <c r="F113" s="30"/>
      <c r="G113" s="30"/>
      <c r="H113" s="30" t="s">
        <v>61</v>
      </c>
      <c r="J113" s="8">
        <f t="shared" si="15"/>
        <v>0</v>
      </c>
      <c r="K113" s="9"/>
      <c r="L113" s="83"/>
      <c r="M113" s="84"/>
      <c r="N113" s="84"/>
      <c r="O113" s="84"/>
      <c r="P113" s="84"/>
      <c r="Q113" s="84"/>
      <c r="R113" s="84"/>
      <c r="S113" s="85">
        <v>0</v>
      </c>
      <c r="U113" s="10"/>
    </row>
    <row r="114" spans="1:21" s="3" customFormat="1" ht="12.75">
      <c r="A114" s="51"/>
      <c r="C114" s="30"/>
      <c r="D114" s="30"/>
      <c r="E114" s="30"/>
      <c r="F114" s="30"/>
      <c r="G114" s="30"/>
      <c r="H114" s="73"/>
      <c r="I114" s="73"/>
      <c r="J114" s="73"/>
      <c r="K114" s="73"/>
      <c r="L114" s="73"/>
      <c r="M114" s="73"/>
      <c r="N114" s="73"/>
      <c r="O114" s="73"/>
      <c r="P114" s="73"/>
      <c r="Q114" s="73"/>
      <c r="R114" s="73"/>
      <c r="S114" s="73"/>
      <c r="U114" s="73"/>
    </row>
    <row r="115" spans="1:21" s="3" customFormat="1" ht="12.75">
      <c r="A115" s="51"/>
      <c r="B115" s="3" t="s">
        <v>41</v>
      </c>
      <c r="C115" s="30"/>
      <c r="D115" s="30"/>
      <c r="E115" s="30"/>
      <c r="F115" s="30"/>
      <c r="G115" s="30"/>
      <c r="H115" s="30" t="s">
        <v>61</v>
      </c>
      <c r="J115" s="8">
        <f t="shared" ref="J115" si="16">SUM(L115:S115)</f>
        <v>10335853.158739313</v>
      </c>
      <c r="K115" s="9"/>
      <c r="L115" s="8">
        <f>SUM(L107:L113)</f>
        <v>0</v>
      </c>
      <c r="M115" s="8">
        <f t="shared" ref="M115:U115" si="17">SUM(M107:M113)</f>
        <v>0</v>
      </c>
      <c r="N115" s="8">
        <f t="shared" si="17"/>
        <v>8937035.4667447582</v>
      </c>
      <c r="O115" s="8">
        <f t="shared" si="17"/>
        <v>1125417.5470738322</v>
      </c>
      <c r="P115" s="8">
        <f t="shared" si="17"/>
        <v>20510.399999999998</v>
      </c>
      <c r="Q115" s="8">
        <f t="shared" si="17"/>
        <v>-229586.23507927707</v>
      </c>
      <c r="R115" s="8">
        <f t="shared" si="17"/>
        <v>0</v>
      </c>
      <c r="S115" s="8">
        <f>SUM(S107:S113)</f>
        <v>482475.98000000004</v>
      </c>
      <c r="U115" s="8">
        <f t="shared" si="17"/>
        <v>997194</v>
      </c>
    </row>
    <row r="116" spans="1:21" s="3" customFormat="1" ht="12.75">
      <c r="A116" s="51"/>
      <c r="C116" s="30"/>
      <c r="D116" s="30"/>
      <c r="E116" s="30"/>
      <c r="F116" s="30"/>
      <c r="G116" s="30"/>
      <c r="H116" s="30"/>
    </row>
    <row r="117" spans="1:21" s="3" customFormat="1" ht="12.75">
      <c r="A117" s="51"/>
      <c r="B117" s="17"/>
      <c r="C117" s="30"/>
      <c r="D117" s="30"/>
      <c r="E117" s="30"/>
      <c r="F117" s="30"/>
      <c r="G117" s="30"/>
      <c r="H117" s="30"/>
    </row>
    <row r="118" spans="1:21" s="3" customFormat="1" ht="12.75">
      <c r="A118" s="51"/>
      <c r="B118" s="17" t="s">
        <v>39</v>
      </c>
      <c r="C118" s="30"/>
      <c r="D118" s="30"/>
      <c r="E118" s="30"/>
      <c r="F118" s="30"/>
      <c r="G118" s="30"/>
      <c r="H118" s="30"/>
    </row>
    <row r="119" spans="1:21" s="3" customFormat="1" ht="12.75">
      <c r="A119" s="51"/>
      <c r="B119" s="3" t="s">
        <v>54</v>
      </c>
      <c r="C119" s="30"/>
      <c r="D119" s="30"/>
      <c r="E119" s="30"/>
      <c r="F119" s="30"/>
      <c r="G119" s="30"/>
      <c r="H119" s="30" t="s">
        <v>61</v>
      </c>
      <c r="J119" s="8">
        <f t="shared" ref="J119:J125" si="18">SUM(L119:S119)</f>
        <v>1423593.08</v>
      </c>
      <c r="K119" s="9"/>
      <c r="L119" s="78"/>
      <c r="M119" s="79"/>
      <c r="N119" s="79"/>
      <c r="O119" s="79">
        <v>1070029.3600000001</v>
      </c>
      <c r="P119" s="79"/>
      <c r="Q119" s="79">
        <v>-128809.82</v>
      </c>
      <c r="R119" s="79"/>
      <c r="S119" s="80">
        <v>482373.54000000004</v>
      </c>
      <c r="U119" s="10"/>
    </row>
    <row r="120" spans="1:21" s="3" customFormat="1" ht="12.75">
      <c r="A120" s="51"/>
      <c r="B120" s="3" t="s">
        <v>55</v>
      </c>
      <c r="H120" s="30" t="s">
        <v>61</v>
      </c>
      <c r="J120" s="8">
        <f t="shared" si="18"/>
        <v>884837.02917906072</v>
      </c>
      <c r="K120" s="9"/>
      <c r="L120" s="81"/>
      <c r="M120" s="77"/>
      <c r="N120" s="77">
        <v>884734.58917906077</v>
      </c>
      <c r="O120" s="77"/>
      <c r="P120" s="77"/>
      <c r="Q120" s="77"/>
      <c r="R120" s="77"/>
      <c r="S120" s="82">
        <v>102.44</v>
      </c>
      <c r="U120" s="10"/>
    </row>
    <row r="121" spans="1:21" s="3" customFormat="1" ht="12.75">
      <c r="A121" s="51"/>
      <c r="B121" s="3" t="s">
        <v>43</v>
      </c>
      <c r="C121" s="30"/>
      <c r="D121" s="30"/>
      <c r="E121" s="30"/>
      <c r="F121" s="30"/>
      <c r="G121" s="30"/>
      <c r="H121" s="30" t="s">
        <v>61</v>
      </c>
      <c r="J121" s="8">
        <f t="shared" si="18"/>
        <v>8052300.8775656978</v>
      </c>
      <c r="K121" s="9"/>
      <c r="L121" s="81"/>
      <c r="M121" s="77"/>
      <c r="N121" s="77">
        <v>8052300.8775656978</v>
      </c>
      <c r="O121" s="77"/>
      <c r="P121" s="77"/>
      <c r="Q121" s="77"/>
      <c r="R121" s="77"/>
      <c r="S121" s="82">
        <v>0</v>
      </c>
      <c r="U121" s="10"/>
    </row>
    <row r="122" spans="1:21" s="3" customFormat="1" ht="12.75">
      <c r="A122" s="51"/>
      <c r="B122" s="3" t="s">
        <v>44</v>
      </c>
      <c r="C122" s="30"/>
      <c r="D122" s="30"/>
      <c r="E122" s="30"/>
      <c r="F122" s="30"/>
      <c r="G122" s="30"/>
      <c r="H122" s="30" t="s">
        <v>61</v>
      </c>
      <c r="J122" s="8">
        <f t="shared" si="18"/>
        <v>0</v>
      </c>
      <c r="K122" s="9"/>
      <c r="L122" s="81"/>
      <c r="M122" s="77"/>
      <c r="N122" s="77"/>
      <c r="O122" s="77"/>
      <c r="P122" s="77"/>
      <c r="Q122" s="77"/>
      <c r="R122" s="77"/>
      <c r="S122" s="82">
        <v>0</v>
      </c>
      <c r="U122" s="10">
        <v>997194</v>
      </c>
    </row>
    <row r="123" spans="1:21" s="3" customFormat="1" ht="12.75">
      <c r="A123" s="51"/>
      <c r="B123" s="3" t="s">
        <v>45</v>
      </c>
      <c r="C123" s="30"/>
      <c r="D123" s="30"/>
      <c r="E123" s="30"/>
      <c r="F123" s="30"/>
      <c r="G123" s="30"/>
      <c r="H123" s="30" t="s">
        <v>61</v>
      </c>
      <c r="J123" s="8">
        <f t="shared" si="18"/>
        <v>0</v>
      </c>
      <c r="K123" s="9"/>
      <c r="L123" s="81"/>
      <c r="M123" s="77"/>
      <c r="N123" s="77"/>
      <c r="O123" s="77"/>
      <c r="P123" s="77"/>
      <c r="Q123" s="77"/>
      <c r="R123" s="77"/>
      <c r="S123" s="82">
        <v>0</v>
      </c>
      <c r="U123" s="10"/>
    </row>
    <row r="124" spans="1:21" s="3" customFormat="1" ht="12.75">
      <c r="A124" s="51"/>
      <c r="B124" s="3" t="s">
        <v>46</v>
      </c>
      <c r="C124" s="30"/>
      <c r="D124" s="30"/>
      <c r="E124" s="30"/>
      <c r="F124" s="30"/>
      <c r="G124" s="30"/>
      <c r="H124" s="30" t="s">
        <v>61</v>
      </c>
      <c r="J124" s="8">
        <f t="shared" si="18"/>
        <v>0</v>
      </c>
      <c r="K124" s="9"/>
      <c r="L124" s="81"/>
      <c r="M124" s="77"/>
      <c r="N124" s="77"/>
      <c r="O124" s="77"/>
      <c r="P124" s="77"/>
      <c r="Q124" s="77"/>
      <c r="R124" s="77"/>
      <c r="S124" s="82">
        <v>0</v>
      </c>
      <c r="U124" s="10"/>
    </row>
    <row r="125" spans="1:21" s="3" customFormat="1" ht="12.75">
      <c r="A125" s="51"/>
      <c r="B125" s="3" t="s">
        <v>47</v>
      </c>
      <c r="C125" s="30"/>
      <c r="D125" s="30"/>
      <c r="E125" s="30"/>
      <c r="F125" s="30"/>
      <c r="G125" s="30"/>
      <c r="H125" s="30" t="s">
        <v>61</v>
      </c>
      <c r="J125" s="8">
        <f t="shared" si="18"/>
        <v>0</v>
      </c>
      <c r="K125" s="9"/>
      <c r="L125" s="83"/>
      <c r="M125" s="84"/>
      <c r="N125" s="84"/>
      <c r="O125" s="84"/>
      <c r="P125" s="84"/>
      <c r="Q125" s="84"/>
      <c r="R125" s="84"/>
      <c r="S125" s="85">
        <v>0</v>
      </c>
      <c r="U125" s="10"/>
    </row>
    <row r="126" spans="1:21" s="3" customFormat="1" ht="12.75">
      <c r="A126" s="51"/>
      <c r="C126" s="30"/>
      <c r="D126" s="30"/>
      <c r="E126" s="30"/>
      <c r="F126" s="30"/>
      <c r="G126" s="30"/>
      <c r="H126" s="30"/>
      <c r="J126" s="73"/>
      <c r="K126" s="73"/>
      <c r="L126" s="73"/>
      <c r="M126" s="73"/>
      <c r="N126" s="73"/>
      <c r="O126" s="73"/>
      <c r="P126" s="73"/>
      <c r="Q126" s="73"/>
      <c r="R126" s="73"/>
      <c r="S126" s="73"/>
      <c r="U126" s="73"/>
    </row>
    <row r="127" spans="1:21" s="3" customFormat="1" ht="12.75">
      <c r="A127" s="51"/>
      <c r="B127" s="3" t="s">
        <v>41</v>
      </c>
      <c r="C127" s="30"/>
      <c r="D127" s="30"/>
      <c r="E127" s="30"/>
      <c r="F127" s="30"/>
      <c r="G127" s="30"/>
      <c r="H127" s="30" t="s">
        <v>61</v>
      </c>
      <c r="J127" s="8">
        <f t="shared" ref="J127" si="19">SUM(L127:S127)</f>
        <v>10360730.986744758</v>
      </c>
      <c r="K127" s="9"/>
      <c r="L127" s="8">
        <f>SUM(L119:L125)</f>
        <v>0</v>
      </c>
      <c r="M127" s="8">
        <f t="shared" ref="M127:U127" si="20">SUM(M119:M125)</f>
        <v>0</v>
      </c>
      <c r="N127" s="8">
        <f t="shared" si="20"/>
        <v>8937035.4667447582</v>
      </c>
      <c r="O127" s="8">
        <f t="shared" si="20"/>
        <v>1070029.3600000001</v>
      </c>
      <c r="P127" s="8">
        <f t="shared" si="20"/>
        <v>0</v>
      </c>
      <c r="Q127" s="8">
        <f t="shared" si="20"/>
        <v>-128809.82</v>
      </c>
      <c r="R127" s="8">
        <f t="shared" si="20"/>
        <v>0</v>
      </c>
      <c r="S127" s="8">
        <f>SUM(S119:S125)</f>
        <v>482475.98000000004</v>
      </c>
      <c r="U127" s="8">
        <f t="shared" si="20"/>
        <v>997194</v>
      </c>
    </row>
    <row r="128" spans="1:21" s="3" customFormat="1" ht="12.75">
      <c r="A128" s="51"/>
      <c r="C128" s="30"/>
      <c r="D128" s="30"/>
      <c r="E128" s="30"/>
      <c r="F128" s="30"/>
      <c r="G128" s="30"/>
      <c r="H128" s="30"/>
      <c r="J128" s="73"/>
      <c r="K128" s="73"/>
      <c r="L128" s="73"/>
      <c r="M128" s="73"/>
      <c r="N128" s="73"/>
      <c r="O128" s="73"/>
      <c r="P128" s="73"/>
      <c r="Q128" s="73"/>
      <c r="R128" s="73"/>
      <c r="S128" s="73"/>
      <c r="U128" s="73"/>
    </row>
    <row r="129" spans="1:21" s="3" customFormat="1" ht="12.75">
      <c r="A129" s="51"/>
      <c r="C129" s="30"/>
      <c r="D129" s="30"/>
      <c r="E129" s="30"/>
      <c r="F129" s="30"/>
      <c r="G129" s="30"/>
      <c r="H129" s="30"/>
      <c r="J129" s="73"/>
      <c r="K129" s="73"/>
      <c r="L129" s="73"/>
      <c r="M129" s="73"/>
      <c r="N129" s="73"/>
      <c r="O129" s="73"/>
      <c r="P129" s="73"/>
      <c r="Q129" s="73"/>
      <c r="R129" s="73"/>
      <c r="S129" s="73"/>
      <c r="U129" s="73"/>
    </row>
    <row r="130" spans="1:21" s="3" customFormat="1" ht="12.75">
      <c r="A130" s="51"/>
      <c r="B130" s="27" t="s">
        <v>36</v>
      </c>
      <c r="C130" s="30"/>
      <c r="D130" s="30"/>
      <c r="E130" s="30"/>
      <c r="F130" s="30"/>
      <c r="G130" s="30"/>
      <c r="H130" s="30"/>
      <c r="J130" s="73"/>
      <c r="K130" s="73"/>
      <c r="L130" s="73"/>
      <c r="M130" s="73"/>
      <c r="N130" s="73"/>
      <c r="O130" s="73"/>
      <c r="P130" s="73"/>
      <c r="Q130" s="73"/>
      <c r="R130" s="73"/>
      <c r="S130" s="73"/>
      <c r="U130" s="73"/>
    </row>
    <row r="131" spans="1:21" s="3" customFormat="1" ht="12.75">
      <c r="A131" s="51"/>
      <c r="B131" s="74" t="s">
        <v>156</v>
      </c>
      <c r="C131" s="30"/>
      <c r="D131" s="30"/>
      <c r="E131" s="30"/>
      <c r="F131" s="30"/>
      <c r="G131" s="30"/>
      <c r="H131" s="30" t="s">
        <v>61</v>
      </c>
      <c r="J131" s="8">
        <f t="shared" ref="J131:J140" si="21">SUM(L131:S131)</f>
        <v>63351.061575331798</v>
      </c>
      <c r="K131" s="9"/>
      <c r="L131" s="78">
        <v>0</v>
      </c>
      <c r="M131" s="79"/>
      <c r="N131" s="79"/>
      <c r="O131" s="79">
        <v>973.73157533188703</v>
      </c>
      <c r="P131" s="79"/>
      <c r="Q131" s="79">
        <v>-28200.710000000079</v>
      </c>
      <c r="R131" s="79"/>
      <c r="S131" s="80">
        <v>90578.04</v>
      </c>
      <c r="U131" s="10"/>
    </row>
    <row r="132" spans="1:21" s="3" customFormat="1" ht="12.75">
      <c r="A132" s="51"/>
      <c r="B132" s="22" t="s">
        <v>38</v>
      </c>
      <c r="C132" s="30"/>
      <c r="D132" s="30"/>
      <c r="E132" s="30"/>
      <c r="F132" s="30"/>
      <c r="G132" s="30"/>
      <c r="H132" s="30" t="s">
        <v>61</v>
      </c>
      <c r="J132" s="8">
        <f t="shared" si="21"/>
        <v>1430702.985956213</v>
      </c>
      <c r="K132" s="9"/>
      <c r="L132" s="81">
        <v>2835.79</v>
      </c>
      <c r="M132" s="77"/>
      <c r="N132" s="77">
        <v>549439.34866644663</v>
      </c>
      <c r="O132" s="77">
        <v>-443.67271023378242</v>
      </c>
      <c r="P132" s="77"/>
      <c r="Q132" s="77">
        <v>878871.52</v>
      </c>
      <c r="R132" s="77"/>
      <c r="S132" s="82">
        <v>0</v>
      </c>
      <c r="U132" s="10"/>
    </row>
    <row r="133" spans="1:21" s="3" customFormat="1" ht="12.75">
      <c r="A133" s="51"/>
      <c r="B133" s="22" t="s">
        <v>157</v>
      </c>
      <c r="C133" s="30"/>
      <c r="D133" s="30"/>
      <c r="E133" s="30"/>
      <c r="F133" s="30"/>
      <c r="G133" s="30"/>
      <c r="H133" s="30" t="s">
        <v>61</v>
      </c>
      <c r="J133" s="8">
        <f t="shared" si="21"/>
        <v>2836825.2906614416</v>
      </c>
      <c r="K133" s="9"/>
      <c r="L133" s="81">
        <v>38931.052322828909</v>
      </c>
      <c r="M133" s="77"/>
      <c r="N133" s="77">
        <v>1009351.94</v>
      </c>
      <c r="O133" s="77">
        <v>666331.49</v>
      </c>
      <c r="P133" s="77">
        <v>82140.14</v>
      </c>
      <c r="Q133" s="77">
        <v>927805.75</v>
      </c>
      <c r="R133" s="77">
        <v>10379.608338613165</v>
      </c>
      <c r="S133" s="82">
        <v>101885.31000000011</v>
      </c>
      <c r="U133" s="10"/>
    </row>
    <row r="134" spans="1:21" s="3" customFormat="1" ht="12.75">
      <c r="A134" s="51"/>
      <c r="B134" s="22" t="s">
        <v>158</v>
      </c>
      <c r="C134" s="30"/>
      <c r="D134" s="30"/>
      <c r="E134" s="30"/>
      <c r="F134" s="30"/>
      <c r="G134" s="30"/>
      <c r="H134" s="30" t="s">
        <v>61</v>
      </c>
      <c r="J134" s="8">
        <f t="shared" si="21"/>
        <v>132526.73589616374</v>
      </c>
      <c r="K134" s="9"/>
      <c r="L134" s="81"/>
      <c r="M134" s="77"/>
      <c r="N134" s="77"/>
      <c r="O134" s="77">
        <v>-393.00307176439344</v>
      </c>
      <c r="P134" s="77">
        <v>6849</v>
      </c>
      <c r="Q134" s="77">
        <v>120212.56024853972</v>
      </c>
      <c r="R134" s="77">
        <v>5673.7346673706434</v>
      </c>
      <c r="S134" s="82">
        <v>184.44405201776237</v>
      </c>
      <c r="U134" s="10"/>
    </row>
    <row r="135" spans="1:21" s="3" customFormat="1" ht="12.75">
      <c r="A135" s="51"/>
      <c r="B135" s="3" t="s">
        <v>43</v>
      </c>
      <c r="C135" s="30"/>
      <c r="D135" s="30"/>
      <c r="E135" s="30"/>
      <c r="F135" s="30"/>
      <c r="G135" s="30"/>
      <c r="H135" s="30" t="s">
        <v>61</v>
      </c>
      <c r="J135" s="8">
        <f t="shared" si="21"/>
        <v>152211.49859438121</v>
      </c>
      <c r="K135" s="9"/>
      <c r="L135" s="81"/>
      <c r="M135" s="77"/>
      <c r="N135" s="77"/>
      <c r="O135" s="77">
        <v>152211.49859438121</v>
      </c>
      <c r="P135" s="77"/>
      <c r="Q135" s="77"/>
      <c r="R135" s="77"/>
      <c r="S135" s="82">
        <v>0</v>
      </c>
      <c r="U135" s="10"/>
    </row>
    <row r="136" spans="1:21" s="3" customFormat="1" ht="12.75">
      <c r="A136" s="51"/>
      <c r="B136" s="3" t="s">
        <v>44</v>
      </c>
      <c r="H136" s="30" t="s">
        <v>61</v>
      </c>
      <c r="J136" s="8">
        <f t="shared" si="21"/>
        <v>0</v>
      </c>
      <c r="K136" s="9"/>
      <c r="L136" s="81"/>
      <c r="M136" s="77"/>
      <c r="N136" s="77"/>
      <c r="O136" s="77"/>
      <c r="P136" s="77"/>
      <c r="Q136" s="77"/>
      <c r="R136" s="77"/>
      <c r="S136" s="82">
        <v>0</v>
      </c>
      <c r="U136" s="10"/>
    </row>
    <row r="137" spans="1:21" s="3" customFormat="1" ht="12.75">
      <c r="A137" s="51"/>
      <c r="B137" s="3" t="s">
        <v>45</v>
      </c>
      <c r="H137" s="30" t="s">
        <v>61</v>
      </c>
      <c r="J137" s="8">
        <f t="shared" si="21"/>
        <v>0</v>
      </c>
      <c r="K137" s="9"/>
      <c r="L137" s="81"/>
      <c r="M137" s="77"/>
      <c r="N137" s="77"/>
      <c r="O137" s="77"/>
      <c r="P137" s="77"/>
      <c r="Q137" s="77"/>
      <c r="R137" s="77"/>
      <c r="S137" s="82">
        <v>0</v>
      </c>
      <c r="U137" s="10"/>
    </row>
    <row r="138" spans="1:21" s="3" customFormat="1" ht="12.75">
      <c r="A138" s="51"/>
      <c r="B138" s="3" t="s">
        <v>46</v>
      </c>
      <c r="C138" s="30"/>
      <c r="D138" s="30"/>
      <c r="E138" s="30"/>
      <c r="F138" s="30"/>
      <c r="G138" s="30"/>
      <c r="H138" s="30" t="s">
        <v>61</v>
      </c>
      <c r="J138" s="8">
        <f t="shared" si="21"/>
        <v>0</v>
      </c>
      <c r="K138" s="9"/>
      <c r="L138" s="81"/>
      <c r="M138" s="77"/>
      <c r="N138" s="77"/>
      <c r="O138" s="77"/>
      <c r="P138" s="77"/>
      <c r="Q138" s="77"/>
      <c r="R138" s="77"/>
      <c r="S138" s="82">
        <v>0</v>
      </c>
      <c r="U138" s="10"/>
    </row>
    <row r="139" spans="1:21" s="3" customFormat="1" ht="12.75">
      <c r="A139" s="51"/>
      <c r="B139" s="3" t="s">
        <v>47</v>
      </c>
      <c r="C139" s="30"/>
      <c r="D139" s="30"/>
      <c r="E139" s="30"/>
      <c r="F139" s="30"/>
      <c r="G139" s="30"/>
      <c r="H139" s="30" t="s">
        <v>61</v>
      </c>
      <c r="J139" s="8">
        <f t="shared" si="21"/>
        <v>0</v>
      </c>
      <c r="K139" s="9"/>
      <c r="L139" s="81"/>
      <c r="M139" s="77"/>
      <c r="N139" s="77"/>
      <c r="O139" s="77"/>
      <c r="P139" s="77"/>
      <c r="Q139" s="77"/>
      <c r="R139" s="77"/>
      <c r="S139" s="82">
        <v>0</v>
      </c>
      <c r="U139" s="10"/>
    </row>
    <row r="140" spans="1:21" s="3" customFormat="1" ht="12.75">
      <c r="A140" s="51"/>
      <c r="B140" s="3" t="s">
        <v>207</v>
      </c>
      <c r="C140" s="30"/>
      <c r="D140" s="30"/>
      <c r="E140" s="30"/>
      <c r="F140" s="30"/>
      <c r="G140" s="30"/>
      <c r="H140" s="30" t="s">
        <v>61</v>
      </c>
      <c r="J140" s="8">
        <f t="shared" si="21"/>
        <v>0</v>
      </c>
      <c r="K140" s="9"/>
      <c r="L140" s="83"/>
      <c r="M140" s="84"/>
      <c r="N140" s="84"/>
      <c r="O140" s="84"/>
      <c r="P140" s="84"/>
      <c r="Q140" s="84"/>
      <c r="R140" s="84"/>
      <c r="S140" s="85">
        <v>0</v>
      </c>
      <c r="U140" s="10"/>
    </row>
    <row r="141" spans="1:21" s="3" customFormat="1" ht="12.75">
      <c r="A141" s="51"/>
      <c r="C141" s="30"/>
      <c r="D141" s="30"/>
      <c r="E141" s="30"/>
      <c r="F141" s="30"/>
      <c r="G141" s="30"/>
      <c r="H141" s="30"/>
    </row>
    <row r="142" spans="1:21" s="3" customFormat="1" ht="12.75">
      <c r="A142" s="51"/>
      <c r="B142" s="3" t="s">
        <v>41</v>
      </c>
      <c r="C142" s="30"/>
      <c r="D142" s="30"/>
      <c r="E142" s="30"/>
      <c r="F142" s="30"/>
      <c r="G142" s="30"/>
      <c r="H142" s="30" t="s">
        <v>61</v>
      </c>
      <c r="J142" s="8">
        <f t="shared" ref="J142" si="22">SUM(L142:S142)</f>
        <v>4615617.5726835327</v>
      </c>
      <c r="K142" s="9"/>
      <c r="L142" s="8">
        <f>SUM(L131:L140)</f>
        <v>41766.84232282891</v>
      </c>
      <c r="M142" s="8">
        <f t="shared" ref="M142:S142" si="23">SUM(M131:M140)</f>
        <v>0</v>
      </c>
      <c r="N142" s="8">
        <f>SUM(N131:N140)</f>
        <v>1558791.2886664467</v>
      </c>
      <c r="O142" s="8">
        <f t="shared" si="23"/>
        <v>818680.04438771494</v>
      </c>
      <c r="P142" s="8">
        <f t="shared" si="23"/>
        <v>88989.14</v>
      </c>
      <c r="Q142" s="8">
        <f t="shared" si="23"/>
        <v>1898689.1202485398</v>
      </c>
      <c r="R142" s="8">
        <f t="shared" si="23"/>
        <v>16053.343005983808</v>
      </c>
      <c r="S142" s="8">
        <f t="shared" si="23"/>
        <v>192647.79405201785</v>
      </c>
      <c r="U142" s="8">
        <f>SUM(U131:U140)</f>
        <v>0</v>
      </c>
    </row>
    <row r="143" spans="1:21" s="3" customFormat="1" ht="12.75">
      <c r="A143" s="51"/>
      <c r="B143" s="17"/>
      <c r="C143" s="30"/>
      <c r="D143" s="30"/>
      <c r="E143" s="30"/>
      <c r="F143" s="30"/>
      <c r="G143" s="30"/>
      <c r="H143" s="30"/>
    </row>
    <row r="144" spans="1:21" s="3" customFormat="1" ht="12.75">
      <c r="A144" s="51"/>
      <c r="B144" s="17" t="s">
        <v>56</v>
      </c>
      <c r="C144" s="30"/>
      <c r="D144" s="30"/>
      <c r="E144" s="30"/>
      <c r="F144" s="30"/>
      <c r="G144" s="30"/>
      <c r="H144" s="30"/>
    </row>
    <row r="145" spans="1:23" s="3" customFormat="1" ht="12.75">
      <c r="A145" s="51"/>
      <c r="B145" s="3" t="s">
        <v>57</v>
      </c>
      <c r="C145" s="30"/>
      <c r="D145" s="30"/>
      <c r="E145" s="30"/>
      <c r="F145" s="30"/>
      <c r="G145" s="30"/>
      <c r="H145" s="30" t="s">
        <v>61</v>
      </c>
      <c r="J145" s="8">
        <f t="shared" ref="J145" si="24">SUM(L145:S145)</f>
        <v>19493.546875</v>
      </c>
      <c r="K145" s="9"/>
      <c r="L145" s="86">
        <v>0</v>
      </c>
      <c r="M145" s="87">
        <v>0</v>
      </c>
      <c r="N145" s="87">
        <v>0</v>
      </c>
      <c r="O145" s="87">
        <v>0</v>
      </c>
      <c r="P145" s="87">
        <v>7358.1298828125</v>
      </c>
      <c r="Q145" s="87">
        <v>12135.4169921875</v>
      </c>
      <c r="R145" s="87">
        <v>0</v>
      </c>
      <c r="S145" s="88">
        <v>0</v>
      </c>
      <c r="U145" s="43">
        <v>0</v>
      </c>
    </row>
    <row r="146" spans="1:23" s="3" customFormat="1" ht="12.75">
      <c r="A146" s="51"/>
      <c r="C146" s="30"/>
      <c r="D146" s="30"/>
      <c r="E146" s="30"/>
      <c r="F146" s="30"/>
      <c r="G146" s="30"/>
      <c r="H146" s="30"/>
    </row>
    <row r="147" spans="1:23" s="3" customFormat="1" ht="12.75">
      <c r="A147" s="51"/>
      <c r="B147" s="41" t="s">
        <v>201</v>
      </c>
      <c r="C147" s="30"/>
      <c r="D147" s="30"/>
      <c r="E147" s="30"/>
      <c r="F147" s="30"/>
      <c r="G147" s="30"/>
      <c r="H147" s="30"/>
    </row>
    <row r="148" spans="1:23" s="3" customFormat="1" ht="12.75">
      <c r="A148" s="76"/>
      <c r="B148" s="3" t="s">
        <v>206</v>
      </c>
      <c r="C148" s="30"/>
      <c r="D148" s="30"/>
      <c r="E148" s="30"/>
      <c r="F148" s="30"/>
      <c r="G148" s="30"/>
      <c r="H148" s="30" t="s">
        <v>61</v>
      </c>
      <c r="J148" s="8">
        <f>SUM(L148:S148)</f>
        <v>87458.78</v>
      </c>
      <c r="K148" s="9"/>
      <c r="L148" s="10">
        <v>3401.98</v>
      </c>
      <c r="M148" s="10">
        <v>0</v>
      </c>
      <c r="N148" s="10">
        <v>30790.469999999983</v>
      </c>
      <c r="O148" s="10">
        <v>0</v>
      </c>
      <c r="P148" s="10">
        <v>179.14</v>
      </c>
      <c r="Q148" s="10">
        <v>53087.190000000017</v>
      </c>
      <c r="R148" s="10">
        <v>0</v>
      </c>
      <c r="S148" s="10">
        <v>0</v>
      </c>
      <c r="U148" s="98"/>
    </row>
    <row r="149" spans="1:23">
      <c r="A149" s="140"/>
      <c r="B149" s="30"/>
      <c r="C149" s="126"/>
      <c r="D149" s="30"/>
      <c r="E149" s="30"/>
      <c r="F149" s="30"/>
      <c r="G149" s="30"/>
      <c r="H149" s="30"/>
      <c r="I149" s="3"/>
      <c r="J149" s="30"/>
      <c r="K149" s="30"/>
      <c r="L149" s="30"/>
      <c r="M149" s="30"/>
      <c r="N149" s="30"/>
      <c r="O149" s="30"/>
      <c r="P149" s="30"/>
      <c r="Q149" s="30"/>
      <c r="R149" s="30"/>
      <c r="S149" s="30"/>
      <c r="T149" s="3"/>
      <c r="U149" s="3"/>
    </row>
    <row r="150" spans="1:23">
      <c r="B150" s="30"/>
      <c r="C150" s="126"/>
      <c r="D150" s="30"/>
      <c r="E150" s="30"/>
      <c r="F150" s="30"/>
      <c r="G150" s="30"/>
      <c r="H150" s="30"/>
      <c r="I150" s="3"/>
      <c r="J150" s="30"/>
      <c r="K150" s="30"/>
      <c r="L150" s="30"/>
      <c r="M150" s="30"/>
      <c r="N150" s="30"/>
      <c r="O150" s="30"/>
      <c r="P150" s="30"/>
      <c r="Q150" s="30"/>
      <c r="R150" s="30"/>
      <c r="S150" s="30"/>
      <c r="T150" s="3"/>
      <c r="U150" s="3"/>
    </row>
    <row r="151" spans="1:23" s="4" customFormat="1" ht="12.75">
      <c r="B151" s="4" t="s">
        <v>160</v>
      </c>
      <c r="L151" s="71"/>
      <c r="M151" s="71"/>
      <c r="N151" s="71"/>
      <c r="O151" s="71"/>
      <c r="P151" s="71"/>
      <c r="Q151" s="71"/>
      <c r="R151" s="71"/>
      <c r="S151" s="71"/>
    </row>
    <row r="152" spans="1:23" s="3" customFormat="1" ht="12.75"/>
    <row r="153" spans="1:23" s="3" customFormat="1" ht="12.75">
      <c r="B153" s="17" t="s">
        <v>42</v>
      </c>
      <c r="C153" s="30"/>
      <c r="D153" s="30"/>
      <c r="E153" s="30"/>
      <c r="F153" s="30"/>
      <c r="G153" s="30"/>
    </row>
    <row r="154" spans="1:23" s="3" customFormat="1" ht="12.75">
      <c r="A154" s="51"/>
      <c r="B154" s="3" t="s">
        <v>54</v>
      </c>
      <c r="C154" s="30"/>
      <c r="D154" s="30"/>
      <c r="E154" s="30"/>
      <c r="F154" s="30"/>
      <c r="G154" s="30"/>
      <c r="H154" s="30" t="s">
        <v>62</v>
      </c>
      <c r="J154" s="8">
        <f t="shared" ref="J154:J162" si="25">SUM(L154:S154)</f>
        <v>1566262.6319407877</v>
      </c>
      <c r="K154" s="9"/>
      <c r="L154" s="78"/>
      <c r="M154" s="79"/>
      <c r="N154" s="79">
        <v>8224.7000000000007</v>
      </c>
      <c r="O154" s="79">
        <v>881224.24194078776</v>
      </c>
      <c r="P154" s="79"/>
      <c r="Q154" s="79">
        <v>119053.66999999998</v>
      </c>
      <c r="R154" s="79"/>
      <c r="S154" s="80">
        <v>557760.02</v>
      </c>
      <c r="U154" s="10"/>
      <c r="W154" s="56" t="s">
        <v>315</v>
      </c>
    </row>
    <row r="155" spans="1:23" s="3" customFormat="1" ht="12.75">
      <c r="A155" s="51"/>
      <c r="B155" s="3" t="s">
        <v>155</v>
      </c>
      <c r="C155" s="30"/>
      <c r="D155" s="30"/>
      <c r="E155" s="30"/>
      <c r="F155" s="30"/>
      <c r="G155" s="30"/>
      <c r="H155" s="30" t="s">
        <v>62</v>
      </c>
      <c r="J155" s="8">
        <f t="shared" si="25"/>
        <v>8553.67</v>
      </c>
      <c r="K155" s="9"/>
      <c r="L155" s="81"/>
      <c r="M155" s="77"/>
      <c r="N155" s="77">
        <v>0</v>
      </c>
      <c r="O155" s="77"/>
      <c r="P155" s="77">
        <v>8553.67</v>
      </c>
      <c r="Q155" s="77"/>
      <c r="R155" s="77"/>
      <c r="S155" s="82">
        <v>0</v>
      </c>
      <c r="U155" s="10"/>
      <c r="W155" s="56" t="s">
        <v>250</v>
      </c>
    </row>
    <row r="156" spans="1:23" s="3" customFormat="1" ht="12.75">
      <c r="A156" s="51"/>
      <c r="B156" s="3" t="s">
        <v>43</v>
      </c>
      <c r="C156" s="30"/>
      <c r="D156" s="30"/>
      <c r="E156" s="30"/>
      <c r="F156" s="30"/>
      <c r="G156" s="30"/>
      <c r="H156" s="30" t="s">
        <v>62</v>
      </c>
      <c r="J156" s="8">
        <f t="shared" si="25"/>
        <v>8508446.5676115081</v>
      </c>
      <c r="K156" s="9"/>
      <c r="L156" s="81"/>
      <c r="M156" s="77"/>
      <c r="N156" s="77">
        <v>8403302.5361651629</v>
      </c>
      <c r="O156" s="77">
        <v>5393.6896589876778</v>
      </c>
      <c r="P156" s="77">
        <v>3667.7</v>
      </c>
      <c r="Q156" s="77">
        <v>96082.64178735821</v>
      </c>
      <c r="R156" s="77"/>
      <c r="S156" s="82">
        <v>0</v>
      </c>
      <c r="U156" s="10"/>
    </row>
    <row r="157" spans="1:23" s="3" customFormat="1" ht="12.75">
      <c r="A157" s="51"/>
      <c r="B157" s="3" t="s">
        <v>44</v>
      </c>
      <c r="C157" s="30"/>
      <c r="D157" s="30"/>
      <c r="E157" s="30"/>
      <c r="F157" s="30"/>
      <c r="G157" s="30"/>
      <c r="H157" s="30" t="s">
        <v>62</v>
      </c>
      <c r="J157" s="8">
        <f t="shared" si="25"/>
        <v>1373854.3826474403</v>
      </c>
      <c r="K157" s="9"/>
      <c r="L157" s="81"/>
      <c r="M157" s="77"/>
      <c r="N157" s="77"/>
      <c r="O157" s="77"/>
      <c r="P157" s="77"/>
      <c r="Q157" s="77">
        <v>1373854.3826474403</v>
      </c>
      <c r="R157" s="77"/>
      <c r="S157" s="82">
        <v>0</v>
      </c>
      <c r="U157" s="124">
        <v>1035024.5</v>
      </c>
    </row>
    <row r="158" spans="1:23" s="3" customFormat="1" ht="12.75">
      <c r="A158" s="51"/>
      <c r="B158" s="3" t="s">
        <v>45</v>
      </c>
      <c r="C158" s="30"/>
      <c r="D158" s="30"/>
      <c r="E158" s="30"/>
      <c r="F158" s="30"/>
      <c r="G158" s="30"/>
      <c r="H158" s="30" t="s">
        <v>62</v>
      </c>
      <c r="J158" s="8">
        <f t="shared" si="25"/>
        <v>0</v>
      </c>
      <c r="K158" s="9"/>
      <c r="L158" s="81"/>
      <c r="M158" s="77"/>
      <c r="N158" s="77"/>
      <c r="O158" s="77"/>
      <c r="P158" s="77"/>
      <c r="Q158" s="77"/>
      <c r="R158" s="77"/>
      <c r="S158" s="82">
        <v>0</v>
      </c>
      <c r="U158" s="10"/>
    </row>
    <row r="159" spans="1:23" s="3" customFormat="1" ht="12.75">
      <c r="A159" s="51"/>
      <c r="B159" s="3" t="s">
        <v>46</v>
      </c>
      <c r="C159" s="30"/>
      <c r="D159" s="30"/>
      <c r="E159" s="30"/>
      <c r="F159" s="30"/>
      <c r="G159" s="30"/>
      <c r="H159" s="30" t="s">
        <v>62</v>
      </c>
      <c r="J159" s="8">
        <f t="shared" si="25"/>
        <v>0</v>
      </c>
      <c r="K159" s="9"/>
      <c r="L159" s="81"/>
      <c r="M159" s="77"/>
      <c r="N159" s="77"/>
      <c r="O159" s="77"/>
      <c r="P159" s="77"/>
      <c r="Q159" s="77"/>
      <c r="R159" s="77"/>
      <c r="S159" s="82">
        <v>0</v>
      </c>
      <c r="U159" s="10"/>
    </row>
    <row r="160" spans="1:23" s="3" customFormat="1" ht="12.75">
      <c r="A160" s="51"/>
      <c r="B160" s="3" t="s">
        <v>47</v>
      </c>
      <c r="C160" s="30"/>
      <c r="D160" s="30"/>
      <c r="E160" s="30"/>
      <c r="F160" s="30"/>
      <c r="G160" s="30"/>
      <c r="H160" s="30" t="s">
        <v>62</v>
      </c>
      <c r="J160" s="8">
        <f t="shared" si="25"/>
        <v>0</v>
      </c>
      <c r="K160" s="9"/>
      <c r="L160" s="83"/>
      <c r="M160" s="84"/>
      <c r="N160" s="84"/>
      <c r="O160" s="84"/>
      <c r="P160" s="84"/>
      <c r="Q160" s="84"/>
      <c r="R160" s="84"/>
      <c r="S160" s="85">
        <v>0</v>
      </c>
      <c r="U160" s="10"/>
    </row>
    <row r="161" spans="1:21" s="3" customFormat="1" ht="12.75">
      <c r="A161" s="51"/>
      <c r="C161" s="30"/>
      <c r="D161" s="30"/>
      <c r="E161" s="30"/>
      <c r="F161" s="30"/>
      <c r="G161" s="30"/>
      <c r="H161" s="73"/>
      <c r="I161" s="73"/>
      <c r="J161" s="73"/>
      <c r="K161" s="73"/>
      <c r="L161" s="73"/>
      <c r="M161" s="73"/>
      <c r="N161" s="73"/>
      <c r="O161" s="73"/>
      <c r="P161" s="73"/>
      <c r="Q161" s="73"/>
      <c r="R161" s="73"/>
      <c r="S161" s="73"/>
      <c r="U161" s="73"/>
    </row>
    <row r="162" spans="1:21" s="3" customFormat="1" ht="12.75">
      <c r="A162" s="51"/>
      <c r="B162" s="3" t="s">
        <v>41</v>
      </c>
      <c r="C162" s="30"/>
      <c r="D162" s="30"/>
      <c r="E162" s="30"/>
      <c r="F162" s="30"/>
      <c r="G162" s="30"/>
      <c r="H162" s="30" t="s">
        <v>62</v>
      </c>
      <c r="J162" s="8">
        <f t="shared" si="25"/>
        <v>11457117.252199735</v>
      </c>
      <c r="K162" s="9"/>
      <c r="L162" s="8">
        <f>SUM(L154:L160)</f>
        <v>0</v>
      </c>
      <c r="M162" s="8">
        <f t="shared" ref="M162:U162" si="26">SUM(M154:M160)</f>
        <v>0</v>
      </c>
      <c r="N162" s="8">
        <f t="shared" si="26"/>
        <v>8411527.2361651622</v>
      </c>
      <c r="O162" s="8">
        <f t="shared" si="26"/>
        <v>886617.93159977545</v>
      </c>
      <c r="P162" s="8">
        <f t="shared" si="26"/>
        <v>12221.369999999999</v>
      </c>
      <c r="Q162" s="8">
        <f t="shared" si="26"/>
        <v>1588990.6944347986</v>
      </c>
      <c r="R162" s="8">
        <f t="shared" si="26"/>
        <v>0</v>
      </c>
      <c r="S162" s="8">
        <f>SUM(S154:S160)</f>
        <v>557760.02</v>
      </c>
      <c r="U162" s="8">
        <f t="shared" si="26"/>
        <v>1035024.5</v>
      </c>
    </row>
    <row r="163" spans="1:21" s="3" customFormat="1" ht="12.75">
      <c r="A163" s="51"/>
      <c r="C163" s="30"/>
      <c r="D163" s="30"/>
      <c r="E163" s="30"/>
      <c r="F163" s="30"/>
      <c r="G163" s="30"/>
      <c r="H163" s="30"/>
    </row>
    <row r="164" spans="1:21" s="3" customFormat="1" ht="12.75">
      <c r="A164" s="51"/>
      <c r="B164" s="17"/>
      <c r="C164" s="30"/>
      <c r="D164" s="30"/>
      <c r="E164" s="30"/>
      <c r="F164" s="30"/>
      <c r="G164" s="30"/>
      <c r="H164" s="30"/>
    </row>
    <row r="165" spans="1:21" s="3" customFormat="1" ht="12.75">
      <c r="A165" s="51"/>
      <c r="B165" s="17" t="s">
        <v>39</v>
      </c>
      <c r="C165" s="30"/>
      <c r="D165" s="30"/>
      <c r="E165" s="30"/>
      <c r="F165" s="30"/>
      <c r="G165" s="30"/>
      <c r="H165" s="30"/>
    </row>
    <row r="166" spans="1:21" s="3" customFormat="1" ht="12.75">
      <c r="A166" s="51"/>
      <c r="B166" s="3" t="s">
        <v>54</v>
      </c>
      <c r="C166" s="30"/>
      <c r="D166" s="30"/>
      <c r="E166" s="30"/>
      <c r="F166" s="30"/>
      <c r="G166" s="30"/>
      <c r="H166" s="30" t="s">
        <v>62</v>
      </c>
      <c r="J166" s="8">
        <f t="shared" ref="J166:J172" si="27">SUM(L166:S166)</f>
        <v>1566262.6319407877</v>
      </c>
      <c r="K166" s="9"/>
      <c r="L166" s="78"/>
      <c r="M166" s="79"/>
      <c r="N166" s="79">
        <v>8224.7000000000007</v>
      </c>
      <c r="O166" s="79">
        <v>881224.24194078776</v>
      </c>
      <c r="P166" s="79"/>
      <c r="Q166" s="79">
        <v>119053.66999999998</v>
      </c>
      <c r="R166" s="79"/>
      <c r="S166" s="80">
        <v>557760.02</v>
      </c>
      <c r="U166" s="10"/>
    </row>
    <row r="167" spans="1:21" s="3" customFormat="1" ht="12.75">
      <c r="A167" s="51"/>
      <c r="B167" s="3" t="s">
        <v>55</v>
      </c>
      <c r="H167" s="30" t="s">
        <v>62</v>
      </c>
      <c r="J167" s="8">
        <f t="shared" si="27"/>
        <v>0</v>
      </c>
      <c r="K167" s="9"/>
      <c r="L167" s="81"/>
      <c r="M167" s="77"/>
      <c r="N167" s="77">
        <v>0</v>
      </c>
      <c r="O167" s="77"/>
      <c r="P167" s="77"/>
      <c r="Q167" s="77"/>
      <c r="R167" s="77"/>
      <c r="S167" s="82">
        <v>0</v>
      </c>
      <c r="U167" s="10"/>
    </row>
    <row r="168" spans="1:21" s="3" customFormat="1" ht="12.75">
      <c r="A168" s="51"/>
      <c r="B168" s="3" t="s">
        <v>43</v>
      </c>
      <c r="C168" s="30"/>
      <c r="D168" s="30"/>
      <c r="E168" s="30"/>
      <c r="F168" s="30"/>
      <c r="G168" s="30"/>
      <c r="H168" s="30" t="s">
        <v>62</v>
      </c>
      <c r="J168" s="8">
        <f t="shared" si="27"/>
        <v>8499385.1779525205</v>
      </c>
      <c r="K168" s="9"/>
      <c r="L168" s="81"/>
      <c r="M168" s="77"/>
      <c r="N168" s="77">
        <v>8403302.5361651629</v>
      </c>
      <c r="O168" s="77"/>
      <c r="P168" s="77"/>
      <c r="Q168" s="77">
        <v>96082.64178735821</v>
      </c>
      <c r="R168" s="77"/>
      <c r="S168" s="82">
        <v>0</v>
      </c>
      <c r="U168" s="10"/>
    </row>
    <row r="169" spans="1:21" s="3" customFormat="1" ht="12.75">
      <c r="A169" s="51"/>
      <c r="B169" s="3" t="s">
        <v>44</v>
      </c>
      <c r="C169" s="30"/>
      <c r="D169" s="30"/>
      <c r="E169" s="30"/>
      <c r="F169" s="30"/>
      <c r="G169" s="30"/>
      <c r="H169" s="30" t="s">
        <v>62</v>
      </c>
      <c r="J169" s="8">
        <f t="shared" si="27"/>
        <v>1373854.3826474403</v>
      </c>
      <c r="K169" s="9"/>
      <c r="L169" s="81"/>
      <c r="M169" s="77"/>
      <c r="N169" s="77">
        <v>0</v>
      </c>
      <c r="O169" s="77"/>
      <c r="P169" s="77"/>
      <c r="Q169" s="77">
        <v>1373854.3826474403</v>
      </c>
      <c r="R169" s="77"/>
      <c r="S169" s="82">
        <v>0</v>
      </c>
      <c r="U169" s="124">
        <v>1035024.5</v>
      </c>
    </row>
    <row r="170" spans="1:21" s="3" customFormat="1" ht="12.75">
      <c r="A170" s="51"/>
      <c r="B170" s="3" t="s">
        <v>45</v>
      </c>
      <c r="C170" s="30"/>
      <c r="D170" s="30"/>
      <c r="E170" s="30"/>
      <c r="F170" s="30"/>
      <c r="G170" s="30"/>
      <c r="H170" s="30" t="s">
        <v>62</v>
      </c>
      <c r="J170" s="8">
        <f t="shared" si="27"/>
        <v>0</v>
      </c>
      <c r="K170" s="9"/>
      <c r="L170" s="81"/>
      <c r="M170" s="77"/>
      <c r="N170" s="77">
        <v>0</v>
      </c>
      <c r="O170" s="77"/>
      <c r="P170" s="77"/>
      <c r="Q170" s="77"/>
      <c r="R170" s="77"/>
      <c r="S170" s="82">
        <v>0</v>
      </c>
      <c r="U170" s="10"/>
    </row>
    <row r="171" spans="1:21" s="3" customFormat="1" ht="12.75">
      <c r="A171" s="51"/>
      <c r="B171" s="3" t="s">
        <v>46</v>
      </c>
      <c r="C171" s="30"/>
      <c r="D171" s="30"/>
      <c r="E171" s="30"/>
      <c r="F171" s="30"/>
      <c r="G171" s="30"/>
      <c r="H171" s="30" t="s">
        <v>62</v>
      </c>
      <c r="J171" s="8">
        <f t="shared" si="27"/>
        <v>0</v>
      </c>
      <c r="K171" s="9"/>
      <c r="L171" s="81"/>
      <c r="M171" s="77"/>
      <c r="N171" s="77">
        <v>0</v>
      </c>
      <c r="O171" s="77"/>
      <c r="P171" s="77"/>
      <c r="Q171" s="77"/>
      <c r="R171" s="77"/>
      <c r="S171" s="82">
        <v>0</v>
      </c>
      <c r="U171" s="10"/>
    </row>
    <row r="172" spans="1:21" s="3" customFormat="1" ht="12.75">
      <c r="A172" s="51"/>
      <c r="B172" s="3" t="s">
        <v>47</v>
      </c>
      <c r="C172" s="30"/>
      <c r="D172" s="30"/>
      <c r="E172" s="30"/>
      <c r="F172" s="30"/>
      <c r="G172" s="30"/>
      <c r="H172" s="30" t="s">
        <v>62</v>
      </c>
      <c r="J172" s="8">
        <f t="shared" si="27"/>
        <v>0</v>
      </c>
      <c r="K172" s="9"/>
      <c r="L172" s="83"/>
      <c r="M172" s="84"/>
      <c r="N172" s="84">
        <v>0</v>
      </c>
      <c r="O172" s="84"/>
      <c r="P172" s="84"/>
      <c r="Q172" s="84"/>
      <c r="R172" s="84"/>
      <c r="S172" s="85">
        <v>0</v>
      </c>
      <c r="U172" s="10"/>
    </row>
    <row r="173" spans="1:21" s="3" customFormat="1" ht="12.75">
      <c r="A173" s="51"/>
      <c r="C173" s="30"/>
      <c r="D173" s="30"/>
      <c r="E173" s="30"/>
      <c r="F173" s="30"/>
      <c r="G173" s="30"/>
      <c r="H173" s="30"/>
      <c r="J173" s="73"/>
      <c r="K173" s="73"/>
      <c r="L173" s="73"/>
      <c r="M173" s="73"/>
      <c r="N173" s="73"/>
      <c r="O173" s="73"/>
      <c r="P173" s="73"/>
      <c r="Q173" s="73"/>
      <c r="R173" s="73"/>
      <c r="S173" s="73"/>
      <c r="U173" s="73"/>
    </row>
    <row r="174" spans="1:21" s="3" customFormat="1" ht="12.75">
      <c r="A174" s="51"/>
      <c r="B174" s="3" t="s">
        <v>41</v>
      </c>
      <c r="C174" s="30"/>
      <c r="D174" s="30"/>
      <c r="E174" s="30"/>
      <c r="F174" s="30"/>
      <c r="G174" s="30"/>
      <c r="H174" s="30" t="s">
        <v>62</v>
      </c>
      <c r="J174" s="8">
        <f t="shared" ref="J174" si="28">SUM(L174:S174)</f>
        <v>11439502.192540748</v>
      </c>
      <c r="K174" s="9"/>
      <c r="L174" s="8">
        <f>SUM(L166:L172)</f>
        <v>0</v>
      </c>
      <c r="M174" s="8">
        <f t="shared" ref="M174:U174" si="29">SUM(M166:M172)</f>
        <v>0</v>
      </c>
      <c r="N174" s="8">
        <f t="shared" si="29"/>
        <v>8411527.2361651622</v>
      </c>
      <c r="O174" s="8">
        <f t="shared" si="29"/>
        <v>881224.24194078776</v>
      </c>
      <c r="P174" s="8">
        <f t="shared" si="29"/>
        <v>0</v>
      </c>
      <c r="Q174" s="8">
        <f t="shared" si="29"/>
        <v>1588990.6944347986</v>
      </c>
      <c r="R174" s="8">
        <f t="shared" si="29"/>
        <v>0</v>
      </c>
      <c r="S174" s="8">
        <f>SUM(S166:S172)</f>
        <v>557760.02</v>
      </c>
      <c r="U174" s="8">
        <f t="shared" si="29"/>
        <v>1035024.5</v>
      </c>
    </row>
    <row r="175" spans="1:21" s="3" customFormat="1" ht="12.75">
      <c r="A175" s="51"/>
      <c r="C175" s="30"/>
      <c r="D175" s="30"/>
      <c r="E175" s="30"/>
      <c r="F175" s="30"/>
      <c r="G175" s="30"/>
      <c r="H175" s="30"/>
      <c r="J175" s="73"/>
      <c r="K175" s="73"/>
      <c r="L175" s="73"/>
      <c r="M175" s="73"/>
      <c r="N175" s="73"/>
      <c r="O175" s="73"/>
      <c r="P175" s="73"/>
      <c r="Q175" s="73"/>
      <c r="R175" s="73"/>
      <c r="S175" s="73"/>
      <c r="U175" s="73"/>
    </row>
    <row r="176" spans="1:21" s="3" customFormat="1" ht="12.75">
      <c r="A176" s="51"/>
      <c r="C176" s="30"/>
      <c r="D176" s="30"/>
      <c r="E176" s="30"/>
      <c r="F176" s="30"/>
      <c r="G176" s="30"/>
      <c r="H176" s="30"/>
      <c r="J176" s="73"/>
      <c r="K176" s="73"/>
      <c r="L176" s="73"/>
      <c r="M176" s="73"/>
      <c r="N176" s="73"/>
      <c r="O176" s="73"/>
      <c r="P176" s="73"/>
      <c r="Q176" s="73"/>
      <c r="R176" s="73"/>
      <c r="S176" s="73"/>
      <c r="U176" s="73"/>
    </row>
    <row r="177" spans="1:21" s="3" customFormat="1" ht="12.75">
      <c r="A177" s="51"/>
      <c r="B177" s="27" t="s">
        <v>36</v>
      </c>
      <c r="C177" s="30"/>
      <c r="D177" s="30"/>
      <c r="E177" s="30"/>
      <c r="F177" s="30"/>
      <c r="G177" s="30"/>
      <c r="H177" s="30"/>
      <c r="J177" s="73"/>
      <c r="K177" s="73"/>
      <c r="L177" s="73"/>
      <c r="M177" s="73"/>
      <c r="N177" s="73"/>
      <c r="O177" s="73"/>
      <c r="P177" s="73"/>
      <c r="Q177" s="73"/>
      <c r="R177" s="73"/>
      <c r="S177" s="73"/>
      <c r="U177" s="73"/>
    </row>
    <row r="178" spans="1:21" s="3" customFormat="1" ht="12.75">
      <c r="A178" s="51"/>
      <c r="B178" s="74" t="s">
        <v>156</v>
      </c>
      <c r="C178" s="30"/>
      <c r="D178" s="30"/>
      <c r="E178" s="30"/>
      <c r="F178" s="30"/>
      <c r="G178" s="30"/>
      <c r="H178" s="30" t="s">
        <v>62</v>
      </c>
      <c r="J178" s="8">
        <f t="shared" ref="J178:J187" si="30">SUM(L178:S178)</f>
        <v>28116.57999999998</v>
      </c>
      <c r="K178" s="9"/>
      <c r="L178" s="78">
        <v>6056.74</v>
      </c>
      <c r="M178" s="79"/>
      <c r="N178" s="79"/>
      <c r="O178" s="79"/>
      <c r="P178" s="79"/>
      <c r="Q178" s="79">
        <v>-2.0000000018626451E-2</v>
      </c>
      <c r="R178" s="79"/>
      <c r="S178" s="80">
        <v>22059.86</v>
      </c>
      <c r="U178" s="10"/>
    </row>
    <row r="179" spans="1:21" s="3" customFormat="1" ht="12.75">
      <c r="A179" s="51"/>
      <c r="B179" s="22" t="s">
        <v>38</v>
      </c>
      <c r="C179" s="30"/>
      <c r="D179" s="30"/>
      <c r="E179" s="30"/>
      <c r="F179" s="30"/>
      <c r="G179" s="30"/>
      <c r="H179" s="30" t="s">
        <v>62</v>
      </c>
      <c r="J179" s="8">
        <f t="shared" si="30"/>
        <v>470345.87380973448</v>
      </c>
      <c r="K179" s="9"/>
      <c r="L179" s="81">
        <v>3036.86</v>
      </c>
      <c r="M179" s="77"/>
      <c r="N179" s="77">
        <v>354413.09659885179</v>
      </c>
      <c r="O179" s="77">
        <v>2569.1672108827415</v>
      </c>
      <c r="P179" s="77"/>
      <c r="Q179" s="77">
        <v>110326.74999999994</v>
      </c>
      <c r="R179" s="77"/>
      <c r="S179" s="82">
        <v>0</v>
      </c>
      <c r="U179" s="10"/>
    </row>
    <row r="180" spans="1:21" s="3" customFormat="1" ht="12.75">
      <c r="A180" s="51"/>
      <c r="B180" s="22" t="s">
        <v>157</v>
      </c>
      <c r="C180" s="30"/>
      <c r="D180" s="30"/>
      <c r="E180" s="30"/>
      <c r="F180" s="30"/>
      <c r="G180" s="30"/>
      <c r="H180" s="30" t="s">
        <v>62</v>
      </c>
      <c r="J180" s="8">
        <f t="shared" si="30"/>
        <v>2070121.9141825403</v>
      </c>
      <c r="K180" s="9"/>
      <c r="L180" s="81">
        <v>16040.083239702801</v>
      </c>
      <c r="M180" s="77">
        <v>38799.360438524396</v>
      </c>
      <c r="N180" s="77">
        <v>590038.85</v>
      </c>
      <c r="O180" s="77">
        <v>503724.47</v>
      </c>
      <c r="P180" s="77">
        <v>70281.58</v>
      </c>
      <c r="Q180" s="77">
        <v>741544.25999999978</v>
      </c>
      <c r="R180" s="77">
        <v>9193.750504313206</v>
      </c>
      <c r="S180" s="82">
        <v>100499.55999999995</v>
      </c>
      <c r="U180" s="10"/>
    </row>
    <row r="181" spans="1:21" s="3" customFormat="1" ht="12.75">
      <c r="A181" s="51"/>
      <c r="B181" s="22" t="s">
        <v>158</v>
      </c>
      <c r="C181" s="30"/>
      <c r="D181" s="30"/>
      <c r="E181" s="30"/>
      <c r="F181" s="30"/>
      <c r="G181" s="30"/>
      <c r="H181" s="30" t="s">
        <v>62</v>
      </c>
      <c r="J181" s="8">
        <f t="shared" si="30"/>
        <v>208070.24834882858</v>
      </c>
      <c r="K181" s="9"/>
      <c r="L181" s="81"/>
      <c r="M181" s="77"/>
      <c r="N181" s="77"/>
      <c r="O181" s="77">
        <v>1518.6142013278377</v>
      </c>
      <c r="P181" s="77">
        <v>3331.79</v>
      </c>
      <c r="Q181" s="77">
        <v>200882.4771567907</v>
      </c>
      <c r="R181" s="77">
        <v>2337.3669907100198</v>
      </c>
      <c r="S181" s="82">
        <v>0</v>
      </c>
      <c r="U181" s="10"/>
    </row>
    <row r="182" spans="1:21" s="3" customFormat="1" ht="12.75">
      <c r="A182" s="51"/>
      <c r="B182" s="3" t="s">
        <v>43</v>
      </c>
      <c r="C182" s="30"/>
      <c r="D182" s="30"/>
      <c r="E182" s="30"/>
      <c r="F182" s="30"/>
      <c r="G182" s="30"/>
      <c r="H182" s="30" t="s">
        <v>62</v>
      </c>
      <c r="J182" s="8">
        <f t="shared" si="30"/>
        <v>433317.28969923459</v>
      </c>
      <c r="K182" s="9"/>
      <c r="L182" s="81"/>
      <c r="M182" s="77"/>
      <c r="N182" s="77"/>
      <c r="O182" s="77">
        <v>433317.28969923459</v>
      </c>
      <c r="P182" s="77"/>
      <c r="Q182" s="77"/>
      <c r="R182" s="77"/>
      <c r="S182" s="82">
        <v>0</v>
      </c>
      <c r="U182" s="10"/>
    </row>
    <row r="183" spans="1:21" s="3" customFormat="1" ht="12.75">
      <c r="A183" s="51"/>
      <c r="B183" s="3" t="s">
        <v>44</v>
      </c>
      <c r="H183" s="30" t="s">
        <v>62</v>
      </c>
      <c r="J183" s="8">
        <f t="shared" si="30"/>
        <v>0</v>
      </c>
      <c r="K183" s="9"/>
      <c r="L183" s="81"/>
      <c r="M183" s="77"/>
      <c r="N183" s="77"/>
      <c r="O183" s="77"/>
      <c r="P183" s="77"/>
      <c r="Q183" s="77"/>
      <c r="R183" s="77"/>
      <c r="S183" s="82">
        <v>0</v>
      </c>
      <c r="U183" s="10"/>
    </row>
    <row r="184" spans="1:21" s="3" customFormat="1" ht="12.75">
      <c r="A184" s="51"/>
      <c r="B184" s="3" t="s">
        <v>45</v>
      </c>
      <c r="H184" s="30" t="s">
        <v>62</v>
      </c>
      <c r="J184" s="8">
        <f t="shared" si="30"/>
        <v>0</v>
      </c>
      <c r="K184" s="9"/>
      <c r="L184" s="81"/>
      <c r="M184" s="77"/>
      <c r="N184" s="77"/>
      <c r="O184" s="77"/>
      <c r="P184" s="77"/>
      <c r="Q184" s="77"/>
      <c r="R184" s="77"/>
      <c r="S184" s="82">
        <v>0</v>
      </c>
      <c r="U184" s="10"/>
    </row>
    <row r="185" spans="1:21" s="3" customFormat="1" ht="12.75">
      <c r="A185" s="51"/>
      <c r="B185" s="3" t="s">
        <v>46</v>
      </c>
      <c r="C185" s="30"/>
      <c r="D185" s="30"/>
      <c r="E185" s="30"/>
      <c r="F185" s="30"/>
      <c r="G185" s="30"/>
      <c r="H185" s="30" t="s">
        <v>62</v>
      </c>
      <c r="J185" s="8">
        <f t="shared" si="30"/>
        <v>0</v>
      </c>
      <c r="K185" s="9"/>
      <c r="L185" s="81"/>
      <c r="M185" s="77"/>
      <c r="N185" s="77"/>
      <c r="O185" s="77"/>
      <c r="P185" s="77"/>
      <c r="Q185" s="77"/>
      <c r="R185" s="77"/>
      <c r="S185" s="82">
        <v>0</v>
      </c>
      <c r="U185" s="10"/>
    </row>
    <row r="186" spans="1:21" s="3" customFormat="1" ht="12.75">
      <c r="A186" s="51"/>
      <c r="B186" s="3" t="s">
        <v>47</v>
      </c>
      <c r="C186" s="30"/>
      <c r="D186" s="30"/>
      <c r="E186" s="30"/>
      <c r="F186" s="30"/>
      <c r="G186" s="30"/>
      <c r="H186" s="30" t="s">
        <v>62</v>
      </c>
      <c r="J186" s="8">
        <f t="shared" si="30"/>
        <v>0</v>
      </c>
      <c r="K186" s="9"/>
      <c r="L186" s="81"/>
      <c r="M186" s="77"/>
      <c r="N186" s="77"/>
      <c r="O186" s="77"/>
      <c r="P186" s="77"/>
      <c r="Q186" s="77"/>
      <c r="R186" s="77"/>
      <c r="S186" s="82">
        <v>0</v>
      </c>
      <c r="U186" s="10"/>
    </row>
    <row r="187" spans="1:21" s="3" customFormat="1" ht="12.75">
      <c r="A187" s="51"/>
      <c r="B187" s="3" t="s">
        <v>207</v>
      </c>
      <c r="C187" s="30"/>
      <c r="D187" s="30"/>
      <c r="E187" s="30"/>
      <c r="F187" s="30"/>
      <c r="G187" s="30"/>
      <c r="H187" s="30" t="s">
        <v>62</v>
      </c>
      <c r="J187" s="8">
        <f t="shared" si="30"/>
        <v>0</v>
      </c>
      <c r="K187" s="9"/>
      <c r="L187" s="83"/>
      <c r="M187" s="84"/>
      <c r="N187" s="84"/>
      <c r="O187" s="84"/>
      <c r="P187" s="84"/>
      <c r="Q187" s="84"/>
      <c r="R187" s="84"/>
      <c r="S187" s="85">
        <v>0</v>
      </c>
      <c r="U187" s="10"/>
    </row>
    <row r="188" spans="1:21" s="3" customFormat="1" ht="12.75">
      <c r="A188" s="51"/>
      <c r="C188" s="30"/>
      <c r="D188" s="30"/>
      <c r="E188" s="30"/>
      <c r="F188" s="30"/>
      <c r="G188" s="30"/>
      <c r="H188" s="30"/>
    </row>
    <row r="189" spans="1:21" s="3" customFormat="1" ht="12.75">
      <c r="A189" s="51"/>
      <c r="B189" s="3" t="s">
        <v>41</v>
      </c>
      <c r="C189" s="30"/>
      <c r="D189" s="30"/>
      <c r="E189" s="30"/>
      <c r="F189" s="30"/>
      <c r="G189" s="30"/>
      <c r="H189" s="30" t="s">
        <v>62</v>
      </c>
      <c r="J189" s="8">
        <f t="shared" ref="J189" si="31">SUM(L189:S189)</f>
        <v>3209971.9060403374</v>
      </c>
      <c r="K189" s="9"/>
      <c r="L189" s="8">
        <f>SUM(L178:L187)</f>
        <v>25133.683239702801</v>
      </c>
      <c r="M189" s="8">
        <f t="shared" ref="M189:S189" si="32">SUM(M178:M187)</f>
        <v>38799.360438524396</v>
      </c>
      <c r="N189" s="8">
        <f t="shared" si="32"/>
        <v>944451.94659885182</v>
      </c>
      <c r="O189" s="8">
        <f t="shared" si="32"/>
        <v>941129.54111144517</v>
      </c>
      <c r="P189" s="8">
        <f t="shared" si="32"/>
        <v>73613.37</v>
      </c>
      <c r="Q189" s="8">
        <f t="shared" si="32"/>
        <v>1052753.4671567904</v>
      </c>
      <c r="R189" s="8">
        <f t="shared" si="32"/>
        <v>11531.117495023225</v>
      </c>
      <c r="S189" s="8">
        <f t="shared" si="32"/>
        <v>122559.41999999995</v>
      </c>
      <c r="U189" s="8">
        <f>SUM(U178:U187)</f>
        <v>0</v>
      </c>
    </row>
    <row r="190" spans="1:21" s="3" customFormat="1" ht="12.75">
      <c r="A190" s="51"/>
      <c r="C190" s="30"/>
      <c r="D190" s="30"/>
      <c r="E190" s="30"/>
      <c r="F190" s="30"/>
      <c r="G190" s="30"/>
      <c r="H190" s="30"/>
    </row>
    <row r="191" spans="1:21" s="3" customFormat="1" ht="12.75">
      <c r="A191" s="51"/>
      <c r="B191" s="17" t="s">
        <v>56</v>
      </c>
      <c r="C191" s="30"/>
      <c r="D191" s="30"/>
      <c r="E191" s="30"/>
      <c r="F191" s="30"/>
      <c r="G191" s="30"/>
      <c r="H191" s="30"/>
    </row>
    <row r="192" spans="1:21" s="3" customFormat="1" ht="12.75">
      <c r="A192" s="51"/>
      <c r="B192" s="3" t="s">
        <v>57</v>
      </c>
      <c r="C192" s="30"/>
      <c r="D192" s="30"/>
      <c r="E192" s="30"/>
      <c r="F192" s="30"/>
      <c r="G192" s="30"/>
      <c r="H192" s="30" t="s">
        <v>62</v>
      </c>
      <c r="J192" s="8">
        <f t="shared" ref="J192" si="33">SUM(L192:S192)</f>
        <v>1055.1300048828125</v>
      </c>
      <c r="K192" s="9"/>
      <c r="L192" s="86">
        <v>0</v>
      </c>
      <c r="M192" s="87">
        <v>0</v>
      </c>
      <c r="N192" s="87">
        <v>0</v>
      </c>
      <c r="O192" s="87">
        <v>0</v>
      </c>
      <c r="P192" s="87">
        <v>1055.1300048828125</v>
      </c>
      <c r="Q192" s="87">
        <v>0</v>
      </c>
      <c r="R192" s="87">
        <v>0</v>
      </c>
      <c r="S192" s="88">
        <v>0</v>
      </c>
      <c r="U192" s="43">
        <v>0</v>
      </c>
    </row>
    <row r="193" spans="1:21">
      <c r="A193" s="140"/>
    </row>
    <row r="194" spans="1:21">
      <c r="A194" s="140"/>
      <c r="B194" s="41" t="s">
        <v>201</v>
      </c>
      <c r="C194" s="126"/>
      <c r="D194" s="30"/>
      <c r="E194" s="30"/>
      <c r="F194" s="30"/>
      <c r="G194" s="30"/>
      <c r="H194" s="30"/>
      <c r="I194" s="3"/>
      <c r="J194" s="3"/>
      <c r="K194" s="3"/>
      <c r="L194" s="3"/>
      <c r="M194" s="3"/>
      <c r="N194" s="3"/>
      <c r="O194" s="3"/>
      <c r="P194" s="3"/>
      <c r="Q194" s="3"/>
      <c r="R194" s="3"/>
      <c r="S194" s="3"/>
      <c r="T194" s="3"/>
      <c r="U194" s="3"/>
    </row>
    <row r="195" spans="1:21" s="3" customFormat="1" ht="12.75">
      <c r="A195" s="76"/>
      <c r="B195" s="3" t="s">
        <v>206</v>
      </c>
      <c r="C195" s="30"/>
      <c r="D195" s="30"/>
      <c r="E195" s="30"/>
      <c r="F195" s="30"/>
      <c r="G195" s="30"/>
      <c r="H195" s="30" t="s">
        <v>62</v>
      </c>
      <c r="J195" s="8">
        <f>SUM(L195:S195)</f>
        <v>177260.00000000003</v>
      </c>
      <c r="K195" s="9"/>
      <c r="L195" s="10">
        <v>703.47</v>
      </c>
      <c r="M195" s="10"/>
      <c r="N195" s="10">
        <v>119469.58</v>
      </c>
      <c r="O195" s="10"/>
      <c r="P195" s="10">
        <v>2665.49</v>
      </c>
      <c r="Q195" s="10">
        <v>54421.460000000021</v>
      </c>
      <c r="R195" s="10"/>
      <c r="S195" s="10">
        <v>0</v>
      </c>
      <c r="U195" s="98"/>
    </row>
    <row r="196" spans="1:21">
      <c r="A196" s="76"/>
    </row>
    <row r="197" spans="1:21">
      <c r="A197" s="140"/>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tabColor rgb="FFCCFFCC"/>
  </sheetPr>
  <dimension ref="A1:Z139"/>
  <sheetViews>
    <sheetView showGridLines="0" topLeftCell="A2" zoomScale="85" zoomScaleNormal="85" workbookViewId="0">
      <pane xSplit="6" ySplit="6" topLeftCell="G8" activePane="bottomRight" state="frozen"/>
      <selection activeCell="A2" sqref="A2"/>
      <selection pane="topRight" activeCell="E2" sqref="E2"/>
      <selection pane="bottomLeft" activeCell="A6" sqref="A6"/>
      <selection pane="bottomRight" activeCell="A2" sqref="A2"/>
    </sheetView>
  </sheetViews>
  <sheetFormatPr defaultRowHeight="14.25"/>
  <cols>
    <col min="1" max="1" width="2.7109375" style="132" customWidth="1"/>
    <col min="2" max="2" width="43" style="132" bestFit="1" customWidth="1"/>
    <col min="3" max="3" width="3.28515625" style="132" customWidth="1"/>
    <col min="4" max="4" width="16.28515625" style="132" customWidth="1"/>
    <col min="5" max="7" width="3.28515625" style="132" customWidth="1"/>
    <col min="8" max="8" width="14.42578125" style="132" customWidth="1"/>
    <col min="9" max="9" width="3.7109375" style="132" customWidth="1"/>
    <col min="10" max="10" width="16.7109375" style="132" bestFit="1" customWidth="1"/>
    <col min="11" max="11" width="3.7109375" style="132" customWidth="1"/>
    <col min="12" max="22" width="13.5703125" style="132" customWidth="1"/>
    <col min="23" max="23" width="4.5703125" style="132" customWidth="1"/>
    <col min="24" max="24" width="13.5703125" style="132" customWidth="1"/>
    <col min="25" max="16384" width="9.140625" style="132"/>
  </cols>
  <sheetData>
    <row r="1" spans="1:26" s="1" customFormat="1" ht="18" customHeight="1">
      <c r="B1" s="2" t="s">
        <v>64</v>
      </c>
    </row>
    <row r="2" spans="1:26">
      <c r="B2" s="3" t="s">
        <v>351</v>
      </c>
    </row>
    <row r="3" spans="1:26" s="1" customFormat="1" ht="18" customHeight="1">
      <c r="B3" s="2" t="s">
        <v>167</v>
      </c>
    </row>
    <row r="4" spans="1:26" s="15" customFormat="1" ht="18" customHeight="1"/>
    <row r="5" spans="1:26" s="15" customFormat="1" ht="18" customHeight="1">
      <c r="B5" s="57" t="s">
        <v>338</v>
      </c>
    </row>
    <row r="6" spans="1:26" s="15" customFormat="1" ht="18" customHeight="1">
      <c r="B6" s="15" t="s">
        <v>339</v>
      </c>
    </row>
    <row r="7" spans="1:26" s="4" customFormat="1" ht="12.75">
      <c r="D7" s="4" t="s">
        <v>120</v>
      </c>
      <c r="H7" s="4" t="s">
        <v>0</v>
      </c>
      <c r="J7" s="4" t="s">
        <v>1</v>
      </c>
      <c r="L7" s="4" t="s">
        <v>2</v>
      </c>
      <c r="M7" s="4" t="s">
        <v>52</v>
      </c>
      <c r="N7" s="4" t="s">
        <v>3</v>
      </c>
      <c r="O7" s="4" t="s">
        <v>4</v>
      </c>
      <c r="P7" s="4" t="s">
        <v>174</v>
      </c>
      <c r="Q7" s="4" t="s">
        <v>6</v>
      </c>
      <c r="R7" s="4" t="s">
        <v>7</v>
      </c>
      <c r="S7" s="4" t="s">
        <v>172</v>
      </c>
      <c r="T7" s="4" t="s">
        <v>171</v>
      </c>
      <c r="U7" s="4" t="s">
        <v>173</v>
      </c>
      <c r="V7" s="4" t="s">
        <v>25</v>
      </c>
      <c r="X7" s="4" t="s">
        <v>182</v>
      </c>
    </row>
    <row r="8" spans="1:26" s="3" customFormat="1" ht="12.75">
      <c r="A8" s="51"/>
    </row>
    <row r="9" spans="1:26" s="4" customFormat="1" ht="12.75">
      <c r="A9" s="4" t="s">
        <v>100</v>
      </c>
      <c r="B9" s="4" t="s">
        <v>65</v>
      </c>
    </row>
    <row r="10" spans="1:26" s="3" customFormat="1" ht="12.75"/>
    <row r="11" spans="1:26" s="16" customFormat="1" ht="12.75">
      <c r="A11" s="68"/>
      <c r="B11" s="17" t="s">
        <v>72</v>
      </c>
      <c r="F11" s="3"/>
      <c r="H11" s="3"/>
    </row>
    <row r="12" spans="1:26" s="16" customFormat="1" ht="12.75">
      <c r="A12" s="68"/>
      <c r="B12" s="3" t="s">
        <v>73</v>
      </c>
      <c r="F12" s="3"/>
      <c r="H12" s="3" t="s">
        <v>58</v>
      </c>
      <c r="J12" s="8">
        <f>SUM(L12:X12)</f>
        <v>0</v>
      </c>
      <c r="L12" s="10">
        <v>0</v>
      </c>
      <c r="M12" s="10">
        <v>0</v>
      </c>
      <c r="N12" s="10">
        <v>0</v>
      </c>
      <c r="O12" s="10">
        <v>0</v>
      </c>
      <c r="P12" s="10">
        <v>0</v>
      </c>
      <c r="Q12" s="10">
        <v>0</v>
      </c>
      <c r="R12" s="10">
        <v>0</v>
      </c>
      <c r="S12" s="10">
        <v>0</v>
      </c>
      <c r="T12" s="10">
        <v>0</v>
      </c>
      <c r="U12" s="10">
        <v>0</v>
      </c>
      <c r="V12" s="10">
        <v>0</v>
      </c>
      <c r="W12" s="11"/>
      <c r="X12" s="10">
        <v>0</v>
      </c>
      <c r="Z12" s="34" t="s">
        <v>320</v>
      </c>
    </row>
    <row r="13" spans="1:26" s="16" customFormat="1" ht="12.75">
      <c r="A13" s="68"/>
      <c r="B13" s="3" t="s">
        <v>74</v>
      </c>
      <c r="F13" s="3"/>
      <c r="H13" s="3" t="s">
        <v>58</v>
      </c>
      <c r="J13" s="8">
        <f t="shared" ref="J13:J14" si="0">SUM(L13:X13)</f>
        <v>187652148.37621465</v>
      </c>
      <c r="L13" s="10">
        <v>3367575.5940903677</v>
      </c>
      <c r="M13" s="10">
        <v>3602004.6137498766</v>
      </c>
      <c r="N13" s="10">
        <v>29504580.025887121</v>
      </c>
      <c r="O13" s="10">
        <v>59830583.563501686</v>
      </c>
      <c r="P13" s="10">
        <v>5430145.3424974447</v>
      </c>
      <c r="Q13" s="10">
        <v>54099910.963776879</v>
      </c>
      <c r="R13" s="10">
        <v>5645911.4239061056</v>
      </c>
      <c r="S13" s="10">
        <v>6642453.8179065334</v>
      </c>
      <c r="T13" s="10">
        <v>6120198.1039414722</v>
      </c>
      <c r="U13" s="10">
        <v>1096998.2046152386</v>
      </c>
      <c r="V13" s="10">
        <v>6443126.0494219586</v>
      </c>
      <c r="W13" s="11"/>
      <c r="X13" s="10">
        <v>5868660.6729199588</v>
      </c>
    </row>
    <row r="14" spans="1:26" s="16" customFormat="1" ht="12.75">
      <c r="A14" s="68"/>
      <c r="B14" s="3" t="s">
        <v>75</v>
      </c>
      <c r="F14" s="3"/>
      <c r="H14" s="3" t="s">
        <v>58</v>
      </c>
      <c r="J14" s="8">
        <f t="shared" si="0"/>
        <v>4577892071.3516178</v>
      </c>
      <c r="L14" s="10">
        <v>74423420.629397124</v>
      </c>
      <c r="M14" s="10">
        <v>88969513.959621936</v>
      </c>
      <c r="N14" s="10">
        <v>734664042.64459026</v>
      </c>
      <c r="O14" s="10">
        <v>1543629055.9383438</v>
      </c>
      <c r="P14" s="10">
        <v>128151430.08293965</v>
      </c>
      <c r="Q14" s="10">
        <v>1229848960.2578993</v>
      </c>
      <c r="R14" s="10">
        <v>106143134.76943482</v>
      </c>
      <c r="S14" s="10">
        <v>190638424.57391778</v>
      </c>
      <c r="T14" s="10">
        <v>149944853.54656583</v>
      </c>
      <c r="U14" s="10">
        <v>25560058.167535052</v>
      </c>
      <c r="V14" s="10">
        <v>159789526.02566484</v>
      </c>
      <c r="W14" s="11"/>
      <c r="X14" s="10">
        <v>146129650.75570714</v>
      </c>
    </row>
    <row r="15" spans="1:26" s="16" customFormat="1" ht="12.75">
      <c r="A15" s="68"/>
      <c r="B15" s="3"/>
      <c r="F15" s="3"/>
      <c r="H15" s="3"/>
      <c r="W15" s="68"/>
    </row>
    <row r="16" spans="1:26" s="16" customFormat="1" ht="12.75">
      <c r="A16" s="68"/>
      <c r="B16" s="17" t="s">
        <v>76</v>
      </c>
      <c r="F16" s="3"/>
      <c r="H16" s="3"/>
      <c r="W16" s="68"/>
    </row>
    <row r="17" spans="1:24" s="16" customFormat="1" ht="12.75">
      <c r="A17" s="68"/>
      <c r="B17" s="3" t="s">
        <v>77</v>
      </c>
      <c r="F17" s="3"/>
      <c r="H17" s="3" t="s">
        <v>58</v>
      </c>
      <c r="J17" s="8">
        <f t="shared" ref="J17:J19" si="1">SUM(L17:X17)</f>
        <v>259237395.18847874</v>
      </c>
      <c r="L17" s="6">
        <v>3440115</v>
      </c>
      <c r="M17" s="6">
        <v>4727088</v>
      </c>
      <c r="N17" s="6">
        <v>83790874.411353156</v>
      </c>
      <c r="O17" s="6">
        <v>84360196.430153251</v>
      </c>
      <c r="P17" s="6">
        <v>3723813</v>
      </c>
      <c r="Q17" s="6">
        <v>61809884.57</v>
      </c>
      <c r="R17" s="6">
        <v>3672995.915030458</v>
      </c>
      <c r="S17" s="6">
        <v>0</v>
      </c>
      <c r="T17" s="6">
        <v>0</v>
      </c>
      <c r="U17" s="6">
        <v>0</v>
      </c>
      <c r="V17" s="6">
        <v>6234415.2732950002</v>
      </c>
      <c r="W17" s="53"/>
      <c r="X17" s="6">
        <v>7478012.588646858</v>
      </c>
    </row>
    <row r="18" spans="1:24" s="16" customFormat="1" ht="12.75">
      <c r="A18" s="68"/>
      <c r="B18" s="3" t="s">
        <v>69</v>
      </c>
      <c r="F18" s="3"/>
      <c r="H18" s="3" t="s">
        <v>58</v>
      </c>
      <c r="J18" s="8">
        <f t="shared" si="1"/>
        <v>39016283.988360919</v>
      </c>
      <c r="L18" s="6">
        <v>383916.61776680459</v>
      </c>
      <c r="M18" s="6">
        <v>1288005.9851915871</v>
      </c>
      <c r="N18" s="6">
        <v>17111978.81247624</v>
      </c>
      <c r="O18" s="6">
        <v>6533264.6951021757</v>
      </c>
      <c r="P18" s="6">
        <v>1553592.2423121228</v>
      </c>
      <c r="Q18" s="6">
        <v>7895178.6630628239</v>
      </c>
      <c r="R18" s="6">
        <v>758514.27612084569</v>
      </c>
      <c r="S18" s="6">
        <v>709591.99147328164</v>
      </c>
      <c r="T18" s="6">
        <v>652188.63281520549</v>
      </c>
      <c r="U18" s="6">
        <v>251853.3574269716</v>
      </c>
      <c r="V18" s="6">
        <v>884915.94162723236</v>
      </c>
      <c r="W18" s="53"/>
      <c r="X18" s="6">
        <v>993282.77298563207</v>
      </c>
    </row>
    <row r="19" spans="1:24" s="16" customFormat="1" ht="12.75">
      <c r="A19" s="68"/>
      <c r="B19" s="3" t="s">
        <v>78</v>
      </c>
      <c r="F19" s="3"/>
      <c r="H19" s="3" t="s">
        <v>58</v>
      </c>
      <c r="J19" s="8">
        <f t="shared" si="1"/>
        <v>1167979017.521286</v>
      </c>
      <c r="L19" s="6">
        <v>16804580.691225812</v>
      </c>
      <c r="M19" s="6">
        <v>25000671.297913276</v>
      </c>
      <c r="N19" s="6">
        <v>343374526.07428825</v>
      </c>
      <c r="O19" s="6">
        <v>311957798.31313491</v>
      </c>
      <c r="P19" s="6">
        <v>25519429.869379018</v>
      </c>
      <c r="Q19" s="6">
        <v>347926716.80088526</v>
      </c>
      <c r="R19" s="6">
        <v>20384213.453387786</v>
      </c>
      <c r="S19" s="6">
        <v>9337913.3400374632</v>
      </c>
      <c r="T19" s="6">
        <v>5956748.2692140071</v>
      </c>
      <c r="U19" s="6">
        <v>2039542.3839183899</v>
      </c>
      <c r="V19" s="6">
        <v>17858886.061220326</v>
      </c>
      <c r="W19" s="53"/>
      <c r="X19" s="6">
        <v>41817990.966681764</v>
      </c>
    </row>
    <row r="20" spans="1:24" s="16" customFormat="1" ht="12.75">
      <c r="A20" s="68"/>
      <c r="B20" s="3"/>
      <c r="F20" s="3"/>
      <c r="H20" s="3"/>
      <c r="W20" s="68"/>
    </row>
    <row r="21" spans="1:24" s="16" customFormat="1" ht="12.75">
      <c r="A21" s="68"/>
      <c r="B21" s="17" t="s">
        <v>79</v>
      </c>
      <c r="F21" s="3"/>
      <c r="H21" s="3"/>
      <c r="W21" s="68"/>
    </row>
    <row r="22" spans="1:24" s="16" customFormat="1" ht="12.75">
      <c r="A22" s="68"/>
      <c r="B22" s="3" t="s">
        <v>80</v>
      </c>
      <c r="F22" s="3"/>
      <c r="H22" s="3" t="s">
        <v>58</v>
      </c>
      <c r="J22" s="8">
        <f t="shared" ref="J22:J24" si="2">SUM(L22:X22)</f>
        <v>0</v>
      </c>
      <c r="L22" s="6">
        <v>0</v>
      </c>
      <c r="M22" s="6">
        <v>0</v>
      </c>
      <c r="N22" s="6">
        <v>0</v>
      </c>
      <c r="O22" s="6">
        <v>0</v>
      </c>
      <c r="P22" s="6">
        <v>0</v>
      </c>
      <c r="Q22" s="6">
        <v>0</v>
      </c>
      <c r="R22" s="6">
        <v>0</v>
      </c>
      <c r="S22" s="6">
        <v>0</v>
      </c>
      <c r="T22" s="6">
        <v>0</v>
      </c>
      <c r="U22" s="6">
        <v>0</v>
      </c>
      <c r="V22" s="6">
        <v>0</v>
      </c>
      <c r="W22" s="53"/>
      <c r="X22" s="6">
        <v>0</v>
      </c>
    </row>
    <row r="23" spans="1:24" s="16" customFormat="1" ht="12.75">
      <c r="A23" s="68"/>
      <c r="B23" s="3" t="s">
        <v>81</v>
      </c>
      <c r="F23" s="3"/>
      <c r="H23" s="3" t="s">
        <v>58</v>
      </c>
      <c r="J23" s="8">
        <f t="shared" si="2"/>
        <v>2481350.9971065461</v>
      </c>
      <c r="L23" s="6">
        <v>0</v>
      </c>
      <c r="M23" s="6">
        <v>0</v>
      </c>
      <c r="N23" s="6">
        <v>0</v>
      </c>
      <c r="O23" s="6">
        <v>0</v>
      </c>
      <c r="P23" s="6">
        <v>1649612.0703143289</v>
      </c>
      <c r="Q23" s="6">
        <v>0</v>
      </c>
      <c r="R23" s="6">
        <v>0</v>
      </c>
      <c r="S23" s="6">
        <v>831738.9267922173</v>
      </c>
      <c r="T23" s="6">
        <v>0</v>
      </c>
      <c r="U23" s="6">
        <v>0</v>
      </c>
      <c r="V23" s="6">
        <v>0</v>
      </c>
      <c r="W23" s="53"/>
      <c r="X23" s="6">
        <v>0</v>
      </c>
    </row>
    <row r="24" spans="1:24" s="18" customFormat="1" ht="12.75">
      <c r="A24" s="67"/>
      <c r="B24" s="3" t="s">
        <v>82</v>
      </c>
      <c r="F24" s="3"/>
      <c r="H24" s="3" t="s">
        <v>58</v>
      </c>
      <c r="J24" s="8">
        <f t="shared" si="2"/>
        <v>18215061.689808168</v>
      </c>
      <c r="L24" s="6">
        <v>-5.3448039739900352E-11</v>
      </c>
      <c r="M24" s="6">
        <v>0</v>
      </c>
      <c r="N24" s="6">
        <v>0</v>
      </c>
      <c r="O24" s="6">
        <v>0</v>
      </c>
      <c r="P24" s="6">
        <v>9897672.4218859822</v>
      </c>
      <c r="Q24" s="6">
        <v>0</v>
      </c>
      <c r="R24" s="6">
        <v>0</v>
      </c>
      <c r="S24" s="6">
        <v>8317389.2679221872</v>
      </c>
      <c r="T24" s="6">
        <v>0</v>
      </c>
      <c r="U24" s="6">
        <v>0</v>
      </c>
      <c r="V24" s="6">
        <v>0</v>
      </c>
      <c r="W24" s="53"/>
      <c r="X24" s="6">
        <v>0</v>
      </c>
    </row>
    <row r="25" spans="1:24" s="18" customFormat="1" ht="12.75">
      <c r="A25" s="67"/>
      <c r="B25" s="3"/>
      <c r="F25" s="3"/>
      <c r="H25" s="3"/>
      <c r="W25" s="67"/>
    </row>
    <row r="26" spans="1:24" s="18" customFormat="1" ht="12.75">
      <c r="A26" s="67"/>
      <c r="B26" s="17" t="s">
        <v>83</v>
      </c>
      <c r="F26" s="3"/>
      <c r="H26" s="3"/>
      <c r="W26" s="67"/>
    </row>
    <row r="27" spans="1:24" s="18" customFormat="1" ht="12.75">
      <c r="A27" s="67"/>
      <c r="B27" s="3" t="s">
        <v>84</v>
      </c>
      <c r="F27" s="3"/>
      <c r="H27" s="3" t="s">
        <v>58</v>
      </c>
      <c r="J27" s="8">
        <f t="shared" ref="J27:J29" si="3">SUM(L27:X27)</f>
        <v>0</v>
      </c>
      <c r="L27" s="6">
        <v>0</v>
      </c>
      <c r="M27" s="6">
        <v>0</v>
      </c>
      <c r="N27" s="6">
        <v>0</v>
      </c>
      <c r="O27" s="6">
        <v>0</v>
      </c>
      <c r="P27" s="6">
        <v>0</v>
      </c>
      <c r="Q27" s="6">
        <v>0</v>
      </c>
      <c r="R27" s="6">
        <v>0</v>
      </c>
      <c r="S27" s="6">
        <v>0</v>
      </c>
      <c r="T27" s="6">
        <v>0</v>
      </c>
      <c r="U27" s="6">
        <v>0</v>
      </c>
      <c r="V27" s="6">
        <v>0</v>
      </c>
      <c r="W27" s="53"/>
      <c r="X27" s="6">
        <v>0</v>
      </c>
    </row>
    <row r="28" spans="1:24" s="18" customFormat="1" ht="12.75">
      <c r="A28" s="67"/>
      <c r="B28" s="3" t="s">
        <v>85</v>
      </c>
      <c r="F28" s="3"/>
      <c r="H28" s="3" t="s">
        <v>58</v>
      </c>
      <c r="J28" s="8">
        <f t="shared" si="3"/>
        <v>0</v>
      </c>
      <c r="L28" s="6">
        <v>0</v>
      </c>
      <c r="M28" s="6">
        <v>0</v>
      </c>
      <c r="N28" s="6">
        <v>0</v>
      </c>
      <c r="O28" s="6">
        <v>0</v>
      </c>
      <c r="P28" s="6">
        <v>0</v>
      </c>
      <c r="Q28" s="6">
        <v>0</v>
      </c>
      <c r="R28" s="6">
        <v>0</v>
      </c>
      <c r="S28" s="6">
        <v>0</v>
      </c>
      <c r="T28" s="6">
        <v>0</v>
      </c>
      <c r="U28" s="6">
        <v>0</v>
      </c>
      <c r="V28" s="6">
        <v>0</v>
      </c>
      <c r="W28" s="53"/>
      <c r="X28" s="6">
        <v>0</v>
      </c>
    </row>
    <row r="29" spans="1:24" s="18" customFormat="1" ht="12.75">
      <c r="A29" s="67"/>
      <c r="B29" s="3" t="s">
        <v>86</v>
      </c>
      <c r="F29" s="3"/>
      <c r="H29" s="3" t="s">
        <v>58</v>
      </c>
      <c r="J29" s="8">
        <f t="shared" si="3"/>
        <v>0</v>
      </c>
      <c r="L29" s="6">
        <v>0</v>
      </c>
      <c r="M29" s="6">
        <v>0</v>
      </c>
      <c r="N29" s="6">
        <v>0</v>
      </c>
      <c r="O29" s="6">
        <v>0</v>
      </c>
      <c r="P29" s="6">
        <v>0</v>
      </c>
      <c r="Q29" s="6">
        <v>0</v>
      </c>
      <c r="R29" s="6">
        <v>0</v>
      </c>
      <c r="S29" s="6">
        <v>0</v>
      </c>
      <c r="T29" s="6">
        <v>0</v>
      </c>
      <c r="U29" s="6">
        <v>0</v>
      </c>
      <c r="V29" s="6">
        <v>0</v>
      </c>
      <c r="W29" s="53"/>
      <c r="X29" s="6">
        <v>0</v>
      </c>
    </row>
    <row r="30" spans="1:24" s="18" customFormat="1" ht="12.75">
      <c r="A30" s="67"/>
      <c r="B30" s="3"/>
      <c r="F30" s="3"/>
      <c r="H30" s="3"/>
      <c r="W30" s="67"/>
    </row>
    <row r="31" spans="1:24" s="18" customFormat="1" ht="12.75">
      <c r="A31" s="67"/>
      <c r="B31" s="17" t="s">
        <v>87</v>
      </c>
      <c r="F31" s="3"/>
      <c r="H31" s="3"/>
      <c r="W31" s="67"/>
    </row>
    <row r="32" spans="1:24" s="18" customFormat="1" ht="12.75">
      <c r="A32" s="67"/>
      <c r="B32" s="3" t="s">
        <v>88</v>
      </c>
      <c r="F32" s="3"/>
      <c r="H32" s="3" t="s">
        <v>58</v>
      </c>
      <c r="J32" s="8">
        <f t="shared" ref="J32:J34" si="4">SUM(L32:X32)</f>
        <v>0</v>
      </c>
      <c r="L32" s="6">
        <v>0</v>
      </c>
      <c r="M32" s="6">
        <v>0</v>
      </c>
      <c r="N32" s="6">
        <v>0</v>
      </c>
      <c r="O32" s="6">
        <v>0</v>
      </c>
      <c r="P32" s="6">
        <v>0</v>
      </c>
      <c r="Q32" s="6">
        <v>0</v>
      </c>
      <c r="R32" s="6">
        <v>0</v>
      </c>
      <c r="S32" s="6">
        <v>0</v>
      </c>
      <c r="T32" s="6">
        <v>0</v>
      </c>
      <c r="U32" s="6">
        <v>0</v>
      </c>
      <c r="V32" s="6">
        <v>0</v>
      </c>
      <c r="W32" s="53"/>
      <c r="X32" s="6">
        <v>0</v>
      </c>
    </row>
    <row r="33" spans="1:26" s="3" customFormat="1" ht="12.75">
      <c r="A33" s="51"/>
      <c r="B33" s="3" t="s">
        <v>89</v>
      </c>
      <c r="H33" s="3" t="s">
        <v>58</v>
      </c>
      <c r="J33" s="8">
        <f t="shared" si="4"/>
        <v>0</v>
      </c>
      <c r="L33" s="6">
        <v>0</v>
      </c>
      <c r="M33" s="6">
        <v>0</v>
      </c>
      <c r="N33" s="6">
        <v>0</v>
      </c>
      <c r="O33" s="6">
        <v>0</v>
      </c>
      <c r="P33" s="6">
        <v>0</v>
      </c>
      <c r="Q33" s="6">
        <v>0</v>
      </c>
      <c r="R33" s="6">
        <v>0</v>
      </c>
      <c r="S33" s="6">
        <v>0</v>
      </c>
      <c r="T33" s="6">
        <v>0</v>
      </c>
      <c r="U33" s="6">
        <v>0</v>
      </c>
      <c r="V33" s="6">
        <v>0</v>
      </c>
      <c r="W33" s="53"/>
      <c r="X33" s="6">
        <v>0</v>
      </c>
    </row>
    <row r="34" spans="1:26" s="3" customFormat="1" ht="12.75">
      <c r="A34" s="51"/>
      <c r="B34" s="3" t="s">
        <v>90</v>
      </c>
      <c r="H34" s="3" t="s">
        <v>58</v>
      </c>
      <c r="J34" s="8">
        <f t="shared" si="4"/>
        <v>0</v>
      </c>
      <c r="L34" s="6">
        <v>0</v>
      </c>
      <c r="M34" s="6">
        <v>0</v>
      </c>
      <c r="N34" s="6">
        <v>0</v>
      </c>
      <c r="O34" s="6">
        <v>0</v>
      </c>
      <c r="P34" s="6">
        <v>0</v>
      </c>
      <c r="Q34" s="6">
        <v>0</v>
      </c>
      <c r="R34" s="6">
        <v>0</v>
      </c>
      <c r="S34" s="6">
        <v>0</v>
      </c>
      <c r="T34" s="6">
        <v>0</v>
      </c>
      <c r="U34" s="6">
        <v>0</v>
      </c>
      <c r="V34" s="6">
        <v>0</v>
      </c>
      <c r="W34" s="53"/>
      <c r="X34" s="6">
        <v>0</v>
      </c>
    </row>
    <row r="35" spans="1:26" s="3" customFormat="1" ht="12.75">
      <c r="A35" s="51"/>
      <c r="W35" s="51"/>
    </row>
    <row r="36" spans="1:26" s="3" customFormat="1" ht="12.75">
      <c r="A36" s="51"/>
      <c r="B36" s="17" t="s">
        <v>101</v>
      </c>
      <c r="W36" s="51"/>
    </row>
    <row r="37" spans="1:26" s="3" customFormat="1" ht="12.75">
      <c r="A37" s="51"/>
      <c r="B37" s="3" t="s">
        <v>102</v>
      </c>
      <c r="H37" s="3" t="s">
        <v>58</v>
      </c>
      <c r="J37" s="8">
        <f t="shared" ref="J37:J39" si="5">SUM(L37:X37)</f>
        <v>259237395.18847874</v>
      </c>
      <c r="L37" s="8">
        <f>L12+L17+L22+L27+L32</f>
        <v>3440115</v>
      </c>
      <c r="M37" s="8">
        <f t="shared" ref="M37:X37" si="6">M12+M17+M22+M27+M32</f>
        <v>4727088</v>
      </c>
      <c r="N37" s="8">
        <f t="shared" si="6"/>
        <v>83790874.411353156</v>
      </c>
      <c r="O37" s="8">
        <f t="shared" si="6"/>
        <v>84360196.430153251</v>
      </c>
      <c r="P37" s="8">
        <f t="shared" si="6"/>
        <v>3723813</v>
      </c>
      <c r="Q37" s="8">
        <f t="shared" si="6"/>
        <v>61809884.57</v>
      </c>
      <c r="R37" s="8">
        <f t="shared" si="6"/>
        <v>3672995.915030458</v>
      </c>
      <c r="S37" s="8">
        <f t="shared" si="6"/>
        <v>0</v>
      </c>
      <c r="T37" s="8">
        <f t="shared" si="6"/>
        <v>0</v>
      </c>
      <c r="U37" s="8">
        <f t="shared" si="6"/>
        <v>0</v>
      </c>
      <c r="V37" s="8">
        <f t="shared" si="6"/>
        <v>6234415.2732950002</v>
      </c>
      <c r="W37" s="11"/>
      <c r="X37" s="8">
        <f t="shared" si="6"/>
        <v>7478012.588646858</v>
      </c>
    </row>
    <row r="38" spans="1:26" s="3" customFormat="1" ht="12.75">
      <c r="A38" s="51"/>
      <c r="B38" s="3" t="s">
        <v>69</v>
      </c>
      <c r="H38" s="3" t="s">
        <v>58</v>
      </c>
      <c r="J38" s="8">
        <f t="shared" si="5"/>
        <v>229149783.36168212</v>
      </c>
      <c r="L38" s="8">
        <f>L13+L18+L23+L28+L33</f>
        <v>3751492.2118571722</v>
      </c>
      <c r="M38" s="8">
        <f t="shared" ref="M38:X38" si="7">M13+M18+M23+M28+M33</f>
        <v>4890010.598941464</v>
      </c>
      <c r="N38" s="8">
        <f t="shared" si="7"/>
        <v>46616558.838363364</v>
      </c>
      <c r="O38" s="8">
        <f t="shared" si="7"/>
        <v>66363848.258603863</v>
      </c>
      <c r="P38" s="8">
        <f t="shared" si="7"/>
        <v>8633349.6551238969</v>
      </c>
      <c r="Q38" s="8">
        <f t="shared" si="7"/>
        <v>61995089.626839705</v>
      </c>
      <c r="R38" s="8">
        <f t="shared" si="7"/>
        <v>6404425.7000269517</v>
      </c>
      <c r="S38" s="8">
        <f t="shared" si="7"/>
        <v>8183784.7361720325</v>
      </c>
      <c r="T38" s="8">
        <f t="shared" si="7"/>
        <v>6772386.7367566777</v>
      </c>
      <c r="U38" s="8">
        <f t="shared" si="7"/>
        <v>1348851.5620422103</v>
      </c>
      <c r="V38" s="8">
        <f t="shared" si="7"/>
        <v>7328041.991049191</v>
      </c>
      <c r="W38" s="11"/>
      <c r="X38" s="8">
        <f t="shared" si="7"/>
        <v>6861943.4459055904</v>
      </c>
    </row>
    <row r="39" spans="1:26" s="3" customFormat="1" ht="12.75">
      <c r="A39" s="51"/>
      <c r="B39" s="3" t="s">
        <v>103</v>
      </c>
      <c r="H39" s="3" t="s">
        <v>58</v>
      </c>
      <c r="J39" s="8">
        <f t="shared" si="5"/>
        <v>5764086150.5627117</v>
      </c>
      <c r="L39" s="8">
        <f>L14+L19+L24+L29+L34</f>
        <v>91228001.320622936</v>
      </c>
      <c r="M39" s="8">
        <f t="shared" ref="M39:X39" si="8">M14+M19+M24+M29+M34</f>
        <v>113970185.25753522</v>
      </c>
      <c r="N39" s="8">
        <f t="shared" si="8"/>
        <v>1078038568.7188785</v>
      </c>
      <c r="O39" s="8">
        <f t="shared" si="8"/>
        <v>1855586854.2514787</v>
      </c>
      <c r="P39" s="8">
        <f t="shared" si="8"/>
        <v>163568532.37420464</v>
      </c>
      <c r="Q39" s="8">
        <f t="shared" si="8"/>
        <v>1577775677.0587845</v>
      </c>
      <c r="R39" s="8">
        <f t="shared" si="8"/>
        <v>126527348.22282261</v>
      </c>
      <c r="S39" s="8">
        <f t="shared" si="8"/>
        <v>208293727.18187743</v>
      </c>
      <c r="T39" s="8">
        <f t="shared" si="8"/>
        <v>155901601.81577983</v>
      </c>
      <c r="U39" s="8">
        <f t="shared" si="8"/>
        <v>27599600.551453441</v>
      </c>
      <c r="V39" s="8">
        <f t="shared" si="8"/>
        <v>177648412.08688515</v>
      </c>
      <c r="W39" s="11"/>
      <c r="X39" s="8">
        <f t="shared" si="8"/>
        <v>187947641.72238892</v>
      </c>
    </row>
    <row r="40" spans="1:26" s="3" customFormat="1" ht="12.75">
      <c r="S40" s="23"/>
      <c r="T40" s="23"/>
      <c r="U40" s="23"/>
      <c r="V40" s="23"/>
      <c r="W40" s="23"/>
      <c r="X40" s="23"/>
    </row>
    <row r="41" spans="1:26" s="4" customFormat="1" ht="12.75">
      <c r="A41" s="4" t="s">
        <v>100</v>
      </c>
      <c r="B41" s="4" t="s">
        <v>66</v>
      </c>
    </row>
    <row r="42" spans="1:26" s="3" customFormat="1" ht="12.75"/>
    <row r="43" spans="1:26" s="16" customFormat="1" ht="12.75">
      <c r="B43" s="17" t="s">
        <v>72</v>
      </c>
      <c r="F43" s="3"/>
      <c r="H43" s="3"/>
    </row>
    <row r="44" spans="1:26" s="16" customFormat="1" ht="12.75">
      <c r="A44" s="68"/>
      <c r="B44" s="3" t="s">
        <v>73</v>
      </c>
      <c r="F44" s="3"/>
      <c r="H44" s="3" t="s">
        <v>60</v>
      </c>
      <c r="J44" s="8">
        <f t="shared" ref="J44:J46" si="9">SUM(L44:X44)</f>
        <v>0</v>
      </c>
      <c r="L44" s="10">
        <v>0</v>
      </c>
      <c r="M44" s="10">
        <v>0</v>
      </c>
      <c r="N44" s="10">
        <v>0</v>
      </c>
      <c r="O44" s="10">
        <v>0</v>
      </c>
      <c r="P44" s="10">
        <v>0</v>
      </c>
      <c r="Q44" s="10">
        <v>0</v>
      </c>
      <c r="R44" s="10">
        <v>0</v>
      </c>
      <c r="S44" s="10">
        <v>0</v>
      </c>
      <c r="T44" s="10">
        <v>0</v>
      </c>
      <c r="U44" s="10">
        <v>0</v>
      </c>
      <c r="V44" s="10">
        <v>0</v>
      </c>
      <c r="W44" s="11"/>
      <c r="X44" s="10">
        <v>0</v>
      </c>
      <c r="Z44" s="34" t="s">
        <v>320</v>
      </c>
    </row>
    <row r="45" spans="1:26" s="16" customFormat="1" ht="12.75">
      <c r="A45" s="68"/>
      <c r="B45" s="3" t="s">
        <v>74</v>
      </c>
      <c r="F45" s="3"/>
      <c r="H45" s="3" t="s">
        <v>60</v>
      </c>
      <c r="J45" s="8">
        <f>SUM(L45:X45)</f>
        <v>191968147.78886753</v>
      </c>
      <c r="L45" s="10">
        <v>3445029.8327544457</v>
      </c>
      <c r="M45" s="10">
        <v>3684850.7198661235</v>
      </c>
      <c r="N45" s="10">
        <v>30183185.366482519</v>
      </c>
      <c r="O45" s="10">
        <v>61206686.985462211</v>
      </c>
      <c r="P45" s="10">
        <v>5555038.6853748849</v>
      </c>
      <c r="Q45" s="10">
        <v>55344208.915943742</v>
      </c>
      <c r="R45" s="10">
        <v>5775767.3866559453</v>
      </c>
      <c r="S45" s="10">
        <v>6795230.2557183821</v>
      </c>
      <c r="T45" s="10">
        <v>6260962.6603321256</v>
      </c>
      <c r="U45" s="10">
        <v>1122229.1633213889</v>
      </c>
      <c r="V45" s="10">
        <v>6591317.948558663</v>
      </c>
      <c r="W45" s="11"/>
      <c r="X45" s="10">
        <v>6003639.8683971167</v>
      </c>
    </row>
    <row r="46" spans="1:26" s="16" customFormat="1" ht="12.75">
      <c r="A46" s="68"/>
      <c r="B46" s="3" t="s">
        <v>75</v>
      </c>
      <c r="F46" s="3"/>
      <c r="H46" s="3" t="s">
        <v>60</v>
      </c>
      <c r="J46" s="8">
        <f t="shared" si="9"/>
        <v>4491215441.2038364</v>
      </c>
      <c r="L46" s="10">
        <v>72690129.471118808</v>
      </c>
      <c r="M46" s="10">
        <v>87330962.060827106</v>
      </c>
      <c r="N46" s="10">
        <v>721378130.25893319</v>
      </c>
      <c r="O46" s="10">
        <v>1517925837.2394631</v>
      </c>
      <c r="P46" s="10">
        <v>125543874.28947236</v>
      </c>
      <c r="Q46" s="10">
        <v>1202791277.4278872</v>
      </c>
      <c r="R46" s="10">
        <v>102808659.48247585</v>
      </c>
      <c r="S46" s="10">
        <v>188227878.0833995</v>
      </c>
      <c r="T46" s="10">
        <v>147132622.51780468</v>
      </c>
      <c r="U46" s="10">
        <v>25025710.342066966</v>
      </c>
      <c r="V46" s="10">
        <v>156873367.17569646</v>
      </c>
      <c r="W46" s="11"/>
      <c r="X46" s="10">
        <v>143486992.85469127</v>
      </c>
    </row>
    <row r="47" spans="1:26" s="16" customFormat="1" ht="12.75">
      <c r="A47" s="68"/>
      <c r="B47" s="3"/>
      <c r="F47" s="3"/>
      <c r="H47" s="3"/>
      <c r="W47" s="68"/>
    </row>
    <row r="48" spans="1:26" s="16" customFormat="1" ht="12.75">
      <c r="A48" s="68"/>
      <c r="B48" s="17" t="s">
        <v>76</v>
      </c>
      <c r="F48" s="3"/>
      <c r="H48" s="3"/>
      <c r="W48" s="68"/>
    </row>
    <row r="49" spans="1:24" s="16" customFormat="1" ht="12.75">
      <c r="A49" s="68"/>
      <c r="B49" s="3" t="s">
        <v>77</v>
      </c>
      <c r="F49" s="3"/>
      <c r="H49" s="3" t="s">
        <v>60</v>
      </c>
      <c r="J49" s="8">
        <f t="shared" ref="J49:J51" si="10">SUM(L49:X49)</f>
        <v>272288007.81177807</v>
      </c>
      <c r="L49" s="6">
        <v>5149197.2415988324</v>
      </c>
      <c r="M49" s="6">
        <v>5399195.2707674513</v>
      </c>
      <c r="N49" s="6">
        <v>91302618.020835459</v>
      </c>
      <c r="O49" s="6">
        <v>74743720.429626226</v>
      </c>
      <c r="P49" s="6">
        <v>1917313.5499999998</v>
      </c>
      <c r="Q49" s="6">
        <v>73896955.800000012</v>
      </c>
      <c r="R49" s="6">
        <v>1985472.0884690909</v>
      </c>
      <c r="S49" s="6">
        <v>0</v>
      </c>
      <c r="T49" s="6">
        <v>0</v>
      </c>
      <c r="U49" s="6">
        <v>0</v>
      </c>
      <c r="V49" s="6">
        <v>11334702.507587973</v>
      </c>
      <c r="W49" s="53"/>
      <c r="X49" s="6">
        <v>6558832.9028929863</v>
      </c>
    </row>
    <row r="50" spans="1:24" s="16" customFormat="1" ht="12.75">
      <c r="A50" s="68"/>
      <c r="B50" s="3" t="s">
        <v>69</v>
      </c>
      <c r="F50" s="3"/>
      <c r="H50" s="3" t="s">
        <v>60</v>
      </c>
      <c r="J50" s="8">
        <f t="shared" si="10"/>
        <v>47756771.550819643</v>
      </c>
      <c r="L50" s="6">
        <v>489117.87502878602</v>
      </c>
      <c r="M50" s="6">
        <v>1320435.3480327751</v>
      </c>
      <c r="N50" s="6">
        <v>21287147.680356793</v>
      </c>
      <c r="O50" s="6">
        <v>8495099.6149808709</v>
      </c>
      <c r="P50" s="6">
        <v>1488154.6734382089</v>
      </c>
      <c r="Q50" s="6">
        <v>9829380.7738776356</v>
      </c>
      <c r="R50" s="6">
        <v>859023.69885551219</v>
      </c>
      <c r="S50" s="6">
        <v>701846.02557533374</v>
      </c>
      <c r="T50" s="6">
        <v>296373.22107127262</v>
      </c>
      <c r="U50" s="6">
        <v>81029.089835781022</v>
      </c>
      <c r="V50" s="6">
        <v>1707812.9275408285</v>
      </c>
      <c r="W50" s="53"/>
      <c r="X50" s="6">
        <v>1201350.6222258485</v>
      </c>
    </row>
    <row r="51" spans="1:24" s="16" customFormat="1" ht="12.75">
      <c r="A51" s="68"/>
      <c r="B51" s="3" t="s">
        <v>78</v>
      </c>
      <c r="F51" s="3"/>
      <c r="H51" s="3" t="s">
        <v>60</v>
      </c>
      <c r="J51" s="8">
        <f t="shared" si="10"/>
        <v>1419373771.1852341</v>
      </c>
      <c r="L51" s="6">
        <v>21851165.413694046</v>
      </c>
      <c r="M51" s="6">
        <v>29654446.660499964</v>
      </c>
      <c r="N51" s="6">
        <v>421287610.51447552</v>
      </c>
      <c r="O51" s="6">
        <v>385381448.48898232</v>
      </c>
      <c r="P51" s="6">
        <v>26535535.632936522</v>
      </c>
      <c r="Q51" s="6">
        <v>419996606.31342804</v>
      </c>
      <c r="R51" s="6">
        <v>21979498.75242928</v>
      </c>
      <c r="S51" s="6">
        <v>8850839.3212829903</v>
      </c>
      <c r="T51" s="6">
        <v>5797380.2583346553</v>
      </c>
      <c r="U51" s="6">
        <v>2005422.7689127314</v>
      </c>
      <c r="V51" s="6">
        <v>27896530.020675533</v>
      </c>
      <c r="W51" s="53"/>
      <c r="X51" s="6">
        <v>48137287.03958258</v>
      </c>
    </row>
    <row r="52" spans="1:24" s="16" customFormat="1" ht="12.75">
      <c r="A52" s="68"/>
      <c r="B52" s="3"/>
      <c r="F52" s="3"/>
      <c r="H52" s="3"/>
      <c r="W52" s="68"/>
    </row>
    <row r="53" spans="1:24" s="16" customFormat="1" ht="12.75">
      <c r="A53" s="68"/>
      <c r="B53" s="17" t="s">
        <v>79</v>
      </c>
      <c r="F53" s="3"/>
      <c r="H53" s="3"/>
      <c r="W53" s="68"/>
    </row>
    <row r="54" spans="1:24" s="16" customFormat="1" ht="12.75">
      <c r="A54" s="68"/>
      <c r="B54" s="3" t="s">
        <v>80</v>
      </c>
      <c r="F54" s="3"/>
      <c r="H54" s="3" t="s">
        <v>60</v>
      </c>
      <c r="J54" s="8">
        <f t="shared" ref="J54:J56" si="11">SUM(L54:X54)</f>
        <v>0</v>
      </c>
      <c r="L54" s="6">
        <v>0</v>
      </c>
      <c r="M54" s="6">
        <v>0</v>
      </c>
      <c r="N54" s="6">
        <v>0</v>
      </c>
      <c r="O54" s="6">
        <v>0</v>
      </c>
      <c r="P54" s="6">
        <v>0</v>
      </c>
      <c r="Q54" s="6">
        <v>0</v>
      </c>
      <c r="R54" s="6">
        <v>0</v>
      </c>
      <c r="S54" s="6">
        <v>0</v>
      </c>
      <c r="T54" s="6">
        <v>0</v>
      </c>
      <c r="U54" s="6">
        <v>0</v>
      </c>
      <c r="V54" s="6">
        <v>0</v>
      </c>
      <c r="W54" s="53"/>
      <c r="X54" s="6">
        <v>0</v>
      </c>
    </row>
    <row r="55" spans="1:24" s="16" customFormat="1" ht="12.75">
      <c r="A55" s="68"/>
      <c r="B55" s="3" t="s">
        <v>81</v>
      </c>
      <c r="F55" s="3"/>
      <c r="H55" s="3" t="s">
        <v>60</v>
      </c>
      <c r="J55" s="8">
        <f t="shared" si="11"/>
        <v>2538422.0700399964</v>
      </c>
      <c r="L55" s="6">
        <v>0</v>
      </c>
      <c r="M55" s="6">
        <v>0</v>
      </c>
      <c r="N55" s="6">
        <v>0</v>
      </c>
      <c r="O55" s="6">
        <v>0</v>
      </c>
      <c r="P55" s="6">
        <v>1687553.1479315581</v>
      </c>
      <c r="Q55" s="6">
        <v>0</v>
      </c>
      <c r="R55" s="6">
        <v>0</v>
      </c>
      <c r="S55" s="6">
        <v>850868.92210843822</v>
      </c>
      <c r="T55" s="6">
        <v>0</v>
      </c>
      <c r="U55" s="6">
        <v>0</v>
      </c>
      <c r="V55" s="6">
        <v>0</v>
      </c>
      <c r="W55" s="53"/>
      <c r="X55" s="6">
        <v>0</v>
      </c>
    </row>
    <row r="56" spans="1:24" s="18" customFormat="1" ht="12.75">
      <c r="A56" s="67"/>
      <c r="B56" s="3" t="s">
        <v>82</v>
      </c>
      <c r="F56" s="3"/>
      <c r="H56" s="3" t="s">
        <v>60</v>
      </c>
      <c r="J56" s="8">
        <f t="shared" si="11"/>
        <v>16095586.038633758</v>
      </c>
      <c r="L56" s="6">
        <v>-5.4677344653918047E-11</v>
      </c>
      <c r="M56" s="6">
        <v>0</v>
      </c>
      <c r="N56" s="6">
        <v>0</v>
      </c>
      <c r="O56" s="6">
        <v>0</v>
      </c>
      <c r="P56" s="6">
        <v>8437765.7396578006</v>
      </c>
      <c r="Q56" s="6">
        <v>0</v>
      </c>
      <c r="R56" s="6">
        <v>0</v>
      </c>
      <c r="S56" s="6">
        <v>7657820.2989759576</v>
      </c>
      <c r="T56" s="6">
        <v>0</v>
      </c>
      <c r="U56" s="6">
        <v>0</v>
      </c>
      <c r="V56" s="6">
        <v>0</v>
      </c>
      <c r="W56" s="53"/>
      <c r="X56" s="6">
        <v>0</v>
      </c>
    </row>
    <row r="57" spans="1:24" s="18" customFormat="1" ht="12.75">
      <c r="A57" s="67"/>
      <c r="B57" s="3"/>
      <c r="F57" s="3"/>
      <c r="H57" s="3"/>
      <c r="W57" s="67"/>
    </row>
    <row r="58" spans="1:24" s="18" customFormat="1" ht="12.75">
      <c r="A58" s="67"/>
      <c r="B58" s="17" t="s">
        <v>83</v>
      </c>
      <c r="F58" s="3"/>
      <c r="H58" s="3"/>
      <c r="W58" s="67"/>
    </row>
    <row r="59" spans="1:24" s="18" customFormat="1" ht="12.75">
      <c r="A59" s="67"/>
      <c r="B59" s="3" t="s">
        <v>84</v>
      </c>
      <c r="F59" s="3"/>
      <c r="H59" s="3" t="s">
        <v>60</v>
      </c>
      <c r="J59" s="8">
        <f t="shared" ref="J59:J61" si="12">SUM(L59:X59)</f>
        <v>0</v>
      </c>
      <c r="L59" s="6">
        <v>0</v>
      </c>
      <c r="M59" s="6">
        <v>0</v>
      </c>
      <c r="N59" s="6">
        <v>0</v>
      </c>
      <c r="O59" s="6">
        <v>0</v>
      </c>
      <c r="P59" s="6">
        <v>0</v>
      </c>
      <c r="Q59" s="6">
        <v>0</v>
      </c>
      <c r="R59" s="6">
        <v>0</v>
      </c>
      <c r="S59" s="6">
        <v>0</v>
      </c>
      <c r="T59" s="6">
        <v>0</v>
      </c>
      <c r="U59" s="6">
        <v>0</v>
      </c>
      <c r="V59" s="6">
        <v>0</v>
      </c>
      <c r="W59" s="53"/>
      <c r="X59" s="6">
        <v>0</v>
      </c>
    </row>
    <row r="60" spans="1:24" s="18" customFormat="1" ht="12.75">
      <c r="A60" s="67"/>
      <c r="B60" s="3" t="s">
        <v>85</v>
      </c>
      <c r="F60" s="3"/>
      <c r="H60" s="3" t="s">
        <v>60</v>
      </c>
      <c r="J60" s="8">
        <f t="shared" si="12"/>
        <v>0</v>
      </c>
      <c r="L60" s="6">
        <v>0</v>
      </c>
      <c r="M60" s="6">
        <v>0</v>
      </c>
      <c r="N60" s="6">
        <v>0</v>
      </c>
      <c r="O60" s="6">
        <v>0</v>
      </c>
      <c r="P60" s="6">
        <v>0</v>
      </c>
      <c r="Q60" s="6">
        <v>0</v>
      </c>
      <c r="R60" s="6">
        <v>0</v>
      </c>
      <c r="S60" s="6">
        <v>0</v>
      </c>
      <c r="T60" s="6">
        <v>0</v>
      </c>
      <c r="U60" s="6">
        <v>0</v>
      </c>
      <c r="V60" s="6">
        <v>0</v>
      </c>
      <c r="W60" s="53"/>
      <c r="X60" s="6">
        <v>0</v>
      </c>
    </row>
    <row r="61" spans="1:24" s="18" customFormat="1" ht="12.75">
      <c r="A61" s="67"/>
      <c r="B61" s="3" t="s">
        <v>86</v>
      </c>
      <c r="F61" s="3"/>
      <c r="H61" s="3" t="s">
        <v>60</v>
      </c>
      <c r="J61" s="8">
        <f t="shared" si="12"/>
        <v>0</v>
      </c>
      <c r="L61" s="6">
        <v>0</v>
      </c>
      <c r="M61" s="6">
        <v>0</v>
      </c>
      <c r="N61" s="6">
        <v>0</v>
      </c>
      <c r="O61" s="6">
        <v>0</v>
      </c>
      <c r="P61" s="6">
        <v>0</v>
      </c>
      <c r="Q61" s="6">
        <v>0</v>
      </c>
      <c r="R61" s="6">
        <v>0</v>
      </c>
      <c r="S61" s="6">
        <v>0</v>
      </c>
      <c r="T61" s="6">
        <v>0</v>
      </c>
      <c r="U61" s="6">
        <v>0</v>
      </c>
      <c r="V61" s="6">
        <v>0</v>
      </c>
      <c r="W61" s="53"/>
      <c r="X61" s="6">
        <v>0</v>
      </c>
    </row>
    <row r="62" spans="1:24" s="18" customFormat="1" ht="12.75">
      <c r="A62" s="67"/>
      <c r="B62" s="3"/>
      <c r="F62" s="3"/>
      <c r="H62" s="3"/>
      <c r="W62" s="67"/>
    </row>
    <row r="63" spans="1:24" s="18" customFormat="1" ht="12.75">
      <c r="A63" s="67"/>
      <c r="B63" s="17" t="s">
        <v>87</v>
      </c>
      <c r="F63" s="3"/>
      <c r="H63" s="3"/>
      <c r="W63" s="67"/>
    </row>
    <row r="64" spans="1:24" s="18" customFormat="1" ht="12.75">
      <c r="A64" s="67"/>
      <c r="B64" s="3" t="s">
        <v>88</v>
      </c>
      <c r="F64" s="3"/>
      <c r="H64" s="3" t="s">
        <v>60</v>
      </c>
      <c r="J64" s="8">
        <f t="shared" ref="J64:J66" si="13">SUM(L64:X64)</f>
        <v>0</v>
      </c>
      <c r="L64" s="6">
        <v>0</v>
      </c>
      <c r="M64" s="6">
        <v>0</v>
      </c>
      <c r="N64" s="6">
        <v>0</v>
      </c>
      <c r="O64" s="6">
        <v>0</v>
      </c>
      <c r="P64" s="6">
        <v>0</v>
      </c>
      <c r="Q64" s="6">
        <v>0</v>
      </c>
      <c r="R64" s="6">
        <v>0</v>
      </c>
      <c r="S64" s="6">
        <v>0</v>
      </c>
      <c r="T64" s="6">
        <v>0</v>
      </c>
      <c r="U64" s="6">
        <v>0</v>
      </c>
      <c r="V64" s="6">
        <v>0</v>
      </c>
      <c r="W64" s="53"/>
      <c r="X64" s="6">
        <v>0</v>
      </c>
    </row>
    <row r="65" spans="1:26" s="3" customFormat="1" ht="12.75">
      <c r="A65" s="51"/>
      <c r="B65" s="3" t="s">
        <v>89</v>
      </c>
      <c r="H65" s="3" t="s">
        <v>60</v>
      </c>
      <c r="J65" s="8">
        <f t="shared" si="13"/>
        <v>0</v>
      </c>
      <c r="L65" s="6">
        <v>0</v>
      </c>
      <c r="M65" s="6">
        <v>0</v>
      </c>
      <c r="N65" s="6">
        <v>0</v>
      </c>
      <c r="O65" s="6">
        <v>0</v>
      </c>
      <c r="P65" s="6">
        <v>0</v>
      </c>
      <c r="Q65" s="6">
        <v>0</v>
      </c>
      <c r="R65" s="6">
        <v>0</v>
      </c>
      <c r="S65" s="6">
        <v>0</v>
      </c>
      <c r="T65" s="6">
        <v>0</v>
      </c>
      <c r="U65" s="6">
        <v>0</v>
      </c>
      <c r="V65" s="6">
        <v>0</v>
      </c>
      <c r="W65" s="53"/>
      <c r="X65" s="6">
        <v>0</v>
      </c>
    </row>
    <row r="66" spans="1:26" s="3" customFormat="1" ht="12.75">
      <c r="A66" s="51"/>
      <c r="B66" s="3" t="s">
        <v>90</v>
      </c>
      <c r="H66" s="3" t="s">
        <v>60</v>
      </c>
      <c r="J66" s="8">
        <f t="shared" si="13"/>
        <v>0</v>
      </c>
      <c r="L66" s="6">
        <v>0</v>
      </c>
      <c r="M66" s="6">
        <v>0</v>
      </c>
      <c r="N66" s="6">
        <v>0</v>
      </c>
      <c r="O66" s="6">
        <v>0</v>
      </c>
      <c r="P66" s="6">
        <v>0</v>
      </c>
      <c r="Q66" s="6">
        <v>0</v>
      </c>
      <c r="R66" s="6">
        <v>0</v>
      </c>
      <c r="S66" s="6">
        <v>0</v>
      </c>
      <c r="T66" s="6">
        <v>0</v>
      </c>
      <c r="U66" s="6">
        <v>0</v>
      </c>
      <c r="V66" s="6">
        <v>0</v>
      </c>
      <c r="W66" s="53"/>
      <c r="X66" s="6">
        <v>0</v>
      </c>
    </row>
    <row r="67" spans="1:26" s="3" customFormat="1" ht="12.75">
      <c r="A67" s="51"/>
      <c r="W67" s="51"/>
    </row>
    <row r="68" spans="1:26" s="3" customFormat="1" ht="12.75">
      <c r="A68" s="51"/>
      <c r="B68" s="17" t="s">
        <v>101</v>
      </c>
      <c r="W68" s="51"/>
    </row>
    <row r="69" spans="1:26" s="3" customFormat="1" ht="12.75">
      <c r="A69" s="51"/>
      <c r="B69" s="3" t="s">
        <v>102</v>
      </c>
      <c r="H69" s="3" t="s">
        <v>60</v>
      </c>
      <c r="J69" s="8">
        <f t="shared" ref="J69:J71" si="14">SUM(L69:X69)</f>
        <v>272288007.81177807</v>
      </c>
      <c r="L69" s="8">
        <f>L44+L49+L54+L59+L64</f>
        <v>5149197.2415988324</v>
      </c>
      <c r="M69" s="8">
        <f t="shared" ref="M69:X69" si="15">M44+M49+M54+M59+M64</f>
        <v>5399195.2707674513</v>
      </c>
      <c r="N69" s="8">
        <f t="shared" si="15"/>
        <v>91302618.020835459</v>
      </c>
      <c r="O69" s="8">
        <f t="shared" si="15"/>
        <v>74743720.429626226</v>
      </c>
      <c r="P69" s="8">
        <f t="shared" si="15"/>
        <v>1917313.5499999998</v>
      </c>
      <c r="Q69" s="8">
        <f t="shared" si="15"/>
        <v>73896955.800000012</v>
      </c>
      <c r="R69" s="8">
        <f t="shared" si="15"/>
        <v>1985472.0884690909</v>
      </c>
      <c r="S69" s="8">
        <f t="shared" si="15"/>
        <v>0</v>
      </c>
      <c r="T69" s="8">
        <f t="shared" si="15"/>
        <v>0</v>
      </c>
      <c r="U69" s="8">
        <f t="shared" si="15"/>
        <v>0</v>
      </c>
      <c r="V69" s="8">
        <f t="shared" si="15"/>
        <v>11334702.507587973</v>
      </c>
      <c r="W69" s="11"/>
      <c r="X69" s="8">
        <f t="shared" si="15"/>
        <v>6558832.9028929863</v>
      </c>
    </row>
    <row r="70" spans="1:26" s="3" customFormat="1" ht="12.75">
      <c r="A70" s="51"/>
      <c r="B70" s="3" t="s">
        <v>69</v>
      </c>
      <c r="H70" s="3" t="s">
        <v>60</v>
      </c>
      <c r="J70" s="8">
        <f t="shared" si="14"/>
        <v>242263341.40972719</v>
      </c>
      <c r="L70" s="8">
        <f>L45+L50+L55+L60+L65</f>
        <v>3934147.7077832315</v>
      </c>
      <c r="M70" s="8">
        <f t="shared" ref="M70:X70" si="16">M45+M50+M55+M60+M65</f>
        <v>5005286.0678988984</v>
      </c>
      <c r="N70" s="8">
        <f t="shared" si="16"/>
        <v>51470333.046839312</v>
      </c>
      <c r="O70" s="8">
        <f t="shared" si="16"/>
        <v>69701786.60044308</v>
      </c>
      <c r="P70" s="8">
        <f t="shared" si="16"/>
        <v>8730746.506744653</v>
      </c>
      <c r="Q70" s="8">
        <f t="shared" si="16"/>
        <v>65173589.689821377</v>
      </c>
      <c r="R70" s="8">
        <f t="shared" si="16"/>
        <v>6634791.0855114572</v>
      </c>
      <c r="S70" s="8">
        <f t="shared" si="16"/>
        <v>8347945.2034021541</v>
      </c>
      <c r="T70" s="8">
        <f t="shared" si="16"/>
        <v>6557335.8814033978</v>
      </c>
      <c r="U70" s="8">
        <f t="shared" si="16"/>
        <v>1203258.25315717</v>
      </c>
      <c r="V70" s="8">
        <f t="shared" si="16"/>
        <v>8299130.8760994915</v>
      </c>
      <c r="W70" s="11"/>
      <c r="X70" s="8">
        <f t="shared" si="16"/>
        <v>7204990.4906229656</v>
      </c>
    </row>
    <row r="71" spans="1:26" s="3" customFormat="1" ht="12.75">
      <c r="A71" s="51"/>
      <c r="B71" s="3" t="s">
        <v>103</v>
      </c>
      <c r="H71" s="3" t="s">
        <v>60</v>
      </c>
      <c r="J71" s="8">
        <f t="shared" si="14"/>
        <v>5926684798.4277039</v>
      </c>
      <c r="L71" s="8">
        <f>L46+L51+L56+L61+L66</f>
        <v>94541294.884812862</v>
      </c>
      <c r="M71" s="8">
        <f t="shared" ref="M71:X71" si="17">M46+M51+M56+M61+M66</f>
        <v>116985408.72132707</v>
      </c>
      <c r="N71" s="8">
        <f t="shared" si="17"/>
        <v>1142665740.7734087</v>
      </c>
      <c r="O71" s="8">
        <f t="shared" si="17"/>
        <v>1903307285.7284455</v>
      </c>
      <c r="P71" s="8">
        <f t="shared" si="17"/>
        <v>160517175.66206667</v>
      </c>
      <c r="Q71" s="8">
        <f t="shared" si="17"/>
        <v>1622787883.7413154</v>
      </c>
      <c r="R71" s="8">
        <f t="shared" si="17"/>
        <v>124788158.23490512</v>
      </c>
      <c r="S71" s="8">
        <f t="shared" si="17"/>
        <v>204736537.70365843</v>
      </c>
      <c r="T71" s="8">
        <f t="shared" si="17"/>
        <v>152930002.77613935</v>
      </c>
      <c r="U71" s="8">
        <f t="shared" si="17"/>
        <v>27031133.110979699</v>
      </c>
      <c r="V71" s="8">
        <f t="shared" si="17"/>
        <v>184769897.196372</v>
      </c>
      <c r="W71" s="11"/>
      <c r="X71" s="8">
        <f t="shared" si="17"/>
        <v>191624279.89427385</v>
      </c>
    </row>
    <row r="72" spans="1:26" s="3" customFormat="1" ht="12.75"/>
    <row r="73" spans="1:26" s="4" customFormat="1" ht="12.75">
      <c r="A73" s="4" t="s">
        <v>100</v>
      </c>
      <c r="B73" s="4" t="s">
        <v>67</v>
      </c>
    </row>
    <row r="74" spans="1:26" s="3" customFormat="1" ht="12.75"/>
    <row r="75" spans="1:26" s="16" customFormat="1" ht="12.75">
      <c r="A75" s="68"/>
      <c r="B75" s="17" t="s">
        <v>72</v>
      </c>
      <c r="F75" s="3"/>
      <c r="H75" s="3"/>
    </row>
    <row r="76" spans="1:26" s="16" customFormat="1" ht="12.75">
      <c r="A76" s="68"/>
      <c r="B76" s="3" t="s">
        <v>73</v>
      </c>
      <c r="F76" s="3"/>
      <c r="H76" s="3" t="s">
        <v>61</v>
      </c>
      <c r="J76" s="8">
        <f t="shared" ref="J76:J78" si="18">SUM(L76:X76)</f>
        <v>0</v>
      </c>
      <c r="L76" s="10">
        <v>0</v>
      </c>
      <c r="M76" s="10">
        <v>0</v>
      </c>
      <c r="N76" s="10">
        <v>0</v>
      </c>
      <c r="O76" s="10">
        <v>0</v>
      </c>
      <c r="P76" s="10">
        <v>0</v>
      </c>
      <c r="Q76" s="10">
        <v>0</v>
      </c>
      <c r="R76" s="10">
        <v>0</v>
      </c>
      <c r="S76" s="10">
        <v>0</v>
      </c>
      <c r="T76" s="10">
        <v>0</v>
      </c>
      <c r="U76" s="10">
        <v>0</v>
      </c>
      <c r="V76" s="10">
        <v>0</v>
      </c>
      <c r="W76" s="11"/>
      <c r="X76" s="10">
        <v>0</v>
      </c>
      <c r="Z76" s="34" t="s">
        <v>321</v>
      </c>
    </row>
    <row r="77" spans="1:26" s="16" customFormat="1" ht="12.75">
      <c r="A77" s="68"/>
      <c r="B77" s="3" t="s">
        <v>74</v>
      </c>
      <c r="F77" s="3"/>
      <c r="H77" s="3" t="s">
        <v>61</v>
      </c>
      <c r="J77" s="8">
        <f t="shared" si="18"/>
        <v>197343255.92695585</v>
      </c>
      <c r="L77" s="10">
        <v>3541490.6680715699</v>
      </c>
      <c r="M77" s="10">
        <v>3788026.5400223746</v>
      </c>
      <c r="N77" s="10">
        <v>31028314.556744032</v>
      </c>
      <c r="O77" s="10">
        <v>62920474.221055157</v>
      </c>
      <c r="P77" s="10">
        <v>5710579.7685653819</v>
      </c>
      <c r="Q77" s="10">
        <v>56893846.765590161</v>
      </c>
      <c r="R77" s="10">
        <v>5937488.8734823111</v>
      </c>
      <c r="S77" s="10">
        <v>6985496.7028784966</v>
      </c>
      <c r="T77" s="10">
        <v>6436269.6148214247</v>
      </c>
      <c r="U77" s="10">
        <v>1153651.5798943879</v>
      </c>
      <c r="V77" s="10">
        <v>6775874.8511183057</v>
      </c>
      <c r="W77" s="11"/>
      <c r="X77" s="10">
        <v>6171741.7847122364</v>
      </c>
    </row>
    <row r="78" spans="1:26" s="16" customFormat="1" ht="12.75">
      <c r="A78" s="68"/>
      <c r="B78" s="3" t="s">
        <v>75</v>
      </c>
      <c r="F78" s="3"/>
      <c r="H78" s="3" t="s">
        <v>61</v>
      </c>
      <c r="J78" s="8">
        <f t="shared" si="18"/>
        <v>4419626217.6305885</v>
      </c>
      <c r="L78" s="10">
        <v>71183962.428238556</v>
      </c>
      <c r="M78" s="10">
        <v>85988202.458507881</v>
      </c>
      <c r="N78" s="10">
        <v>710548403.34943938</v>
      </c>
      <c r="O78" s="10">
        <v>1497507286.461113</v>
      </c>
      <c r="P78" s="10">
        <v>123348523.00101222</v>
      </c>
      <c r="Q78" s="10">
        <v>1179575586.4302778</v>
      </c>
      <c r="R78" s="10">
        <v>99749813.074502856</v>
      </c>
      <c r="S78" s="10">
        <v>186512761.96685621</v>
      </c>
      <c r="T78" s="10">
        <v>144816066.33348179</v>
      </c>
      <c r="U78" s="10">
        <v>24572778.651750449</v>
      </c>
      <c r="V78" s="10">
        <v>154489946.60549766</v>
      </c>
      <c r="W78" s="11"/>
      <c r="X78" s="10">
        <v>141332886.86991036</v>
      </c>
    </row>
    <row r="79" spans="1:26" s="16" customFormat="1" ht="12.75">
      <c r="A79" s="68"/>
      <c r="B79" s="3"/>
      <c r="F79" s="3"/>
      <c r="H79" s="3"/>
      <c r="W79" s="68"/>
    </row>
    <row r="80" spans="1:26" s="16" customFormat="1" ht="12.75">
      <c r="A80" s="68"/>
      <c r="B80" s="17" t="s">
        <v>76</v>
      </c>
      <c r="F80" s="3"/>
      <c r="H80" s="3"/>
      <c r="W80" s="68"/>
    </row>
    <row r="81" spans="1:24" s="16" customFormat="1" ht="12.75">
      <c r="A81" s="68"/>
      <c r="B81" s="3" t="s">
        <v>77</v>
      </c>
      <c r="F81" s="3"/>
      <c r="H81" s="3" t="s">
        <v>61</v>
      </c>
      <c r="J81" s="8">
        <f t="shared" ref="J81:J83" si="19">SUM(L81:X81)</f>
        <v>265986961.54994562</v>
      </c>
      <c r="L81" s="6">
        <v>2871354.6499999994</v>
      </c>
      <c r="M81" s="6">
        <v>4832396.1503378944</v>
      </c>
      <c r="N81" s="6">
        <v>98071024.837994933</v>
      </c>
      <c r="O81" s="6">
        <v>60287907.587499999</v>
      </c>
      <c r="P81" s="6">
        <v>2148123.54</v>
      </c>
      <c r="Q81" s="6">
        <v>75693611.067063943</v>
      </c>
      <c r="R81" s="6">
        <v>4987121.3365863636</v>
      </c>
      <c r="S81" s="6">
        <v>0</v>
      </c>
      <c r="T81" s="6">
        <v>0</v>
      </c>
      <c r="U81" s="6">
        <v>0</v>
      </c>
      <c r="V81" s="6">
        <v>9009133.118900001</v>
      </c>
      <c r="W81" s="53"/>
      <c r="X81" s="6">
        <v>8086289.2615625001</v>
      </c>
    </row>
    <row r="82" spans="1:24" s="16" customFormat="1" ht="12.75">
      <c r="A82" s="68"/>
      <c r="B82" s="3" t="s">
        <v>69</v>
      </c>
      <c r="F82" s="3"/>
      <c r="H82" s="3" t="s">
        <v>61</v>
      </c>
      <c r="J82" s="8">
        <f t="shared" si="19"/>
        <v>55911330.577645488</v>
      </c>
      <c r="L82" s="6">
        <v>590717.90138615784</v>
      </c>
      <c r="M82" s="6">
        <v>1497417.7629670394</v>
      </c>
      <c r="N82" s="6">
        <v>24396098.40626695</v>
      </c>
      <c r="O82" s="6">
        <v>10278271.065309238</v>
      </c>
      <c r="P82" s="6">
        <v>1387288.4229490585</v>
      </c>
      <c r="Q82" s="6">
        <v>12149474.673927089</v>
      </c>
      <c r="R82" s="6">
        <v>1018649.9196880235</v>
      </c>
      <c r="S82" s="6">
        <v>633703.74139567371</v>
      </c>
      <c r="T82" s="6">
        <v>169734.03942155483</v>
      </c>
      <c r="U82" s="6">
        <v>54621.335666271429</v>
      </c>
      <c r="V82" s="6">
        <v>2307893.242576181</v>
      </c>
      <c r="W82" s="53"/>
      <c r="X82" s="6">
        <v>1427460.0660922474</v>
      </c>
    </row>
    <row r="83" spans="1:24" s="16" customFormat="1" ht="12.75">
      <c r="A83" s="68"/>
      <c r="B83" s="3" t="s">
        <v>78</v>
      </c>
      <c r="F83" s="3"/>
      <c r="H83" s="3" t="s">
        <v>61</v>
      </c>
      <c r="J83" s="8">
        <f t="shared" si="19"/>
        <v>1669191867.750721</v>
      </c>
      <c r="L83" s="6">
        <v>24743634.793891322</v>
      </c>
      <c r="M83" s="6">
        <v>33819749.554364823</v>
      </c>
      <c r="N83" s="6">
        <v>506758590.04060882</v>
      </c>
      <c r="O83" s="6">
        <v>446181765.5688647</v>
      </c>
      <c r="P83" s="6">
        <v>28039365.747709688</v>
      </c>
      <c r="Q83" s="6">
        <v>495300647.68334085</v>
      </c>
      <c r="R83" s="6">
        <v>26563396.134395637</v>
      </c>
      <c r="S83" s="6">
        <v>8464959.0808832422</v>
      </c>
      <c r="T83" s="6">
        <v>5789972.8661464704</v>
      </c>
      <c r="U83" s="6">
        <v>2006953.2707760164</v>
      </c>
      <c r="V83" s="6">
        <v>35378872.737578265</v>
      </c>
      <c r="W83" s="53"/>
      <c r="X83" s="6">
        <v>56143960.272161148</v>
      </c>
    </row>
    <row r="84" spans="1:24" s="16" customFormat="1" ht="12.75">
      <c r="A84" s="68"/>
      <c r="B84" s="3"/>
      <c r="F84" s="3"/>
      <c r="H84" s="3"/>
      <c r="W84" s="68"/>
    </row>
    <row r="85" spans="1:24" s="16" customFormat="1" ht="12.75">
      <c r="A85" s="68"/>
      <c r="B85" s="17" t="s">
        <v>79</v>
      </c>
      <c r="F85" s="3"/>
      <c r="H85" s="3"/>
      <c r="W85" s="68"/>
    </row>
    <row r="86" spans="1:24" s="16" customFormat="1" ht="12.75">
      <c r="A86" s="68"/>
      <c r="B86" s="3" t="s">
        <v>80</v>
      </c>
      <c r="F86" s="3"/>
      <c r="H86" s="3" t="s">
        <v>61</v>
      </c>
      <c r="J86" s="8">
        <f t="shared" ref="J86:J88" si="20">SUM(L86:X86)</f>
        <v>0</v>
      </c>
      <c r="L86" s="6">
        <v>0</v>
      </c>
      <c r="M86" s="6">
        <v>0</v>
      </c>
      <c r="N86" s="6">
        <v>0</v>
      </c>
      <c r="O86" s="6">
        <v>0</v>
      </c>
      <c r="P86" s="6">
        <v>0</v>
      </c>
      <c r="Q86" s="6">
        <v>0</v>
      </c>
      <c r="R86" s="6">
        <v>0</v>
      </c>
      <c r="S86" s="6">
        <v>0</v>
      </c>
      <c r="T86" s="6">
        <v>0</v>
      </c>
      <c r="U86" s="6">
        <v>0</v>
      </c>
      <c r="V86" s="6">
        <v>0</v>
      </c>
      <c r="W86" s="53"/>
      <c r="X86" s="6">
        <v>0</v>
      </c>
    </row>
    <row r="87" spans="1:24" s="16" customFormat="1" ht="12.75">
      <c r="A87" s="68"/>
      <c r="B87" s="3" t="s">
        <v>81</v>
      </c>
      <c r="F87" s="3"/>
      <c r="H87" s="3" t="s">
        <v>61</v>
      </c>
      <c r="J87" s="8">
        <f t="shared" si="20"/>
        <v>2609497.888001116</v>
      </c>
      <c r="L87" s="6">
        <v>0</v>
      </c>
      <c r="M87" s="6">
        <v>0</v>
      </c>
      <c r="N87" s="6">
        <v>0</v>
      </c>
      <c r="O87" s="6">
        <v>0</v>
      </c>
      <c r="P87" s="6">
        <v>1734804.6360736417</v>
      </c>
      <c r="Q87" s="6">
        <v>0</v>
      </c>
      <c r="R87" s="6">
        <v>0</v>
      </c>
      <c r="S87" s="6">
        <v>874693.25192747451</v>
      </c>
      <c r="T87" s="6">
        <v>0</v>
      </c>
      <c r="U87" s="6">
        <v>0</v>
      </c>
      <c r="V87" s="6">
        <v>0</v>
      </c>
      <c r="W87" s="53"/>
      <c r="X87" s="6">
        <v>0</v>
      </c>
    </row>
    <row r="88" spans="1:24" s="18" customFormat="1" ht="12.75">
      <c r="A88" s="67"/>
      <c r="B88" s="3" t="s">
        <v>82</v>
      </c>
      <c r="F88" s="3"/>
      <c r="H88" s="3" t="s">
        <v>61</v>
      </c>
      <c r="J88" s="8">
        <f t="shared" si="20"/>
        <v>13936764.559714386</v>
      </c>
      <c r="L88" s="6">
        <v>-5.6208310304227755E-11</v>
      </c>
      <c r="M88" s="6">
        <v>0</v>
      </c>
      <c r="N88" s="6">
        <v>0</v>
      </c>
      <c r="O88" s="6">
        <v>0</v>
      </c>
      <c r="P88" s="6">
        <v>6939218.5442945771</v>
      </c>
      <c r="Q88" s="6">
        <v>0</v>
      </c>
      <c r="R88" s="6">
        <v>0</v>
      </c>
      <c r="S88" s="6">
        <v>6997546.0154198091</v>
      </c>
      <c r="T88" s="6">
        <v>0</v>
      </c>
      <c r="U88" s="6">
        <v>0</v>
      </c>
      <c r="V88" s="6">
        <v>0</v>
      </c>
      <c r="W88" s="53"/>
      <c r="X88" s="6">
        <v>0</v>
      </c>
    </row>
    <row r="89" spans="1:24" s="18" customFormat="1" ht="12.75">
      <c r="A89" s="67"/>
      <c r="B89" s="3"/>
      <c r="F89" s="3"/>
      <c r="H89" s="3"/>
      <c r="W89" s="67"/>
    </row>
    <row r="90" spans="1:24" s="18" customFormat="1" ht="12.75">
      <c r="A90" s="67"/>
      <c r="B90" s="17" t="s">
        <v>83</v>
      </c>
      <c r="F90" s="3"/>
      <c r="H90" s="3"/>
      <c r="W90" s="67"/>
    </row>
    <row r="91" spans="1:24" s="18" customFormat="1" ht="12.75">
      <c r="A91" s="67"/>
      <c r="B91" s="3" t="s">
        <v>84</v>
      </c>
      <c r="F91" s="3"/>
      <c r="H91" s="3" t="s">
        <v>61</v>
      </c>
      <c r="J91" s="8">
        <f t="shared" ref="J91:J93" si="21">SUM(L91:X91)</f>
        <v>0</v>
      </c>
      <c r="L91" s="6">
        <v>0</v>
      </c>
      <c r="M91" s="6">
        <v>0</v>
      </c>
      <c r="N91" s="6">
        <v>0</v>
      </c>
      <c r="O91" s="6">
        <v>0</v>
      </c>
      <c r="P91" s="6">
        <v>0</v>
      </c>
      <c r="Q91" s="6">
        <v>0</v>
      </c>
      <c r="R91" s="6">
        <v>0</v>
      </c>
      <c r="S91" s="6">
        <v>0</v>
      </c>
      <c r="T91" s="6">
        <v>0</v>
      </c>
      <c r="U91" s="6">
        <v>0</v>
      </c>
      <c r="V91" s="6">
        <v>0</v>
      </c>
      <c r="W91" s="53"/>
      <c r="X91" s="6">
        <v>0</v>
      </c>
    </row>
    <row r="92" spans="1:24" s="18" customFormat="1" ht="12.75">
      <c r="A92" s="67"/>
      <c r="B92" s="3" t="s">
        <v>85</v>
      </c>
      <c r="F92" s="3"/>
      <c r="H92" s="3" t="s">
        <v>61</v>
      </c>
      <c r="J92" s="8">
        <f t="shared" si="21"/>
        <v>0</v>
      </c>
      <c r="L92" s="6">
        <v>0</v>
      </c>
      <c r="M92" s="6">
        <v>0</v>
      </c>
      <c r="N92" s="6">
        <v>0</v>
      </c>
      <c r="O92" s="6">
        <v>0</v>
      </c>
      <c r="P92" s="6">
        <v>0</v>
      </c>
      <c r="Q92" s="6">
        <v>0</v>
      </c>
      <c r="R92" s="6">
        <v>0</v>
      </c>
      <c r="S92" s="6">
        <v>0</v>
      </c>
      <c r="T92" s="6">
        <v>0</v>
      </c>
      <c r="U92" s="6">
        <v>0</v>
      </c>
      <c r="V92" s="6">
        <v>0</v>
      </c>
      <c r="W92" s="53"/>
      <c r="X92" s="6">
        <v>0</v>
      </c>
    </row>
    <row r="93" spans="1:24" s="18" customFormat="1" ht="12.75">
      <c r="A93" s="67"/>
      <c r="B93" s="3" t="s">
        <v>86</v>
      </c>
      <c r="F93" s="3"/>
      <c r="H93" s="3" t="s">
        <v>61</v>
      </c>
      <c r="J93" s="8">
        <f t="shared" si="21"/>
        <v>0</v>
      </c>
      <c r="L93" s="6">
        <v>0</v>
      </c>
      <c r="M93" s="6">
        <v>0</v>
      </c>
      <c r="N93" s="6">
        <v>0</v>
      </c>
      <c r="O93" s="6">
        <v>0</v>
      </c>
      <c r="P93" s="6">
        <v>0</v>
      </c>
      <c r="Q93" s="6">
        <v>0</v>
      </c>
      <c r="R93" s="6">
        <v>0</v>
      </c>
      <c r="S93" s="6">
        <v>0</v>
      </c>
      <c r="T93" s="6">
        <v>0</v>
      </c>
      <c r="U93" s="6">
        <v>0</v>
      </c>
      <c r="V93" s="6">
        <v>0</v>
      </c>
      <c r="W93" s="53"/>
      <c r="X93" s="6">
        <v>0</v>
      </c>
    </row>
    <row r="94" spans="1:24" s="18" customFormat="1" ht="12.75">
      <c r="A94" s="67"/>
      <c r="B94" s="3"/>
      <c r="F94" s="3"/>
      <c r="H94" s="3"/>
      <c r="W94" s="67"/>
    </row>
    <row r="95" spans="1:24" s="18" customFormat="1" ht="12.75">
      <c r="A95" s="67"/>
      <c r="B95" s="17" t="s">
        <v>87</v>
      </c>
      <c r="F95" s="3"/>
      <c r="H95" s="3"/>
      <c r="W95" s="67"/>
    </row>
    <row r="96" spans="1:24" s="18" customFormat="1" ht="12.75">
      <c r="A96" s="67"/>
      <c r="B96" s="3" t="s">
        <v>88</v>
      </c>
      <c r="F96" s="3"/>
      <c r="H96" s="3" t="s">
        <v>61</v>
      </c>
      <c r="J96" s="8">
        <f t="shared" ref="J96:J98" si="22">SUM(L96:X96)</f>
        <v>0</v>
      </c>
      <c r="L96" s="6">
        <v>0</v>
      </c>
      <c r="M96" s="6">
        <v>0</v>
      </c>
      <c r="N96" s="6">
        <v>0</v>
      </c>
      <c r="O96" s="6">
        <v>0</v>
      </c>
      <c r="P96" s="6">
        <v>0</v>
      </c>
      <c r="Q96" s="6">
        <v>0</v>
      </c>
      <c r="R96" s="6">
        <v>0</v>
      </c>
      <c r="S96" s="6">
        <v>0</v>
      </c>
      <c r="T96" s="6">
        <v>0</v>
      </c>
      <c r="U96" s="6">
        <v>0</v>
      </c>
      <c r="V96" s="6">
        <v>0</v>
      </c>
      <c r="W96" s="53"/>
      <c r="X96" s="6">
        <v>0</v>
      </c>
    </row>
    <row r="97" spans="1:26" s="3" customFormat="1" ht="12.75">
      <c r="A97" s="51"/>
      <c r="B97" s="3" t="s">
        <v>89</v>
      </c>
      <c r="H97" s="3" t="s">
        <v>61</v>
      </c>
      <c r="J97" s="8">
        <f t="shared" si="22"/>
        <v>0</v>
      </c>
      <c r="L97" s="6">
        <v>0</v>
      </c>
      <c r="M97" s="6">
        <v>0</v>
      </c>
      <c r="N97" s="6">
        <v>0</v>
      </c>
      <c r="O97" s="6">
        <v>0</v>
      </c>
      <c r="P97" s="6">
        <v>0</v>
      </c>
      <c r="Q97" s="6">
        <v>0</v>
      </c>
      <c r="R97" s="6">
        <v>0</v>
      </c>
      <c r="S97" s="6">
        <v>0</v>
      </c>
      <c r="T97" s="6">
        <v>0</v>
      </c>
      <c r="U97" s="6">
        <v>0</v>
      </c>
      <c r="V97" s="6">
        <v>0</v>
      </c>
      <c r="W97" s="53"/>
      <c r="X97" s="6">
        <v>0</v>
      </c>
    </row>
    <row r="98" spans="1:26" s="3" customFormat="1" ht="12.75">
      <c r="A98" s="51"/>
      <c r="B98" s="3" t="s">
        <v>90</v>
      </c>
      <c r="H98" s="3" t="s">
        <v>61</v>
      </c>
      <c r="J98" s="8">
        <f t="shared" si="22"/>
        <v>0</v>
      </c>
      <c r="L98" s="6">
        <v>0</v>
      </c>
      <c r="M98" s="6">
        <v>0</v>
      </c>
      <c r="N98" s="6">
        <v>0</v>
      </c>
      <c r="O98" s="6">
        <v>0</v>
      </c>
      <c r="P98" s="6">
        <v>0</v>
      </c>
      <c r="Q98" s="6">
        <v>0</v>
      </c>
      <c r="R98" s="6">
        <v>0</v>
      </c>
      <c r="S98" s="6">
        <v>0</v>
      </c>
      <c r="T98" s="6">
        <v>0</v>
      </c>
      <c r="U98" s="6">
        <v>0</v>
      </c>
      <c r="V98" s="6">
        <v>0</v>
      </c>
      <c r="W98" s="53"/>
      <c r="X98" s="6">
        <v>0</v>
      </c>
    </row>
    <row r="99" spans="1:26" s="3" customFormat="1" ht="12.75">
      <c r="A99" s="51"/>
      <c r="W99" s="51"/>
    </row>
    <row r="100" spans="1:26" s="3" customFormat="1" ht="12.75">
      <c r="A100" s="51"/>
      <c r="B100" s="17" t="s">
        <v>101</v>
      </c>
      <c r="W100" s="51"/>
    </row>
    <row r="101" spans="1:26" s="3" customFormat="1" ht="12.75">
      <c r="A101" s="51"/>
      <c r="B101" s="3" t="s">
        <v>102</v>
      </c>
      <c r="H101" s="3" t="s">
        <v>61</v>
      </c>
      <c r="J101" s="8">
        <f t="shared" ref="J101:J103" si="23">SUM(L101:X101)</f>
        <v>265986961.54994562</v>
      </c>
      <c r="L101" s="8">
        <f>L76+L81+L86+L91+L96</f>
        <v>2871354.6499999994</v>
      </c>
      <c r="M101" s="8">
        <f t="shared" ref="M101:X101" si="24">M76+M81+M86+M91+M96</f>
        <v>4832396.1503378944</v>
      </c>
      <c r="N101" s="8">
        <f t="shared" si="24"/>
        <v>98071024.837994933</v>
      </c>
      <c r="O101" s="8">
        <f t="shared" si="24"/>
        <v>60287907.587499999</v>
      </c>
      <c r="P101" s="8">
        <f t="shared" si="24"/>
        <v>2148123.54</v>
      </c>
      <c r="Q101" s="8">
        <f t="shared" si="24"/>
        <v>75693611.067063943</v>
      </c>
      <c r="R101" s="8">
        <f t="shared" si="24"/>
        <v>4987121.3365863636</v>
      </c>
      <c r="S101" s="8">
        <f t="shared" si="24"/>
        <v>0</v>
      </c>
      <c r="T101" s="8">
        <f t="shared" si="24"/>
        <v>0</v>
      </c>
      <c r="U101" s="8">
        <f t="shared" si="24"/>
        <v>0</v>
      </c>
      <c r="V101" s="8">
        <f t="shared" si="24"/>
        <v>9009133.118900001</v>
      </c>
      <c r="W101" s="11"/>
      <c r="X101" s="8">
        <f t="shared" si="24"/>
        <v>8086289.2615625001</v>
      </c>
    </row>
    <row r="102" spans="1:26" s="3" customFormat="1" ht="12.75">
      <c r="A102" s="51"/>
      <c r="B102" s="3" t="s">
        <v>69</v>
      </c>
      <c r="H102" s="3" t="s">
        <v>61</v>
      </c>
      <c r="J102" s="8">
        <f t="shared" si="23"/>
        <v>255864084.39260241</v>
      </c>
      <c r="L102" s="8">
        <f>L77+L82+L87+L92+L97</f>
        <v>4132208.5694577275</v>
      </c>
      <c r="M102" s="8">
        <f t="shared" ref="M102:X102" si="25">M77+M82+M87+M92+M97</f>
        <v>5285444.302989414</v>
      </c>
      <c r="N102" s="8">
        <f t="shared" si="25"/>
        <v>55424412.963010982</v>
      </c>
      <c r="O102" s="8">
        <f t="shared" si="25"/>
        <v>73198745.286364391</v>
      </c>
      <c r="P102" s="8">
        <f t="shared" si="25"/>
        <v>8832672.8275880814</v>
      </c>
      <c r="Q102" s="8">
        <f t="shared" si="25"/>
        <v>69043321.439517245</v>
      </c>
      <c r="R102" s="8">
        <f t="shared" si="25"/>
        <v>6956138.7931703348</v>
      </c>
      <c r="S102" s="8">
        <f t="shared" si="25"/>
        <v>8493893.6962016448</v>
      </c>
      <c r="T102" s="8">
        <f t="shared" si="25"/>
        <v>6606003.6542429794</v>
      </c>
      <c r="U102" s="8">
        <f t="shared" si="25"/>
        <v>1208272.9155606593</v>
      </c>
      <c r="V102" s="8">
        <f t="shared" si="25"/>
        <v>9083768.0936944857</v>
      </c>
      <c r="W102" s="11"/>
      <c r="X102" s="8">
        <f t="shared" si="25"/>
        <v>7599201.8508044835</v>
      </c>
    </row>
    <row r="103" spans="1:26" s="3" customFormat="1" ht="12.75">
      <c r="A103" s="51"/>
      <c r="B103" s="3" t="s">
        <v>103</v>
      </c>
      <c r="H103" s="3" t="s">
        <v>61</v>
      </c>
      <c r="J103" s="8">
        <f t="shared" si="23"/>
        <v>6102754849.9410229</v>
      </c>
      <c r="L103" s="8">
        <f>L78+L83+L88+L93+L98</f>
        <v>95927597.222129881</v>
      </c>
      <c r="M103" s="8">
        <f t="shared" ref="M103:X103" si="26">M78+M83+M88+M93+M98</f>
        <v>119807952.0128727</v>
      </c>
      <c r="N103" s="8">
        <f t="shared" si="26"/>
        <v>1217306993.3900483</v>
      </c>
      <c r="O103" s="8">
        <f t="shared" si="26"/>
        <v>1943689052.0299778</v>
      </c>
      <c r="P103" s="8">
        <f t="shared" si="26"/>
        <v>158327107.29301646</v>
      </c>
      <c r="Q103" s="8">
        <f t="shared" si="26"/>
        <v>1674876234.1136186</v>
      </c>
      <c r="R103" s="8">
        <f t="shared" si="26"/>
        <v>126313209.20889848</v>
      </c>
      <c r="S103" s="8">
        <f t="shared" si="26"/>
        <v>201975267.06315926</v>
      </c>
      <c r="T103" s="8">
        <f t="shared" si="26"/>
        <v>150606039.19962826</v>
      </c>
      <c r="U103" s="8">
        <f t="shared" si="26"/>
        <v>26579731.922526464</v>
      </c>
      <c r="V103" s="8">
        <f t="shared" si="26"/>
        <v>189868819.34307593</v>
      </c>
      <c r="W103" s="11"/>
      <c r="X103" s="8">
        <f t="shared" si="26"/>
        <v>197476847.14207152</v>
      </c>
    </row>
    <row r="104" spans="1:26" s="16" customFormat="1" ht="12.75">
      <c r="B104" s="3"/>
      <c r="F104" s="3"/>
      <c r="H104" s="3"/>
    </row>
    <row r="105" spans="1:26" s="4" customFormat="1" ht="12.75">
      <c r="A105" s="4" t="s">
        <v>100</v>
      </c>
      <c r="B105" s="4" t="s">
        <v>68</v>
      </c>
    </row>
    <row r="106" spans="1:26" s="3" customFormat="1" ht="12.75"/>
    <row r="107" spans="1:26" s="16" customFormat="1" ht="12.75">
      <c r="A107" s="68"/>
      <c r="B107" s="17" t="s">
        <v>72</v>
      </c>
      <c r="F107" s="3"/>
      <c r="H107" s="3"/>
    </row>
    <row r="108" spans="1:26" s="16" customFormat="1" ht="12.75">
      <c r="A108" s="68"/>
      <c r="B108" s="3" t="s">
        <v>73</v>
      </c>
      <c r="F108" s="3"/>
      <c r="H108" s="3" t="s">
        <v>62</v>
      </c>
      <c r="J108" s="8">
        <f t="shared" ref="J108:J110" si="27">SUM(L108:X108)</f>
        <v>0</v>
      </c>
      <c r="L108" s="10">
        <v>0</v>
      </c>
      <c r="M108" s="10">
        <v>0</v>
      </c>
      <c r="N108" s="10">
        <v>0</v>
      </c>
      <c r="O108" s="10">
        <v>0</v>
      </c>
      <c r="P108" s="10">
        <v>0</v>
      </c>
      <c r="Q108" s="10">
        <v>0</v>
      </c>
      <c r="R108" s="10">
        <v>0</v>
      </c>
      <c r="S108" s="10">
        <v>0</v>
      </c>
      <c r="T108" s="10">
        <v>0</v>
      </c>
      <c r="U108" s="10">
        <v>0</v>
      </c>
      <c r="V108" s="10">
        <v>0</v>
      </c>
      <c r="W108" s="11"/>
      <c r="X108" s="10">
        <v>0</v>
      </c>
      <c r="Z108" s="34" t="s">
        <v>320</v>
      </c>
    </row>
    <row r="109" spans="1:26" s="16" customFormat="1" ht="12.75">
      <c r="A109" s="68"/>
      <c r="B109" s="3" t="s">
        <v>74</v>
      </c>
      <c r="F109" s="3"/>
      <c r="H109" s="3" t="s">
        <v>62</v>
      </c>
      <c r="J109" s="8">
        <f t="shared" si="27"/>
        <v>199316688.48622537</v>
      </c>
      <c r="L109" s="10">
        <v>3576905.5747522856</v>
      </c>
      <c r="M109" s="10">
        <v>3825906.8054225985</v>
      </c>
      <c r="N109" s="10">
        <v>31338597.702311471</v>
      </c>
      <c r="O109" s="10">
        <v>63549678.963265702</v>
      </c>
      <c r="P109" s="10">
        <v>5767685.5662510348</v>
      </c>
      <c r="Q109" s="10">
        <v>57462785.233246066</v>
      </c>
      <c r="R109" s="10">
        <v>5996863.7622171342</v>
      </c>
      <c r="S109" s="10">
        <v>7055351.6699072821</v>
      </c>
      <c r="T109" s="10">
        <v>6500632.3109696386</v>
      </c>
      <c r="U109" s="10">
        <v>1165188.0956933317</v>
      </c>
      <c r="V109" s="10">
        <v>6843633.5996294888</v>
      </c>
      <c r="W109" s="11"/>
      <c r="X109" s="10">
        <v>6233459.2025593584</v>
      </c>
    </row>
    <row r="110" spans="1:26" s="16" customFormat="1" ht="12.75">
      <c r="A110" s="68"/>
      <c r="B110" s="3" t="s">
        <v>75</v>
      </c>
      <c r="F110" s="3"/>
      <c r="H110" s="3" t="s">
        <v>62</v>
      </c>
      <c r="J110" s="8">
        <f t="shared" si="27"/>
        <v>4264505791.3206687</v>
      </c>
      <c r="L110" s="10">
        <v>68318896.47776866</v>
      </c>
      <c r="M110" s="10">
        <v>83022177.67767036</v>
      </c>
      <c r="N110" s="10">
        <v>686315289.68062246</v>
      </c>
      <c r="O110" s="10">
        <v>1448932680.3624585</v>
      </c>
      <c r="P110" s="10">
        <v>118814322.6647713</v>
      </c>
      <c r="Q110" s="10">
        <v>1133908557.0613344</v>
      </c>
      <c r="R110" s="10">
        <v>94750447.44303073</v>
      </c>
      <c r="S110" s="10">
        <v>181322537.91661751</v>
      </c>
      <c r="T110" s="10">
        <v>139763594.68584698</v>
      </c>
      <c r="U110" s="10">
        <v>23653318.342574622</v>
      </c>
      <c r="V110" s="10">
        <v>149191212.47192314</v>
      </c>
      <c r="W110" s="11"/>
      <c r="X110" s="10">
        <v>136512756.53605011</v>
      </c>
    </row>
    <row r="111" spans="1:26" s="16" customFormat="1" ht="12.75">
      <c r="A111" s="68"/>
      <c r="B111" s="3"/>
      <c r="F111" s="3"/>
      <c r="H111" s="3"/>
      <c r="W111" s="68"/>
    </row>
    <row r="112" spans="1:26" s="16" customFormat="1" ht="12.75">
      <c r="A112" s="68"/>
      <c r="B112" s="17" t="s">
        <v>76</v>
      </c>
      <c r="F112" s="3"/>
      <c r="H112" s="3"/>
      <c r="W112" s="68"/>
    </row>
    <row r="113" spans="1:24" s="16" customFormat="1" ht="12.75">
      <c r="A113" s="68"/>
      <c r="B113" s="3" t="s">
        <v>77</v>
      </c>
      <c r="F113" s="3"/>
      <c r="H113" s="3" t="s">
        <v>62</v>
      </c>
      <c r="J113" s="8">
        <f t="shared" ref="J113:J115" si="28">SUM(L113:X113)</f>
        <v>271622694.77581608</v>
      </c>
      <c r="L113" s="6">
        <v>2471400.8998971013</v>
      </c>
      <c r="M113" s="6">
        <v>6467272.2710674312</v>
      </c>
      <c r="N113" s="6">
        <v>118102598.19781645</v>
      </c>
      <c r="O113" s="6">
        <v>70160427.231938764</v>
      </c>
      <c r="P113" s="6">
        <v>1912858.5000000002</v>
      </c>
      <c r="Q113" s="6">
        <v>53491129.326932706</v>
      </c>
      <c r="R113" s="6">
        <v>4617781.9379436364</v>
      </c>
      <c r="S113" s="6">
        <v>0</v>
      </c>
      <c r="T113" s="6">
        <v>0</v>
      </c>
      <c r="U113" s="6">
        <v>0</v>
      </c>
      <c r="V113" s="6">
        <v>9161296.695220001</v>
      </c>
      <c r="W113" s="53"/>
      <c r="X113" s="6">
        <v>5237929.714999998</v>
      </c>
    </row>
    <row r="114" spans="1:24" s="16" customFormat="1" ht="12.75">
      <c r="A114" s="68"/>
      <c r="B114" s="3" t="s">
        <v>69</v>
      </c>
      <c r="F114" s="3"/>
      <c r="H114" s="3" t="s">
        <v>62</v>
      </c>
      <c r="J114" s="8">
        <f t="shared" si="28"/>
        <v>61744944.252333723</v>
      </c>
      <c r="L114" s="6">
        <v>654493.87498563086</v>
      </c>
      <c r="M114" s="6">
        <v>1662661.8332334454</v>
      </c>
      <c r="N114" s="6">
        <v>26252559.328619253</v>
      </c>
      <c r="O114" s="6">
        <v>11872337.942772044</v>
      </c>
      <c r="P114" s="6">
        <v>1379711.457458382</v>
      </c>
      <c r="Q114" s="6">
        <v>13875195.471794508</v>
      </c>
      <c r="R114" s="6">
        <v>1233007.4168953772</v>
      </c>
      <c r="S114" s="6">
        <v>418153.14402147935</v>
      </c>
      <c r="T114" s="6">
        <v>162085.67428519519</v>
      </c>
      <c r="U114" s="6">
        <v>55167.549022934145</v>
      </c>
      <c r="V114" s="6">
        <v>2568844.7663266771</v>
      </c>
      <c r="W114" s="53"/>
      <c r="X114" s="6">
        <v>1610725.7929187927</v>
      </c>
    </row>
    <row r="115" spans="1:24" s="16" customFormat="1" ht="12.75">
      <c r="A115" s="68"/>
      <c r="B115" s="3" t="s">
        <v>78</v>
      </c>
      <c r="F115" s="3"/>
      <c r="H115" s="3" t="s">
        <v>62</v>
      </c>
      <c r="J115" s="8">
        <f t="shared" si="28"/>
        <v>1895761536.9517107</v>
      </c>
      <c r="L115" s="6">
        <v>26807978.166741706</v>
      </c>
      <c r="M115" s="6">
        <v>38962557.487742439</v>
      </c>
      <c r="N115" s="6">
        <v>603676214.81021214</v>
      </c>
      <c r="O115" s="6">
        <v>508931672.51372004</v>
      </c>
      <c r="P115" s="6">
        <v>28852906.447728403</v>
      </c>
      <c r="Q115" s="6">
        <v>539869588.01531243</v>
      </c>
      <c r="R115" s="6">
        <v>30213804.616787858</v>
      </c>
      <c r="S115" s="6">
        <v>8131455.5276705958</v>
      </c>
      <c r="T115" s="6">
        <v>5685786.920522741</v>
      </c>
      <c r="U115" s="6">
        <v>1971855.2544608426</v>
      </c>
      <c r="V115" s="6">
        <v>42325113.393847376</v>
      </c>
      <c r="W115" s="53"/>
      <c r="X115" s="6">
        <v>60332603.796963967</v>
      </c>
    </row>
    <row r="116" spans="1:24" s="16" customFormat="1" ht="12.75">
      <c r="A116" s="68"/>
      <c r="B116" s="3"/>
      <c r="F116" s="3"/>
      <c r="H116" s="3"/>
      <c r="W116" s="68"/>
    </row>
    <row r="117" spans="1:24" s="16" customFormat="1" ht="12.75">
      <c r="A117" s="68"/>
      <c r="B117" s="17" t="s">
        <v>79</v>
      </c>
      <c r="F117" s="3"/>
      <c r="H117" s="3"/>
      <c r="W117" s="68"/>
    </row>
    <row r="118" spans="1:24" s="16" customFormat="1" ht="12.75">
      <c r="A118" s="68"/>
      <c r="B118" s="3" t="s">
        <v>80</v>
      </c>
      <c r="F118" s="3"/>
      <c r="H118" s="3" t="s">
        <v>62</v>
      </c>
      <c r="J118" s="8">
        <f t="shared" ref="J118:J120" si="29">SUM(L118:X118)</f>
        <v>0</v>
      </c>
      <c r="L118" s="6">
        <v>0</v>
      </c>
      <c r="M118" s="6">
        <v>0</v>
      </c>
      <c r="N118" s="6">
        <v>0</v>
      </c>
      <c r="O118" s="6">
        <v>0</v>
      </c>
      <c r="P118" s="6">
        <v>0</v>
      </c>
      <c r="Q118" s="6">
        <v>0</v>
      </c>
      <c r="R118" s="6">
        <v>0</v>
      </c>
      <c r="S118" s="6">
        <v>0</v>
      </c>
      <c r="T118" s="6">
        <v>0</v>
      </c>
      <c r="U118" s="6">
        <v>0</v>
      </c>
      <c r="V118" s="6">
        <v>0</v>
      </c>
      <c r="W118" s="53"/>
      <c r="X118" s="6">
        <v>0</v>
      </c>
    </row>
    <row r="119" spans="1:24" s="16" customFormat="1" ht="12.75">
      <c r="A119" s="68"/>
      <c r="B119" s="3" t="s">
        <v>81</v>
      </c>
      <c r="F119" s="3"/>
      <c r="H119" s="3" t="s">
        <v>62</v>
      </c>
      <c r="J119" s="8">
        <f t="shared" si="29"/>
        <v>2635592.866881127</v>
      </c>
      <c r="L119" s="6">
        <v>0</v>
      </c>
      <c r="M119" s="6">
        <v>0</v>
      </c>
      <c r="N119" s="6">
        <v>0</v>
      </c>
      <c r="O119" s="6">
        <v>0</v>
      </c>
      <c r="P119" s="6">
        <v>1752152.682434378</v>
      </c>
      <c r="Q119" s="6">
        <v>0</v>
      </c>
      <c r="R119" s="6">
        <v>0</v>
      </c>
      <c r="S119" s="6">
        <v>883440.18444674916</v>
      </c>
      <c r="T119" s="6">
        <v>0</v>
      </c>
      <c r="U119" s="6">
        <v>0</v>
      </c>
      <c r="V119" s="6">
        <v>0</v>
      </c>
      <c r="W119" s="53"/>
      <c r="X119" s="6">
        <v>0</v>
      </c>
    </row>
    <row r="120" spans="1:24" s="18" customFormat="1" ht="12.75">
      <c r="A120" s="67"/>
      <c r="B120" s="3" t="s">
        <v>82</v>
      </c>
      <c r="F120" s="3"/>
      <c r="H120" s="3" t="s">
        <v>62</v>
      </c>
      <c r="J120" s="8">
        <f t="shared" si="29"/>
        <v>11440539.338430401</v>
      </c>
      <c r="L120" s="6">
        <v>-5.6770393407270028E-11</v>
      </c>
      <c r="M120" s="6">
        <v>0</v>
      </c>
      <c r="N120" s="6">
        <v>0</v>
      </c>
      <c r="O120" s="6">
        <v>0</v>
      </c>
      <c r="P120" s="6">
        <v>5256458.0473031439</v>
      </c>
      <c r="Q120" s="6">
        <v>0</v>
      </c>
      <c r="R120" s="6">
        <v>0</v>
      </c>
      <c r="S120" s="6">
        <v>6184081.291127257</v>
      </c>
      <c r="T120" s="6">
        <v>0</v>
      </c>
      <c r="U120" s="6">
        <v>0</v>
      </c>
      <c r="V120" s="6">
        <v>0</v>
      </c>
      <c r="W120" s="53"/>
      <c r="X120" s="6">
        <v>0</v>
      </c>
    </row>
    <row r="121" spans="1:24" s="18" customFormat="1" ht="12.75">
      <c r="A121" s="67"/>
      <c r="B121" s="3"/>
      <c r="F121" s="3"/>
      <c r="H121" s="3"/>
      <c r="W121" s="67"/>
    </row>
    <row r="122" spans="1:24" s="18" customFormat="1" ht="12.75">
      <c r="A122" s="67"/>
      <c r="B122" s="17" t="s">
        <v>83</v>
      </c>
      <c r="F122" s="3"/>
      <c r="H122" s="3"/>
      <c r="W122" s="67"/>
    </row>
    <row r="123" spans="1:24" s="18" customFormat="1" ht="12.75">
      <c r="A123" s="67"/>
      <c r="B123" s="3" t="s">
        <v>84</v>
      </c>
      <c r="F123" s="3"/>
      <c r="H123" s="3" t="s">
        <v>62</v>
      </c>
      <c r="J123" s="8">
        <f t="shared" ref="J123:J125" si="30">SUM(L123:X123)</f>
        <v>0</v>
      </c>
      <c r="L123" s="6">
        <v>0</v>
      </c>
      <c r="M123" s="6">
        <v>0</v>
      </c>
      <c r="N123" s="6">
        <v>0</v>
      </c>
      <c r="O123" s="6">
        <v>0</v>
      </c>
      <c r="P123" s="6">
        <v>0</v>
      </c>
      <c r="Q123" s="6">
        <v>0</v>
      </c>
      <c r="R123" s="6">
        <v>0</v>
      </c>
      <c r="S123" s="6">
        <v>0</v>
      </c>
      <c r="T123" s="6">
        <v>0</v>
      </c>
      <c r="U123" s="6">
        <v>0</v>
      </c>
      <c r="V123" s="6">
        <v>0</v>
      </c>
      <c r="W123" s="53"/>
      <c r="X123" s="6">
        <v>0</v>
      </c>
    </row>
    <row r="124" spans="1:24" s="18" customFormat="1" ht="12.75">
      <c r="A124" s="67"/>
      <c r="B124" s="3" t="s">
        <v>85</v>
      </c>
      <c r="F124" s="3"/>
      <c r="H124" s="3" t="s">
        <v>62</v>
      </c>
      <c r="J124" s="8">
        <f t="shared" si="30"/>
        <v>0</v>
      </c>
      <c r="L124" s="6">
        <v>0</v>
      </c>
      <c r="M124" s="6">
        <v>0</v>
      </c>
      <c r="N124" s="6">
        <v>0</v>
      </c>
      <c r="O124" s="6">
        <v>0</v>
      </c>
      <c r="P124" s="6">
        <v>0</v>
      </c>
      <c r="Q124" s="6">
        <v>0</v>
      </c>
      <c r="R124" s="6">
        <v>0</v>
      </c>
      <c r="S124" s="6">
        <v>0</v>
      </c>
      <c r="T124" s="6">
        <v>0</v>
      </c>
      <c r="U124" s="6">
        <v>0</v>
      </c>
      <c r="V124" s="6">
        <v>0</v>
      </c>
      <c r="W124" s="53"/>
      <c r="X124" s="6">
        <v>0</v>
      </c>
    </row>
    <row r="125" spans="1:24" s="18" customFormat="1" ht="12.75">
      <c r="A125" s="67"/>
      <c r="B125" s="3" t="s">
        <v>86</v>
      </c>
      <c r="F125" s="3"/>
      <c r="H125" s="3" t="s">
        <v>62</v>
      </c>
      <c r="J125" s="8">
        <f t="shared" si="30"/>
        <v>0</v>
      </c>
      <c r="L125" s="6">
        <v>0</v>
      </c>
      <c r="M125" s="6">
        <v>0</v>
      </c>
      <c r="N125" s="6">
        <v>0</v>
      </c>
      <c r="O125" s="6">
        <v>0</v>
      </c>
      <c r="P125" s="6">
        <v>0</v>
      </c>
      <c r="Q125" s="6">
        <v>0</v>
      </c>
      <c r="R125" s="6">
        <v>0</v>
      </c>
      <c r="S125" s="6">
        <v>0</v>
      </c>
      <c r="T125" s="6">
        <v>0</v>
      </c>
      <c r="U125" s="6">
        <v>0</v>
      </c>
      <c r="V125" s="6">
        <v>0</v>
      </c>
      <c r="W125" s="53"/>
      <c r="X125" s="6">
        <v>0</v>
      </c>
    </row>
    <row r="126" spans="1:24" s="18" customFormat="1" ht="12.75">
      <c r="A126" s="67"/>
      <c r="B126" s="3"/>
      <c r="F126" s="3"/>
      <c r="H126" s="3"/>
      <c r="W126" s="67"/>
    </row>
    <row r="127" spans="1:24" s="18" customFormat="1" ht="12.75">
      <c r="A127" s="67"/>
      <c r="B127" s="17" t="s">
        <v>87</v>
      </c>
      <c r="F127" s="3"/>
      <c r="H127" s="3"/>
      <c r="W127" s="67"/>
    </row>
    <row r="128" spans="1:24" s="18" customFormat="1" ht="12.75">
      <c r="A128" s="67"/>
      <c r="B128" s="3" t="s">
        <v>88</v>
      </c>
      <c r="F128" s="3"/>
      <c r="H128" s="3" t="s">
        <v>62</v>
      </c>
      <c r="J128" s="8">
        <f t="shared" ref="J128:J130" si="31">SUM(L128:X128)</f>
        <v>259482.72727272729</v>
      </c>
      <c r="L128" s="6">
        <v>0</v>
      </c>
      <c r="M128" s="6">
        <v>0</v>
      </c>
      <c r="N128" s="6">
        <v>0</v>
      </c>
      <c r="O128" s="6">
        <v>0</v>
      </c>
      <c r="P128" s="6">
        <v>0</v>
      </c>
      <c r="Q128" s="6">
        <v>0</v>
      </c>
      <c r="R128" s="6">
        <v>259482.72727272729</v>
      </c>
      <c r="S128" s="6">
        <v>0</v>
      </c>
      <c r="T128" s="6">
        <v>0</v>
      </c>
      <c r="U128" s="6">
        <v>0</v>
      </c>
      <c r="V128" s="6">
        <v>0</v>
      </c>
      <c r="W128" s="53"/>
      <c r="X128" s="6">
        <v>0</v>
      </c>
    </row>
    <row r="129" spans="1:24" s="3" customFormat="1" ht="12.75">
      <c r="A129" s="51"/>
      <c r="B129" s="3" t="s">
        <v>89</v>
      </c>
      <c r="H129" s="3" t="s">
        <v>62</v>
      </c>
      <c r="J129" s="8">
        <f t="shared" si="31"/>
        <v>14281.60606060606</v>
      </c>
      <c r="L129" s="6">
        <v>0</v>
      </c>
      <c r="M129" s="6">
        <v>0</v>
      </c>
      <c r="N129" s="6">
        <v>0</v>
      </c>
      <c r="O129" s="6">
        <v>0</v>
      </c>
      <c r="P129" s="6">
        <v>0</v>
      </c>
      <c r="Q129" s="6">
        <v>0</v>
      </c>
      <c r="R129" s="6">
        <v>14281.60606060606</v>
      </c>
      <c r="S129" s="6">
        <v>0</v>
      </c>
      <c r="T129" s="6">
        <v>0</v>
      </c>
      <c r="U129" s="6">
        <v>0</v>
      </c>
      <c r="V129" s="6">
        <v>0</v>
      </c>
      <c r="W129" s="53"/>
      <c r="X129" s="6">
        <v>0</v>
      </c>
    </row>
    <row r="130" spans="1:24" s="3" customFormat="1" ht="12.75">
      <c r="A130" s="51"/>
      <c r="B130" s="3" t="s">
        <v>90</v>
      </c>
      <c r="H130" s="3" t="s">
        <v>62</v>
      </c>
      <c r="J130" s="8">
        <f t="shared" si="31"/>
        <v>245201.12121212122</v>
      </c>
      <c r="L130" s="6">
        <v>0</v>
      </c>
      <c r="M130" s="6">
        <v>0</v>
      </c>
      <c r="N130" s="6">
        <v>0</v>
      </c>
      <c r="O130" s="6">
        <v>0</v>
      </c>
      <c r="P130" s="6">
        <v>0</v>
      </c>
      <c r="Q130" s="6">
        <v>0</v>
      </c>
      <c r="R130" s="6">
        <v>245201.12121212122</v>
      </c>
      <c r="S130" s="6">
        <v>0</v>
      </c>
      <c r="T130" s="6">
        <v>0</v>
      </c>
      <c r="U130" s="6">
        <v>0</v>
      </c>
      <c r="V130" s="6">
        <v>0</v>
      </c>
      <c r="W130" s="53"/>
      <c r="X130" s="6">
        <v>0</v>
      </c>
    </row>
    <row r="131" spans="1:24" s="3" customFormat="1" ht="12.75">
      <c r="A131" s="51"/>
      <c r="W131" s="51"/>
    </row>
    <row r="132" spans="1:24" s="3" customFormat="1" ht="12.75">
      <c r="A132" s="51"/>
      <c r="B132" s="17" t="s">
        <v>101</v>
      </c>
      <c r="W132" s="51"/>
    </row>
    <row r="133" spans="1:24" s="3" customFormat="1" ht="12.75">
      <c r="A133" s="51"/>
      <c r="B133" s="3" t="s">
        <v>102</v>
      </c>
      <c r="H133" s="3" t="s">
        <v>62</v>
      </c>
      <c r="J133" s="8">
        <f t="shared" ref="J133:J135" si="32">SUM(L133:X133)</f>
        <v>271882177.50308877</v>
      </c>
      <c r="L133" s="8">
        <f>L108+L113+L118+L123+L128</f>
        <v>2471400.8998971013</v>
      </c>
      <c r="M133" s="8">
        <f t="shared" ref="M133:X133" si="33">M108+M113+M118+M123+M128</f>
        <v>6467272.2710674312</v>
      </c>
      <c r="N133" s="8">
        <f t="shared" si="33"/>
        <v>118102598.19781645</v>
      </c>
      <c r="O133" s="8">
        <f t="shared" si="33"/>
        <v>70160427.231938764</v>
      </c>
      <c r="P133" s="8">
        <f t="shared" si="33"/>
        <v>1912858.5000000002</v>
      </c>
      <c r="Q133" s="8">
        <f t="shared" si="33"/>
        <v>53491129.326932706</v>
      </c>
      <c r="R133" s="8">
        <f t="shared" si="33"/>
        <v>4877264.665216364</v>
      </c>
      <c r="S133" s="8">
        <f t="shared" si="33"/>
        <v>0</v>
      </c>
      <c r="T133" s="8">
        <f t="shared" si="33"/>
        <v>0</v>
      </c>
      <c r="U133" s="8">
        <f t="shared" si="33"/>
        <v>0</v>
      </c>
      <c r="V133" s="8">
        <f t="shared" si="33"/>
        <v>9161296.695220001</v>
      </c>
      <c r="W133" s="11"/>
      <c r="X133" s="8">
        <f t="shared" si="33"/>
        <v>5237929.714999998</v>
      </c>
    </row>
    <row r="134" spans="1:24" s="3" customFormat="1" ht="12.75">
      <c r="A134" s="51"/>
      <c r="B134" s="3" t="s">
        <v>69</v>
      </c>
      <c r="H134" s="3" t="s">
        <v>62</v>
      </c>
      <c r="J134" s="8">
        <f t="shared" si="32"/>
        <v>263711507.21150082</v>
      </c>
      <c r="L134" s="8">
        <f>L109+L114+L119+L124+L129</f>
        <v>4231399.4497379167</v>
      </c>
      <c r="M134" s="8">
        <f t="shared" ref="M134:X134" si="34">M109+M114+M119+M124+M129</f>
        <v>5488568.6386560444</v>
      </c>
      <c r="N134" s="8">
        <f t="shared" si="34"/>
        <v>57591157.030930728</v>
      </c>
      <c r="O134" s="8">
        <f t="shared" si="34"/>
        <v>75422016.906037748</v>
      </c>
      <c r="P134" s="8">
        <f t="shared" si="34"/>
        <v>8899549.7061437946</v>
      </c>
      <c r="Q134" s="8">
        <f t="shared" si="34"/>
        <v>71337980.705040574</v>
      </c>
      <c r="R134" s="8">
        <f t="shared" si="34"/>
        <v>7244152.7851731181</v>
      </c>
      <c r="S134" s="8">
        <f t="shared" si="34"/>
        <v>8356944.9983755108</v>
      </c>
      <c r="T134" s="8">
        <f t="shared" si="34"/>
        <v>6662717.9852548335</v>
      </c>
      <c r="U134" s="8">
        <f t="shared" si="34"/>
        <v>1220355.6447162658</v>
      </c>
      <c r="V134" s="8">
        <f t="shared" si="34"/>
        <v>9412478.3659561649</v>
      </c>
      <c r="W134" s="11"/>
      <c r="X134" s="8">
        <f t="shared" si="34"/>
        <v>7844184.9954781514</v>
      </c>
    </row>
    <row r="135" spans="1:24" s="3" customFormat="1" ht="12.75">
      <c r="A135" s="51"/>
      <c r="B135" s="3" t="s">
        <v>103</v>
      </c>
      <c r="H135" s="3" t="s">
        <v>62</v>
      </c>
      <c r="J135" s="8">
        <f t="shared" si="32"/>
        <v>6171953068.7320213</v>
      </c>
      <c r="L135" s="8">
        <f>L110+L115+L120+L125+L130</f>
        <v>95126874.644510359</v>
      </c>
      <c r="M135" s="8">
        <f t="shared" ref="M135:X135" si="35">M110+M115+M120+M125+M130</f>
        <v>121984735.1654128</v>
      </c>
      <c r="N135" s="8">
        <f t="shared" si="35"/>
        <v>1289991504.4908347</v>
      </c>
      <c r="O135" s="8">
        <f t="shared" si="35"/>
        <v>1957864352.8761785</v>
      </c>
      <c r="P135" s="8">
        <f t="shared" si="35"/>
        <v>152923687.15980285</v>
      </c>
      <c r="Q135" s="8">
        <f t="shared" si="35"/>
        <v>1673778145.0766468</v>
      </c>
      <c r="R135" s="8">
        <f t="shared" si="35"/>
        <v>125209453.18103072</v>
      </c>
      <c r="S135" s="8">
        <f t="shared" si="35"/>
        <v>195638074.73541537</v>
      </c>
      <c r="T135" s="8">
        <f t="shared" si="35"/>
        <v>145449381.60636973</v>
      </c>
      <c r="U135" s="8">
        <f t="shared" si="35"/>
        <v>25625173.597035464</v>
      </c>
      <c r="V135" s="8">
        <f t="shared" si="35"/>
        <v>191516325.86577052</v>
      </c>
      <c r="W135" s="11"/>
      <c r="X135" s="8">
        <f t="shared" si="35"/>
        <v>196845360.33301407</v>
      </c>
    </row>
    <row r="136" spans="1:24" s="3" customFormat="1" ht="12.75">
      <c r="A136" s="51"/>
    </row>
    <row r="137" spans="1:24" s="3" customFormat="1" ht="12.75">
      <c r="A137" s="51"/>
    </row>
    <row r="138" spans="1:24" s="3" customFormat="1" ht="12.75"/>
    <row r="139" spans="1:24" s="3" customFormat="1" ht="12.75"/>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tabColor rgb="FFFFFFCC"/>
  </sheetPr>
  <dimension ref="A1:W375"/>
  <sheetViews>
    <sheetView showGridLines="0" zoomScale="85" zoomScaleNormal="85" workbookViewId="0">
      <pane xSplit="2" ySplit="6" topLeftCell="C310" activePane="bottomRight" state="frozenSplit"/>
      <selection pane="topRight" activeCell="C1" sqref="C1"/>
      <selection pane="bottomLeft" activeCell="A7" sqref="A7"/>
      <selection pane="bottomRight"/>
    </sheetView>
  </sheetViews>
  <sheetFormatPr defaultRowHeight="14.25"/>
  <cols>
    <col min="1" max="1" width="2.7109375" style="132" customWidth="1"/>
    <col min="2" max="2" width="63.140625" style="132" customWidth="1"/>
    <col min="3" max="3" width="2.7109375" style="132" customWidth="1"/>
    <col min="4" max="4" width="12.7109375" style="132" customWidth="1"/>
    <col min="5" max="7" width="2.7109375" style="132" customWidth="1"/>
    <col min="8" max="8" width="12.7109375" style="132" customWidth="1"/>
    <col min="9" max="9" width="2.7109375" style="132" customWidth="1"/>
    <col min="10" max="10" width="15.7109375" style="132" customWidth="1"/>
    <col min="11" max="11" width="3.28515625" style="132" customWidth="1"/>
    <col min="12" max="19" width="14.7109375" style="132" customWidth="1"/>
    <col min="20" max="20" width="2.7109375" style="132" customWidth="1"/>
    <col min="21" max="21" width="14.7109375" style="132" customWidth="1"/>
    <col min="22" max="22" width="4" style="132" customWidth="1"/>
    <col min="23" max="23" width="13.7109375" style="132" customWidth="1"/>
    <col min="24" max="16384" width="9.140625" style="132"/>
  </cols>
  <sheetData>
    <row r="1" spans="1:21">
      <c r="B1" s="3" t="s">
        <v>351</v>
      </c>
    </row>
    <row r="2" spans="1:21" s="1" customFormat="1" ht="18" customHeight="1">
      <c r="B2" s="2" t="s">
        <v>170</v>
      </c>
    </row>
    <row r="3" spans="1:21" s="3" customFormat="1" ht="12.75"/>
    <row r="4" spans="1:21" s="3" customFormat="1" ht="12.75">
      <c r="B4" s="3" t="s">
        <v>253</v>
      </c>
    </row>
    <row r="5" spans="1:21" s="3" customFormat="1" ht="12.75">
      <c r="B5" s="3" t="s">
        <v>343</v>
      </c>
    </row>
    <row r="6" spans="1:21" s="4" customFormat="1" ht="12.75">
      <c r="D6" s="4" t="s">
        <v>120</v>
      </c>
      <c r="H6" s="4" t="s">
        <v>0</v>
      </c>
      <c r="J6" s="4" t="s">
        <v>1</v>
      </c>
      <c r="L6" s="4" t="s">
        <v>2</v>
      </c>
      <c r="M6" s="4" t="s">
        <v>52</v>
      </c>
      <c r="N6" s="4" t="s">
        <v>3</v>
      </c>
      <c r="O6" s="4" t="s">
        <v>4</v>
      </c>
      <c r="P6" s="4" t="s">
        <v>5</v>
      </c>
      <c r="Q6" s="4" t="s">
        <v>6</v>
      </c>
      <c r="R6" s="4" t="s">
        <v>7</v>
      </c>
      <c r="S6" s="4" t="s">
        <v>25</v>
      </c>
      <c r="U6" s="4" t="s">
        <v>141</v>
      </c>
    </row>
    <row r="7" spans="1:21" s="3" customFormat="1" ht="12.75"/>
    <row r="8" spans="1:21" s="4" customFormat="1" ht="12.75">
      <c r="B8" s="4" t="s">
        <v>32</v>
      </c>
    </row>
    <row r="9" spans="1:21" s="3" customFormat="1" ht="12.75"/>
    <row r="10" spans="1:21" s="3" customFormat="1" ht="12.75">
      <c r="B10" s="7" t="s">
        <v>33</v>
      </c>
    </row>
    <row r="11" spans="1:21" s="3" customFormat="1" ht="12.75"/>
    <row r="12" spans="1:21" s="3" customFormat="1" ht="12.75">
      <c r="A12" s="51"/>
      <c r="B12" s="7" t="s">
        <v>9</v>
      </c>
      <c r="C12" s="7"/>
      <c r="D12" s="7"/>
      <c r="E12" s="7"/>
      <c r="F12" s="7"/>
      <c r="G12" s="7"/>
      <c r="H12" s="7"/>
      <c r="I12" s="7"/>
      <c r="T12" s="7"/>
    </row>
    <row r="13" spans="1:21" s="3" customFormat="1" ht="12.75">
      <c r="A13" s="51"/>
      <c r="B13" s="3" t="s">
        <v>10</v>
      </c>
      <c r="H13" s="3" t="s">
        <v>24</v>
      </c>
      <c r="J13" s="40"/>
      <c r="L13" s="40"/>
      <c r="M13" s="40"/>
      <c r="N13" s="40"/>
      <c r="O13" s="40"/>
      <c r="P13" s="40"/>
      <c r="Q13" s="40"/>
      <c r="R13" s="40"/>
      <c r="S13" s="40"/>
      <c r="U13" s="40"/>
    </row>
    <row r="14" spans="1:21" s="3" customFormat="1" ht="12.75">
      <c r="A14" s="51"/>
      <c r="B14" s="3" t="s">
        <v>11</v>
      </c>
      <c r="H14" s="3" t="s">
        <v>24</v>
      </c>
      <c r="J14" s="40"/>
      <c r="L14" s="40"/>
      <c r="M14" s="40"/>
      <c r="N14" s="40"/>
      <c r="O14" s="40"/>
      <c r="P14" s="40"/>
      <c r="Q14" s="40"/>
      <c r="R14" s="40"/>
      <c r="S14" s="40"/>
      <c r="U14" s="40"/>
    </row>
    <row r="15" spans="1:21" s="3" customFormat="1" ht="12.75">
      <c r="A15" s="51"/>
      <c r="J15" s="9"/>
      <c r="L15" s="9"/>
      <c r="M15" s="9"/>
      <c r="N15" s="9"/>
      <c r="O15" s="9"/>
      <c r="P15" s="9"/>
      <c r="Q15" s="9"/>
      <c r="R15" s="9"/>
      <c r="S15" s="9"/>
      <c r="U15" s="9"/>
    </row>
    <row r="16" spans="1:21" s="3" customFormat="1" ht="12.75">
      <c r="A16" s="51"/>
      <c r="B16" s="7" t="s">
        <v>12</v>
      </c>
      <c r="C16" s="7"/>
      <c r="D16" s="7"/>
      <c r="E16" s="7"/>
      <c r="F16" s="7"/>
      <c r="G16" s="7"/>
      <c r="J16" s="9"/>
      <c r="L16" s="9"/>
      <c r="M16" s="9"/>
      <c r="N16" s="9"/>
      <c r="O16" s="9"/>
      <c r="P16" s="9"/>
      <c r="Q16" s="9"/>
      <c r="R16" s="9"/>
      <c r="S16" s="9"/>
      <c r="U16" s="9"/>
    </row>
    <row r="17" spans="1:21" s="3" customFormat="1" ht="12.75">
      <c r="A17" s="51"/>
      <c r="B17" s="3" t="s">
        <v>13</v>
      </c>
      <c r="H17" s="3" t="s">
        <v>24</v>
      </c>
      <c r="J17" s="8">
        <f t="shared" ref="J17:J18" si="0">SUM(L17:S17)</f>
        <v>274608646.02318758</v>
      </c>
      <c r="L17" s="21">
        <f>'Input OPEX-TD'!L15</f>
        <v>7224201</v>
      </c>
      <c r="M17" s="21">
        <f>'Input OPEX-TD'!M15</f>
        <v>9639752.6926502027</v>
      </c>
      <c r="N17" s="21">
        <f>'Input OPEX-TD'!N15</f>
        <v>83434930.458988503</v>
      </c>
      <c r="O17" s="21">
        <f>'Input OPEX-TD'!O15</f>
        <v>89344611.504958451</v>
      </c>
      <c r="P17" s="21">
        <f>'Input OPEX-TD'!P15</f>
        <v>2738458.9</v>
      </c>
      <c r="Q17" s="21">
        <f>'Input OPEX-TD'!Q15</f>
        <v>64089669.648934126</v>
      </c>
      <c r="R17" s="21">
        <f>'Input OPEX-TD'!R15</f>
        <v>6311396.7146078087</v>
      </c>
      <c r="S17" s="21">
        <f>'Input OPEX-TD'!S15</f>
        <v>11825625.103048505</v>
      </c>
      <c r="U17" s="21">
        <f>'Input OPEX-TD'!U15</f>
        <v>0</v>
      </c>
    </row>
    <row r="18" spans="1:21" s="3" customFormat="1" ht="12.75">
      <c r="A18" s="51"/>
      <c r="B18" s="3" t="s">
        <v>14</v>
      </c>
      <c r="H18" s="3" t="s">
        <v>24</v>
      </c>
      <c r="J18" s="8">
        <f t="shared" si="0"/>
        <v>5412222.6907922579</v>
      </c>
      <c r="L18" s="21">
        <f>'Input OPEX-TD'!L16</f>
        <v>0</v>
      </c>
      <c r="M18" s="21">
        <f>'Input OPEX-TD'!M16</f>
        <v>0</v>
      </c>
      <c r="N18" s="21">
        <f>'Input OPEX-TD'!N16</f>
        <v>0</v>
      </c>
      <c r="O18" s="21">
        <f>'Input OPEX-TD'!O16</f>
        <v>0</v>
      </c>
      <c r="P18" s="21">
        <f>'Input OPEX-TD'!P16</f>
        <v>312336.64000000001</v>
      </c>
      <c r="Q18" s="21">
        <f>'Input OPEX-TD'!Q16</f>
        <v>5099886.0507922582</v>
      </c>
      <c r="R18" s="21">
        <f>'Input OPEX-TD'!R16</f>
        <v>0</v>
      </c>
      <c r="S18" s="21">
        <f>'Input OPEX-TD'!S16</f>
        <v>0</v>
      </c>
      <c r="U18" s="21">
        <f>'Input OPEX-TD'!U16</f>
        <v>0</v>
      </c>
    </row>
    <row r="19" spans="1:21" s="3" customFormat="1" ht="12.75">
      <c r="A19" s="51"/>
      <c r="J19" s="9"/>
      <c r="L19" s="9"/>
      <c r="M19" s="9"/>
      <c r="N19" s="9"/>
      <c r="O19" s="9"/>
      <c r="P19" s="9"/>
      <c r="Q19" s="9"/>
      <c r="R19" s="9"/>
      <c r="S19" s="9"/>
      <c r="U19" s="9"/>
    </row>
    <row r="20" spans="1:21" s="3" customFormat="1" ht="12.75">
      <c r="A20" s="51"/>
      <c r="B20" s="7" t="s">
        <v>15</v>
      </c>
      <c r="C20" s="7"/>
      <c r="D20" s="7"/>
      <c r="E20" s="7"/>
      <c r="F20" s="7"/>
      <c r="G20" s="7"/>
      <c r="J20" s="9"/>
      <c r="L20" s="9"/>
      <c r="M20" s="9"/>
      <c r="N20" s="9"/>
      <c r="O20" s="9"/>
      <c r="P20" s="9"/>
      <c r="Q20" s="9"/>
      <c r="R20" s="9"/>
      <c r="S20" s="9"/>
      <c r="U20" s="9"/>
    </row>
    <row r="21" spans="1:21" s="3" customFormat="1" ht="12.75">
      <c r="A21" s="51"/>
      <c r="B21" s="3" t="s">
        <v>16</v>
      </c>
      <c r="H21" s="3" t="s">
        <v>24</v>
      </c>
      <c r="J21" s="8">
        <f t="shared" ref="J21:J22" si="1">SUM(L21:S21)</f>
        <v>27853361.315894756</v>
      </c>
      <c r="L21" s="21">
        <f>'Input OPEX-TD'!L19</f>
        <v>84</v>
      </c>
      <c r="M21" s="21">
        <f>'Input OPEX-TD'!M19</f>
        <v>391176.4</v>
      </c>
      <c r="N21" s="21">
        <f>'Input OPEX-TD'!N19</f>
        <v>767902.47589475755</v>
      </c>
      <c r="O21" s="21">
        <f>'Input OPEX-TD'!O19</f>
        <v>13691948</v>
      </c>
      <c r="P21" s="21">
        <f>'Input OPEX-TD'!P19</f>
        <v>96427.44</v>
      </c>
      <c r="Q21" s="21">
        <f>'Input OPEX-TD'!Q19</f>
        <v>12898160</v>
      </c>
      <c r="R21" s="21">
        <f>'Input OPEX-TD'!R19</f>
        <v>7663</v>
      </c>
      <c r="S21" s="21">
        <f>'Input OPEX-TD'!S19</f>
        <v>0</v>
      </c>
      <c r="U21" s="21">
        <f>'Input OPEX-TD'!U19</f>
        <v>0</v>
      </c>
    </row>
    <row r="22" spans="1:21" s="3" customFormat="1" ht="12.75">
      <c r="A22" s="51"/>
      <c r="B22" s="3" t="s">
        <v>17</v>
      </c>
      <c r="H22" s="3" t="s">
        <v>24</v>
      </c>
      <c r="J22" s="8">
        <f t="shared" si="1"/>
        <v>1124</v>
      </c>
      <c r="L22" s="21">
        <f>'Input OPEX-TD'!L20</f>
        <v>1124</v>
      </c>
      <c r="M22" s="21">
        <f>'Input OPEX-TD'!M20</f>
        <v>0</v>
      </c>
      <c r="N22" s="21">
        <f>'Input OPEX-TD'!N20</f>
        <v>0</v>
      </c>
      <c r="O22" s="21">
        <f>'Input OPEX-TD'!O20</f>
        <v>0</v>
      </c>
      <c r="P22" s="21">
        <f>'Input OPEX-TD'!P20</f>
        <v>0</v>
      </c>
      <c r="Q22" s="21">
        <f>'Input OPEX-TD'!Q20</f>
        <v>0</v>
      </c>
      <c r="R22" s="21">
        <f>'Input OPEX-TD'!R20</f>
        <v>0</v>
      </c>
      <c r="S22" s="21">
        <f>'Input OPEX-TD'!S20</f>
        <v>0</v>
      </c>
      <c r="U22" s="21">
        <f>'Input OPEX-TD'!U20</f>
        <v>0</v>
      </c>
    </row>
    <row r="23" spans="1:21" s="3" customFormat="1" ht="12.75">
      <c r="A23" s="51"/>
      <c r="J23" s="9"/>
      <c r="L23" s="9"/>
      <c r="M23" s="9"/>
      <c r="N23" s="9"/>
      <c r="O23" s="9"/>
      <c r="P23" s="9"/>
      <c r="Q23" s="9"/>
      <c r="R23" s="9"/>
      <c r="S23" s="9"/>
      <c r="U23" s="9"/>
    </row>
    <row r="24" spans="1:21" s="3" customFormat="1" ht="12.75">
      <c r="A24" s="51"/>
      <c r="B24" s="7" t="s">
        <v>18</v>
      </c>
      <c r="C24" s="7"/>
      <c r="D24" s="7"/>
      <c r="E24" s="7"/>
      <c r="F24" s="7"/>
      <c r="G24" s="7"/>
      <c r="J24" s="9"/>
      <c r="L24" s="9"/>
      <c r="M24" s="9"/>
      <c r="N24" s="9"/>
      <c r="O24" s="9"/>
      <c r="P24" s="9"/>
      <c r="Q24" s="9"/>
      <c r="R24" s="9"/>
      <c r="S24" s="9"/>
      <c r="U24" s="9"/>
    </row>
    <row r="25" spans="1:21" s="3" customFormat="1" ht="12.75">
      <c r="A25" s="51"/>
      <c r="B25" s="3" t="s">
        <v>19</v>
      </c>
      <c r="D25" s="12"/>
      <c r="H25" s="3" t="s">
        <v>24</v>
      </c>
      <c r="J25" s="8">
        <f t="shared" ref="J25:J28" si="2">SUM(L25:S25)</f>
        <v>0</v>
      </c>
      <c r="L25" s="21">
        <f>'Input OPEX-TD'!L23</f>
        <v>0</v>
      </c>
      <c r="M25" s="21">
        <f>'Input OPEX-TD'!M23</f>
        <v>0</v>
      </c>
      <c r="N25" s="21">
        <f>'Input OPEX-TD'!N23</f>
        <v>0</v>
      </c>
      <c r="O25" s="21">
        <f>'Input OPEX-TD'!O23</f>
        <v>0</v>
      </c>
      <c r="P25" s="21">
        <f>'Input OPEX-TD'!P23</f>
        <v>0</v>
      </c>
      <c r="Q25" s="21">
        <f>'Input OPEX-TD'!Q23</f>
        <v>0</v>
      </c>
      <c r="R25" s="21">
        <f>'Input OPEX-TD'!R23</f>
        <v>0</v>
      </c>
      <c r="S25" s="21">
        <f>'Input OPEX-TD'!S23</f>
        <v>0</v>
      </c>
      <c r="U25" s="21">
        <f>'Input OPEX-TD'!U23</f>
        <v>0</v>
      </c>
    </row>
    <row r="26" spans="1:21" s="3" customFormat="1" ht="12.75">
      <c r="A26" s="51"/>
      <c r="B26" s="3" t="s">
        <v>20</v>
      </c>
      <c r="D26" s="12"/>
      <c r="H26" s="3" t="s">
        <v>24</v>
      </c>
      <c r="J26" s="8">
        <f t="shared" si="2"/>
        <v>198918.47444714792</v>
      </c>
      <c r="L26" s="21">
        <f>'Input OPEX-TD'!L24</f>
        <v>0</v>
      </c>
      <c r="M26" s="21">
        <f>'Input OPEX-TD'!M24</f>
        <v>0</v>
      </c>
      <c r="N26" s="21">
        <f>'Input OPEX-TD'!N24</f>
        <v>91024.030594383323</v>
      </c>
      <c r="O26" s="21">
        <f>'Input OPEX-TD'!O24</f>
        <v>0</v>
      </c>
      <c r="P26" s="21">
        <f>'Input OPEX-TD'!P24</f>
        <v>3894.670819786887</v>
      </c>
      <c r="Q26" s="21">
        <f>'Input OPEX-TD'!Q24</f>
        <v>103316.82953417371</v>
      </c>
      <c r="R26" s="21">
        <f>'Input OPEX-TD'!R24</f>
        <v>0</v>
      </c>
      <c r="S26" s="21">
        <f>'Input OPEX-TD'!S24</f>
        <v>682.9434988039917</v>
      </c>
      <c r="U26" s="21">
        <f>'Input OPEX-TD'!U24</f>
        <v>0</v>
      </c>
    </row>
    <row r="27" spans="1:21" s="3" customFormat="1" ht="12.75">
      <c r="A27" s="51"/>
      <c r="B27" s="3" t="s">
        <v>21</v>
      </c>
      <c r="H27" s="3" t="s">
        <v>24</v>
      </c>
      <c r="J27" s="8">
        <f t="shared" si="2"/>
        <v>658765.02069199574</v>
      </c>
      <c r="L27" s="21">
        <f>'Input OPEX-TD'!L25</f>
        <v>3504</v>
      </c>
      <c r="M27" s="21">
        <f>'Input OPEX-TD'!M25</f>
        <v>13070.677785593216</v>
      </c>
      <c r="N27" s="21">
        <f>'Input OPEX-TD'!N25</f>
        <v>177160.62569518763</v>
      </c>
      <c r="O27" s="21">
        <f>'Input OPEX-TD'!O25</f>
        <v>179108.00886856153</v>
      </c>
      <c r="P27" s="21">
        <f>'Input OPEX-TD'!P25</f>
        <v>8080.36</v>
      </c>
      <c r="Q27" s="21">
        <f>'Input OPEX-TD'!Q25</f>
        <v>180369.21447999129</v>
      </c>
      <c r="R27" s="21">
        <f>'Input OPEX-TD'!R25</f>
        <v>61496.209935612234</v>
      </c>
      <c r="S27" s="21">
        <f>'Input OPEX-TD'!S25</f>
        <v>35975.923927049807</v>
      </c>
      <c r="U27" s="21">
        <f>'Input OPEX-TD'!U25</f>
        <v>0</v>
      </c>
    </row>
    <row r="28" spans="1:21" s="3" customFormat="1" ht="12.75">
      <c r="A28" s="51"/>
      <c r="B28" s="3" t="s">
        <v>22</v>
      </c>
      <c r="H28" s="3" t="s">
        <v>24</v>
      </c>
      <c r="J28" s="8">
        <f t="shared" si="2"/>
        <v>6537378.6407631161</v>
      </c>
      <c r="L28" s="21">
        <f>'Input OPEX-TD'!L26</f>
        <v>0</v>
      </c>
      <c r="M28" s="21">
        <f>'Input OPEX-TD'!M26</f>
        <v>0</v>
      </c>
      <c r="N28" s="21">
        <f>'Input OPEX-TD'!N26</f>
        <v>2829182.2484512334</v>
      </c>
      <c r="O28" s="21">
        <f>'Input OPEX-TD'!O26</f>
        <v>3391946.0158972405</v>
      </c>
      <c r="P28" s="21">
        <f>'Input OPEX-TD'!P26</f>
        <v>28255.919999999998</v>
      </c>
      <c r="Q28" s="21">
        <f>'Input OPEX-TD'!Q26</f>
        <v>101370.89832073201</v>
      </c>
      <c r="R28" s="21">
        <f>'Input OPEX-TD'!R26</f>
        <v>58717.849409781425</v>
      </c>
      <c r="S28" s="21">
        <f>'Input OPEX-TD'!S26</f>
        <v>127905.70868412919</v>
      </c>
      <c r="U28" s="21">
        <f>'Input OPEX-TD'!U26</f>
        <v>0</v>
      </c>
    </row>
    <row r="29" spans="1:21" s="3" customFormat="1" ht="12.75">
      <c r="A29" s="51"/>
      <c r="J29" s="9"/>
      <c r="L29" s="9"/>
      <c r="M29" s="9"/>
      <c r="N29" s="9"/>
      <c r="O29" s="9"/>
      <c r="P29" s="9"/>
      <c r="Q29" s="9"/>
      <c r="R29" s="9"/>
      <c r="S29" s="9"/>
      <c r="U29" s="9"/>
    </row>
    <row r="30" spans="1:21" s="3" customFormat="1" ht="12.75">
      <c r="A30" s="51"/>
      <c r="B30" s="7" t="s">
        <v>23</v>
      </c>
      <c r="C30" s="7"/>
      <c r="D30" s="7"/>
      <c r="E30" s="7"/>
      <c r="F30" s="7"/>
      <c r="G30" s="7"/>
      <c r="H30" s="3" t="s">
        <v>24</v>
      </c>
      <c r="J30" s="8">
        <f>SUM(L30:S30)</f>
        <v>315270416.16577691</v>
      </c>
      <c r="L30" s="8">
        <f>SUM(L13:L14,L17:L18,L21:L22,L25:L28)</f>
        <v>7228913</v>
      </c>
      <c r="M30" s="8">
        <f t="shared" ref="M30:U30" si="3">SUM(M13:M14,M17:M18,M21:M22,M25:M28)</f>
        <v>10043999.770435797</v>
      </c>
      <c r="N30" s="8">
        <f t="shared" si="3"/>
        <v>87300199.839624062</v>
      </c>
      <c r="O30" s="8">
        <f t="shared" si="3"/>
        <v>106607613.52972426</v>
      </c>
      <c r="P30" s="8">
        <f t="shared" si="3"/>
        <v>3187453.9308197866</v>
      </c>
      <c r="Q30" s="8">
        <f t="shared" si="3"/>
        <v>82472772.642061293</v>
      </c>
      <c r="R30" s="8">
        <f t="shared" si="3"/>
        <v>6439273.7739532022</v>
      </c>
      <c r="S30" s="8">
        <f>SUM(S13:S14,S17:S18,S21:S22,S25:S28)</f>
        <v>11990189.679158488</v>
      </c>
      <c r="U30" s="8">
        <f t="shared" si="3"/>
        <v>0</v>
      </c>
    </row>
    <row r="31" spans="1:21" s="3" customFormat="1" ht="12.75">
      <c r="A31" s="51"/>
      <c r="J31" s="9"/>
      <c r="K31" s="9"/>
      <c r="L31" s="9"/>
      <c r="M31" s="9"/>
      <c r="N31" s="9"/>
      <c r="O31" s="9"/>
      <c r="P31" s="9"/>
      <c r="Q31" s="9"/>
      <c r="R31" s="9"/>
      <c r="S31" s="9"/>
      <c r="U31" s="9"/>
    </row>
    <row r="32" spans="1:21" s="3" customFormat="1" ht="12.75">
      <c r="A32" s="51"/>
      <c r="J32" s="9"/>
      <c r="K32" s="9"/>
      <c r="L32" s="9"/>
      <c r="M32" s="9"/>
      <c r="N32" s="9"/>
      <c r="O32" s="9"/>
      <c r="P32" s="9"/>
      <c r="Q32" s="9"/>
      <c r="R32" s="9"/>
      <c r="S32" s="9"/>
      <c r="U32" s="9"/>
    </row>
    <row r="33" spans="1:21" s="3" customFormat="1" ht="12.75">
      <c r="A33" s="51"/>
      <c r="B33" s="7"/>
      <c r="J33" s="9"/>
      <c r="K33" s="9"/>
      <c r="L33" s="9"/>
      <c r="M33" s="9"/>
      <c r="N33" s="9"/>
      <c r="O33" s="9"/>
      <c r="P33" s="9"/>
      <c r="Q33" s="9"/>
      <c r="R33" s="9"/>
      <c r="S33" s="9"/>
      <c r="U33" s="9"/>
    </row>
    <row r="34" spans="1:21" s="3" customFormat="1" ht="12.75">
      <c r="A34" s="51"/>
      <c r="B34" s="7" t="s">
        <v>34</v>
      </c>
      <c r="J34" s="9"/>
      <c r="K34" s="9"/>
      <c r="L34" s="9"/>
      <c r="M34" s="9"/>
      <c r="N34" s="9"/>
      <c r="O34" s="9"/>
      <c r="P34" s="9"/>
      <c r="Q34" s="9"/>
      <c r="R34" s="9"/>
      <c r="S34" s="9"/>
      <c r="U34" s="9"/>
    </row>
    <row r="35" spans="1:21" s="3" customFormat="1" ht="12.75">
      <c r="A35" s="51"/>
      <c r="J35" s="9"/>
      <c r="K35" s="9"/>
      <c r="L35" s="9"/>
      <c r="M35" s="9"/>
      <c r="N35" s="9"/>
      <c r="O35" s="9"/>
      <c r="P35" s="9"/>
      <c r="Q35" s="9"/>
      <c r="R35" s="9"/>
      <c r="S35" s="9"/>
      <c r="U35" s="9"/>
    </row>
    <row r="36" spans="1:21" s="3" customFormat="1" ht="12.75">
      <c r="A36" s="51"/>
      <c r="B36" s="7" t="s">
        <v>9</v>
      </c>
      <c r="J36" s="9"/>
      <c r="K36" s="9"/>
      <c r="L36" s="9"/>
      <c r="M36" s="9"/>
      <c r="N36" s="9"/>
      <c r="O36" s="9"/>
      <c r="P36" s="9"/>
      <c r="Q36" s="9"/>
      <c r="R36" s="9"/>
      <c r="S36" s="9"/>
      <c r="U36" s="9"/>
    </row>
    <row r="37" spans="1:21" s="3" customFormat="1" ht="12.75">
      <c r="A37" s="51"/>
      <c r="B37" s="3" t="s">
        <v>10</v>
      </c>
      <c r="H37" s="3" t="s">
        <v>24</v>
      </c>
      <c r="J37" s="8">
        <f t="shared" ref="J37:J38" si="4">SUM(L37:S37)</f>
        <v>0</v>
      </c>
      <c r="K37" s="9"/>
      <c r="L37" s="10"/>
      <c r="M37" s="10"/>
      <c r="N37" s="10"/>
      <c r="O37" s="10"/>
      <c r="P37" s="10"/>
      <c r="Q37" s="10"/>
      <c r="R37" s="10"/>
      <c r="S37" s="10"/>
      <c r="U37" s="40"/>
    </row>
    <row r="38" spans="1:21" s="3" customFormat="1" ht="12.75">
      <c r="A38" s="51"/>
      <c r="B38" s="3" t="s">
        <v>11</v>
      </c>
      <c r="H38" s="3" t="s">
        <v>24</v>
      </c>
      <c r="J38" s="8">
        <f t="shared" si="4"/>
        <v>0</v>
      </c>
      <c r="K38" s="9"/>
      <c r="L38" s="10"/>
      <c r="M38" s="10"/>
      <c r="N38" s="10"/>
      <c r="O38" s="10"/>
      <c r="P38" s="10"/>
      <c r="Q38" s="10"/>
      <c r="R38" s="10"/>
      <c r="S38" s="10"/>
      <c r="U38" s="40"/>
    </row>
    <row r="39" spans="1:21" s="3" customFormat="1" ht="12.75">
      <c r="A39" s="51"/>
      <c r="J39" s="23"/>
      <c r="K39" s="9"/>
      <c r="L39" s="9"/>
      <c r="M39" s="9"/>
      <c r="N39" s="9"/>
      <c r="O39" s="9"/>
      <c r="P39" s="9"/>
      <c r="Q39" s="9"/>
      <c r="R39" s="9"/>
      <c r="S39" s="9"/>
      <c r="U39" s="9"/>
    </row>
    <row r="40" spans="1:21" s="3" customFormat="1" ht="12.75">
      <c r="A40" s="51"/>
      <c r="B40" s="7" t="s">
        <v>12</v>
      </c>
      <c r="J40" s="23"/>
      <c r="K40" s="9"/>
      <c r="L40" s="9"/>
      <c r="M40" s="9"/>
      <c r="N40" s="9"/>
      <c r="O40" s="9"/>
      <c r="P40" s="9"/>
      <c r="Q40" s="9"/>
      <c r="R40" s="9"/>
      <c r="S40" s="9"/>
      <c r="U40" s="9"/>
    </row>
    <row r="41" spans="1:21" s="3" customFormat="1" ht="12.75">
      <c r="A41" s="51"/>
      <c r="B41" s="3" t="s">
        <v>13</v>
      </c>
      <c r="H41" s="3" t="s">
        <v>24</v>
      </c>
      <c r="J41" s="8">
        <f t="shared" ref="J41:J42" si="5">SUM(L41:S41)</f>
        <v>0</v>
      </c>
      <c r="K41" s="9"/>
      <c r="L41" s="10"/>
      <c r="M41" s="10"/>
      <c r="N41" s="10"/>
      <c r="O41" s="10"/>
      <c r="P41" s="10"/>
      <c r="Q41" s="10"/>
      <c r="R41" s="10"/>
      <c r="S41" s="10"/>
      <c r="U41" s="10"/>
    </row>
    <row r="42" spans="1:21" s="3" customFormat="1" ht="12.75">
      <c r="A42" s="51"/>
      <c r="B42" s="3" t="s">
        <v>14</v>
      </c>
      <c r="H42" s="3" t="s">
        <v>24</v>
      </c>
      <c r="J42" s="8">
        <f t="shared" si="5"/>
        <v>0</v>
      </c>
      <c r="K42" s="9"/>
      <c r="L42" s="10"/>
      <c r="M42" s="10"/>
      <c r="N42" s="10"/>
      <c r="O42" s="10"/>
      <c r="P42" s="10"/>
      <c r="Q42" s="10"/>
      <c r="R42" s="10"/>
      <c r="S42" s="10"/>
      <c r="U42" s="10"/>
    </row>
    <row r="43" spans="1:21" s="3" customFormat="1" ht="12.75">
      <c r="A43" s="51"/>
      <c r="K43" s="9"/>
    </row>
    <row r="44" spans="1:21" s="3" customFormat="1" ht="12.75">
      <c r="A44" s="51"/>
      <c r="B44" s="7" t="s">
        <v>15</v>
      </c>
      <c r="K44" s="9"/>
    </row>
    <row r="45" spans="1:21" s="3" customFormat="1" ht="12.75">
      <c r="A45" s="51"/>
      <c r="B45" s="3" t="s">
        <v>16</v>
      </c>
      <c r="H45" s="3" t="s">
        <v>24</v>
      </c>
      <c r="J45" s="8">
        <f t="shared" ref="J45:J46" si="6">SUM(L45:S45)</f>
        <v>0</v>
      </c>
      <c r="K45" s="9"/>
      <c r="L45" s="10"/>
      <c r="M45" s="10"/>
      <c r="N45" s="10"/>
      <c r="O45" s="10"/>
      <c r="P45" s="10"/>
      <c r="Q45" s="10"/>
      <c r="R45" s="10"/>
      <c r="S45" s="10"/>
      <c r="U45" s="10"/>
    </row>
    <row r="46" spans="1:21" s="3" customFormat="1" ht="12.75">
      <c r="A46" s="51"/>
      <c r="B46" s="3" t="s">
        <v>17</v>
      </c>
      <c r="H46" s="3" t="s">
        <v>24</v>
      </c>
      <c r="J46" s="8">
        <f t="shared" si="6"/>
        <v>0</v>
      </c>
      <c r="K46" s="9"/>
      <c r="L46" s="10"/>
      <c r="M46" s="10"/>
      <c r="N46" s="10"/>
      <c r="O46" s="10"/>
      <c r="P46" s="10"/>
      <c r="Q46" s="10"/>
      <c r="R46" s="10"/>
      <c r="S46" s="10"/>
      <c r="U46" s="10"/>
    </row>
    <row r="47" spans="1:21" s="3" customFormat="1" ht="12.75">
      <c r="A47" s="51"/>
    </row>
    <row r="48" spans="1:21" s="3" customFormat="1" ht="12.75">
      <c r="A48" s="51"/>
      <c r="B48" s="7" t="s">
        <v>18</v>
      </c>
    </row>
    <row r="49" spans="1:22" s="3" customFormat="1" ht="12.75">
      <c r="A49" s="51"/>
      <c r="B49" s="3" t="s">
        <v>19</v>
      </c>
      <c r="H49" s="3" t="s">
        <v>24</v>
      </c>
      <c r="J49" s="8">
        <f t="shared" ref="J49:J52" si="7">SUM(L49:S49)</f>
        <v>700</v>
      </c>
      <c r="K49" s="9"/>
      <c r="L49" s="10"/>
      <c r="M49" s="10"/>
      <c r="N49" s="10"/>
      <c r="O49" s="10"/>
      <c r="P49" s="10"/>
      <c r="Q49" s="10"/>
      <c r="R49" s="10"/>
      <c r="S49" s="43">
        <v>700</v>
      </c>
      <c r="U49" s="10"/>
    </row>
    <row r="50" spans="1:22" s="3" customFormat="1" ht="12.75">
      <c r="A50" s="51"/>
      <c r="B50" s="3" t="s">
        <v>20</v>
      </c>
      <c r="H50" s="3" t="s">
        <v>24</v>
      </c>
      <c r="J50" s="8">
        <f t="shared" si="7"/>
        <v>0</v>
      </c>
      <c r="K50" s="9"/>
      <c r="L50" s="10"/>
      <c r="M50" s="10"/>
      <c r="N50" s="10"/>
      <c r="O50" s="10"/>
      <c r="P50" s="10"/>
      <c r="Q50" s="10"/>
      <c r="R50" s="10"/>
      <c r="S50" s="10"/>
      <c r="U50" s="10"/>
    </row>
    <row r="51" spans="1:22" s="3" customFormat="1" ht="12.75">
      <c r="A51" s="51"/>
      <c r="B51" s="3" t="s">
        <v>21</v>
      </c>
      <c r="H51" s="3" t="s">
        <v>24</v>
      </c>
      <c r="J51" s="8">
        <f t="shared" si="7"/>
        <v>0</v>
      </c>
      <c r="K51" s="9"/>
      <c r="L51" s="10"/>
      <c r="M51" s="10"/>
      <c r="N51" s="10"/>
      <c r="O51" s="10"/>
      <c r="P51" s="10"/>
      <c r="Q51" s="10"/>
      <c r="R51" s="10"/>
      <c r="S51" s="10"/>
      <c r="U51" s="10"/>
    </row>
    <row r="52" spans="1:22" s="3" customFormat="1" ht="12.75">
      <c r="A52" s="51"/>
      <c r="B52" s="3" t="s">
        <v>22</v>
      </c>
      <c r="H52" s="3" t="s">
        <v>24</v>
      </c>
      <c r="J52" s="8">
        <f t="shared" si="7"/>
        <v>-700</v>
      </c>
      <c r="K52" s="9"/>
      <c r="L52" s="10"/>
      <c r="M52" s="10"/>
      <c r="N52" s="10"/>
      <c r="O52" s="10"/>
      <c r="P52" s="10"/>
      <c r="Q52" s="10"/>
      <c r="R52" s="10"/>
      <c r="S52" s="43">
        <v>-700</v>
      </c>
      <c r="U52" s="10"/>
    </row>
    <row r="53" spans="1:22" s="3" customFormat="1" ht="12.75">
      <c r="A53" s="51"/>
    </row>
    <row r="54" spans="1:22" s="3" customFormat="1" ht="12.75">
      <c r="A54" s="51"/>
      <c r="B54" s="7" t="s">
        <v>23</v>
      </c>
      <c r="H54" s="3" t="s">
        <v>24</v>
      </c>
      <c r="J54" s="8">
        <f>SUM(L54:S54)</f>
        <v>0</v>
      </c>
      <c r="K54" s="11"/>
      <c r="L54" s="8">
        <f>SUM(L37:L38,L41:L42,L45:L46,L49:L52)</f>
        <v>0</v>
      </c>
      <c r="M54" s="8">
        <f t="shared" ref="M54:U54" si="8">SUM(M37:M38,M41:M42,M45:M46,M49:M52)</f>
        <v>0</v>
      </c>
      <c r="N54" s="8">
        <f t="shared" si="8"/>
        <v>0</v>
      </c>
      <c r="O54" s="8">
        <f t="shared" si="8"/>
        <v>0</v>
      </c>
      <c r="P54" s="8">
        <f t="shared" si="8"/>
        <v>0</v>
      </c>
      <c r="Q54" s="8">
        <f t="shared" si="8"/>
        <v>0</v>
      </c>
      <c r="R54" s="8">
        <f t="shared" si="8"/>
        <v>0</v>
      </c>
      <c r="S54" s="8">
        <f t="shared" si="8"/>
        <v>0</v>
      </c>
      <c r="U54" s="8">
        <f t="shared" si="8"/>
        <v>0</v>
      </c>
    </row>
    <row r="55" spans="1:22" s="3" customFormat="1" ht="12.75">
      <c r="A55" s="51"/>
      <c r="J55" s="9"/>
      <c r="K55" s="9"/>
      <c r="L55" s="9"/>
      <c r="M55" s="9"/>
      <c r="N55" s="9"/>
      <c r="O55" s="9"/>
      <c r="P55" s="9"/>
      <c r="Q55" s="9"/>
      <c r="R55" s="9"/>
      <c r="S55" s="9"/>
      <c r="U55" s="9"/>
    </row>
    <row r="56" spans="1:22" s="3" customFormat="1" ht="12.75">
      <c r="A56" s="51"/>
      <c r="B56" s="7"/>
    </row>
    <row r="57" spans="1:22" s="3" customFormat="1" ht="12.75">
      <c r="A57" s="51"/>
      <c r="J57" s="9"/>
      <c r="K57" s="9"/>
      <c r="L57" s="9"/>
      <c r="M57" s="9"/>
      <c r="N57" s="9"/>
      <c r="O57" s="9"/>
      <c r="P57" s="9"/>
      <c r="Q57" s="9"/>
      <c r="R57" s="9"/>
      <c r="S57" s="9"/>
      <c r="U57" s="9"/>
    </row>
    <row r="58" spans="1:22" s="3" customFormat="1" ht="12.75">
      <c r="A58" s="51"/>
      <c r="J58" s="9"/>
      <c r="K58" s="9"/>
      <c r="L58" s="9"/>
      <c r="M58" s="9"/>
      <c r="N58" s="9"/>
      <c r="O58" s="9"/>
      <c r="P58" s="9"/>
      <c r="Q58" s="9"/>
      <c r="R58" s="9"/>
      <c r="S58" s="9"/>
      <c r="U58" s="9"/>
    </row>
    <row r="59" spans="1:22" s="3" customFormat="1" ht="12.75">
      <c r="A59" s="51"/>
      <c r="B59" s="7" t="s">
        <v>35</v>
      </c>
      <c r="J59" s="9"/>
      <c r="K59" s="9"/>
      <c r="L59" s="9"/>
      <c r="M59" s="9"/>
      <c r="N59" s="9"/>
      <c r="O59" s="9"/>
      <c r="P59" s="9"/>
      <c r="Q59" s="9"/>
      <c r="R59" s="9"/>
      <c r="S59" s="9"/>
      <c r="U59" s="9"/>
    </row>
    <row r="60" spans="1:22" s="3" customFormat="1" ht="12.75">
      <c r="A60" s="51"/>
      <c r="B60" s="7"/>
      <c r="J60" s="9"/>
      <c r="K60" s="9"/>
      <c r="L60" s="9"/>
      <c r="M60" s="9"/>
      <c r="N60" s="9"/>
      <c r="O60" s="9"/>
      <c r="P60" s="9"/>
      <c r="Q60" s="9"/>
      <c r="R60" s="9"/>
      <c r="S60" s="9"/>
      <c r="U60" s="9"/>
    </row>
    <row r="61" spans="1:22" s="3" customFormat="1" ht="12.75">
      <c r="A61" s="51"/>
      <c r="B61" s="17" t="s">
        <v>39</v>
      </c>
      <c r="C61" s="14"/>
      <c r="D61" s="14"/>
      <c r="E61" s="14"/>
      <c r="F61" s="14"/>
      <c r="G61" s="14"/>
      <c r="H61" s="14"/>
    </row>
    <row r="62" spans="1:22" s="3" customFormat="1" ht="12.75">
      <c r="A62" s="51"/>
      <c r="B62" s="3" t="s">
        <v>41</v>
      </c>
      <c r="C62" s="14"/>
      <c r="D62" s="14"/>
      <c r="E62" s="14"/>
      <c r="F62" s="14"/>
      <c r="G62" s="14"/>
      <c r="H62" s="14" t="s">
        <v>58</v>
      </c>
      <c r="J62" s="8">
        <f>SUM(L62:S62)</f>
        <v>10193838.524916828</v>
      </c>
      <c r="K62" s="9"/>
      <c r="L62" s="21">
        <f>'Input Ov. Op-TD'!L31</f>
        <v>0</v>
      </c>
      <c r="M62" s="21">
        <f>'Input Ov. Op-TD'!M31</f>
        <v>0</v>
      </c>
      <c r="N62" s="21">
        <f>'Input Ov. Op-TD'!N31</f>
        <v>8156430.3049168279</v>
      </c>
      <c r="O62" s="21">
        <f>'Input Ov. Op-TD'!O31</f>
        <v>1451296.9600000002</v>
      </c>
      <c r="P62" s="21">
        <f>'Input Ov. Op-TD'!P31</f>
        <v>0</v>
      </c>
      <c r="Q62" s="21">
        <f>'Input Ov. Op-TD'!Q31</f>
        <v>335778.07000000007</v>
      </c>
      <c r="R62" s="21">
        <f>'Input Ov. Op-TD'!R31</f>
        <v>0</v>
      </c>
      <c r="S62" s="21">
        <f>'Input Ov. Op-TD'!S31</f>
        <v>250333.19</v>
      </c>
      <c r="U62" s="21">
        <f>'Input Ov. Op-TD'!U31</f>
        <v>0</v>
      </c>
    </row>
    <row r="63" spans="1:22" s="3" customFormat="1" ht="12.75">
      <c r="A63" s="51"/>
      <c r="C63" s="14"/>
      <c r="D63" s="14"/>
      <c r="E63" s="14"/>
      <c r="F63" s="14"/>
      <c r="G63" s="14"/>
      <c r="H63" s="23"/>
      <c r="I63" s="23"/>
      <c r="J63" s="23"/>
      <c r="K63" s="23"/>
      <c r="L63" s="23"/>
      <c r="M63" s="23"/>
      <c r="N63" s="23"/>
      <c r="O63" s="23"/>
      <c r="P63" s="23"/>
      <c r="Q63" s="23"/>
      <c r="R63" s="23"/>
      <c r="S63" s="23"/>
      <c r="T63" s="23"/>
      <c r="U63" s="23"/>
      <c r="V63" s="23"/>
    </row>
    <row r="64" spans="1:22" s="3" customFormat="1" ht="12.75">
      <c r="A64" s="51"/>
      <c r="B64" s="27" t="s">
        <v>36</v>
      </c>
      <c r="C64" s="14"/>
      <c r="D64" s="14"/>
      <c r="E64" s="14"/>
      <c r="F64" s="14"/>
      <c r="G64" s="14"/>
      <c r="H64" s="14"/>
      <c r="J64" s="23"/>
      <c r="K64" s="23"/>
      <c r="L64" s="23"/>
      <c r="M64" s="23"/>
      <c r="N64" s="23"/>
      <c r="O64" s="23"/>
      <c r="P64" s="23"/>
      <c r="Q64" s="23"/>
      <c r="R64" s="23"/>
      <c r="S64" s="23"/>
      <c r="U64" s="23"/>
    </row>
    <row r="65" spans="1:23" s="3" customFormat="1" ht="12.75">
      <c r="A65" s="51"/>
      <c r="B65" s="3" t="s">
        <v>41</v>
      </c>
      <c r="C65" s="14"/>
      <c r="D65" s="14"/>
      <c r="E65" s="14"/>
      <c r="F65" s="14"/>
      <c r="G65" s="14"/>
      <c r="H65" s="14" t="s">
        <v>58</v>
      </c>
      <c r="J65" s="8">
        <f>SUM(L65:S65)</f>
        <v>8225648.7254989743</v>
      </c>
      <c r="K65" s="9"/>
      <c r="L65" s="21">
        <f>'Input Ov. Op-TD'!L46</f>
        <v>49892.25</v>
      </c>
      <c r="M65" s="21">
        <f>'Input Ov. Op-TD'!M46</f>
        <v>14641.045999999998</v>
      </c>
      <c r="N65" s="21">
        <f>'Input Ov. Op-TD'!N46</f>
        <v>2476000</v>
      </c>
      <c r="O65" s="21">
        <f>'Input Ov. Op-TD'!O46</f>
        <v>4023873.69</v>
      </c>
      <c r="P65" s="21">
        <f>'Input Ov. Op-TD'!P46</f>
        <v>73244.3</v>
      </c>
      <c r="Q65" s="21">
        <f>'Input Ov. Op-TD'!Q46</f>
        <v>1410120.322141815</v>
      </c>
      <c r="R65" s="21">
        <f>'Input Ov. Op-TD'!R46</f>
        <v>36835.877547198528</v>
      </c>
      <c r="S65" s="21">
        <f>'Input Ov. Op-TD'!S46</f>
        <v>141041.23980996135</v>
      </c>
      <c r="U65" s="21">
        <f>'Input Ov. Op-TD'!U46</f>
        <v>0</v>
      </c>
    </row>
    <row r="66" spans="1:23" s="3" customFormat="1" ht="12.75">
      <c r="A66" s="51"/>
      <c r="C66" s="14"/>
      <c r="D66" s="14"/>
      <c r="E66" s="14"/>
      <c r="F66" s="14"/>
      <c r="G66" s="14"/>
      <c r="H66" s="14"/>
      <c r="J66" s="23"/>
      <c r="K66" s="23"/>
      <c r="L66" s="23"/>
      <c r="M66" s="23"/>
      <c r="N66" s="23"/>
      <c r="O66" s="23"/>
      <c r="P66" s="23"/>
      <c r="Q66" s="23"/>
      <c r="R66" s="23"/>
      <c r="S66" s="23"/>
      <c r="U66" s="23"/>
    </row>
    <row r="67" spans="1:23" s="3" customFormat="1" ht="12.75">
      <c r="A67" s="51"/>
      <c r="B67" s="7" t="s">
        <v>201</v>
      </c>
      <c r="C67" s="14"/>
      <c r="D67" s="14"/>
      <c r="E67" s="14"/>
      <c r="F67" s="14"/>
      <c r="G67" s="14"/>
      <c r="H67" s="14"/>
      <c r="J67" s="23"/>
      <c r="K67" s="23"/>
      <c r="L67" s="23"/>
      <c r="M67" s="23"/>
      <c r="N67" s="23"/>
      <c r="O67" s="23"/>
      <c r="P67" s="23"/>
      <c r="Q67" s="23"/>
      <c r="R67" s="23"/>
      <c r="S67" s="23"/>
      <c r="U67" s="23"/>
    </row>
    <row r="68" spans="1:23" s="3" customFormat="1" ht="12.75">
      <c r="A68" s="51"/>
      <c r="B68" s="3" t="s">
        <v>206</v>
      </c>
      <c r="C68" s="14"/>
      <c r="D68" s="14"/>
      <c r="E68" s="14"/>
      <c r="F68" s="14"/>
      <c r="G68" s="14"/>
      <c r="H68" s="14" t="s">
        <v>58</v>
      </c>
      <c r="J68" s="8">
        <f>SUM(L68:S68)</f>
        <v>272082.69</v>
      </c>
      <c r="K68" s="23"/>
      <c r="L68" s="141">
        <f>'Input Ov. Op-TD'!L54</f>
        <v>0</v>
      </c>
      <c r="M68" s="141">
        <f>'Input Ov. Op-TD'!M54</f>
        <v>0</v>
      </c>
      <c r="N68" s="141">
        <f>'Input Ov. Op-TD'!N54</f>
        <v>0</v>
      </c>
      <c r="O68" s="141">
        <f>'Input Ov. Op-TD'!O54</f>
        <v>0</v>
      </c>
      <c r="P68" s="141">
        <f>'Input Ov. Op-TD'!P54</f>
        <v>41.83</v>
      </c>
      <c r="Q68" s="141">
        <f>'Input Ov. Op-TD'!Q54</f>
        <v>272040.86</v>
      </c>
      <c r="R68" s="141">
        <f>'Input Ov. Op-TD'!R54</f>
        <v>0</v>
      </c>
      <c r="S68" s="141">
        <f>'Input Ov. Op-TD'!S54</f>
        <v>0</v>
      </c>
      <c r="U68" s="141">
        <f>'Input Ov. Op-TD'!U54</f>
        <v>0</v>
      </c>
    </row>
    <row r="69" spans="1:23" s="3" customFormat="1" ht="12.75">
      <c r="A69" s="51"/>
      <c r="J69" s="9"/>
      <c r="K69" s="9"/>
      <c r="L69" s="9"/>
      <c r="M69" s="9"/>
      <c r="N69" s="9"/>
      <c r="O69" s="9"/>
      <c r="P69" s="9"/>
      <c r="Q69" s="9"/>
      <c r="R69" s="9"/>
      <c r="S69" s="9"/>
      <c r="U69" s="9"/>
    </row>
    <row r="70" spans="1:23" s="3" customFormat="1" ht="12.75">
      <c r="A70" s="51"/>
      <c r="J70" s="9"/>
      <c r="K70" s="9"/>
      <c r="L70" s="9"/>
      <c r="M70" s="9"/>
      <c r="N70" s="9"/>
      <c r="O70" s="9"/>
      <c r="P70" s="9"/>
      <c r="Q70" s="9"/>
      <c r="R70" s="9"/>
      <c r="S70" s="9"/>
      <c r="U70" s="9"/>
    </row>
    <row r="71" spans="1:23" s="3" customFormat="1" ht="12.75">
      <c r="A71" s="51"/>
      <c r="B71" s="7" t="s">
        <v>48</v>
      </c>
      <c r="J71" s="9"/>
      <c r="K71" s="9"/>
      <c r="L71" s="9"/>
      <c r="M71" s="9"/>
      <c r="N71" s="9"/>
      <c r="O71" s="9"/>
      <c r="P71" s="9"/>
      <c r="Q71" s="9"/>
      <c r="R71" s="9"/>
      <c r="S71" s="9"/>
      <c r="U71" s="9"/>
    </row>
    <row r="72" spans="1:23" s="3" customFormat="1" ht="12.75">
      <c r="A72" s="51"/>
      <c r="J72" s="9"/>
      <c r="K72" s="9"/>
      <c r="L72" s="9"/>
      <c r="M72" s="9"/>
      <c r="N72" s="9"/>
      <c r="O72" s="9"/>
      <c r="P72" s="9"/>
      <c r="Q72" s="9"/>
      <c r="R72" s="9"/>
      <c r="S72" s="9"/>
      <c r="U72" s="9"/>
    </row>
    <row r="73" spans="1:23" s="3" customFormat="1" ht="12.75">
      <c r="A73" s="51"/>
      <c r="B73" s="7" t="s">
        <v>9</v>
      </c>
      <c r="C73" s="7"/>
      <c r="D73" s="7"/>
      <c r="E73" s="7"/>
      <c r="F73" s="7"/>
      <c r="G73" s="7"/>
      <c r="H73" s="7"/>
      <c r="I73" s="7"/>
      <c r="T73" s="7"/>
    </row>
    <row r="74" spans="1:23" s="3" customFormat="1" ht="12.75">
      <c r="A74" s="51"/>
      <c r="B74" s="3" t="s">
        <v>10</v>
      </c>
      <c r="H74" s="3" t="s">
        <v>24</v>
      </c>
      <c r="J74" s="40"/>
      <c r="L74" s="40"/>
      <c r="M74" s="40"/>
      <c r="N74" s="40"/>
      <c r="O74" s="40"/>
      <c r="P74" s="40"/>
      <c r="Q74" s="40"/>
      <c r="R74" s="40"/>
      <c r="S74" s="40"/>
      <c r="U74" s="40"/>
      <c r="W74" s="56" t="s">
        <v>254</v>
      </c>
    </row>
    <row r="75" spans="1:23" s="3" customFormat="1" ht="12.75">
      <c r="A75" s="51"/>
      <c r="B75" s="3" t="s">
        <v>11</v>
      </c>
      <c r="H75" s="3" t="s">
        <v>24</v>
      </c>
      <c r="J75" s="40"/>
      <c r="L75" s="40"/>
      <c r="M75" s="40"/>
      <c r="N75" s="40"/>
      <c r="O75" s="40"/>
      <c r="P75" s="40"/>
      <c r="Q75" s="40"/>
      <c r="R75" s="40"/>
      <c r="S75" s="40"/>
      <c r="U75" s="40"/>
    </row>
    <row r="76" spans="1:23" s="3" customFormat="1" ht="12.75">
      <c r="A76" s="51"/>
      <c r="J76" s="9"/>
      <c r="L76" s="9"/>
      <c r="M76" s="9"/>
      <c r="N76" s="9"/>
      <c r="O76" s="9"/>
      <c r="P76" s="9"/>
      <c r="Q76" s="9"/>
      <c r="R76" s="9"/>
      <c r="S76" s="9"/>
      <c r="U76" s="9"/>
    </row>
    <row r="77" spans="1:23" s="3" customFormat="1" ht="12.75">
      <c r="A77" s="51"/>
      <c r="B77" s="7" t="s">
        <v>12</v>
      </c>
      <c r="C77" s="7"/>
      <c r="D77" s="7"/>
      <c r="E77" s="7"/>
      <c r="F77" s="7"/>
      <c r="G77" s="7"/>
      <c r="J77" s="9"/>
      <c r="L77" s="9"/>
      <c r="M77" s="9"/>
      <c r="N77" s="9"/>
      <c r="O77" s="9"/>
      <c r="P77" s="9"/>
      <c r="Q77" s="9"/>
      <c r="R77" s="9"/>
      <c r="S77" s="9"/>
      <c r="U77" s="9"/>
    </row>
    <row r="78" spans="1:23" s="3" customFormat="1" ht="12.75">
      <c r="A78" s="51"/>
      <c r="B78" s="3" t="s">
        <v>13</v>
      </c>
      <c r="H78" s="3" t="s">
        <v>24</v>
      </c>
      <c r="J78" s="8">
        <f t="shared" ref="J78:J79" si="9">SUM(L78:S78)</f>
        <v>255917076.08277178</v>
      </c>
      <c r="L78" s="8">
        <f>L17+L41-(L62+L65+L68)</f>
        <v>7174308.75</v>
      </c>
      <c r="M78" s="8">
        <f t="shared" ref="M78:U78" si="10">M17+M41-(M62+M65+M68)</f>
        <v>9625111.6466502026</v>
      </c>
      <c r="N78" s="8">
        <f t="shared" si="10"/>
        <v>72802500.154071674</v>
      </c>
      <c r="O78" s="8">
        <f t="shared" si="10"/>
        <v>83869440.854958445</v>
      </c>
      <c r="P78" s="8">
        <f t="shared" si="10"/>
        <v>2665172.77</v>
      </c>
      <c r="Q78" s="8">
        <f t="shared" si="10"/>
        <v>62071730.396792307</v>
      </c>
      <c r="R78" s="8">
        <f t="shared" si="10"/>
        <v>6274560.8370606098</v>
      </c>
      <c r="S78" s="8">
        <f>S17+S41-(S62+S65+S68)</f>
        <v>11434250.673238544</v>
      </c>
      <c r="U78" s="8">
        <f t="shared" si="10"/>
        <v>0</v>
      </c>
    </row>
    <row r="79" spans="1:23" s="3" customFormat="1" ht="12.75">
      <c r="A79" s="51"/>
      <c r="B79" s="3" t="s">
        <v>14</v>
      </c>
      <c r="H79" s="3" t="s">
        <v>24</v>
      </c>
      <c r="J79" s="8">
        <f t="shared" si="9"/>
        <v>5412222.6907922579</v>
      </c>
      <c r="L79" s="8">
        <f t="shared" ref="L79:U79" si="11">L18+L42</f>
        <v>0</v>
      </c>
      <c r="M79" s="8">
        <f t="shared" si="11"/>
        <v>0</v>
      </c>
      <c r="N79" s="8">
        <f t="shared" si="11"/>
        <v>0</v>
      </c>
      <c r="O79" s="8">
        <f t="shared" si="11"/>
        <v>0</v>
      </c>
      <c r="P79" s="8">
        <f t="shared" si="11"/>
        <v>312336.64000000001</v>
      </c>
      <c r="Q79" s="8">
        <f t="shared" si="11"/>
        <v>5099886.0507922582</v>
      </c>
      <c r="R79" s="8">
        <f t="shared" si="11"/>
        <v>0</v>
      </c>
      <c r="S79" s="8">
        <f>S18+S42</f>
        <v>0</v>
      </c>
      <c r="U79" s="8">
        <f t="shared" si="11"/>
        <v>0</v>
      </c>
    </row>
    <row r="80" spans="1:23" s="3" customFormat="1" ht="12.75">
      <c r="A80" s="51"/>
      <c r="J80" s="9"/>
      <c r="L80" s="9"/>
      <c r="M80" s="9"/>
      <c r="N80" s="9"/>
      <c r="O80" s="9"/>
      <c r="P80" s="9"/>
      <c r="Q80" s="9"/>
      <c r="R80" s="9"/>
      <c r="S80" s="9"/>
    </row>
    <row r="81" spans="1:23" s="3" customFormat="1" ht="12.75">
      <c r="A81" s="51"/>
      <c r="B81" s="7" t="s">
        <v>15</v>
      </c>
      <c r="C81" s="7"/>
      <c r="D81" s="7"/>
      <c r="E81" s="7"/>
      <c r="F81" s="7"/>
      <c r="G81" s="7"/>
      <c r="J81" s="9"/>
      <c r="L81" s="9"/>
      <c r="M81" s="9"/>
      <c r="N81" s="9"/>
      <c r="O81" s="9"/>
      <c r="P81" s="9"/>
      <c r="Q81" s="9"/>
      <c r="R81" s="9"/>
      <c r="S81" s="9"/>
    </row>
    <row r="82" spans="1:23" s="3" customFormat="1" ht="12.75">
      <c r="A82" s="51"/>
      <c r="B82" s="3" t="s">
        <v>16</v>
      </c>
      <c r="H82" s="3" t="s">
        <v>24</v>
      </c>
      <c r="J82" s="8">
        <f t="shared" ref="J82:J83" si="12">SUM(L82:S82)</f>
        <v>27853361.315894756</v>
      </c>
      <c r="L82" s="8">
        <f t="shared" ref="L82:U82" si="13">L21+L45</f>
        <v>84</v>
      </c>
      <c r="M82" s="8">
        <f t="shared" si="13"/>
        <v>391176.4</v>
      </c>
      <c r="N82" s="8">
        <f t="shared" si="13"/>
        <v>767902.47589475755</v>
      </c>
      <c r="O82" s="8">
        <f t="shared" si="13"/>
        <v>13691948</v>
      </c>
      <c r="P82" s="8">
        <f t="shared" si="13"/>
        <v>96427.44</v>
      </c>
      <c r="Q82" s="8">
        <f t="shared" si="13"/>
        <v>12898160</v>
      </c>
      <c r="R82" s="8">
        <f t="shared" si="13"/>
        <v>7663</v>
      </c>
      <c r="S82" s="8">
        <f>S21+S45</f>
        <v>0</v>
      </c>
      <c r="U82" s="8">
        <f t="shared" si="13"/>
        <v>0</v>
      </c>
    </row>
    <row r="83" spans="1:23" s="3" customFormat="1" ht="12.75">
      <c r="A83" s="51"/>
      <c r="B83" s="3" t="s">
        <v>17</v>
      </c>
      <c r="H83" s="3" t="s">
        <v>24</v>
      </c>
      <c r="J83" s="8">
        <f t="shared" si="12"/>
        <v>1124</v>
      </c>
      <c r="L83" s="8">
        <f t="shared" ref="L83:U83" si="14">L22+L46</f>
        <v>1124</v>
      </c>
      <c r="M83" s="8">
        <f t="shared" si="14"/>
        <v>0</v>
      </c>
      <c r="N83" s="8">
        <f t="shared" si="14"/>
        <v>0</v>
      </c>
      <c r="O83" s="8">
        <f t="shared" si="14"/>
        <v>0</v>
      </c>
      <c r="P83" s="8">
        <f t="shared" si="14"/>
        <v>0</v>
      </c>
      <c r="Q83" s="8">
        <f t="shared" si="14"/>
        <v>0</v>
      </c>
      <c r="R83" s="8">
        <f t="shared" si="14"/>
        <v>0</v>
      </c>
      <c r="S83" s="8">
        <f>S22+S46</f>
        <v>0</v>
      </c>
      <c r="U83" s="8">
        <f t="shared" si="14"/>
        <v>0</v>
      </c>
    </row>
    <row r="84" spans="1:23" s="3" customFormat="1" ht="12.75">
      <c r="A84" s="51"/>
      <c r="J84" s="9"/>
      <c r="L84" s="9"/>
      <c r="M84" s="9"/>
      <c r="N84" s="9"/>
      <c r="O84" s="9"/>
      <c r="P84" s="9"/>
      <c r="Q84" s="9"/>
      <c r="R84" s="9"/>
      <c r="S84" s="9"/>
      <c r="U84" s="9"/>
    </row>
    <row r="85" spans="1:23" s="3" customFormat="1" ht="12.75">
      <c r="A85" s="51"/>
      <c r="B85" s="7" t="s">
        <v>18</v>
      </c>
      <c r="C85" s="7"/>
      <c r="D85" s="7"/>
      <c r="E85" s="7"/>
      <c r="F85" s="7"/>
      <c r="G85" s="7"/>
      <c r="J85" s="9"/>
      <c r="L85" s="9"/>
      <c r="M85" s="9"/>
      <c r="N85" s="9"/>
      <c r="O85" s="9"/>
      <c r="P85" s="9"/>
      <c r="Q85" s="9"/>
      <c r="R85" s="9"/>
      <c r="S85" s="9"/>
      <c r="U85" s="9"/>
    </row>
    <row r="86" spans="1:23" s="3" customFormat="1" ht="12.75">
      <c r="A86" s="51"/>
      <c r="B86" s="3" t="s">
        <v>19</v>
      </c>
      <c r="D86" s="12"/>
      <c r="H86" s="3" t="s">
        <v>24</v>
      </c>
      <c r="J86" s="8">
        <f t="shared" ref="J86:J87" si="15">SUM(L86:S86)</f>
        <v>700</v>
      </c>
      <c r="L86" s="8">
        <f t="shared" ref="L86:U86" si="16">L25+L49</f>
        <v>0</v>
      </c>
      <c r="M86" s="8">
        <f t="shared" si="16"/>
        <v>0</v>
      </c>
      <c r="N86" s="8">
        <f t="shared" si="16"/>
        <v>0</v>
      </c>
      <c r="O86" s="8">
        <f t="shared" si="16"/>
        <v>0</v>
      </c>
      <c r="P86" s="8">
        <f t="shared" si="16"/>
        <v>0</v>
      </c>
      <c r="Q86" s="8">
        <f t="shared" si="16"/>
        <v>0</v>
      </c>
      <c r="R86" s="8">
        <f t="shared" si="16"/>
        <v>0</v>
      </c>
      <c r="S86" s="8">
        <f>S25+S49</f>
        <v>700</v>
      </c>
      <c r="U86" s="8">
        <f t="shared" si="16"/>
        <v>0</v>
      </c>
    </row>
    <row r="87" spans="1:23" s="3" customFormat="1" ht="12.75">
      <c r="A87" s="51"/>
      <c r="B87" s="3" t="s">
        <v>20</v>
      </c>
      <c r="D87" s="12"/>
      <c r="H87" s="3" t="s">
        <v>24</v>
      </c>
      <c r="J87" s="8">
        <f t="shared" si="15"/>
        <v>198918.47444714792</v>
      </c>
      <c r="L87" s="8">
        <f t="shared" ref="L87:U87" si="17">L26+L50</f>
        <v>0</v>
      </c>
      <c r="M87" s="8">
        <f t="shared" si="17"/>
        <v>0</v>
      </c>
      <c r="N87" s="8">
        <f t="shared" si="17"/>
        <v>91024.030594383323</v>
      </c>
      <c r="O87" s="8">
        <f t="shared" si="17"/>
        <v>0</v>
      </c>
      <c r="P87" s="8">
        <f t="shared" si="17"/>
        <v>3894.670819786887</v>
      </c>
      <c r="Q87" s="8">
        <f t="shared" si="17"/>
        <v>103316.82953417371</v>
      </c>
      <c r="R87" s="8">
        <f t="shared" si="17"/>
        <v>0</v>
      </c>
      <c r="S87" s="8">
        <f>S26+S50</f>
        <v>682.9434988039917</v>
      </c>
      <c r="U87" s="8">
        <f t="shared" si="17"/>
        <v>0</v>
      </c>
    </row>
    <row r="88" spans="1:23" s="3" customFormat="1" ht="12.75">
      <c r="A88" s="51"/>
      <c r="B88" s="3" t="s">
        <v>21</v>
      </c>
      <c r="H88" s="3" t="s">
        <v>24</v>
      </c>
      <c r="J88" s="8">
        <f>SUM(L88:S88)</f>
        <v>658765.02069199574</v>
      </c>
      <c r="L88" s="8">
        <f t="shared" ref="L88:U88" si="18">L27+L51</f>
        <v>3504</v>
      </c>
      <c r="M88" s="8">
        <f t="shared" si="18"/>
        <v>13070.677785593216</v>
      </c>
      <c r="N88" s="8">
        <f t="shared" si="18"/>
        <v>177160.62569518763</v>
      </c>
      <c r="O88" s="8">
        <f t="shared" si="18"/>
        <v>179108.00886856153</v>
      </c>
      <c r="P88" s="8">
        <f t="shared" si="18"/>
        <v>8080.36</v>
      </c>
      <c r="Q88" s="8">
        <f t="shared" si="18"/>
        <v>180369.21447999129</v>
      </c>
      <c r="R88" s="8">
        <f t="shared" si="18"/>
        <v>61496.209935612234</v>
      </c>
      <c r="S88" s="8">
        <f>S27+S51</f>
        <v>35975.923927049807</v>
      </c>
      <c r="U88" s="8">
        <f t="shared" si="18"/>
        <v>0</v>
      </c>
    </row>
    <row r="89" spans="1:23" s="3" customFormat="1" ht="12.75">
      <c r="A89" s="51"/>
      <c r="B89" s="3" t="s">
        <v>22</v>
      </c>
      <c r="H89" s="3" t="s">
        <v>24</v>
      </c>
      <c r="J89" s="8">
        <f>SUM(L89:S89)</f>
        <v>6536678.6407631161</v>
      </c>
      <c r="L89" s="8">
        <f t="shared" ref="L89:U89" si="19">L28+L52</f>
        <v>0</v>
      </c>
      <c r="M89" s="8">
        <f t="shared" si="19"/>
        <v>0</v>
      </c>
      <c r="N89" s="8">
        <f t="shared" si="19"/>
        <v>2829182.2484512334</v>
      </c>
      <c r="O89" s="8">
        <f t="shared" si="19"/>
        <v>3391946.0158972405</v>
      </c>
      <c r="P89" s="8">
        <f t="shared" si="19"/>
        <v>28255.919999999998</v>
      </c>
      <c r="Q89" s="8">
        <f t="shared" si="19"/>
        <v>101370.89832073201</v>
      </c>
      <c r="R89" s="8">
        <f t="shared" si="19"/>
        <v>58717.849409781425</v>
      </c>
      <c r="S89" s="8">
        <f>S28+S52</f>
        <v>127205.70868412919</v>
      </c>
      <c r="U89" s="8">
        <f t="shared" si="19"/>
        <v>0</v>
      </c>
    </row>
    <row r="90" spans="1:23" s="3" customFormat="1" ht="12.75">
      <c r="A90" s="51"/>
      <c r="J90" s="9"/>
      <c r="L90" s="9"/>
      <c r="M90" s="9"/>
      <c r="N90" s="9"/>
      <c r="O90" s="9"/>
      <c r="P90" s="9"/>
      <c r="Q90" s="9"/>
      <c r="R90" s="9"/>
      <c r="S90" s="9"/>
      <c r="U90" s="9"/>
    </row>
    <row r="91" spans="1:23" s="3" customFormat="1" ht="12.75">
      <c r="A91" s="51"/>
      <c r="J91" s="11"/>
      <c r="K91" s="11"/>
      <c r="S91" s="11"/>
      <c r="U91" s="11"/>
      <c r="W91" s="3" t="s">
        <v>219</v>
      </c>
    </row>
    <row r="92" spans="1:23" s="3" customFormat="1" ht="12.75">
      <c r="A92" s="51"/>
      <c r="B92" s="17" t="s">
        <v>216</v>
      </c>
      <c r="J92" s="11"/>
      <c r="K92" s="11"/>
      <c r="L92" s="11"/>
      <c r="M92" s="11"/>
      <c r="N92" s="11"/>
      <c r="O92" s="11"/>
      <c r="P92" s="11"/>
      <c r="Q92" s="11"/>
      <c r="R92" s="11"/>
      <c r="S92" s="11"/>
      <c r="U92" s="11"/>
    </row>
    <row r="93" spans="1:23" s="3" customFormat="1" ht="12.75">
      <c r="A93" s="51"/>
      <c r="J93" s="11"/>
      <c r="K93" s="11"/>
      <c r="L93" s="61" t="s">
        <v>2</v>
      </c>
      <c r="M93" s="61" t="s">
        <v>52</v>
      </c>
      <c r="N93" s="61" t="s">
        <v>3</v>
      </c>
      <c r="O93" s="61" t="s">
        <v>4</v>
      </c>
      <c r="P93" s="61" t="s">
        <v>5</v>
      </c>
      <c r="Q93" s="61" t="s">
        <v>6</v>
      </c>
      <c r="R93" s="61" t="s">
        <v>7</v>
      </c>
      <c r="S93" s="11"/>
      <c r="U93" s="11"/>
    </row>
    <row r="94" spans="1:23" s="3" customFormat="1" ht="12.75">
      <c r="A94" s="51"/>
      <c r="B94" s="7" t="s">
        <v>218</v>
      </c>
      <c r="J94" s="11"/>
      <c r="K94" s="11"/>
      <c r="L94" s="11"/>
      <c r="M94" s="11"/>
      <c r="N94" s="11"/>
      <c r="O94" s="11"/>
      <c r="P94" s="11"/>
      <c r="Q94" s="11"/>
      <c r="R94" s="11"/>
      <c r="S94" s="11"/>
      <c r="U94" s="11"/>
    </row>
    <row r="95" spans="1:23" s="3" customFormat="1" ht="12.75">
      <c r="A95" s="51"/>
      <c r="B95" s="3" t="s">
        <v>217</v>
      </c>
      <c r="H95" s="3" t="s">
        <v>24</v>
      </c>
      <c r="J95" s="8">
        <f>SUM(L95:R95)</f>
        <v>268724360.90946633</v>
      </c>
      <c r="K95" s="11"/>
      <c r="L95" s="8">
        <f>SUM(L78:L79,L86:L89)</f>
        <v>7177812.75</v>
      </c>
      <c r="M95" s="8">
        <f>SUM(M78:M79,M86:M89)</f>
        <v>9638182.3244357966</v>
      </c>
      <c r="N95" s="8">
        <f>SUM(N78:N79,N86:N89)-SUM(U78:U79,U86:U89)+SUM(S78:S79,S86:S89)</f>
        <v>87498682.30816099</v>
      </c>
      <c r="O95" s="8">
        <f>SUM(O78:O79,O86:O89)+SUM(U78:U79,U86:U89)</f>
        <v>87440494.879724249</v>
      </c>
      <c r="P95" s="8">
        <f>SUM(P78:P79,P86:P89)</f>
        <v>3017740.3608197868</v>
      </c>
      <c r="Q95" s="8">
        <f t="shared" ref="Q95:R95" si="20">SUM(Q78:Q79,Q86:Q89)</f>
        <v>67556673.389919475</v>
      </c>
      <c r="R95" s="8">
        <f t="shared" si="20"/>
        <v>6394774.8964060033</v>
      </c>
      <c r="S95" s="11"/>
      <c r="U95" s="11"/>
    </row>
    <row r="96" spans="1:23" s="3" customFormat="1" ht="12.75">
      <c r="A96" s="51"/>
      <c r="J96" s="11"/>
      <c r="K96" s="11"/>
      <c r="L96" s="11"/>
      <c r="M96" s="11"/>
      <c r="N96" s="11"/>
      <c r="O96" s="11"/>
      <c r="P96" s="11"/>
      <c r="Q96" s="11"/>
      <c r="R96" s="11"/>
      <c r="S96" s="11"/>
      <c r="U96" s="11"/>
    </row>
    <row r="97" spans="1:21" s="4" customFormat="1" ht="12.75">
      <c r="B97" s="4" t="s">
        <v>49</v>
      </c>
      <c r="J97" s="5"/>
      <c r="K97" s="5"/>
      <c r="L97" s="5"/>
      <c r="M97" s="5"/>
      <c r="N97" s="5"/>
      <c r="O97" s="5"/>
      <c r="P97" s="5"/>
      <c r="Q97" s="5"/>
      <c r="R97" s="5"/>
      <c r="S97" s="5"/>
      <c r="U97" s="5"/>
    </row>
    <row r="98" spans="1:21" s="3" customFormat="1" ht="12.75"/>
    <row r="99" spans="1:21" s="3" customFormat="1" ht="12.75">
      <c r="B99" s="7" t="s">
        <v>33</v>
      </c>
    </row>
    <row r="100" spans="1:21" s="3" customFormat="1" ht="12.75"/>
    <row r="101" spans="1:21" s="3" customFormat="1" ht="12.75">
      <c r="A101" s="51"/>
      <c r="B101" s="7" t="s">
        <v>9</v>
      </c>
      <c r="C101" s="7"/>
      <c r="D101" s="7"/>
      <c r="E101" s="7"/>
      <c r="F101" s="7"/>
      <c r="G101" s="7"/>
      <c r="H101" s="7"/>
      <c r="I101" s="7"/>
      <c r="T101" s="7"/>
    </row>
    <row r="102" spans="1:21" s="3" customFormat="1" ht="12.75">
      <c r="A102" s="51"/>
      <c r="B102" s="3" t="s">
        <v>10</v>
      </c>
      <c r="H102" s="3" t="s">
        <v>27</v>
      </c>
      <c r="J102" s="8">
        <f t="shared" ref="J102:J103" si="21">SUM(L102:S102)</f>
        <v>0</v>
      </c>
      <c r="L102" s="40"/>
      <c r="M102" s="40"/>
      <c r="N102" s="40"/>
      <c r="O102" s="40"/>
      <c r="P102" s="40"/>
      <c r="Q102" s="40"/>
      <c r="R102" s="40"/>
      <c r="S102" s="40"/>
      <c r="U102" s="40"/>
    </row>
    <row r="103" spans="1:21" s="3" customFormat="1" ht="12.75">
      <c r="A103" s="51"/>
      <c r="B103" s="3" t="s">
        <v>11</v>
      </c>
      <c r="H103" s="3" t="s">
        <v>27</v>
      </c>
      <c r="J103" s="8">
        <f t="shared" si="21"/>
        <v>1033939.152</v>
      </c>
      <c r="L103" s="21">
        <f>'Input OPEX-TD'!L35</f>
        <v>0</v>
      </c>
      <c r="M103" s="21">
        <f>'Input OPEX-TD'!M35</f>
        <v>0</v>
      </c>
      <c r="N103" s="21">
        <f>'Input OPEX-TD'!N35</f>
        <v>0</v>
      </c>
      <c r="O103" s="21">
        <f>'Input OPEX-TD'!O35</f>
        <v>913111.272</v>
      </c>
      <c r="P103" s="21">
        <f>'Input OPEX-TD'!P35</f>
        <v>0</v>
      </c>
      <c r="Q103" s="21">
        <f>'Input OPEX-TD'!Q35</f>
        <v>120827.88</v>
      </c>
      <c r="R103" s="21">
        <f>'Input OPEX-TD'!R35</f>
        <v>0</v>
      </c>
      <c r="S103" s="21">
        <f>'Input OPEX-TD'!S35</f>
        <v>0</v>
      </c>
      <c r="U103" s="40"/>
    </row>
    <row r="104" spans="1:21" s="3" customFormat="1" ht="12.75">
      <c r="A104" s="51"/>
      <c r="J104" s="9"/>
      <c r="L104" s="9"/>
      <c r="M104" s="9"/>
      <c r="N104" s="9"/>
      <c r="O104" s="9"/>
      <c r="P104" s="9"/>
      <c r="Q104" s="9"/>
      <c r="R104" s="9"/>
      <c r="S104" s="9"/>
      <c r="U104" s="9"/>
    </row>
    <row r="105" spans="1:21" s="3" customFormat="1" ht="12.75">
      <c r="A105" s="51"/>
      <c r="B105" s="7" t="s">
        <v>12</v>
      </c>
      <c r="C105" s="7"/>
      <c r="D105" s="7"/>
      <c r="E105" s="7"/>
      <c r="F105" s="7"/>
      <c r="G105" s="7"/>
      <c r="J105" s="9"/>
      <c r="L105" s="9"/>
      <c r="M105" s="9"/>
      <c r="N105" s="9"/>
      <c r="O105" s="9"/>
      <c r="P105" s="9"/>
      <c r="Q105" s="9"/>
      <c r="R105" s="9"/>
      <c r="S105" s="9"/>
      <c r="U105" s="9"/>
    </row>
    <row r="106" spans="1:21" s="3" customFormat="1" ht="12.75">
      <c r="A106" s="51"/>
      <c r="B106" s="3" t="s">
        <v>13</v>
      </c>
      <c r="H106" s="3" t="s">
        <v>27</v>
      </c>
      <c r="J106" s="8">
        <f t="shared" ref="J106:J107" si="22">SUM(L106:S106)</f>
        <v>284585703.74249226</v>
      </c>
      <c r="L106" s="21">
        <f>'Input OPEX-TD'!L38</f>
        <v>7494602.8816998694</v>
      </c>
      <c r="M106" s="21">
        <f>'Input OPEX-TD'!M38</f>
        <v>9528889.9983800165</v>
      </c>
      <c r="N106" s="21">
        <f>'Input OPEX-TD'!N38</f>
        <v>90810089.702017665</v>
      </c>
      <c r="O106" s="21">
        <f>'Input OPEX-TD'!O38</f>
        <v>89938274.919896051</v>
      </c>
      <c r="P106" s="21">
        <f>'Input OPEX-TD'!P38</f>
        <v>2256596.6799999997</v>
      </c>
      <c r="Q106" s="21">
        <f>'Input OPEX-TD'!Q38</f>
        <v>66131333.383944184</v>
      </c>
      <c r="R106" s="21">
        <f>'Input OPEX-TD'!R38</f>
        <v>5003196.1703985929</v>
      </c>
      <c r="S106" s="21">
        <f>'Input OPEX-TD'!S38</f>
        <v>13422720.006155889</v>
      </c>
      <c r="U106" s="21">
        <f>'Input OPEX-TD'!U38</f>
        <v>9302109.0999999996</v>
      </c>
    </row>
    <row r="107" spans="1:21" s="3" customFormat="1" ht="12.75">
      <c r="A107" s="51"/>
      <c r="B107" s="3" t="s">
        <v>14</v>
      </c>
      <c r="H107" s="3" t="s">
        <v>27</v>
      </c>
      <c r="J107" s="8">
        <f t="shared" si="22"/>
        <v>6986818.8821647456</v>
      </c>
      <c r="L107" s="21">
        <f>'Input OPEX-TD'!L39</f>
        <v>0</v>
      </c>
      <c r="M107" s="21">
        <f>'Input OPEX-TD'!M39</f>
        <v>0</v>
      </c>
      <c r="N107" s="21">
        <f>'Input OPEX-TD'!N39</f>
        <v>0</v>
      </c>
      <c r="O107" s="21">
        <f>'Input OPEX-TD'!O39</f>
        <v>0</v>
      </c>
      <c r="P107" s="21">
        <f>'Input OPEX-TD'!P39</f>
        <v>622110.03</v>
      </c>
      <c r="Q107" s="21">
        <f>'Input OPEX-TD'!Q39</f>
        <v>6364708.8521647453</v>
      </c>
      <c r="R107" s="21">
        <f>'Input OPEX-TD'!R39</f>
        <v>0</v>
      </c>
      <c r="S107" s="21">
        <f>'Input OPEX-TD'!S39</f>
        <v>0</v>
      </c>
      <c r="U107" s="21">
        <f>'Input OPEX-TD'!U39</f>
        <v>0</v>
      </c>
    </row>
    <row r="108" spans="1:21" s="3" customFormat="1" ht="12.75">
      <c r="A108" s="51"/>
      <c r="J108" s="9"/>
      <c r="L108" s="9"/>
      <c r="M108" s="9"/>
      <c r="N108" s="9"/>
      <c r="O108" s="9"/>
      <c r="P108" s="9"/>
      <c r="Q108" s="9"/>
      <c r="R108" s="9"/>
      <c r="S108" s="9"/>
      <c r="U108" s="9"/>
    </row>
    <row r="109" spans="1:21" s="3" customFormat="1" ht="12.75">
      <c r="A109" s="51"/>
      <c r="B109" s="7" t="s">
        <v>15</v>
      </c>
      <c r="C109" s="7"/>
      <c r="D109" s="7"/>
      <c r="E109" s="7"/>
      <c r="F109" s="7"/>
      <c r="G109" s="7"/>
      <c r="J109" s="9"/>
      <c r="L109" s="9"/>
      <c r="M109" s="9"/>
      <c r="N109" s="9"/>
      <c r="O109" s="9"/>
      <c r="P109" s="9"/>
      <c r="Q109" s="9"/>
      <c r="R109" s="9"/>
      <c r="S109" s="9"/>
      <c r="U109" s="9"/>
    </row>
    <row r="110" spans="1:21" s="3" customFormat="1" ht="12.75">
      <c r="A110" s="51"/>
      <c r="B110" s="3" t="s">
        <v>16</v>
      </c>
      <c r="H110" s="3" t="s">
        <v>27</v>
      </c>
      <c r="J110" s="8">
        <f t="shared" ref="J110:J111" si="23">SUM(L110:S110)</f>
        <v>30545142.75</v>
      </c>
      <c r="L110" s="21">
        <f>'Input OPEX-TD'!L42</f>
        <v>0</v>
      </c>
      <c r="M110" s="21">
        <f>'Input OPEX-TD'!M42</f>
        <v>451449</v>
      </c>
      <c r="N110" s="21">
        <f>'Input OPEX-TD'!N42</f>
        <v>0</v>
      </c>
      <c r="O110" s="21">
        <f>'Input OPEX-TD'!O42</f>
        <v>17769008.27</v>
      </c>
      <c r="P110" s="21">
        <f>'Input OPEX-TD'!P42</f>
        <v>96750.48</v>
      </c>
      <c r="Q110" s="21">
        <f>'Input OPEX-TD'!Q42</f>
        <v>12227935</v>
      </c>
      <c r="R110" s="21">
        <f>'Input OPEX-TD'!R42</f>
        <v>0</v>
      </c>
      <c r="S110" s="21">
        <f>'Input OPEX-TD'!S42</f>
        <v>0</v>
      </c>
      <c r="U110" s="21">
        <f>'Input OPEX-TD'!U42</f>
        <v>0</v>
      </c>
    </row>
    <row r="111" spans="1:21" s="3" customFormat="1" ht="12.75">
      <c r="A111" s="51"/>
      <c r="B111" s="3" t="s">
        <v>17</v>
      </c>
      <c r="H111" s="3" t="s">
        <v>27</v>
      </c>
      <c r="J111" s="8">
        <f t="shared" si="23"/>
        <v>787758.37308995798</v>
      </c>
      <c r="L111" s="21">
        <f>'Input OPEX-TD'!L43</f>
        <v>210.91139999999999</v>
      </c>
      <c r="M111" s="21">
        <f>'Input OPEX-TD'!M43</f>
        <v>0</v>
      </c>
      <c r="N111" s="21">
        <f>'Input OPEX-TD'!N43</f>
        <v>787547.461689958</v>
      </c>
      <c r="O111" s="21">
        <f>'Input OPEX-TD'!O43</f>
        <v>0</v>
      </c>
      <c r="P111" s="21">
        <f>'Input OPEX-TD'!P43</f>
        <v>0</v>
      </c>
      <c r="Q111" s="21">
        <f>'Input OPEX-TD'!Q43</f>
        <v>0</v>
      </c>
      <c r="R111" s="21">
        <f>'Input OPEX-TD'!R43</f>
        <v>0</v>
      </c>
      <c r="S111" s="21">
        <f>'Input OPEX-TD'!S43</f>
        <v>0</v>
      </c>
      <c r="U111" s="21">
        <f>'Input OPEX-TD'!U43</f>
        <v>0</v>
      </c>
    </row>
    <row r="112" spans="1:21" s="3" customFormat="1" ht="12.75">
      <c r="A112" s="51"/>
      <c r="J112" s="9"/>
      <c r="L112" s="9"/>
      <c r="M112" s="9"/>
      <c r="N112" s="9"/>
      <c r="O112" s="9"/>
      <c r="P112" s="9"/>
      <c r="Q112" s="9"/>
      <c r="R112" s="9"/>
      <c r="S112" s="9"/>
      <c r="U112" s="9"/>
    </row>
    <row r="113" spans="1:21" s="3" customFormat="1" ht="12.75">
      <c r="A113" s="51"/>
      <c r="B113" s="7" t="s">
        <v>18</v>
      </c>
      <c r="C113" s="7"/>
      <c r="D113" s="7"/>
      <c r="E113" s="7"/>
      <c r="F113" s="7"/>
      <c r="G113" s="7"/>
      <c r="J113" s="9"/>
      <c r="L113" s="9"/>
      <c r="M113" s="9"/>
      <c r="N113" s="9"/>
      <c r="O113" s="9"/>
      <c r="P113" s="9"/>
      <c r="Q113" s="9"/>
      <c r="R113" s="9"/>
      <c r="S113" s="9"/>
      <c r="U113" s="9"/>
    </row>
    <row r="114" spans="1:21" s="3" customFormat="1" ht="12.75">
      <c r="A114" s="51"/>
      <c r="B114" s="3" t="s">
        <v>19</v>
      </c>
      <c r="D114" s="12"/>
      <c r="H114" s="3" t="s">
        <v>27</v>
      </c>
      <c r="J114" s="8">
        <f t="shared" ref="J114:J117" si="24">SUM(L114:S114)</f>
        <v>391994.10458791861</v>
      </c>
      <c r="L114" s="21">
        <f>'Input OPEX-TD'!L46</f>
        <v>0</v>
      </c>
      <c r="M114" s="21">
        <f>'Input OPEX-TD'!M46</f>
        <v>0</v>
      </c>
      <c r="N114" s="21">
        <f>'Input OPEX-TD'!N46</f>
        <v>377827.77236342779</v>
      </c>
      <c r="O114" s="21">
        <f>'Input OPEX-TD'!O46</f>
        <v>0</v>
      </c>
      <c r="P114" s="21">
        <f>'Input OPEX-TD'!P46</f>
        <v>0</v>
      </c>
      <c r="Q114" s="21">
        <f>'Input OPEX-TD'!Q46</f>
        <v>14166.332224490819</v>
      </c>
      <c r="R114" s="21">
        <f>'Input OPEX-TD'!R46</f>
        <v>0</v>
      </c>
      <c r="S114" s="21">
        <f>'Input OPEX-TD'!S46</f>
        <v>0</v>
      </c>
      <c r="U114" s="21">
        <f>'Input OPEX-TD'!U46</f>
        <v>0</v>
      </c>
    </row>
    <row r="115" spans="1:21" s="3" customFormat="1" ht="12.75">
      <c r="A115" s="51"/>
      <c r="B115" s="3" t="s">
        <v>20</v>
      </c>
      <c r="D115" s="12"/>
      <c r="H115" s="3" t="s">
        <v>27</v>
      </c>
      <c r="J115" s="8">
        <f t="shared" si="24"/>
        <v>96195.284280019841</v>
      </c>
      <c r="L115" s="21">
        <f>'Input OPEX-TD'!L47</f>
        <v>0</v>
      </c>
      <c r="M115" s="21">
        <f>'Input OPEX-TD'!M47</f>
        <v>0</v>
      </c>
      <c r="N115" s="21">
        <f>'Input OPEX-TD'!N47</f>
        <v>60018.006440147001</v>
      </c>
      <c r="O115" s="21">
        <f>'Input OPEX-TD'!O47</f>
        <v>0</v>
      </c>
      <c r="P115" s="21">
        <f>'Input OPEX-TD'!P47</f>
        <v>11036.91</v>
      </c>
      <c r="Q115" s="21">
        <f>'Input OPEX-TD'!Q47</f>
        <v>24773.3149489547</v>
      </c>
      <c r="R115" s="21">
        <f>'Input OPEX-TD'!R47</f>
        <v>0</v>
      </c>
      <c r="S115" s="21">
        <f>'Input OPEX-TD'!S47</f>
        <v>367.05289091813</v>
      </c>
      <c r="U115" s="21">
        <f>'Input OPEX-TD'!U47</f>
        <v>0</v>
      </c>
    </row>
    <row r="116" spans="1:21" s="3" customFormat="1" ht="12.75">
      <c r="A116" s="51"/>
      <c r="B116" s="3" t="s">
        <v>21</v>
      </c>
      <c r="H116" s="3" t="s">
        <v>27</v>
      </c>
      <c r="J116" s="8">
        <f t="shared" si="24"/>
        <v>323777.79840955284</v>
      </c>
      <c r="L116" s="21">
        <f>'Input OPEX-TD'!L48</f>
        <v>0</v>
      </c>
      <c r="M116" s="21">
        <f>'Input OPEX-TD'!M48</f>
        <v>0</v>
      </c>
      <c r="N116" s="21">
        <f>'Input OPEX-TD'!N48</f>
        <v>84368.341538571563</v>
      </c>
      <c r="O116" s="21">
        <f>'Input OPEX-TD'!O48</f>
        <v>96946.761992787651</v>
      </c>
      <c r="P116" s="21">
        <f>'Input OPEX-TD'!P48</f>
        <v>0</v>
      </c>
      <c r="Q116" s="21">
        <f>'Input OPEX-TD'!Q48</f>
        <v>35146.95092970851</v>
      </c>
      <c r="R116" s="21">
        <f>'Input OPEX-TD'!R48</f>
        <v>69181.799999999988</v>
      </c>
      <c r="S116" s="21">
        <f>'Input OPEX-TD'!S48</f>
        <v>38133.943948485117</v>
      </c>
      <c r="U116" s="21">
        <f>'Input OPEX-TD'!U48</f>
        <v>0</v>
      </c>
    </row>
    <row r="117" spans="1:21" s="3" customFormat="1" ht="12.75">
      <c r="A117" s="51"/>
      <c r="B117" s="3" t="s">
        <v>22</v>
      </c>
      <c r="H117" s="3" t="s">
        <v>27</v>
      </c>
      <c r="J117" s="8">
        <f t="shared" si="24"/>
        <v>6384372.9783408446</v>
      </c>
      <c r="L117" s="21">
        <f>'Input OPEX-TD'!L49</f>
        <v>0</v>
      </c>
      <c r="M117" s="21">
        <f>'Input OPEX-TD'!M49</f>
        <v>5424.935386516433</v>
      </c>
      <c r="N117" s="21">
        <f>'Input OPEX-TD'!N49</f>
        <v>2121777.7030996648</v>
      </c>
      <c r="O117" s="21">
        <f>'Input OPEX-TD'!O49</f>
        <v>3889528.0646033064</v>
      </c>
      <c r="P117" s="21">
        <f>'Input OPEX-TD'!P49</f>
        <v>39587.730000000003</v>
      </c>
      <c r="Q117" s="21">
        <f>'Input OPEX-TD'!Q49</f>
        <v>86950.93338272332</v>
      </c>
      <c r="R117" s="21">
        <f>'Input OPEX-TD'!R49</f>
        <v>13093.207643185393</v>
      </c>
      <c r="S117" s="21">
        <f>'Input OPEX-TD'!S49</f>
        <v>228010.40422544724</v>
      </c>
      <c r="U117" s="21">
        <f>'Input OPEX-TD'!U49</f>
        <v>0</v>
      </c>
    </row>
    <row r="118" spans="1:21" s="3" customFormat="1" ht="12.75">
      <c r="A118" s="51"/>
      <c r="J118" s="9"/>
      <c r="L118" s="9"/>
      <c r="M118" s="9"/>
      <c r="N118" s="9"/>
      <c r="O118" s="9"/>
      <c r="P118" s="9"/>
      <c r="Q118" s="9"/>
      <c r="R118" s="9"/>
      <c r="S118" s="9"/>
      <c r="U118" s="9"/>
    </row>
    <row r="119" spans="1:21" s="3" customFormat="1" ht="12.75">
      <c r="A119" s="51"/>
      <c r="B119" s="7" t="s">
        <v>23</v>
      </c>
      <c r="C119" s="7"/>
      <c r="D119" s="7"/>
      <c r="E119" s="7"/>
      <c r="F119" s="7"/>
      <c r="G119" s="7"/>
      <c r="H119" s="3" t="s">
        <v>27</v>
      </c>
      <c r="J119" s="8">
        <f>SUM(L119:S119)</f>
        <v>331135703.06536525</v>
      </c>
      <c r="L119" s="8">
        <f>SUM(L102:L103,L106:L107,L110:L111,L114:L117)</f>
        <v>7494813.793099869</v>
      </c>
      <c r="M119" s="8">
        <f t="shared" ref="M119:U119" si="25">SUM(M102:M103,M106:M107,M110:M111,M114:M117)</f>
        <v>9985763.9337665327</v>
      </c>
      <c r="N119" s="8">
        <f t="shared" si="25"/>
        <v>94241628.987149447</v>
      </c>
      <c r="O119" s="8">
        <f t="shared" si="25"/>
        <v>112606869.28849214</v>
      </c>
      <c r="P119" s="8">
        <f t="shared" si="25"/>
        <v>3026081.83</v>
      </c>
      <c r="Q119" s="8">
        <f t="shared" si="25"/>
        <v>85005842.647594795</v>
      </c>
      <c r="R119" s="8">
        <f t="shared" si="25"/>
        <v>5085471.1780417785</v>
      </c>
      <c r="S119" s="8">
        <f>SUM(S102:S103,S106:S107,S110:S111,S114:S117)</f>
        <v>13689231.40722074</v>
      </c>
      <c r="U119" s="8">
        <f t="shared" si="25"/>
        <v>9302109.0999999996</v>
      </c>
    </row>
    <row r="120" spans="1:21" s="3" customFormat="1" ht="12.75">
      <c r="A120" s="51"/>
      <c r="J120" s="9"/>
      <c r="K120" s="9"/>
      <c r="L120" s="9"/>
      <c r="M120" s="9"/>
      <c r="N120" s="9"/>
      <c r="O120" s="9"/>
      <c r="P120" s="9"/>
      <c r="Q120" s="9"/>
      <c r="R120" s="9"/>
      <c r="S120" s="9"/>
      <c r="U120" s="9"/>
    </row>
    <row r="121" spans="1:21" s="3" customFormat="1" ht="12.75">
      <c r="A121" s="51"/>
      <c r="J121" s="9"/>
      <c r="K121" s="9"/>
      <c r="L121" s="9"/>
      <c r="M121" s="9"/>
      <c r="N121" s="9"/>
      <c r="O121" s="9"/>
      <c r="P121" s="9"/>
      <c r="Q121" s="9"/>
      <c r="R121" s="9"/>
      <c r="S121" s="9"/>
      <c r="U121" s="9"/>
    </row>
    <row r="122" spans="1:21" s="3" customFormat="1" ht="12.75">
      <c r="A122" s="51"/>
      <c r="B122" s="7"/>
      <c r="J122" s="9"/>
      <c r="K122" s="9"/>
      <c r="L122" s="9"/>
      <c r="M122" s="9"/>
      <c r="N122" s="9"/>
      <c r="O122" s="9"/>
      <c r="P122" s="9"/>
      <c r="Q122" s="9"/>
      <c r="R122" s="9"/>
      <c r="S122" s="9"/>
      <c r="U122" s="9"/>
    </row>
    <row r="123" spans="1:21" s="3" customFormat="1" ht="12.75">
      <c r="A123" s="51"/>
      <c r="B123" s="7" t="s">
        <v>34</v>
      </c>
      <c r="J123" s="9"/>
      <c r="K123" s="9"/>
      <c r="L123" s="9"/>
      <c r="M123" s="9"/>
      <c r="N123" s="9"/>
      <c r="O123" s="9"/>
      <c r="P123" s="9"/>
      <c r="Q123" s="9"/>
      <c r="R123" s="9"/>
      <c r="S123" s="9"/>
      <c r="U123" s="9"/>
    </row>
    <row r="124" spans="1:21" s="3" customFormat="1" ht="12.75">
      <c r="A124" s="51"/>
      <c r="J124" s="9"/>
      <c r="K124" s="9"/>
      <c r="L124" s="9"/>
      <c r="M124" s="9"/>
      <c r="N124" s="9"/>
      <c r="O124" s="9"/>
      <c r="P124" s="9"/>
      <c r="Q124" s="9"/>
      <c r="R124" s="9"/>
      <c r="S124" s="9"/>
      <c r="U124" s="9"/>
    </row>
    <row r="125" spans="1:21" s="3" customFormat="1" ht="12.75">
      <c r="A125" s="51"/>
      <c r="B125" s="7" t="s">
        <v>9</v>
      </c>
      <c r="J125" s="9"/>
      <c r="K125" s="9"/>
      <c r="L125" s="9"/>
      <c r="M125" s="9"/>
      <c r="N125" s="9"/>
      <c r="O125" s="9"/>
      <c r="P125" s="9"/>
      <c r="Q125" s="9"/>
      <c r="R125" s="9"/>
      <c r="S125" s="9"/>
      <c r="U125" s="9"/>
    </row>
    <row r="126" spans="1:21" s="3" customFormat="1" ht="12.75">
      <c r="A126" s="51"/>
      <c r="B126" s="3" t="s">
        <v>10</v>
      </c>
      <c r="H126" s="3" t="s">
        <v>27</v>
      </c>
      <c r="J126" s="8">
        <f t="shared" ref="J126:J127" si="26">SUM(L126:S126)</f>
        <v>0</v>
      </c>
      <c r="K126" s="9"/>
      <c r="L126" s="10"/>
      <c r="M126" s="10"/>
      <c r="N126" s="10"/>
      <c r="O126" s="10"/>
      <c r="P126" s="10"/>
      <c r="Q126" s="10"/>
      <c r="R126" s="10"/>
      <c r="S126" s="10"/>
      <c r="U126" s="40"/>
    </row>
    <row r="127" spans="1:21" s="3" customFormat="1" ht="12.75">
      <c r="A127" s="51"/>
      <c r="B127" s="3" t="s">
        <v>11</v>
      </c>
      <c r="H127" s="3" t="s">
        <v>27</v>
      </c>
      <c r="J127" s="8">
        <f t="shared" si="26"/>
        <v>0</v>
      </c>
      <c r="K127" s="9"/>
      <c r="L127" s="10"/>
      <c r="M127" s="10"/>
      <c r="N127" s="10"/>
      <c r="O127" s="10"/>
      <c r="P127" s="10"/>
      <c r="Q127" s="10"/>
      <c r="R127" s="10"/>
      <c r="S127" s="10"/>
      <c r="U127" s="40"/>
    </row>
    <row r="128" spans="1:21" s="3" customFormat="1" ht="12.75">
      <c r="A128" s="51"/>
      <c r="J128" s="23"/>
      <c r="K128" s="9"/>
      <c r="L128" s="9"/>
      <c r="M128" s="9"/>
      <c r="N128" s="9"/>
      <c r="O128" s="9"/>
      <c r="P128" s="9"/>
      <c r="Q128" s="9"/>
      <c r="R128" s="9"/>
      <c r="S128" s="9"/>
      <c r="U128" s="9"/>
    </row>
    <row r="129" spans="1:21" s="3" customFormat="1" ht="12.75">
      <c r="A129" s="51"/>
      <c r="B129" s="7" t="s">
        <v>12</v>
      </c>
      <c r="J129" s="23"/>
      <c r="K129" s="9"/>
      <c r="L129" s="9"/>
      <c r="M129" s="9"/>
      <c r="N129" s="9"/>
      <c r="O129" s="9"/>
      <c r="P129" s="9"/>
      <c r="Q129" s="9"/>
      <c r="R129" s="9"/>
      <c r="S129" s="9"/>
      <c r="U129" s="9"/>
    </row>
    <row r="130" spans="1:21" s="3" customFormat="1" ht="12.75">
      <c r="A130" s="51"/>
      <c r="B130" s="3" t="s">
        <v>13</v>
      </c>
      <c r="H130" s="3" t="s">
        <v>27</v>
      </c>
      <c r="J130" s="8">
        <f t="shared" ref="J130:J131" si="27">SUM(L130:S130)</f>
        <v>0</v>
      </c>
      <c r="K130" s="9"/>
      <c r="L130" s="10"/>
      <c r="M130" s="10"/>
      <c r="N130" s="10"/>
      <c r="O130" s="10"/>
      <c r="P130" s="10"/>
      <c r="Q130" s="10"/>
      <c r="R130" s="10"/>
      <c r="S130" s="10"/>
      <c r="U130" s="10"/>
    </row>
    <row r="131" spans="1:21" s="3" customFormat="1" ht="12.75">
      <c r="A131" s="51"/>
      <c r="B131" s="3" t="s">
        <v>14</v>
      </c>
      <c r="H131" s="3" t="s">
        <v>27</v>
      </c>
      <c r="J131" s="8">
        <f t="shared" si="27"/>
        <v>0</v>
      </c>
      <c r="K131" s="9"/>
      <c r="L131" s="10"/>
      <c r="M131" s="10"/>
      <c r="N131" s="10"/>
      <c r="O131" s="10"/>
      <c r="P131" s="10"/>
      <c r="Q131" s="10"/>
      <c r="R131" s="10"/>
      <c r="S131" s="10"/>
      <c r="U131" s="10"/>
    </row>
    <row r="132" spans="1:21" s="3" customFormat="1" ht="12.75">
      <c r="A132" s="51"/>
      <c r="K132" s="9"/>
    </row>
    <row r="133" spans="1:21" s="3" customFormat="1" ht="12.75">
      <c r="A133" s="51"/>
      <c r="B133" s="7" t="s">
        <v>15</v>
      </c>
      <c r="K133" s="9"/>
    </row>
    <row r="134" spans="1:21" s="3" customFormat="1" ht="12.75">
      <c r="A134" s="51"/>
      <c r="B134" s="3" t="s">
        <v>16</v>
      </c>
      <c r="H134" s="3" t="s">
        <v>27</v>
      </c>
      <c r="J134" s="8">
        <f t="shared" ref="J134:J135" si="28">SUM(L134:S134)</f>
        <v>0</v>
      </c>
      <c r="K134" s="9"/>
      <c r="L134" s="10"/>
      <c r="M134" s="10"/>
      <c r="N134" s="10"/>
      <c r="O134" s="10"/>
      <c r="P134" s="10"/>
      <c r="Q134" s="10"/>
      <c r="R134" s="10"/>
      <c r="S134" s="10"/>
      <c r="U134" s="10"/>
    </row>
    <row r="135" spans="1:21" s="3" customFormat="1" ht="12.75">
      <c r="A135" s="51"/>
      <c r="B135" s="3" t="s">
        <v>17</v>
      </c>
      <c r="H135" s="3" t="s">
        <v>27</v>
      </c>
      <c r="J135" s="8">
        <f t="shared" si="28"/>
        <v>0</v>
      </c>
      <c r="K135" s="9"/>
      <c r="L135" s="10"/>
      <c r="M135" s="10"/>
      <c r="N135" s="10"/>
      <c r="O135" s="10"/>
      <c r="P135" s="10"/>
      <c r="Q135" s="10"/>
      <c r="R135" s="10"/>
      <c r="S135" s="10"/>
      <c r="U135" s="10"/>
    </row>
    <row r="136" spans="1:21" s="3" customFormat="1" ht="12.75">
      <c r="A136" s="51"/>
    </row>
    <row r="137" spans="1:21" s="3" customFormat="1" ht="12.75">
      <c r="A137" s="51"/>
      <c r="B137" s="7" t="s">
        <v>18</v>
      </c>
    </row>
    <row r="138" spans="1:21" s="3" customFormat="1" ht="12.75">
      <c r="A138" s="51"/>
      <c r="B138" s="3" t="s">
        <v>19</v>
      </c>
      <c r="H138" s="3" t="s">
        <v>27</v>
      </c>
      <c r="J138" s="8">
        <f t="shared" ref="J138:J141" si="29">SUM(L138:S138)</f>
        <v>0</v>
      </c>
      <c r="K138" s="9"/>
      <c r="L138" s="10"/>
      <c r="M138" s="10"/>
      <c r="N138" s="10"/>
      <c r="O138" s="10"/>
      <c r="P138" s="10"/>
      <c r="Q138" s="10"/>
      <c r="R138" s="10"/>
      <c r="S138" s="10"/>
      <c r="U138" s="10"/>
    </row>
    <row r="139" spans="1:21" s="3" customFormat="1" ht="12.75">
      <c r="A139" s="51"/>
      <c r="B139" s="3" t="s">
        <v>20</v>
      </c>
      <c r="H139" s="3" t="s">
        <v>27</v>
      </c>
      <c r="J139" s="8">
        <f t="shared" si="29"/>
        <v>0</v>
      </c>
      <c r="K139" s="9"/>
      <c r="L139" s="10"/>
      <c r="M139" s="10"/>
      <c r="N139" s="10"/>
      <c r="O139" s="10"/>
      <c r="P139" s="10"/>
      <c r="Q139" s="10"/>
      <c r="R139" s="10"/>
      <c r="S139" s="10"/>
      <c r="U139" s="10"/>
    </row>
    <row r="140" spans="1:21" s="3" customFormat="1" ht="12.75">
      <c r="A140" s="51"/>
      <c r="B140" s="3" t="s">
        <v>21</v>
      </c>
      <c r="H140" s="3" t="s">
        <v>27</v>
      </c>
      <c r="J140" s="8">
        <f t="shared" si="29"/>
        <v>0</v>
      </c>
      <c r="K140" s="9"/>
      <c r="L140" s="10"/>
      <c r="M140" s="10"/>
      <c r="N140" s="10"/>
      <c r="O140" s="10"/>
      <c r="P140" s="10"/>
      <c r="Q140" s="10"/>
      <c r="R140" s="10"/>
      <c r="S140" s="10"/>
      <c r="U140" s="10"/>
    </row>
    <row r="141" spans="1:21" s="3" customFormat="1" ht="12.75">
      <c r="A141" s="51"/>
      <c r="B141" s="3" t="s">
        <v>22</v>
      </c>
      <c r="H141" s="3" t="s">
        <v>27</v>
      </c>
      <c r="J141" s="8">
        <f t="shared" si="29"/>
        <v>0</v>
      </c>
      <c r="K141" s="9"/>
      <c r="L141" s="10"/>
      <c r="M141" s="10"/>
      <c r="N141" s="10"/>
      <c r="O141" s="10"/>
      <c r="P141" s="10"/>
      <c r="Q141" s="10"/>
      <c r="R141" s="10"/>
      <c r="S141" s="10"/>
      <c r="U141" s="10"/>
    </row>
    <row r="142" spans="1:21" s="3" customFormat="1" ht="12.75">
      <c r="A142" s="51"/>
    </row>
    <row r="143" spans="1:21" s="3" customFormat="1" ht="12.75">
      <c r="A143" s="51"/>
      <c r="B143" s="7" t="s">
        <v>23</v>
      </c>
      <c r="H143" s="3" t="s">
        <v>27</v>
      </c>
      <c r="J143" s="8">
        <f>SUM(L143:S143)</f>
        <v>0</v>
      </c>
      <c r="K143" s="11"/>
      <c r="L143" s="8">
        <f>SUM(L126:L127,L130:L131,L134:L135,L138:L141)</f>
        <v>0</v>
      </c>
      <c r="M143" s="8">
        <f t="shared" ref="M143:U143" si="30">SUM(M126:M127,M130:M131,M134:M135,M138:M141)</f>
        <v>0</v>
      </c>
      <c r="N143" s="8">
        <f t="shared" si="30"/>
        <v>0</v>
      </c>
      <c r="O143" s="8">
        <f t="shared" si="30"/>
        <v>0</v>
      </c>
      <c r="P143" s="8">
        <f t="shared" si="30"/>
        <v>0</v>
      </c>
      <c r="Q143" s="8">
        <f t="shared" si="30"/>
        <v>0</v>
      </c>
      <c r="R143" s="8">
        <f t="shared" si="30"/>
        <v>0</v>
      </c>
      <c r="S143" s="8">
        <f t="shared" si="30"/>
        <v>0</v>
      </c>
      <c r="U143" s="8">
        <f t="shared" si="30"/>
        <v>0</v>
      </c>
    </row>
    <row r="144" spans="1:21" s="3" customFormat="1" ht="12.75">
      <c r="A144" s="51"/>
      <c r="J144" s="9"/>
      <c r="K144" s="9"/>
      <c r="L144" s="9"/>
      <c r="M144" s="9"/>
      <c r="N144" s="9"/>
      <c r="O144" s="9"/>
      <c r="P144" s="9"/>
      <c r="Q144" s="9"/>
      <c r="R144" s="9"/>
      <c r="S144" s="9"/>
      <c r="U144" s="9"/>
    </row>
    <row r="145" spans="1:22" s="3" customFormat="1" ht="12.75">
      <c r="A145" s="51"/>
      <c r="B145" s="7"/>
    </row>
    <row r="146" spans="1:22" s="3" customFormat="1" ht="12.75">
      <c r="A146" s="51"/>
      <c r="J146" s="9"/>
      <c r="K146" s="9"/>
      <c r="L146" s="9"/>
      <c r="M146" s="9"/>
      <c r="N146" s="9"/>
      <c r="O146" s="9"/>
      <c r="P146" s="9"/>
      <c r="Q146" s="9"/>
      <c r="R146" s="9"/>
      <c r="S146" s="9"/>
      <c r="U146" s="9"/>
    </row>
    <row r="147" spans="1:22" s="3" customFormat="1" ht="12.75">
      <c r="A147" s="51"/>
      <c r="J147" s="9"/>
      <c r="K147" s="9"/>
      <c r="L147" s="9"/>
      <c r="M147" s="9"/>
      <c r="N147" s="9"/>
      <c r="O147" s="9"/>
      <c r="P147" s="9"/>
      <c r="Q147" s="9"/>
      <c r="R147" s="9"/>
      <c r="S147" s="9"/>
      <c r="U147" s="9"/>
    </row>
    <row r="148" spans="1:22" s="3" customFormat="1" ht="12.75">
      <c r="A148" s="51"/>
      <c r="B148" s="7" t="s">
        <v>35</v>
      </c>
      <c r="J148" s="9"/>
      <c r="K148" s="9"/>
      <c r="L148" s="9"/>
      <c r="M148" s="9"/>
      <c r="N148" s="9"/>
      <c r="O148" s="9"/>
      <c r="P148" s="9"/>
      <c r="Q148" s="9"/>
      <c r="R148" s="9"/>
      <c r="S148" s="9"/>
      <c r="U148" s="9"/>
    </row>
    <row r="149" spans="1:22" s="3" customFormat="1" ht="12.75">
      <c r="A149" s="51"/>
      <c r="B149" s="7"/>
      <c r="J149" s="9"/>
      <c r="K149" s="9"/>
      <c r="L149" s="9"/>
      <c r="M149" s="9"/>
      <c r="N149" s="9"/>
      <c r="O149" s="9"/>
      <c r="P149" s="9"/>
      <c r="Q149" s="9"/>
      <c r="R149" s="9"/>
      <c r="S149" s="9"/>
      <c r="U149" s="9"/>
    </row>
    <row r="150" spans="1:22" s="3" customFormat="1" ht="12.75">
      <c r="A150" s="51"/>
      <c r="B150" s="17" t="s">
        <v>39</v>
      </c>
      <c r="C150" s="14"/>
      <c r="D150" s="14"/>
      <c r="E150" s="14"/>
      <c r="F150" s="14"/>
      <c r="G150" s="14"/>
      <c r="H150" s="14"/>
    </row>
    <row r="151" spans="1:22" s="3" customFormat="1" ht="12.75">
      <c r="A151" s="51"/>
      <c r="B151" s="3" t="s">
        <v>41</v>
      </c>
      <c r="C151" s="14"/>
      <c r="D151" s="14"/>
      <c r="E151" s="14"/>
      <c r="F151" s="14"/>
      <c r="G151" s="14"/>
      <c r="H151" s="3" t="s">
        <v>27</v>
      </c>
      <c r="J151" s="8">
        <f>SUM(L151:S151)</f>
        <v>8522071.2162390947</v>
      </c>
      <c r="K151" s="9"/>
      <c r="L151" s="21">
        <f>'Input Ov. Op-TD'!L80</f>
        <v>0</v>
      </c>
      <c r="M151" s="21">
        <f>'Input Ov. Op-TD'!M80</f>
        <v>0</v>
      </c>
      <c r="N151" s="21">
        <f>'Input Ov. Op-TD'!N80</f>
        <v>7317188.1362390947</v>
      </c>
      <c r="O151" s="21">
        <f>'Input Ov. Op-TD'!O80</f>
        <v>95195.060000000012</v>
      </c>
      <c r="P151" s="21">
        <f>'Input Ov. Op-TD'!P80</f>
        <v>0</v>
      </c>
      <c r="Q151" s="21">
        <f>'Input Ov. Op-TD'!Q80</f>
        <v>398536.61</v>
      </c>
      <c r="R151" s="21">
        <f>'Input Ov. Op-TD'!R80</f>
        <v>0</v>
      </c>
      <c r="S151" s="21">
        <f>'Input Ov. Op-TD'!S80</f>
        <v>711151.41</v>
      </c>
      <c r="U151" s="21">
        <f>'Input Ov. Op-TD'!U80</f>
        <v>1044553.8</v>
      </c>
    </row>
    <row r="152" spans="1:22" s="3" customFormat="1" ht="12.75">
      <c r="A152" s="51"/>
      <c r="C152" s="14"/>
      <c r="D152" s="14"/>
      <c r="E152" s="14"/>
      <c r="F152" s="14"/>
      <c r="G152" s="14"/>
      <c r="H152" s="23"/>
      <c r="I152" s="23"/>
      <c r="J152" s="23"/>
      <c r="K152" s="23"/>
      <c r="L152" s="23"/>
      <c r="M152" s="23"/>
      <c r="N152" s="23"/>
      <c r="O152" s="23"/>
      <c r="P152" s="23"/>
      <c r="Q152" s="23"/>
      <c r="R152" s="23"/>
      <c r="S152" s="23"/>
      <c r="T152" s="23"/>
      <c r="U152" s="23"/>
      <c r="V152" s="23"/>
    </row>
    <row r="153" spans="1:22" s="3" customFormat="1" ht="12.75">
      <c r="A153" s="51"/>
      <c r="B153" s="27" t="s">
        <v>36</v>
      </c>
      <c r="C153" s="14"/>
      <c r="D153" s="14"/>
      <c r="E153" s="14"/>
      <c r="F153" s="14"/>
      <c r="G153" s="14"/>
      <c r="H153" s="14"/>
      <c r="J153" s="23"/>
      <c r="K153" s="23"/>
      <c r="L153" s="23"/>
      <c r="M153" s="23"/>
      <c r="N153" s="23"/>
      <c r="O153" s="23"/>
      <c r="P153" s="23"/>
      <c r="Q153" s="23"/>
      <c r="R153" s="23"/>
      <c r="S153" s="23"/>
      <c r="U153" s="23"/>
    </row>
    <row r="154" spans="1:22" s="3" customFormat="1" ht="12.75">
      <c r="A154" s="51"/>
      <c r="B154" s="3" t="s">
        <v>41</v>
      </c>
      <c r="C154" s="14"/>
      <c r="D154" s="14"/>
      <c r="E154" s="14"/>
      <c r="F154" s="14"/>
      <c r="G154" s="14"/>
      <c r="H154" s="3" t="s">
        <v>27</v>
      </c>
      <c r="J154" s="8">
        <f>SUM(L154:S154)</f>
        <v>5894054.2273859419</v>
      </c>
      <c r="K154" s="9"/>
      <c r="L154" s="21">
        <f>'Input Ov. Op-TD'!L94</f>
        <v>41737.340428078256</v>
      </c>
      <c r="M154" s="21">
        <f>'Input Ov. Op-TD'!M94</f>
        <v>9070.0889999999999</v>
      </c>
      <c r="N154" s="21">
        <f>'Input Ov. Op-TD'!N94</f>
        <v>2085733.1165496456</v>
      </c>
      <c r="O154" s="21">
        <f>'Input Ov. Op-TD'!O94</f>
        <v>1996789.4674845799</v>
      </c>
      <c r="P154" s="21">
        <f>'Input Ov. Op-TD'!P94</f>
        <v>95644.329999999987</v>
      </c>
      <c r="Q154" s="21">
        <f>'Input Ov. Op-TD'!Q94</f>
        <v>1460012.5500000003</v>
      </c>
      <c r="R154" s="21">
        <f>'Input Ov. Op-TD'!R94</f>
        <v>-7152.5953585657426</v>
      </c>
      <c r="S154" s="21">
        <f>'Input Ov. Op-TD'!S94</f>
        <v>212219.92928220305</v>
      </c>
      <c r="U154" s="21">
        <f>'Input Ov. Op-TD'!U94</f>
        <v>12870.201435885949</v>
      </c>
    </row>
    <row r="155" spans="1:22" s="3" customFormat="1" ht="12.75">
      <c r="A155" s="51"/>
      <c r="C155" s="14"/>
      <c r="D155" s="14"/>
      <c r="E155" s="14"/>
      <c r="F155" s="14"/>
      <c r="G155" s="14"/>
      <c r="H155" s="14"/>
      <c r="J155" s="23"/>
      <c r="K155" s="23"/>
      <c r="L155" s="23"/>
      <c r="M155" s="23"/>
      <c r="N155" s="23"/>
      <c r="O155" s="23"/>
      <c r="P155" s="23"/>
      <c r="Q155" s="23"/>
      <c r="R155" s="23"/>
      <c r="S155" s="23"/>
      <c r="U155" s="23"/>
    </row>
    <row r="156" spans="1:22" s="3" customFormat="1" ht="12.75">
      <c r="A156" s="51"/>
      <c r="B156" s="7" t="s">
        <v>201</v>
      </c>
      <c r="C156" s="14"/>
      <c r="D156" s="14"/>
      <c r="E156" s="14"/>
      <c r="F156" s="14"/>
      <c r="G156" s="14"/>
      <c r="H156" s="14"/>
      <c r="J156" s="23"/>
      <c r="K156" s="23"/>
      <c r="L156" s="23"/>
      <c r="M156" s="23"/>
      <c r="N156" s="23"/>
      <c r="O156" s="23"/>
      <c r="P156" s="23"/>
      <c r="Q156" s="23"/>
      <c r="R156" s="23"/>
      <c r="S156" s="23"/>
      <c r="U156" s="23"/>
    </row>
    <row r="157" spans="1:22" s="3" customFormat="1" ht="12.75">
      <c r="A157" s="51"/>
      <c r="B157" s="3" t="s">
        <v>206</v>
      </c>
      <c r="C157" s="14"/>
      <c r="D157" s="14"/>
      <c r="E157" s="14"/>
      <c r="F157" s="14"/>
      <c r="G157" s="14"/>
      <c r="H157" s="3" t="s">
        <v>27</v>
      </c>
      <c r="J157" s="8">
        <f>SUM(L157:S157)</f>
        <v>229204.5</v>
      </c>
      <c r="K157" s="23"/>
      <c r="L157" s="141">
        <f>'Input Ov. Op-TD'!L101</f>
        <v>1290.3499999999999</v>
      </c>
      <c r="M157" s="141">
        <f>'Input Ov. Op-TD'!M101</f>
        <v>0</v>
      </c>
      <c r="N157" s="141">
        <f>'Input Ov. Op-TD'!N101</f>
        <v>0</v>
      </c>
      <c r="O157" s="141">
        <f>'Input Ov. Op-TD'!O101</f>
        <v>0</v>
      </c>
      <c r="P157" s="141">
        <f>'Input Ov. Op-TD'!P101</f>
        <v>2026.57</v>
      </c>
      <c r="Q157" s="141">
        <f>'Input Ov. Op-TD'!Q101</f>
        <v>225887.58</v>
      </c>
      <c r="R157" s="141">
        <f>'Input Ov. Op-TD'!R101</f>
        <v>0</v>
      </c>
      <c r="S157" s="141">
        <f>'Input Ov. Op-TD'!S101</f>
        <v>0</v>
      </c>
      <c r="U157" s="141">
        <f>'Input Ov. Op-TD'!U101</f>
        <v>0</v>
      </c>
    </row>
    <row r="158" spans="1:22" s="3" customFormat="1" ht="12.75">
      <c r="A158" s="51"/>
      <c r="C158" s="14"/>
      <c r="D158" s="14"/>
      <c r="E158" s="14"/>
      <c r="F158" s="14"/>
      <c r="G158" s="14"/>
      <c r="H158" s="14"/>
      <c r="J158" s="23"/>
      <c r="K158" s="23"/>
      <c r="L158" s="23"/>
      <c r="M158" s="23"/>
      <c r="N158" s="23"/>
      <c r="O158" s="23"/>
      <c r="P158" s="23"/>
      <c r="Q158" s="23"/>
      <c r="R158" s="23"/>
      <c r="S158" s="23"/>
      <c r="U158" s="23"/>
    </row>
    <row r="159" spans="1:22" s="3" customFormat="1" ht="12.75">
      <c r="A159" s="51"/>
      <c r="J159" s="9"/>
      <c r="K159" s="9"/>
      <c r="L159" s="9"/>
      <c r="M159" s="9"/>
      <c r="N159" s="9"/>
      <c r="O159" s="9"/>
      <c r="P159" s="9"/>
      <c r="Q159" s="9"/>
      <c r="R159" s="9"/>
      <c r="S159" s="9"/>
      <c r="U159" s="9"/>
    </row>
    <row r="160" spans="1:22" s="3" customFormat="1" ht="12.75">
      <c r="A160" s="51"/>
      <c r="B160" s="7" t="s">
        <v>48</v>
      </c>
      <c r="J160" s="9"/>
      <c r="K160" s="9"/>
      <c r="L160" s="9"/>
      <c r="M160" s="9"/>
      <c r="N160" s="9"/>
      <c r="O160" s="9"/>
      <c r="P160" s="9"/>
      <c r="Q160" s="9"/>
      <c r="R160" s="9"/>
      <c r="S160" s="9"/>
      <c r="U160" s="9"/>
    </row>
    <row r="161" spans="1:23" s="3" customFormat="1" ht="12.75">
      <c r="A161" s="51"/>
      <c r="J161" s="9"/>
      <c r="K161" s="9"/>
      <c r="L161" s="9"/>
      <c r="M161" s="9"/>
      <c r="N161" s="9"/>
      <c r="O161" s="9"/>
      <c r="P161" s="9"/>
      <c r="Q161" s="9"/>
      <c r="R161" s="9"/>
      <c r="S161" s="9"/>
      <c r="U161" s="9"/>
    </row>
    <row r="162" spans="1:23" s="3" customFormat="1" ht="12.75">
      <c r="A162" s="51"/>
      <c r="B162" s="7" t="s">
        <v>9</v>
      </c>
      <c r="C162" s="7"/>
      <c r="D162" s="7"/>
      <c r="E162" s="7"/>
      <c r="F162" s="7"/>
      <c r="G162" s="7"/>
      <c r="H162" s="7"/>
      <c r="I162" s="7"/>
      <c r="T162" s="7"/>
    </row>
    <row r="163" spans="1:23" s="3" customFormat="1" ht="12.75">
      <c r="A163" s="51"/>
      <c r="B163" s="3" t="s">
        <v>10</v>
      </c>
      <c r="H163" s="3" t="s">
        <v>27</v>
      </c>
      <c r="J163" s="8">
        <f t="shared" ref="J163:J164" si="31">SUM(L163:S163)</f>
        <v>0</v>
      </c>
      <c r="L163" s="40"/>
      <c r="M163" s="40"/>
      <c r="N163" s="40"/>
      <c r="O163" s="40"/>
      <c r="P163" s="40"/>
      <c r="Q163" s="40"/>
      <c r="R163" s="40"/>
      <c r="S163" s="40"/>
      <c r="U163" s="40"/>
    </row>
    <row r="164" spans="1:23" s="3" customFormat="1" ht="12.75">
      <c r="A164" s="51"/>
      <c r="B164" s="3" t="s">
        <v>11</v>
      </c>
      <c r="H164" s="3" t="s">
        <v>27</v>
      </c>
      <c r="J164" s="8">
        <f t="shared" si="31"/>
        <v>1033939.152</v>
      </c>
      <c r="L164" s="8">
        <f t="shared" ref="L164:S164" si="32">L103+L127</f>
        <v>0</v>
      </c>
      <c r="M164" s="8">
        <f t="shared" si="32"/>
        <v>0</v>
      </c>
      <c r="N164" s="8">
        <f t="shared" si="32"/>
        <v>0</v>
      </c>
      <c r="O164" s="8">
        <f t="shared" si="32"/>
        <v>913111.272</v>
      </c>
      <c r="P164" s="8">
        <f t="shared" si="32"/>
        <v>0</v>
      </c>
      <c r="Q164" s="8">
        <f t="shared" si="32"/>
        <v>120827.88</v>
      </c>
      <c r="R164" s="8">
        <f t="shared" si="32"/>
        <v>0</v>
      </c>
      <c r="S164" s="8">
        <f t="shared" si="32"/>
        <v>0</v>
      </c>
      <c r="U164" s="8">
        <f>U103+U127</f>
        <v>0</v>
      </c>
    </row>
    <row r="165" spans="1:23" s="3" customFormat="1" ht="12.75">
      <c r="A165" s="51"/>
      <c r="J165" s="9"/>
      <c r="L165" s="9"/>
      <c r="M165" s="9"/>
      <c r="N165" s="9"/>
      <c r="O165" s="9"/>
      <c r="P165" s="9"/>
      <c r="Q165" s="9"/>
      <c r="R165" s="9"/>
      <c r="S165" s="9"/>
      <c r="U165" s="9"/>
    </row>
    <row r="166" spans="1:23" s="3" customFormat="1" ht="12.75">
      <c r="A166" s="51"/>
      <c r="B166" s="7" t="s">
        <v>12</v>
      </c>
      <c r="C166" s="7"/>
      <c r="D166" s="7"/>
      <c r="E166" s="7"/>
      <c r="F166" s="7"/>
      <c r="G166" s="7"/>
      <c r="J166" s="9"/>
      <c r="L166" s="9"/>
      <c r="M166" s="9"/>
      <c r="N166" s="9"/>
      <c r="O166" s="9"/>
      <c r="P166" s="9"/>
      <c r="Q166" s="9"/>
      <c r="R166" s="9"/>
      <c r="S166" s="9"/>
      <c r="U166" s="9"/>
    </row>
    <row r="167" spans="1:23" s="3" customFormat="1" ht="12.75">
      <c r="A167" s="51"/>
      <c r="B167" s="3" t="s">
        <v>13</v>
      </c>
      <c r="H167" s="3" t="s">
        <v>27</v>
      </c>
      <c r="J167" s="8">
        <f t="shared" ref="J167:J168" si="33">SUM(L167:S167)</f>
        <v>269940373.79886723</v>
      </c>
      <c r="L167" s="8">
        <f>L106+L130-(L151+L154+L157)</f>
        <v>7451575.1912717912</v>
      </c>
      <c r="M167" s="8">
        <f t="shared" ref="M167:U167" si="34">M106+M130-(M151+M154+M157)</f>
        <v>9519819.9093800168</v>
      </c>
      <c r="N167" s="8">
        <f t="shared" si="34"/>
        <v>81407168.449228927</v>
      </c>
      <c r="O167" s="8">
        <f t="shared" si="34"/>
        <v>87846290.39241147</v>
      </c>
      <c r="P167" s="8">
        <f t="shared" si="34"/>
        <v>2158925.7799999998</v>
      </c>
      <c r="Q167" s="8">
        <f t="shared" si="34"/>
        <v>64046896.643944182</v>
      </c>
      <c r="R167" s="8">
        <f t="shared" si="34"/>
        <v>5010348.7657571584</v>
      </c>
      <c r="S167" s="8">
        <f t="shared" si="34"/>
        <v>12499348.666873686</v>
      </c>
      <c r="U167" s="8">
        <f t="shared" si="34"/>
        <v>8244685.0985641135</v>
      </c>
      <c r="W167" s="56" t="s">
        <v>254</v>
      </c>
    </row>
    <row r="168" spans="1:23" s="3" customFormat="1" ht="12.75">
      <c r="A168" s="51"/>
      <c r="B168" s="3" t="s">
        <v>14</v>
      </c>
      <c r="H168" s="3" t="s">
        <v>27</v>
      </c>
      <c r="J168" s="8">
        <f t="shared" si="33"/>
        <v>6986818.8821647456</v>
      </c>
      <c r="L168" s="8">
        <f t="shared" ref="L168:S168" si="35">L107+L131</f>
        <v>0</v>
      </c>
      <c r="M168" s="8">
        <f t="shared" si="35"/>
        <v>0</v>
      </c>
      <c r="N168" s="8">
        <f t="shared" si="35"/>
        <v>0</v>
      </c>
      <c r="O168" s="8">
        <f t="shared" si="35"/>
        <v>0</v>
      </c>
      <c r="P168" s="8">
        <f t="shared" si="35"/>
        <v>622110.03</v>
      </c>
      <c r="Q168" s="8">
        <f t="shared" si="35"/>
        <v>6364708.8521647453</v>
      </c>
      <c r="R168" s="8">
        <f t="shared" si="35"/>
        <v>0</v>
      </c>
      <c r="S168" s="8">
        <f t="shared" si="35"/>
        <v>0</v>
      </c>
      <c r="U168" s="8">
        <f>U107+U131</f>
        <v>0</v>
      </c>
    </row>
    <row r="169" spans="1:23" s="3" customFormat="1" ht="12.75">
      <c r="A169" s="51"/>
      <c r="J169" s="9"/>
      <c r="L169" s="9"/>
      <c r="M169" s="9"/>
      <c r="N169" s="9"/>
      <c r="O169" s="9"/>
      <c r="P169" s="9"/>
      <c r="Q169" s="9"/>
      <c r="R169" s="9"/>
      <c r="S169" s="9"/>
    </row>
    <row r="170" spans="1:23" s="3" customFormat="1" ht="12.75">
      <c r="A170" s="51"/>
      <c r="B170" s="7" t="s">
        <v>15</v>
      </c>
      <c r="C170" s="7"/>
      <c r="D170" s="7"/>
      <c r="E170" s="7"/>
      <c r="F170" s="7"/>
      <c r="G170" s="7"/>
      <c r="J170" s="9"/>
      <c r="L170" s="9"/>
      <c r="M170" s="9"/>
      <c r="N170" s="9"/>
      <c r="O170" s="9"/>
      <c r="P170" s="9"/>
      <c r="Q170" s="9"/>
      <c r="R170" s="9"/>
      <c r="S170" s="9"/>
    </row>
    <row r="171" spans="1:23" s="3" customFormat="1" ht="12.75">
      <c r="A171" s="51"/>
      <c r="B171" s="3" t="s">
        <v>16</v>
      </c>
      <c r="H171" s="3" t="s">
        <v>27</v>
      </c>
      <c r="J171" s="8">
        <f t="shared" ref="J171:J172" si="36">SUM(L171:S171)</f>
        <v>30545142.75</v>
      </c>
      <c r="L171" s="8">
        <f t="shared" ref="L171:S172" si="37">L110+L134</f>
        <v>0</v>
      </c>
      <c r="M171" s="8">
        <f t="shared" si="37"/>
        <v>451449</v>
      </c>
      <c r="N171" s="8">
        <f t="shared" si="37"/>
        <v>0</v>
      </c>
      <c r="O171" s="8">
        <f t="shared" si="37"/>
        <v>17769008.27</v>
      </c>
      <c r="P171" s="8">
        <f t="shared" si="37"/>
        <v>96750.48</v>
      </c>
      <c r="Q171" s="8">
        <f t="shared" si="37"/>
        <v>12227935</v>
      </c>
      <c r="R171" s="8">
        <f t="shared" si="37"/>
        <v>0</v>
      </c>
      <c r="S171" s="8">
        <f t="shared" si="37"/>
        <v>0</v>
      </c>
      <c r="U171" s="8">
        <f>U110+U134</f>
        <v>0</v>
      </c>
    </row>
    <row r="172" spans="1:23" s="3" customFormat="1" ht="12.75">
      <c r="A172" s="51"/>
      <c r="B172" s="3" t="s">
        <v>17</v>
      </c>
      <c r="H172" s="3" t="s">
        <v>27</v>
      </c>
      <c r="J172" s="8">
        <f t="shared" si="36"/>
        <v>787758.37308995798</v>
      </c>
      <c r="L172" s="8">
        <f t="shared" si="37"/>
        <v>210.91139999999999</v>
      </c>
      <c r="M172" s="8">
        <f t="shared" si="37"/>
        <v>0</v>
      </c>
      <c r="N172" s="8">
        <f t="shared" si="37"/>
        <v>787547.461689958</v>
      </c>
      <c r="O172" s="8">
        <f t="shared" si="37"/>
        <v>0</v>
      </c>
      <c r="P172" s="8">
        <f t="shared" si="37"/>
        <v>0</v>
      </c>
      <c r="Q172" s="8">
        <f t="shared" si="37"/>
        <v>0</v>
      </c>
      <c r="R172" s="8">
        <f t="shared" si="37"/>
        <v>0</v>
      </c>
      <c r="S172" s="8">
        <f t="shared" si="37"/>
        <v>0</v>
      </c>
      <c r="U172" s="8">
        <f>U111+U135</f>
        <v>0</v>
      </c>
    </row>
    <row r="173" spans="1:23" s="3" customFormat="1" ht="12.75">
      <c r="A173" s="51"/>
      <c r="J173" s="9"/>
      <c r="L173" s="9"/>
      <c r="M173" s="9"/>
      <c r="N173" s="9"/>
      <c r="O173" s="9"/>
      <c r="P173" s="9"/>
      <c r="Q173" s="9"/>
      <c r="R173" s="9"/>
      <c r="S173" s="9"/>
      <c r="U173" s="9"/>
    </row>
    <row r="174" spans="1:23" s="3" customFormat="1" ht="12.75">
      <c r="A174" s="51"/>
      <c r="B174" s="7" t="s">
        <v>18</v>
      </c>
      <c r="C174" s="7"/>
      <c r="D174" s="7"/>
      <c r="E174" s="7"/>
      <c r="F174" s="7"/>
      <c r="G174" s="7"/>
      <c r="J174" s="9"/>
      <c r="L174" s="9"/>
      <c r="M174" s="9"/>
      <c r="N174" s="9"/>
      <c r="O174" s="9"/>
      <c r="P174" s="9"/>
      <c r="Q174" s="9"/>
      <c r="R174" s="9"/>
      <c r="S174" s="9"/>
      <c r="U174" s="9"/>
    </row>
    <row r="175" spans="1:23" s="3" customFormat="1" ht="12.75">
      <c r="A175" s="51"/>
      <c r="B175" s="3" t="s">
        <v>19</v>
      </c>
      <c r="D175" s="12"/>
      <c r="H175" s="3" t="s">
        <v>27</v>
      </c>
      <c r="J175" s="8">
        <f t="shared" ref="J175:J178" si="38">SUM(L175:S175)</f>
        <v>391994.10458791861</v>
      </c>
      <c r="L175" s="8">
        <f t="shared" ref="L175:S178" si="39">L114+L138</f>
        <v>0</v>
      </c>
      <c r="M175" s="8">
        <f t="shared" si="39"/>
        <v>0</v>
      </c>
      <c r="N175" s="8">
        <f t="shared" si="39"/>
        <v>377827.77236342779</v>
      </c>
      <c r="O175" s="8">
        <f t="shared" si="39"/>
        <v>0</v>
      </c>
      <c r="P175" s="8">
        <f t="shared" si="39"/>
        <v>0</v>
      </c>
      <c r="Q175" s="8">
        <f t="shared" si="39"/>
        <v>14166.332224490819</v>
      </c>
      <c r="R175" s="8">
        <f t="shared" si="39"/>
        <v>0</v>
      </c>
      <c r="S175" s="8">
        <f t="shared" si="39"/>
        <v>0</v>
      </c>
      <c r="U175" s="8">
        <f>U114+U138</f>
        <v>0</v>
      </c>
    </row>
    <row r="176" spans="1:23" s="3" customFormat="1" ht="12.75">
      <c r="A176" s="51"/>
      <c r="B176" s="3" t="s">
        <v>20</v>
      </c>
      <c r="D176" s="12"/>
      <c r="H176" s="3" t="s">
        <v>27</v>
      </c>
      <c r="J176" s="8">
        <f t="shared" si="38"/>
        <v>96195.284280019841</v>
      </c>
      <c r="L176" s="8">
        <f t="shared" si="39"/>
        <v>0</v>
      </c>
      <c r="M176" s="8">
        <f t="shared" si="39"/>
        <v>0</v>
      </c>
      <c r="N176" s="8">
        <f t="shared" si="39"/>
        <v>60018.006440147001</v>
      </c>
      <c r="O176" s="8">
        <f t="shared" si="39"/>
        <v>0</v>
      </c>
      <c r="P176" s="8">
        <f t="shared" si="39"/>
        <v>11036.91</v>
      </c>
      <c r="Q176" s="8">
        <f t="shared" si="39"/>
        <v>24773.3149489547</v>
      </c>
      <c r="R176" s="8">
        <f t="shared" si="39"/>
        <v>0</v>
      </c>
      <c r="S176" s="8">
        <f t="shared" si="39"/>
        <v>367.05289091813</v>
      </c>
      <c r="U176" s="8">
        <f>U115+U139</f>
        <v>0</v>
      </c>
    </row>
    <row r="177" spans="1:23" s="3" customFormat="1" ht="12.75">
      <c r="A177" s="51"/>
      <c r="B177" s="3" t="s">
        <v>21</v>
      </c>
      <c r="H177" s="3" t="s">
        <v>27</v>
      </c>
      <c r="J177" s="8">
        <f t="shared" si="38"/>
        <v>323777.79840955284</v>
      </c>
      <c r="L177" s="8">
        <f t="shared" si="39"/>
        <v>0</v>
      </c>
      <c r="M177" s="8">
        <f t="shared" si="39"/>
        <v>0</v>
      </c>
      <c r="N177" s="8">
        <f t="shared" si="39"/>
        <v>84368.341538571563</v>
      </c>
      <c r="O177" s="8">
        <f t="shared" si="39"/>
        <v>96946.761992787651</v>
      </c>
      <c r="P177" s="8">
        <f t="shared" si="39"/>
        <v>0</v>
      </c>
      <c r="Q177" s="8">
        <f t="shared" si="39"/>
        <v>35146.95092970851</v>
      </c>
      <c r="R177" s="8">
        <f t="shared" si="39"/>
        <v>69181.799999999988</v>
      </c>
      <c r="S177" s="8">
        <f t="shared" si="39"/>
        <v>38133.943948485117</v>
      </c>
      <c r="U177" s="8">
        <f>U116+U140</f>
        <v>0</v>
      </c>
    </row>
    <row r="178" spans="1:23" s="3" customFormat="1" ht="12.75">
      <c r="A178" s="51"/>
      <c r="B178" s="3" t="s">
        <v>22</v>
      </c>
      <c r="H178" s="3" t="s">
        <v>27</v>
      </c>
      <c r="J178" s="8">
        <f t="shared" si="38"/>
        <v>6384372.9783408446</v>
      </c>
      <c r="L178" s="8">
        <f t="shared" si="39"/>
        <v>0</v>
      </c>
      <c r="M178" s="8">
        <f t="shared" si="39"/>
        <v>5424.935386516433</v>
      </c>
      <c r="N178" s="8">
        <f t="shared" si="39"/>
        <v>2121777.7030996648</v>
      </c>
      <c r="O178" s="8">
        <f t="shared" si="39"/>
        <v>3889528.0646033064</v>
      </c>
      <c r="P178" s="8">
        <f t="shared" si="39"/>
        <v>39587.730000000003</v>
      </c>
      <c r="Q178" s="8">
        <f t="shared" si="39"/>
        <v>86950.93338272332</v>
      </c>
      <c r="R178" s="8">
        <f t="shared" si="39"/>
        <v>13093.207643185393</v>
      </c>
      <c r="S178" s="8">
        <f t="shared" si="39"/>
        <v>228010.40422544724</v>
      </c>
      <c r="U178" s="8">
        <f>U117+U141</f>
        <v>0</v>
      </c>
    </row>
    <row r="179" spans="1:23" s="3" customFormat="1" ht="12.75">
      <c r="A179" s="51"/>
      <c r="J179" s="9"/>
      <c r="L179" s="9"/>
      <c r="M179" s="9"/>
      <c r="N179" s="9"/>
      <c r="O179" s="9"/>
      <c r="P179" s="9"/>
      <c r="Q179" s="9"/>
      <c r="R179" s="9"/>
      <c r="S179" s="9"/>
      <c r="U179" s="9"/>
    </row>
    <row r="180" spans="1:23" s="3" customFormat="1" ht="12.75">
      <c r="A180" s="51"/>
      <c r="B180" s="17" t="s">
        <v>216</v>
      </c>
      <c r="J180" s="11"/>
      <c r="K180" s="11"/>
      <c r="L180" s="11"/>
      <c r="M180" s="11"/>
      <c r="N180" s="11"/>
      <c r="O180" s="11"/>
      <c r="P180" s="11"/>
      <c r="Q180" s="11"/>
      <c r="R180" s="11"/>
      <c r="S180" s="11"/>
      <c r="U180" s="11"/>
    </row>
    <row r="181" spans="1:23" s="3" customFormat="1" ht="12.75">
      <c r="A181" s="51"/>
      <c r="J181" s="11"/>
      <c r="K181" s="11"/>
      <c r="L181" s="11"/>
      <c r="M181" s="11"/>
      <c r="N181" s="11"/>
      <c r="O181" s="11"/>
      <c r="P181" s="11"/>
      <c r="Q181" s="11"/>
      <c r="R181" s="11"/>
      <c r="S181" s="11"/>
      <c r="U181" s="11"/>
    </row>
    <row r="182" spans="1:23" s="3" customFormat="1" ht="12.75">
      <c r="A182" s="51"/>
      <c r="J182" s="11"/>
      <c r="K182" s="11"/>
      <c r="L182" s="61" t="s">
        <v>2</v>
      </c>
      <c r="M182" s="61" t="s">
        <v>52</v>
      </c>
      <c r="N182" s="61" t="s">
        <v>3</v>
      </c>
      <c r="O182" s="61" t="s">
        <v>4</v>
      </c>
      <c r="P182" s="61" t="s">
        <v>5</v>
      </c>
      <c r="Q182" s="61" t="s">
        <v>6</v>
      </c>
      <c r="R182" s="61" t="s">
        <v>7</v>
      </c>
      <c r="S182" s="11"/>
      <c r="U182" s="11"/>
      <c r="W182" s="3" t="s">
        <v>226</v>
      </c>
    </row>
    <row r="183" spans="1:23" s="3" customFormat="1" ht="12.75">
      <c r="A183" s="51"/>
      <c r="B183" s="7" t="s">
        <v>214</v>
      </c>
      <c r="J183" s="11"/>
      <c r="K183" s="11"/>
      <c r="L183" s="50"/>
      <c r="M183" s="50"/>
      <c r="N183" s="50"/>
      <c r="O183" s="50"/>
      <c r="P183" s="50"/>
      <c r="Q183" s="50"/>
      <c r="R183" s="50"/>
      <c r="S183" s="11"/>
      <c r="U183" s="11"/>
    </row>
    <row r="184" spans="1:23" s="3" customFormat="1" ht="12.75">
      <c r="A184" s="51"/>
      <c r="B184" s="3" t="s">
        <v>220</v>
      </c>
      <c r="H184" s="3" t="s">
        <v>27</v>
      </c>
      <c r="J184" s="8">
        <f>SUM(L184:R184)</f>
        <v>285157471.99865031</v>
      </c>
      <c r="K184" s="11"/>
      <c r="L184" s="8">
        <f>SUM(L164,L167:L168,L175:L178)</f>
        <v>7451575.1912717912</v>
      </c>
      <c r="M184" s="8">
        <f>SUM(M164,M167:M168,M175:M178)</f>
        <v>9525244.844766533</v>
      </c>
      <c r="N184" s="8">
        <f>SUM(N164,N167:N168,N175:N178)+SUM(S164,S167:S168,S175:S178)-SUM(U164,U167:U168,U175:U178)</f>
        <v>88572335.242045164</v>
      </c>
      <c r="O184" s="8">
        <f>SUM(O164,O167:O168,O175:O178)+SUM(U164,U167:U168,U175:U178)</f>
        <v>100990561.58957168</v>
      </c>
      <c r="P184" s="8">
        <f>SUM(P164,P167:P168,P175:P178)</f>
        <v>2831660.4499999997</v>
      </c>
      <c r="Q184" s="8">
        <f t="shared" ref="Q184:R184" si="40">SUM(Q164,Q167:Q168,Q175:Q178)</f>
        <v>70693470.9075948</v>
      </c>
      <c r="R184" s="8">
        <f t="shared" si="40"/>
        <v>5092623.773400344</v>
      </c>
      <c r="S184" s="11"/>
      <c r="U184" s="11"/>
    </row>
    <row r="185" spans="1:23" s="3" customFormat="1" ht="12.75">
      <c r="A185" s="51"/>
      <c r="B185" s="3" t="s">
        <v>221</v>
      </c>
      <c r="H185" s="3" t="s">
        <v>27</v>
      </c>
      <c r="J185" s="8">
        <f>SUM(L185:R185)</f>
        <v>31332901.123089958</v>
      </c>
      <c r="K185" s="11"/>
      <c r="L185" s="8">
        <f>SUM(L171:L172)</f>
        <v>210.91139999999999</v>
      </c>
      <c r="M185" s="8">
        <f>SUM(M171:M172)</f>
        <v>451449</v>
      </c>
      <c r="N185" s="8">
        <f>SUM(N171:N172)+SUM(S171:S172)-SUM(U171:U172)</f>
        <v>787547.461689958</v>
      </c>
      <c r="O185" s="8">
        <f>SUM(O171:O172)+SUM(U171:U172)</f>
        <v>17769008.27</v>
      </c>
      <c r="P185" s="8">
        <f>SUM(P171:P172)</f>
        <v>96750.48</v>
      </c>
      <c r="Q185" s="8">
        <f>SUM(Q171:Q172)</f>
        <v>12227935</v>
      </c>
      <c r="R185" s="8">
        <f>SUM(R171:R172)</f>
        <v>0</v>
      </c>
      <c r="S185" s="11"/>
      <c r="U185" s="11"/>
    </row>
    <row r="186" spans="1:23" s="3" customFormat="1" ht="12.75">
      <c r="J186" s="11"/>
      <c r="K186" s="11"/>
      <c r="L186" s="11"/>
      <c r="M186" s="11"/>
      <c r="N186" s="11"/>
      <c r="O186" s="11"/>
      <c r="P186" s="11"/>
      <c r="Q186" s="11"/>
      <c r="R186" s="11"/>
      <c r="S186" s="11"/>
      <c r="U186" s="11"/>
    </row>
    <row r="187" spans="1:23" s="3" customFormat="1" ht="12.75">
      <c r="J187" s="11"/>
      <c r="K187" s="11"/>
      <c r="L187" s="11"/>
      <c r="M187" s="11"/>
      <c r="N187" s="11"/>
      <c r="O187" s="11"/>
      <c r="P187" s="11"/>
      <c r="Q187" s="11"/>
      <c r="R187" s="11"/>
      <c r="S187" s="11"/>
      <c r="U187" s="11"/>
    </row>
    <row r="188" spans="1:23" s="4" customFormat="1" ht="12.75">
      <c r="B188" s="4" t="s">
        <v>50</v>
      </c>
      <c r="J188" s="5"/>
      <c r="K188" s="5"/>
      <c r="L188" s="5"/>
      <c r="M188" s="5"/>
      <c r="N188" s="5"/>
      <c r="O188" s="5"/>
      <c r="P188" s="5"/>
      <c r="Q188" s="5"/>
      <c r="R188" s="5"/>
      <c r="S188" s="5"/>
      <c r="U188" s="5"/>
    </row>
    <row r="189" spans="1:23" s="3" customFormat="1" ht="12.75">
      <c r="J189" s="9"/>
      <c r="K189" s="9"/>
      <c r="L189" s="9"/>
      <c r="M189" s="9"/>
      <c r="N189" s="9"/>
      <c r="O189" s="9"/>
      <c r="P189" s="9"/>
      <c r="Q189" s="9"/>
      <c r="R189" s="9"/>
      <c r="S189" s="9"/>
      <c r="U189" s="9"/>
    </row>
    <row r="190" spans="1:23" s="3" customFormat="1" ht="12.75">
      <c r="B190" s="7" t="s">
        <v>33</v>
      </c>
    </row>
    <row r="191" spans="1:23" s="3" customFormat="1" ht="12.75"/>
    <row r="192" spans="1:23" s="3" customFormat="1" ht="12.75">
      <c r="A192" s="51"/>
      <c r="B192" s="7" t="s">
        <v>9</v>
      </c>
      <c r="C192" s="7"/>
      <c r="D192" s="7"/>
      <c r="E192" s="7"/>
      <c r="F192" s="7"/>
      <c r="G192" s="7"/>
      <c r="H192" s="7"/>
      <c r="I192" s="7"/>
      <c r="T192" s="7"/>
    </row>
    <row r="193" spans="1:21" s="3" customFormat="1" ht="12.75">
      <c r="A193" s="51"/>
      <c r="B193" s="3" t="s">
        <v>10</v>
      </c>
      <c r="H193" s="3" t="s">
        <v>29</v>
      </c>
      <c r="J193" s="8">
        <f t="shared" ref="J193:J194" si="41">SUM(L193:S193)</f>
        <v>0</v>
      </c>
      <c r="L193" s="40"/>
      <c r="M193" s="40"/>
      <c r="N193" s="40"/>
      <c r="O193" s="40"/>
      <c r="P193" s="40"/>
      <c r="Q193" s="40"/>
      <c r="R193" s="40"/>
      <c r="S193" s="40"/>
      <c r="U193" s="40"/>
    </row>
    <row r="194" spans="1:21" s="3" customFormat="1" ht="12.75">
      <c r="A194" s="51"/>
      <c r="B194" s="3" t="s">
        <v>11</v>
      </c>
      <c r="H194" s="3" t="s">
        <v>29</v>
      </c>
      <c r="J194" s="8">
        <f t="shared" si="41"/>
        <v>614028.97699999996</v>
      </c>
      <c r="L194" s="21">
        <f>'Input OPEX-TD'!L58</f>
        <v>0</v>
      </c>
      <c r="M194" s="21">
        <f>'Input OPEX-TD'!M58</f>
        <v>0</v>
      </c>
      <c r="N194" s="21">
        <f>'Input OPEX-TD'!N58</f>
        <v>0</v>
      </c>
      <c r="O194" s="21">
        <f>'Input OPEX-TD'!O58</f>
        <v>519626.897</v>
      </c>
      <c r="P194" s="21">
        <f>'Input OPEX-TD'!P58</f>
        <v>0</v>
      </c>
      <c r="Q194" s="21">
        <f>'Input OPEX-TD'!Q58</f>
        <v>94402.08</v>
      </c>
      <c r="R194" s="21">
        <f>'Input OPEX-TD'!R58</f>
        <v>0</v>
      </c>
      <c r="S194" s="21">
        <f>'Input OPEX-TD'!S58</f>
        <v>0</v>
      </c>
      <c r="U194" s="40"/>
    </row>
    <row r="195" spans="1:21" s="3" customFormat="1" ht="12.75">
      <c r="A195" s="51"/>
      <c r="J195" s="9"/>
      <c r="L195" s="9"/>
      <c r="M195" s="9"/>
      <c r="N195" s="9"/>
      <c r="O195" s="9"/>
      <c r="P195" s="9"/>
      <c r="Q195" s="9"/>
      <c r="R195" s="9"/>
      <c r="S195" s="9"/>
      <c r="U195" s="9"/>
    </row>
    <row r="196" spans="1:21" s="3" customFormat="1" ht="12.75">
      <c r="A196" s="51"/>
      <c r="B196" s="7" t="s">
        <v>12</v>
      </c>
      <c r="C196" s="7"/>
      <c r="D196" s="7"/>
      <c r="E196" s="7"/>
      <c r="F196" s="7"/>
      <c r="G196" s="7"/>
      <c r="J196" s="9"/>
      <c r="L196" s="9"/>
      <c r="M196" s="9"/>
      <c r="N196" s="9"/>
      <c r="O196" s="9"/>
      <c r="P196" s="9"/>
      <c r="Q196" s="9"/>
      <c r="R196" s="9"/>
      <c r="S196" s="9"/>
      <c r="U196" s="9"/>
    </row>
    <row r="197" spans="1:21" s="3" customFormat="1" ht="12.75">
      <c r="A197" s="51"/>
      <c r="B197" s="3" t="s">
        <v>13</v>
      </c>
      <c r="H197" s="3" t="s">
        <v>29</v>
      </c>
      <c r="J197" s="8">
        <f t="shared" ref="J197:J199" si="42">SUM(L197:S197)</f>
        <v>265529035.93420121</v>
      </c>
      <c r="L197" s="21">
        <f>'Input OPEX-TD'!L61</f>
        <v>6980151.4958164133</v>
      </c>
      <c r="M197" s="21">
        <f>'Input OPEX-TD'!M61</f>
        <v>8998793.8805555701</v>
      </c>
      <c r="N197" s="21">
        <f>'Input OPEX-TD'!N61</f>
        <v>87853791.861715302</v>
      </c>
      <c r="O197" s="21">
        <f>'Input OPEX-TD'!O61</f>
        <v>85187845.785851866</v>
      </c>
      <c r="P197" s="21">
        <f>'Input OPEX-TD'!P61</f>
        <v>2592985.88</v>
      </c>
      <c r="Q197" s="21">
        <f>'Input OPEX-TD'!Q61</f>
        <v>56645948.097312465</v>
      </c>
      <c r="R197" s="21">
        <f>'Input OPEX-TD'!R61</f>
        <v>5295186.172400564</v>
      </c>
      <c r="S197" s="21">
        <f>'Input OPEX-TD'!S61</f>
        <v>11974332.76054908</v>
      </c>
      <c r="U197" s="21">
        <f>'Input OPEX-TD'!U61</f>
        <v>8537078</v>
      </c>
    </row>
    <row r="198" spans="1:21" s="3" customFormat="1" ht="12.75">
      <c r="A198" s="51"/>
      <c r="B198" s="3" t="s">
        <v>63</v>
      </c>
      <c r="H198" s="3" t="s">
        <v>29</v>
      </c>
      <c r="J198" s="8">
        <f t="shared" si="42"/>
        <v>0</v>
      </c>
      <c r="L198" s="21">
        <f>'Input OPEX-TD'!L62</f>
        <v>0</v>
      </c>
      <c r="M198" s="21">
        <f>'Input OPEX-TD'!M62</f>
        <v>0</v>
      </c>
      <c r="N198" s="21">
        <f>'Input OPEX-TD'!N62</f>
        <v>0</v>
      </c>
      <c r="O198" s="21">
        <f>'Input OPEX-TD'!O62</f>
        <v>0</v>
      </c>
      <c r="P198" s="21">
        <f>'Input OPEX-TD'!P62</f>
        <v>0</v>
      </c>
      <c r="Q198" s="21">
        <f>'Input OPEX-TD'!Q62</f>
        <v>0</v>
      </c>
      <c r="R198" s="21">
        <f>'Input OPEX-TD'!R62</f>
        <v>0</v>
      </c>
      <c r="S198" s="21">
        <f>'Input OPEX-TD'!S62</f>
        <v>0</v>
      </c>
      <c r="U198" s="21">
        <f>'Input OPEX-TD'!U62</f>
        <v>0</v>
      </c>
    </row>
    <row r="199" spans="1:21" s="3" customFormat="1" ht="12.75">
      <c r="A199" s="51"/>
      <c r="B199" s="3" t="s">
        <v>14</v>
      </c>
      <c r="H199" s="3" t="s">
        <v>29</v>
      </c>
      <c r="J199" s="8">
        <f t="shared" si="42"/>
        <v>7670079.1238585599</v>
      </c>
      <c r="L199" s="21">
        <f>'Input OPEX-TD'!L63</f>
        <v>0</v>
      </c>
      <c r="M199" s="21">
        <f>'Input OPEX-TD'!M63</f>
        <v>0</v>
      </c>
      <c r="N199" s="21">
        <f>'Input OPEX-TD'!N63</f>
        <v>0</v>
      </c>
      <c r="O199" s="21">
        <f>'Input OPEX-TD'!O63</f>
        <v>0</v>
      </c>
      <c r="P199" s="21">
        <f>'Input OPEX-TD'!P63</f>
        <v>606596.40999999992</v>
      </c>
      <c r="Q199" s="21">
        <f>'Input OPEX-TD'!Q63</f>
        <v>7063482.7138585597</v>
      </c>
      <c r="R199" s="21">
        <f>'Input OPEX-TD'!R63</f>
        <v>0</v>
      </c>
      <c r="S199" s="21">
        <f>'Input OPEX-TD'!S63</f>
        <v>0</v>
      </c>
      <c r="U199" s="21">
        <f>'Input OPEX-TD'!U63</f>
        <v>0</v>
      </c>
    </row>
    <row r="200" spans="1:21" s="3" customFormat="1" ht="12.75">
      <c r="A200" s="51"/>
      <c r="J200" s="9"/>
      <c r="L200" s="9"/>
      <c r="M200" s="9"/>
      <c r="N200" s="9"/>
      <c r="O200" s="9"/>
      <c r="P200" s="9"/>
      <c r="Q200" s="9"/>
      <c r="R200" s="9"/>
      <c r="S200" s="9"/>
      <c r="U200" s="9"/>
    </row>
    <row r="201" spans="1:21" s="3" customFormat="1" ht="12.75">
      <c r="A201" s="51"/>
      <c r="B201" s="7" t="s">
        <v>15</v>
      </c>
      <c r="C201" s="7"/>
      <c r="D201" s="7"/>
      <c r="E201" s="7"/>
      <c r="F201" s="7"/>
      <c r="G201" s="7"/>
      <c r="J201" s="9"/>
      <c r="L201" s="9"/>
      <c r="M201" s="9"/>
      <c r="N201" s="9"/>
      <c r="O201" s="9"/>
      <c r="P201" s="9"/>
      <c r="Q201" s="9"/>
      <c r="R201" s="9"/>
      <c r="S201" s="9"/>
      <c r="U201" s="9"/>
    </row>
    <row r="202" spans="1:21" s="3" customFormat="1" ht="12.75">
      <c r="A202" s="51"/>
      <c r="B202" s="3" t="s">
        <v>16</v>
      </c>
      <c r="H202" s="3" t="s">
        <v>29</v>
      </c>
      <c r="J202" s="8">
        <f t="shared" ref="J202:J203" si="43">SUM(L202:S202)</f>
        <v>38552009.090000004</v>
      </c>
      <c r="L202" s="21">
        <f>'Input OPEX-TD'!L66</f>
        <v>0</v>
      </c>
      <c r="M202" s="21">
        <f>'Input OPEX-TD'!M66</f>
        <v>426541</v>
      </c>
      <c r="N202" s="21">
        <f>'Input OPEX-TD'!N66</f>
        <v>0</v>
      </c>
      <c r="O202" s="21">
        <f>'Input OPEX-TD'!O66</f>
        <v>24827387.039999999</v>
      </c>
      <c r="P202" s="21">
        <f>'Input OPEX-TD'!P66</f>
        <v>97598.46</v>
      </c>
      <c r="Q202" s="21">
        <f>'Input OPEX-TD'!Q66</f>
        <v>13198864</v>
      </c>
      <c r="R202" s="21">
        <f>'Input OPEX-TD'!R66</f>
        <v>1618.59</v>
      </c>
      <c r="S202" s="21">
        <f>'Input OPEX-TD'!S66</f>
        <v>0</v>
      </c>
      <c r="U202" s="21">
        <f>'Input OPEX-TD'!U66</f>
        <v>0</v>
      </c>
    </row>
    <row r="203" spans="1:21" s="3" customFormat="1" ht="12.75">
      <c r="A203" s="51"/>
      <c r="B203" s="3" t="s">
        <v>17</v>
      </c>
      <c r="H203" s="3" t="s">
        <v>29</v>
      </c>
      <c r="J203" s="8">
        <f t="shared" si="43"/>
        <v>817034.07978523895</v>
      </c>
      <c r="L203" s="21">
        <f>'Input OPEX-TD'!L67</f>
        <v>219.6705</v>
      </c>
      <c r="M203" s="21">
        <f>'Input OPEX-TD'!M67</f>
        <v>0</v>
      </c>
      <c r="N203" s="21">
        <f>'Input OPEX-TD'!N67</f>
        <v>816814.40928523894</v>
      </c>
      <c r="O203" s="21">
        <f>'Input OPEX-TD'!O67</f>
        <v>0</v>
      </c>
      <c r="P203" s="21">
        <f>'Input OPEX-TD'!P67</f>
        <v>0</v>
      </c>
      <c r="Q203" s="21">
        <f>'Input OPEX-TD'!Q67</f>
        <v>0</v>
      </c>
      <c r="R203" s="21">
        <f>'Input OPEX-TD'!R67</f>
        <v>0</v>
      </c>
      <c r="S203" s="21">
        <f>'Input OPEX-TD'!S67</f>
        <v>0</v>
      </c>
      <c r="U203" s="21">
        <f>'Input OPEX-TD'!U67</f>
        <v>0</v>
      </c>
    </row>
    <row r="204" spans="1:21" s="3" customFormat="1" ht="12.75">
      <c r="A204" s="51"/>
      <c r="J204" s="9"/>
      <c r="L204" s="9"/>
      <c r="M204" s="9"/>
      <c r="N204" s="9"/>
      <c r="O204" s="9"/>
      <c r="P204" s="9"/>
      <c r="Q204" s="9"/>
      <c r="R204" s="9"/>
      <c r="S204" s="9"/>
      <c r="U204" s="9"/>
    </row>
    <row r="205" spans="1:21" s="3" customFormat="1" ht="12.75">
      <c r="A205" s="51"/>
      <c r="B205" s="7" t="s">
        <v>18</v>
      </c>
      <c r="C205" s="7"/>
      <c r="D205" s="7"/>
      <c r="E205" s="7"/>
      <c r="F205" s="7"/>
      <c r="G205" s="7"/>
      <c r="J205" s="9"/>
      <c r="L205" s="9"/>
      <c r="M205" s="9"/>
      <c r="N205" s="9"/>
      <c r="O205" s="9"/>
      <c r="P205" s="9"/>
      <c r="Q205" s="9"/>
      <c r="R205" s="9"/>
      <c r="S205" s="9"/>
      <c r="U205" s="9"/>
    </row>
    <row r="206" spans="1:21" s="3" customFormat="1" ht="12.75">
      <c r="A206" s="51"/>
      <c r="B206" s="3" t="s">
        <v>19</v>
      </c>
      <c r="D206" s="12"/>
      <c r="H206" s="3" t="s">
        <v>29</v>
      </c>
      <c r="J206" s="8">
        <f t="shared" ref="J206:J209" si="44">SUM(L206:S206)</f>
        <v>233801.05036935792</v>
      </c>
      <c r="L206" s="21">
        <f>'Input OPEX-TD'!L70</f>
        <v>0</v>
      </c>
      <c r="M206" s="21">
        <f>'Input OPEX-TD'!M70</f>
        <v>0</v>
      </c>
      <c r="N206" s="21">
        <f>'Input OPEX-TD'!N70</f>
        <v>194314.96384298414</v>
      </c>
      <c r="O206" s="21">
        <f>'Input OPEX-TD'!O70</f>
        <v>0</v>
      </c>
      <c r="P206" s="21">
        <f>'Input OPEX-TD'!P70</f>
        <v>0</v>
      </c>
      <c r="Q206" s="21">
        <f>'Input OPEX-TD'!Q70</f>
        <v>37381.674526373754</v>
      </c>
      <c r="R206" s="21">
        <f>'Input OPEX-TD'!R70</f>
        <v>0</v>
      </c>
      <c r="S206" s="21">
        <f>'Input OPEX-TD'!S70</f>
        <v>2104.4120000000003</v>
      </c>
      <c r="U206" s="21">
        <f>'Input OPEX-TD'!U70</f>
        <v>0</v>
      </c>
    </row>
    <row r="207" spans="1:21" s="3" customFormat="1" ht="12.75">
      <c r="A207" s="51"/>
      <c r="B207" s="3" t="s">
        <v>20</v>
      </c>
      <c r="D207" s="12"/>
      <c r="H207" s="3" t="s">
        <v>29</v>
      </c>
      <c r="J207" s="8">
        <f t="shared" si="44"/>
        <v>285015.56316559942</v>
      </c>
      <c r="L207" s="21">
        <f>'Input OPEX-TD'!L71</f>
        <v>0</v>
      </c>
      <c r="M207" s="21">
        <f>'Input OPEX-TD'!M71</f>
        <v>0</v>
      </c>
      <c r="N207" s="21">
        <f>'Input OPEX-TD'!N71</f>
        <v>7917.9870680967315</v>
      </c>
      <c r="O207" s="21">
        <f>'Input OPEX-TD'!O71</f>
        <v>0</v>
      </c>
      <c r="P207" s="21">
        <f>'Input OPEX-TD'!P71</f>
        <v>645.29</v>
      </c>
      <c r="Q207" s="21">
        <f>'Input OPEX-TD'!Q71</f>
        <v>276452.28609750269</v>
      </c>
      <c r="R207" s="21">
        <f>'Input OPEX-TD'!R71</f>
        <v>0</v>
      </c>
      <c r="S207" s="21">
        <f>'Input OPEX-TD'!S71</f>
        <v>0</v>
      </c>
      <c r="U207" s="21">
        <f>'Input OPEX-TD'!U71</f>
        <v>0</v>
      </c>
    </row>
    <row r="208" spans="1:21" s="3" customFormat="1" ht="12.75">
      <c r="A208" s="51"/>
      <c r="B208" s="3" t="s">
        <v>21</v>
      </c>
      <c r="H208" s="3" t="s">
        <v>29</v>
      </c>
      <c r="J208" s="8">
        <f t="shared" si="44"/>
        <v>486980.79003188189</v>
      </c>
      <c r="L208" s="21">
        <f>'Input OPEX-TD'!L72</f>
        <v>926.52</v>
      </c>
      <c r="M208" s="21">
        <f>'Input OPEX-TD'!M72</f>
        <v>0</v>
      </c>
      <c r="N208" s="21">
        <f>'Input OPEX-TD'!N72</f>
        <v>106402.15940947614</v>
      </c>
      <c r="O208" s="21">
        <f>'Input OPEX-TD'!O72</f>
        <v>176389.43921142872</v>
      </c>
      <c r="P208" s="21">
        <f>'Input OPEX-TD'!P72</f>
        <v>4467.0199999999995</v>
      </c>
      <c r="Q208" s="21">
        <f>'Input OPEX-TD'!Q72</f>
        <v>44366.912808942347</v>
      </c>
      <c r="R208" s="21">
        <f>'Input OPEX-TD'!R72</f>
        <v>128259.60446354</v>
      </c>
      <c r="S208" s="21">
        <f>'Input OPEX-TD'!S72</f>
        <v>26169.134138494606</v>
      </c>
      <c r="U208" s="21">
        <f>'Input OPEX-TD'!U72</f>
        <v>0</v>
      </c>
    </row>
    <row r="209" spans="1:21" s="3" customFormat="1" ht="12.75">
      <c r="A209" s="51"/>
      <c r="B209" s="3" t="s">
        <v>22</v>
      </c>
      <c r="H209" s="3" t="s">
        <v>29</v>
      </c>
      <c r="J209" s="8">
        <f t="shared" si="44"/>
        <v>7457650.5919612171</v>
      </c>
      <c r="L209" s="21">
        <f>'Input OPEX-TD'!L73</f>
        <v>0</v>
      </c>
      <c r="M209" s="21">
        <f>'Input OPEX-TD'!M73</f>
        <v>0</v>
      </c>
      <c r="N209" s="21">
        <f>'Input OPEX-TD'!N73</f>
        <v>1916609.7252995609</v>
      </c>
      <c r="O209" s="21">
        <f>'Input OPEX-TD'!O73</f>
        <v>4942822.5500133019</v>
      </c>
      <c r="P209" s="21">
        <f>'Input OPEX-TD'!P73</f>
        <v>5467.55</v>
      </c>
      <c r="Q209" s="21">
        <f>'Input OPEX-TD'!Q73</f>
        <v>80749.807993344642</v>
      </c>
      <c r="R209" s="21">
        <f>'Input OPEX-TD'!R73</f>
        <v>6023.0810785992735</v>
      </c>
      <c r="S209" s="21">
        <f>'Input OPEX-TD'!S73</f>
        <v>505977.8775764099</v>
      </c>
      <c r="U209" s="21">
        <f>'Input OPEX-TD'!U73</f>
        <v>0</v>
      </c>
    </row>
    <row r="210" spans="1:21" s="3" customFormat="1" ht="12.75">
      <c r="A210" s="51"/>
      <c r="J210" s="9"/>
      <c r="L210" s="9"/>
      <c r="M210" s="9"/>
      <c r="N210" s="9"/>
      <c r="O210" s="9"/>
      <c r="P210" s="9"/>
      <c r="Q210" s="9"/>
      <c r="R210" s="9"/>
      <c r="S210" s="9"/>
      <c r="U210" s="9"/>
    </row>
    <row r="211" spans="1:21" s="3" customFormat="1" ht="12.75">
      <c r="A211" s="51"/>
      <c r="B211" s="7" t="s">
        <v>23</v>
      </c>
      <c r="C211" s="7"/>
      <c r="D211" s="7"/>
      <c r="E211" s="7"/>
      <c r="F211" s="7"/>
      <c r="G211" s="7"/>
      <c r="H211" s="3" t="s">
        <v>29</v>
      </c>
      <c r="J211" s="8">
        <f t="shared" ref="J211" si="45">SUM(L211:S211)</f>
        <v>321645635.20037317</v>
      </c>
      <c r="L211" s="8">
        <f>SUM(L193:L194,L197:L199,L202:L203,L206:L209)</f>
        <v>6981297.6863164129</v>
      </c>
      <c r="M211" s="8">
        <f t="shared" ref="M211:U211" si="46">SUM(M193:M194,M197:M199,M202:M203,M206:M209)</f>
        <v>9425334.8805555701</v>
      </c>
      <c r="N211" s="8">
        <f t="shared" si="46"/>
        <v>90895851.106620669</v>
      </c>
      <c r="O211" s="8">
        <f t="shared" si="46"/>
        <v>115654071.7120766</v>
      </c>
      <c r="P211" s="8">
        <f t="shared" si="46"/>
        <v>3307760.61</v>
      </c>
      <c r="Q211" s="8">
        <f t="shared" si="46"/>
        <v>77441647.572597176</v>
      </c>
      <c r="R211" s="8">
        <f t="shared" si="46"/>
        <v>5431087.447942703</v>
      </c>
      <c r="S211" s="8">
        <f>SUM(S193:S194,S197:S199,S202:S203,S206:S209)</f>
        <v>12508584.184263986</v>
      </c>
      <c r="U211" s="8">
        <f t="shared" si="46"/>
        <v>8537078</v>
      </c>
    </row>
    <row r="212" spans="1:21" s="3" customFormat="1" ht="12.75">
      <c r="A212" s="51"/>
      <c r="J212" s="9"/>
      <c r="K212" s="9"/>
      <c r="L212" s="9"/>
      <c r="M212" s="9"/>
      <c r="N212" s="9"/>
      <c r="O212" s="9"/>
      <c r="P212" s="9"/>
      <c r="Q212" s="9"/>
      <c r="R212" s="9"/>
      <c r="S212" s="9"/>
      <c r="U212" s="9"/>
    </row>
    <row r="213" spans="1:21" s="3" customFormat="1" ht="12.75">
      <c r="A213" s="51"/>
      <c r="J213" s="9"/>
      <c r="K213" s="9"/>
      <c r="L213" s="9"/>
      <c r="M213" s="9"/>
      <c r="N213" s="9"/>
      <c r="O213" s="9"/>
      <c r="P213" s="9"/>
      <c r="Q213" s="9"/>
      <c r="R213" s="9"/>
      <c r="S213" s="9"/>
      <c r="U213" s="9"/>
    </row>
    <row r="214" spans="1:21" s="3" customFormat="1" ht="12.75">
      <c r="A214" s="51"/>
      <c r="B214" s="7"/>
      <c r="J214" s="9"/>
      <c r="K214" s="9"/>
      <c r="L214" s="9"/>
      <c r="M214" s="9"/>
      <c r="N214" s="9"/>
      <c r="O214" s="9"/>
      <c r="P214" s="9"/>
      <c r="Q214" s="9"/>
      <c r="R214" s="9"/>
      <c r="S214" s="9"/>
      <c r="U214" s="9"/>
    </row>
    <row r="215" spans="1:21" s="3" customFormat="1" ht="12.75">
      <c r="A215" s="51"/>
      <c r="B215" s="7" t="s">
        <v>34</v>
      </c>
      <c r="J215" s="9"/>
      <c r="K215" s="9"/>
      <c r="L215" s="9"/>
      <c r="M215" s="9"/>
      <c r="N215" s="9"/>
      <c r="O215" s="9"/>
      <c r="P215" s="9"/>
      <c r="Q215" s="9"/>
      <c r="R215" s="9"/>
      <c r="S215" s="9"/>
      <c r="U215" s="9"/>
    </row>
    <row r="216" spans="1:21" s="3" customFormat="1" ht="12.75">
      <c r="A216" s="51"/>
      <c r="J216" s="9"/>
      <c r="K216" s="9"/>
      <c r="L216" s="9"/>
      <c r="M216" s="9"/>
      <c r="N216" s="9"/>
      <c r="O216" s="9"/>
      <c r="P216" s="9"/>
      <c r="Q216" s="9"/>
      <c r="R216" s="9"/>
      <c r="S216" s="9"/>
      <c r="U216" s="9"/>
    </row>
    <row r="217" spans="1:21" s="3" customFormat="1" ht="12.75">
      <c r="A217" s="51"/>
      <c r="B217" s="7" t="s">
        <v>9</v>
      </c>
      <c r="J217" s="9"/>
      <c r="K217" s="9"/>
      <c r="L217" s="9"/>
      <c r="M217" s="9"/>
      <c r="N217" s="9"/>
      <c r="O217" s="9"/>
      <c r="P217" s="9"/>
      <c r="Q217" s="9"/>
      <c r="R217" s="9"/>
      <c r="S217" s="9"/>
      <c r="U217" s="9"/>
    </row>
    <row r="218" spans="1:21" s="3" customFormat="1" ht="12.75">
      <c r="A218" s="51"/>
      <c r="B218" s="3" t="s">
        <v>10</v>
      </c>
      <c r="H218" s="3" t="s">
        <v>29</v>
      </c>
      <c r="J218" s="8">
        <f t="shared" ref="J218:J219" si="47">SUM(L218:S218)</f>
        <v>0</v>
      </c>
      <c r="K218" s="9"/>
      <c r="L218" s="10"/>
      <c r="M218" s="10"/>
      <c r="N218" s="10"/>
      <c r="O218" s="10"/>
      <c r="P218" s="10"/>
      <c r="Q218" s="10"/>
      <c r="R218" s="10"/>
      <c r="S218" s="10"/>
      <c r="U218" s="40"/>
    </row>
    <row r="219" spans="1:21" s="3" customFormat="1" ht="12.75">
      <c r="A219" s="51"/>
      <c r="B219" s="3" t="s">
        <v>11</v>
      </c>
      <c r="H219" s="3" t="s">
        <v>29</v>
      </c>
      <c r="J219" s="8">
        <f t="shared" si="47"/>
        <v>0</v>
      </c>
      <c r="K219" s="9"/>
      <c r="L219" s="10"/>
      <c r="M219" s="10"/>
      <c r="N219" s="10"/>
      <c r="O219" s="10"/>
      <c r="P219" s="10"/>
      <c r="Q219" s="10"/>
      <c r="R219" s="10"/>
      <c r="S219" s="10"/>
      <c r="U219" s="40"/>
    </row>
    <row r="220" spans="1:21" s="3" customFormat="1" ht="12.75">
      <c r="A220" s="51"/>
      <c r="J220" s="23"/>
      <c r="K220" s="9"/>
      <c r="L220" s="9"/>
      <c r="M220" s="9"/>
      <c r="N220" s="9"/>
      <c r="O220" s="9"/>
      <c r="P220" s="9"/>
      <c r="Q220" s="9"/>
      <c r="R220" s="9"/>
      <c r="S220" s="9"/>
      <c r="U220" s="9"/>
    </row>
    <row r="221" spans="1:21" s="3" customFormat="1" ht="12.75">
      <c r="A221" s="51"/>
      <c r="B221" s="7" t="s">
        <v>12</v>
      </c>
      <c r="J221" s="23"/>
      <c r="K221" s="9"/>
      <c r="L221" s="9"/>
      <c r="M221" s="9"/>
      <c r="N221" s="9"/>
      <c r="O221" s="9"/>
      <c r="P221" s="9"/>
      <c r="Q221" s="9"/>
      <c r="R221" s="9"/>
      <c r="S221" s="9"/>
      <c r="U221" s="9"/>
    </row>
    <row r="222" spans="1:21" s="3" customFormat="1" ht="12.75">
      <c r="A222" s="51"/>
      <c r="B222" s="3" t="s">
        <v>13</v>
      </c>
      <c r="H222" s="3" t="s">
        <v>29</v>
      </c>
      <c r="J222" s="8">
        <f t="shared" ref="J222:J224" si="48">SUM(L222:S222)</f>
        <v>0</v>
      </c>
      <c r="K222" s="9"/>
      <c r="L222" s="10"/>
      <c r="M222" s="10"/>
      <c r="N222" s="10"/>
      <c r="O222" s="10"/>
      <c r="P222" s="10"/>
      <c r="Q222" s="10"/>
      <c r="R222" s="10"/>
      <c r="S222" s="10"/>
      <c r="U222" s="10"/>
    </row>
    <row r="223" spans="1:21" s="3" customFormat="1" ht="12.75">
      <c r="A223" s="51"/>
      <c r="B223" s="3" t="s">
        <v>169</v>
      </c>
      <c r="H223" s="3" t="s">
        <v>29</v>
      </c>
      <c r="J223" s="8">
        <f t="shared" si="48"/>
        <v>0</v>
      </c>
      <c r="K223" s="9"/>
      <c r="L223" s="10"/>
      <c r="M223" s="10"/>
      <c r="N223" s="10"/>
      <c r="O223" s="10"/>
      <c r="P223" s="10"/>
      <c r="Q223" s="10"/>
      <c r="R223" s="10"/>
      <c r="S223" s="10"/>
      <c r="U223" s="10"/>
    </row>
    <row r="224" spans="1:21" s="3" customFormat="1" ht="12.75">
      <c r="A224" s="51"/>
      <c r="B224" s="3" t="s">
        <v>14</v>
      </c>
      <c r="H224" s="3" t="s">
        <v>29</v>
      </c>
      <c r="J224" s="8">
        <f t="shared" si="48"/>
        <v>0</v>
      </c>
      <c r="K224" s="9"/>
      <c r="L224" s="10"/>
      <c r="M224" s="10"/>
      <c r="N224" s="10"/>
      <c r="O224" s="10"/>
      <c r="P224" s="10"/>
      <c r="Q224" s="10"/>
      <c r="R224" s="10"/>
      <c r="S224" s="10"/>
      <c r="U224" s="10"/>
    </row>
    <row r="225" spans="1:21" s="3" customFormat="1" ht="12.75">
      <c r="A225" s="51"/>
      <c r="K225" s="9"/>
    </row>
    <row r="226" spans="1:21" s="3" customFormat="1" ht="12.75">
      <c r="A226" s="51"/>
      <c r="B226" s="7" t="s">
        <v>15</v>
      </c>
      <c r="K226" s="9"/>
    </row>
    <row r="227" spans="1:21" s="3" customFormat="1" ht="12.75">
      <c r="A227" s="51"/>
      <c r="B227" s="3" t="s">
        <v>16</v>
      </c>
      <c r="H227" s="3" t="s">
        <v>29</v>
      </c>
      <c r="J227" s="8">
        <f t="shared" ref="J227:J228" si="49">SUM(L227:S227)</f>
        <v>0</v>
      </c>
      <c r="K227" s="9"/>
      <c r="L227" s="10"/>
      <c r="M227" s="10"/>
      <c r="N227" s="10"/>
      <c r="O227" s="10"/>
      <c r="P227" s="10"/>
      <c r="Q227" s="10"/>
      <c r="R227" s="10"/>
      <c r="S227" s="10"/>
      <c r="U227" s="10"/>
    </row>
    <row r="228" spans="1:21" s="3" customFormat="1" ht="12.75">
      <c r="A228" s="51"/>
      <c r="B228" s="3" t="s">
        <v>17</v>
      </c>
      <c r="H228" s="3" t="s">
        <v>29</v>
      </c>
      <c r="J228" s="8">
        <f t="shared" si="49"/>
        <v>0</v>
      </c>
      <c r="K228" s="9"/>
      <c r="L228" s="10"/>
      <c r="M228" s="10"/>
      <c r="N228" s="10"/>
      <c r="O228" s="10"/>
      <c r="P228" s="10"/>
      <c r="Q228" s="10"/>
      <c r="R228" s="10"/>
      <c r="S228" s="10"/>
      <c r="U228" s="10"/>
    </row>
    <row r="229" spans="1:21" s="3" customFormat="1" ht="12.75">
      <c r="A229" s="51"/>
    </row>
    <row r="230" spans="1:21" s="3" customFormat="1" ht="12.75">
      <c r="A230" s="51"/>
      <c r="B230" s="7" t="s">
        <v>18</v>
      </c>
    </row>
    <row r="231" spans="1:21" s="3" customFormat="1" ht="12.75">
      <c r="A231" s="51"/>
      <c r="B231" s="3" t="s">
        <v>19</v>
      </c>
      <c r="H231" s="3" t="s">
        <v>29</v>
      </c>
      <c r="J231" s="8">
        <f t="shared" ref="J231:J234" si="50">SUM(L231:S231)</f>
        <v>0</v>
      </c>
      <c r="K231" s="9"/>
      <c r="L231" s="10"/>
      <c r="M231" s="10"/>
      <c r="N231" s="10"/>
      <c r="O231" s="10"/>
      <c r="P231" s="10"/>
      <c r="Q231" s="10"/>
      <c r="R231" s="10"/>
      <c r="S231" s="10"/>
      <c r="U231" s="10"/>
    </row>
    <row r="232" spans="1:21" s="3" customFormat="1" ht="12.75">
      <c r="A232" s="51"/>
      <c r="B232" s="3" t="s">
        <v>20</v>
      </c>
      <c r="H232" s="3" t="s">
        <v>29</v>
      </c>
      <c r="J232" s="8">
        <f t="shared" si="50"/>
        <v>0</v>
      </c>
      <c r="K232" s="9"/>
      <c r="L232" s="10"/>
      <c r="M232" s="10"/>
      <c r="N232" s="10"/>
      <c r="O232" s="10"/>
      <c r="P232" s="10"/>
      <c r="Q232" s="10"/>
      <c r="R232" s="10"/>
      <c r="S232" s="10"/>
      <c r="U232" s="10"/>
    </row>
    <row r="233" spans="1:21" s="3" customFormat="1" ht="12.75">
      <c r="A233" s="51"/>
      <c r="B233" s="3" t="s">
        <v>21</v>
      </c>
      <c r="H233" s="3" t="s">
        <v>29</v>
      </c>
      <c r="J233" s="8">
        <f t="shared" si="50"/>
        <v>0</v>
      </c>
      <c r="K233" s="9"/>
      <c r="L233" s="10"/>
      <c r="M233" s="10"/>
      <c r="N233" s="10"/>
      <c r="O233" s="10"/>
      <c r="P233" s="10"/>
      <c r="Q233" s="10"/>
      <c r="R233" s="10"/>
      <c r="S233" s="10"/>
      <c r="U233" s="10"/>
    </row>
    <row r="234" spans="1:21" s="3" customFormat="1" ht="12.75">
      <c r="A234" s="51"/>
      <c r="B234" s="3" t="s">
        <v>22</v>
      </c>
      <c r="H234" s="3" t="s">
        <v>29</v>
      </c>
      <c r="J234" s="8">
        <f t="shared" si="50"/>
        <v>0</v>
      </c>
      <c r="K234" s="9"/>
      <c r="L234" s="10"/>
      <c r="M234" s="10"/>
      <c r="N234" s="10"/>
      <c r="O234" s="10"/>
      <c r="P234" s="10"/>
      <c r="Q234" s="10"/>
      <c r="R234" s="10"/>
      <c r="S234" s="10"/>
      <c r="U234" s="10"/>
    </row>
    <row r="235" spans="1:21" s="3" customFormat="1" ht="12.75">
      <c r="A235" s="51"/>
    </row>
    <row r="236" spans="1:21" s="3" customFormat="1" ht="12.75">
      <c r="A236" s="51"/>
      <c r="B236" s="7" t="s">
        <v>23</v>
      </c>
      <c r="H236" s="3" t="s">
        <v>29</v>
      </c>
      <c r="J236" s="8">
        <f t="shared" ref="J236" si="51">SUM(L236:S236)</f>
        <v>0</v>
      </c>
      <c r="K236" s="11"/>
      <c r="L236" s="8">
        <f t="shared" ref="L236:U236" si="52">SUM(L218:L221,L222:L224,L227:L228,L231:L234)</f>
        <v>0</v>
      </c>
      <c r="M236" s="8">
        <f t="shared" si="52"/>
        <v>0</v>
      </c>
      <c r="N236" s="8">
        <f t="shared" si="52"/>
        <v>0</v>
      </c>
      <c r="O236" s="8">
        <f t="shared" si="52"/>
        <v>0</v>
      </c>
      <c r="P236" s="8">
        <f t="shared" si="52"/>
        <v>0</v>
      </c>
      <c r="Q236" s="8">
        <f t="shared" si="52"/>
        <v>0</v>
      </c>
      <c r="R236" s="8">
        <f t="shared" si="52"/>
        <v>0</v>
      </c>
      <c r="S236" s="8">
        <f>SUM(S218:S221,S222:S224,S227:S228,S231:S234)</f>
        <v>0</v>
      </c>
      <c r="U236" s="8">
        <f t="shared" si="52"/>
        <v>0</v>
      </c>
    </row>
    <row r="237" spans="1:21" s="3" customFormat="1" ht="12.75">
      <c r="A237" s="51"/>
      <c r="J237" s="9"/>
      <c r="K237" s="9"/>
      <c r="L237" s="9"/>
      <c r="M237" s="9"/>
      <c r="N237" s="9"/>
      <c r="O237" s="9"/>
      <c r="P237" s="9"/>
      <c r="Q237" s="9"/>
      <c r="R237" s="9"/>
      <c r="S237" s="9"/>
      <c r="U237" s="9"/>
    </row>
    <row r="238" spans="1:21" s="3" customFormat="1" ht="12.75">
      <c r="A238" s="51"/>
      <c r="B238" s="7"/>
    </row>
    <row r="239" spans="1:21" s="3" customFormat="1" ht="12.75">
      <c r="A239" s="51"/>
      <c r="J239" s="9"/>
      <c r="K239" s="9"/>
      <c r="L239" s="9"/>
      <c r="M239" s="9"/>
      <c r="N239" s="9"/>
      <c r="O239" s="9"/>
      <c r="P239" s="9"/>
      <c r="Q239" s="9"/>
      <c r="R239" s="9"/>
      <c r="S239" s="9"/>
      <c r="U239" s="9"/>
    </row>
    <row r="240" spans="1:21" s="3" customFormat="1" ht="12.75">
      <c r="A240" s="51"/>
      <c r="J240" s="9"/>
      <c r="K240" s="9"/>
      <c r="L240" s="9"/>
      <c r="M240" s="9"/>
      <c r="N240" s="9"/>
      <c r="O240" s="9"/>
      <c r="P240" s="9"/>
      <c r="Q240" s="9"/>
      <c r="R240" s="9"/>
      <c r="S240" s="9"/>
      <c r="U240" s="9"/>
    </row>
    <row r="241" spans="1:23" s="3" customFormat="1" ht="12.75">
      <c r="A241" s="51"/>
      <c r="B241" s="7" t="s">
        <v>35</v>
      </c>
      <c r="J241" s="9"/>
      <c r="K241" s="9"/>
      <c r="L241" s="9"/>
      <c r="M241" s="9"/>
      <c r="N241" s="9"/>
      <c r="O241" s="9"/>
      <c r="P241" s="9"/>
      <c r="Q241" s="9"/>
      <c r="R241" s="9"/>
      <c r="S241" s="9"/>
      <c r="U241" s="9"/>
    </row>
    <row r="242" spans="1:23" s="3" customFormat="1" ht="12.75">
      <c r="A242" s="51"/>
      <c r="B242" s="7"/>
      <c r="J242" s="9"/>
      <c r="K242" s="9"/>
      <c r="L242" s="9"/>
      <c r="M242" s="9"/>
      <c r="N242" s="9"/>
      <c r="O242" s="9"/>
      <c r="P242" s="9"/>
      <c r="Q242" s="9"/>
      <c r="R242" s="9"/>
      <c r="S242" s="9"/>
      <c r="U242" s="9"/>
    </row>
    <row r="243" spans="1:23" s="3" customFormat="1" ht="12.75">
      <c r="A243" s="51"/>
      <c r="B243" s="17" t="s">
        <v>39</v>
      </c>
      <c r="C243" s="14"/>
      <c r="D243" s="14"/>
      <c r="E243" s="14"/>
      <c r="F243" s="14"/>
      <c r="G243" s="14"/>
      <c r="H243" s="14"/>
    </row>
    <row r="244" spans="1:23" s="3" customFormat="1" ht="12.75">
      <c r="A244" s="51"/>
      <c r="B244" s="3" t="s">
        <v>41</v>
      </c>
      <c r="C244" s="14"/>
      <c r="D244" s="14"/>
      <c r="E244" s="14"/>
      <c r="F244" s="14"/>
      <c r="G244" s="14"/>
      <c r="H244" s="3" t="s">
        <v>29</v>
      </c>
      <c r="J244" s="8">
        <f t="shared" ref="J244" si="53">SUM(L244:S244)</f>
        <v>10360730.986744758</v>
      </c>
      <c r="K244" s="9"/>
      <c r="L244" s="21">
        <f>'Input Ov. Op-TD'!L127</f>
        <v>0</v>
      </c>
      <c r="M244" s="21">
        <f>'Input Ov. Op-TD'!M127</f>
        <v>0</v>
      </c>
      <c r="N244" s="21">
        <f>'Input Ov. Op-TD'!N127</f>
        <v>8937035.4667447582</v>
      </c>
      <c r="O244" s="21">
        <f>'Input Ov. Op-TD'!O127</f>
        <v>1070029.3600000001</v>
      </c>
      <c r="P244" s="21">
        <f>'Input Ov. Op-TD'!P127</f>
        <v>0</v>
      </c>
      <c r="Q244" s="21">
        <f>'Input Ov. Op-TD'!Q127</f>
        <v>-128809.82</v>
      </c>
      <c r="R244" s="21">
        <f>'Input Ov. Op-TD'!R127</f>
        <v>0</v>
      </c>
      <c r="S244" s="21">
        <f>'Input Ov. Op-TD'!S127</f>
        <v>482475.98000000004</v>
      </c>
      <c r="U244" s="21">
        <f>'Input Ov. Op-TD'!U127</f>
        <v>997194</v>
      </c>
    </row>
    <row r="245" spans="1:23" s="3" customFormat="1" ht="12.75">
      <c r="A245" s="51"/>
      <c r="C245" s="14"/>
      <c r="D245" s="14"/>
      <c r="E245" s="14"/>
      <c r="F245" s="14"/>
      <c r="G245" s="14"/>
      <c r="H245" s="23"/>
      <c r="I245" s="23"/>
      <c r="J245" s="23"/>
      <c r="K245" s="23"/>
      <c r="L245" s="23"/>
      <c r="M245" s="23"/>
      <c r="N245" s="23"/>
      <c r="O245" s="23"/>
      <c r="P245" s="23"/>
      <c r="Q245" s="23"/>
      <c r="R245" s="23"/>
      <c r="S245" s="23"/>
      <c r="T245" s="23"/>
      <c r="U245" s="23"/>
      <c r="V245" s="23"/>
    </row>
    <row r="246" spans="1:23" s="3" customFormat="1" ht="12.75">
      <c r="A246" s="51"/>
      <c r="B246" s="27" t="s">
        <v>36</v>
      </c>
      <c r="C246" s="14"/>
      <c r="D246" s="14"/>
      <c r="E246" s="14"/>
      <c r="F246" s="14"/>
      <c r="G246" s="14"/>
      <c r="H246" s="14"/>
      <c r="J246" s="23"/>
      <c r="K246" s="23"/>
      <c r="L246" s="23"/>
      <c r="M246" s="23"/>
      <c r="N246" s="23"/>
      <c r="O246" s="23"/>
      <c r="P246" s="23"/>
      <c r="Q246" s="23"/>
      <c r="R246" s="23"/>
      <c r="S246" s="23"/>
      <c r="U246" s="23"/>
    </row>
    <row r="247" spans="1:23" s="3" customFormat="1" ht="12.75">
      <c r="A247" s="51"/>
      <c r="B247" s="3" t="s">
        <v>41</v>
      </c>
      <c r="C247" s="14"/>
      <c r="D247" s="14"/>
      <c r="E247" s="14"/>
      <c r="F247" s="14"/>
      <c r="G247" s="14"/>
      <c r="H247" s="3" t="s">
        <v>29</v>
      </c>
      <c r="J247" s="8">
        <f t="shared" ref="J247" si="54">SUM(L247:S247)</f>
        <v>4615617.5726835327</v>
      </c>
      <c r="K247" s="9"/>
      <c r="L247" s="21">
        <f>'Input Ov. Op-TD'!L142</f>
        <v>41766.84232282891</v>
      </c>
      <c r="M247" s="21">
        <f>'Input Ov. Op-TD'!M142</f>
        <v>0</v>
      </c>
      <c r="N247" s="21">
        <f>'Input Ov. Op-TD'!N142</f>
        <v>1558791.2886664467</v>
      </c>
      <c r="O247" s="21">
        <f>'Input Ov. Op-TD'!O142</f>
        <v>818680.04438771494</v>
      </c>
      <c r="P247" s="21">
        <f>'Input Ov. Op-TD'!P142</f>
        <v>88989.14</v>
      </c>
      <c r="Q247" s="21">
        <f>'Input Ov. Op-TD'!Q142</f>
        <v>1898689.1202485398</v>
      </c>
      <c r="R247" s="21">
        <f>'Input Ov. Op-TD'!R142</f>
        <v>16053.343005983808</v>
      </c>
      <c r="S247" s="21">
        <f>'Input Ov. Op-TD'!S142</f>
        <v>192647.79405201785</v>
      </c>
      <c r="U247" s="21">
        <f>'Input Ov. Op-TD'!U142</f>
        <v>0</v>
      </c>
    </row>
    <row r="248" spans="1:23" s="3" customFormat="1" ht="12.75">
      <c r="A248" s="51"/>
      <c r="C248" s="14"/>
      <c r="D248" s="14"/>
      <c r="E248" s="14"/>
      <c r="F248" s="14"/>
      <c r="G248" s="14"/>
      <c r="H248" s="14"/>
      <c r="J248" s="23"/>
      <c r="K248" s="23"/>
      <c r="L248" s="23"/>
      <c r="M248" s="23"/>
      <c r="N248" s="23"/>
      <c r="O248" s="23"/>
      <c r="P248" s="23"/>
      <c r="Q248" s="23"/>
      <c r="R248" s="23"/>
      <c r="S248" s="23"/>
      <c r="U248" s="23"/>
    </row>
    <row r="249" spans="1:23" s="3" customFormat="1" ht="12.75">
      <c r="A249" s="51"/>
      <c r="B249" s="7" t="s">
        <v>201</v>
      </c>
      <c r="C249" s="14"/>
      <c r="D249" s="14"/>
      <c r="E249" s="14"/>
      <c r="F249" s="14"/>
      <c r="G249" s="14"/>
      <c r="H249" s="14"/>
      <c r="J249" s="23"/>
      <c r="K249" s="23"/>
      <c r="L249" s="23"/>
      <c r="M249" s="23"/>
      <c r="N249" s="23"/>
      <c r="O249" s="23"/>
      <c r="P249" s="23"/>
      <c r="Q249" s="23"/>
      <c r="R249" s="23"/>
      <c r="S249" s="23"/>
      <c r="U249" s="23"/>
    </row>
    <row r="250" spans="1:23" s="3" customFormat="1" ht="12.75">
      <c r="A250" s="51"/>
      <c r="B250" s="3" t="s">
        <v>206</v>
      </c>
      <c r="C250" s="14"/>
      <c r="D250" s="14"/>
      <c r="E250" s="14"/>
      <c r="F250" s="14"/>
      <c r="G250" s="14"/>
      <c r="H250" s="3" t="s">
        <v>29</v>
      </c>
      <c r="J250" s="8">
        <f>SUM(L250:S250)</f>
        <v>87458.78</v>
      </c>
      <c r="K250" s="23"/>
      <c r="L250" s="141">
        <f>'Input Ov. Op-TD'!L148</f>
        <v>3401.98</v>
      </c>
      <c r="M250" s="141">
        <f>'Input Ov. Op-TD'!M148</f>
        <v>0</v>
      </c>
      <c r="N250" s="141">
        <f>'Input Ov. Op-TD'!N148</f>
        <v>30790.469999999983</v>
      </c>
      <c r="O250" s="141">
        <f>'Input Ov. Op-TD'!O148</f>
        <v>0</v>
      </c>
      <c r="P250" s="141">
        <f>'Input Ov. Op-TD'!P148</f>
        <v>179.14</v>
      </c>
      <c r="Q250" s="141">
        <f>'Input Ov. Op-TD'!Q148</f>
        <v>53087.190000000017</v>
      </c>
      <c r="R250" s="141">
        <f>'Input Ov. Op-TD'!R148</f>
        <v>0</v>
      </c>
      <c r="S250" s="141">
        <f>'Input Ov. Op-TD'!S148</f>
        <v>0</v>
      </c>
      <c r="U250" s="141">
        <f>'Input Ov. Op-TD'!U148</f>
        <v>0</v>
      </c>
    </row>
    <row r="251" spans="1:23" s="3" customFormat="1" ht="12.75">
      <c r="A251" s="51"/>
      <c r="C251" s="14"/>
      <c r="D251" s="14"/>
      <c r="E251" s="14"/>
      <c r="F251" s="14"/>
      <c r="G251" s="14"/>
      <c r="H251" s="14"/>
      <c r="J251" s="23"/>
      <c r="K251" s="23"/>
      <c r="L251" s="23"/>
      <c r="M251" s="23"/>
      <c r="N251" s="23"/>
      <c r="O251" s="23"/>
      <c r="P251" s="23"/>
      <c r="Q251" s="23"/>
      <c r="R251" s="23"/>
      <c r="S251" s="23"/>
      <c r="U251" s="23"/>
    </row>
    <row r="252" spans="1:23" s="3" customFormat="1" ht="12.75">
      <c r="A252" s="51"/>
      <c r="J252" s="9"/>
      <c r="K252" s="9"/>
      <c r="L252" s="9"/>
      <c r="M252" s="9"/>
      <c r="N252" s="9"/>
      <c r="O252" s="9"/>
      <c r="P252" s="9"/>
      <c r="Q252" s="9"/>
      <c r="R252" s="9"/>
      <c r="S252" s="9"/>
      <c r="U252" s="9"/>
    </row>
    <row r="253" spans="1:23" s="3" customFormat="1" ht="12.75">
      <c r="A253" s="51"/>
      <c r="B253" s="7" t="s">
        <v>48</v>
      </c>
      <c r="J253" s="9"/>
      <c r="K253" s="9"/>
      <c r="L253" s="9"/>
      <c r="M253" s="9"/>
      <c r="N253" s="9"/>
      <c r="O253" s="9"/>
      <c r="P253" s="9"/>
      <c r="Q253" s="9"/>
      <c r="R253" s="9"/>
      <c r="S253" s="9"/>
      <c r="U253" s="9"/>
    </row>
    <row r="254" spans="1:23" s="3" customFormat="1" ht="12.75">
      <c r="A254" s="51"/>
      <c r="J254" s="9"/>
      <c r="K254" s="9"/>
      <c r="L254" s="9"/>
      <c r="M254" s="9"/>
      <c r="N254" s="9"/>
      <c r="O254" s="9"/>
      <c r="P254" s="9"/>
      <c r="Q254" s="9"/>
      <c r="R254" s="9"/>
      <c r="S254" s="9"/>
      <c r="U254" s="9"/>
    </row>
    <row r="255" spans="1:23" s="3" customFormat="1" ht="12.75">
      <c r="A255" s="51"/>
      <c r="B255" s="7" t="s">
        <v>9</v>
      </c>
      <c r="C255" s="7"/>
      <c r="D255" s="7"/>
      <c r="E255" s="7"/>
      <c r="F255" s="7"/>
      <c r="G255" s="7"/>
      <c r="H255" s="7"/>
      <c r="I255" s="7"/>
      <c r="T255" s="7"/>
    </row>
    <row r="256" spans="1:23" s="3" customFormat="1" ht="12.75">
      <c r="A256" s="51"/>
      <c r="B256" s="3" t="s">
        <v>10</v>
      </c>
      <c r="H256" s="3" t="s">
        <v>29</v>
      </c>
      <c r="J256" s="8">
        <f t="shared" ref="J256:J257" si="55">SUM(L256:S256)</f>
        <v>0</v>
      </c>
      <c r="L256" s="40"/>
      <c r="M256" s="40"/>
      <c r="N256" s="40"/>
      <c r="O256" s="40"/>
      <c r="P256" s="40"/>
      <c r="Q256" s="40"/>
      <c r="R256" s="40"/>
      <c r="S256" s="40"/>
      <c r="U256" s="40"/>
      <c r="W256" s="56" t="s">
        <v>254</v>
      </c>
    </row>
    <row r="257" spans="1:21" s="3" customFormat="1" ht="12.75">
      <c r="A257" s="51"/>
      <c r="B257" s="3" t="s">
        <v>11</v>
      </c>
      <c r="H257" s="3" t="s">
        <v>29</v>
      </c>
      <c r="J257" s="8">
        <f t="shared" si="55"/>
        <v>614028.97699999996</v>
      </c>
      <c r="L257" s="8">
        <f t="shared" ref="L257:S257" si="56">L194+L219</f>
        <v>0</v>
      </c>
      <c r="M257" s="8">
        <f t="shared" si="56"/>
        <v>0</v>
      </c>
      <c r="N257" s="8">
        <f t="shared" si="56"/>
        <v>0</v>
      </c>
      <c r="O257" s="8">
        <f t="shared" si="56"/>
        <v>519626.897</v>
      </c>
      <c r="P257" s="8">
        <f t="shared" si="56"/>
        <v>0</v>
      </c>
      <c r="Q257" s="8">
        <f t="shared" si="56"/>
        <v>94402.08</v>
      </c>
      <c r="R257" s="8">
        <f t="shared" si="56"/>
        <v>0</v>
      </c>
      <c r="S257" s="8">
        <f t="shared" si="56"/>
        <v>0</v>
      </c>
      <c r="U257" s="40"/>
    </row>
    <row r="258" spans="1:21" s="3" customFormat="1" ht="12.75">
      <c r="A258" s="51"/>
      <c r="J258" s="9"/>
      <c r="L258" s="9"/>
      <c r="M258" s="9"/>
      <c r="N258" s="9"/>
      <c r="O258" s="9"/>
      <c r="P258" s="9"/>
      <c r="Q258" s="9"/>
      <c r="R258" s="9"/>
      <c r="S258" s="9"/>
      <c r="U258" s="9"/>
    </row>
    <row r="259" spans="1:21" s="3" customFormat="1" ht="12.75">
      <c r="A259" s="51"/>
      <c r="B259" s="7" t="s">
        <v>12</v>
      </c>
      <c r="C259" s="7"/>
      <c r="D259" s="7"/>
      <c r="E259" s="7"/>
      <c r="F259" s="7"/>
      <c r="G259" s="7"/>
      <c r="J259" s="9"/>
      <c r="L259" s="9"/>
      <c r="M259" s="9"/>
      <c r="N259" s="9"/>
      <c r="O259" s="9"/>
      <c r="P259" s="9"/>
      <c r="Q259" s="9"/>
      <c r="R259" s="9"/>
      <c r="S259" s="9"/>
      <c r="U259" s="9"/>
    </row>
    <row r="260" spans="1:21" s="3" customFormat="1" ht="12.75">
      <c r="A260" s="51"/>
      <c r="B260" s="3" t="s">
        <v>13</v>
      </c>
      <c r="H260" s="3" t="s">
        <v>29</v>
      </c>
      <c r="J260" s="8">
        <f t="shared" ref="J260:J262" si="57">SUM(L260:S260)</f>
        <v>250465228.59477296</v>
      </c>
      <c r="L260" s="8">
        <f>L197+L222-(L244+L247+L250)</f>
        <v>6934982.6734935846</v>
      </c>
      <c r="M260" s="8">
        <f t="shared" ref="M260:U260" si="58">M197+M222-(M244+M247+M250)</f>
        <v>8998793.8805555701</v>
      </c>
      <c r="N260" s="8">
        <f t="shared" si="58"/>
        <v>77327174.636304095</v>
      </c>
      <c r="O260" s="8">
        <f t="shared" si="58"/>
        <v>83299136.381464154</v>
      </c>
      <c r="P260" s="8">
        <f t="shared" si="58"/>
        <v>2503817.6</v>
      </c>
      <c r="Q260" s="8">
        <f t="shared" si="58"/>
        <v>54822981.607063927</v>
      </c>
      <c r="R260" s="8">
        <f t="shared" si="58"/>
        <v>5279132.8293945799</v>
      </c>
      <c r="S260" s="8">
        <f t="shared" si="58"/>
        <v>11299208.986497061</v>
      </c>
      <c r="T260" s="11"/>
      <c r="U260" s="8">
        <f t="shared" si="58"/>
        <v>7539884</v>
      </c>
    </row>
    <row r="261" spans="1:21" s="3" customFormat="1" ht="12.75">
      <c r="A261" s="51"/>
      <c r="B261" s="3" t="s">
        <v>63</v>
      </c>
      <c r="H261" s="3" t="s">
        <v>29</v>
      </c>
      <c r="J261" s="8">
        <f t="shared" si="57"/>
        <v>0</v>
      </c>
      <c r="L261" s="8">
        <f t="shared" ref="L261:S262" si="59">L198+L223</f>
        <v>0</v>
      </c>
      <c r="M261" s="8">
        <f t="shared" si="59"/>
        <v>0</v>
      </c>
      <c r="N261" s="8">
        <f t="shared" si="59"/>
        <v>0</v>
      </c>
      <c r="O261" s="8">
        <f t="shared" si="59"/>
        <v>0</v>
      </c>
      <c r="P261" s="8">
        <f t="shared" si="59"/>
        <v>0</v>
      </c>
      <c r="Q261" s="8">
        <f t="shared" si="59"/>
        <v>0</v>
      </c>
      <c r="R261" s="8">
        <f t="shared" si="59"/>
        <v>0</v>
      </c>
      <c r="S261" s="8">
        <f t="shared" si="59"/>
        <v>0</v>
      </c>
      <c r="U261" s="8">
        <f>U198+U223</f>
        <v>0</v>
      </c>
    </row>
    <row r="262" spans="1:21" s="3" customFormat="1" ht="12.75">
      <c r="A262" s="51"/>
      <c r="B262" s="3" t="s">
        <v>14</v>
      </c>
      <c r="H262" s="3" t="s">
        <v>29</v>
      </c>
      <c r="J262" s="8">
        <f t="shared" si="57"/>
        <v>7670079.1238585599</v>
      </c>
      <c r="L262" s="8">
        <f t="shared" si="59"/>
        <v>0</v>
      </c>
      <c r="M262" s="8">
        <f t="shared" si="59"/>
        <v>0</v>
      </c>
      <c r="N262" s="8">
        <f t="shared" si="59"/>
        <v>0</v>
      </c>
      <c r="O262" s="8">
        <f t="shared" si="59"/>
        <v>0</v>
      </c>
      <c r="P262" s="8">
        <f t="shared" si="59"/>
        <v>606596.40999999992</v>
      </c>
      <c r="Q262" s="8">
        <f t="shared" si="59"/>
        <v>7063482.7138585597</v>
      </c>
      <c r="R262" s="8">
        <f t="shared" si="59"/>
        <v>0</v>
      </c>
      <c r="S262" s="8">
        <f t="shared" si="59"/>
        <v>0</v>
      </c>
      <c r="U262" s="8">
        <f>U199+U224</f>
        <v>0</v>
      </c>
    </row>
    <row r="263" spans="1:21" s="3" customFormat="1" ht="12.75">
      <c r="A263" s="51"/>
      <c r="J263" s="9"/>
      <c r="L263" s="9"/>
      <c r="M263" s="9"/>
      <c r="N263" s="9"/>
      <c r="O263" s="9"/>
      <c r="P263" s="9"/>
      <c r="Q263" s="9"/>
      <c r="R263" s="9"/>
      <c r="S263" s="9"/>
    </row>
    <row r="264" spans="1:21" s="3" customFormat="1" ht="12.75">
      <c r="A264" s="51"/>
      <c r="B264" s="7" t="s">
        <v>15</v>
      </c>
      <c r="C264" s="7"/>
      <c r="D264" s="7"/>
      <c r="E264" s="7"/>
      <c r="F264" s="7"/>
      <c r="G264" s="7"/>
      <c r="J264" s="9"/>
      <c r="L264" s="9"/>
      <c r="M264" s="9"/>
      <c r="N264" s="9"/>
      <c r="O264" s="9"/>
      <c r="P264" s="9"/>
      <c r="Q264" s="9"/>
      <c r="R264" s="9"/>
      <c r="S264" s="9"/>
    </row>
    <row r="265" spans="1:21" s="3" customFormat="1" ht="12.75">
      <c r="A265" s="51"/>
      <c r="B265" s="3" t="s">
        <v>16</v>
      </c>
      <c r="H265" s="3" t="s">
        <v>29</v>
      </c>
      <c r="J265" s="8">
        <f t="shared" ref="J265:J266" si="60">SUM(L265:S265)</f>
        <v>38552009.090000004</v>
      </c>
      <c r="L265" s="8">
        <f t="shared" ref="L265:S266" si="61">L202+L227</f>
        <v>0</v>
      </c>
      <c r="M265" s="8">
        <f t="shared" si="61"/>
        <v>426541</v>
      </c>
      <c r="N265" s="8">
        <f t="shared" si="61"/>
        <v>0</v>
      </c>
      <c r="O265" s="8">
        <f t="shared" si="61"/>
        <v>24827387.039999999</v>
      </c>
      <c r="P265" s="8">
        <f t="shared" si="61"/>
        <v>97598.46</v>
      </c>
      <c r="Q265" s="8">
        <f t="shared" si="61"/>
        <v>13198864</v>
      </c>
      <c r="R265" s="8">
        <f t="shared" si="61"/>
        <v>1618.59</v>
      </c>
      <c r="S265" s="8">
        <f t="shared" si="61"/>
        <v>0</v>
      </c>
      <c r="U265" s="8">
        <f>U202+U227</f>
        <v>0</v>
      </c>
    </row>
    <row r="266" spans="1:21" s="3" customFormat="1" ht="12.75">
      <c r="A266" s="51"/>
      <c r="B266" s="3" t="s">
        <v>17</v>
      </c>
      <c r="H266" s="3" t="s">
        <v>29</v>
      </c>
      <c r="J266" s="8">
        <f t="shared" si="60"/>
        <v>817034.07978523895</v>
      </c>
      <c r="L266" s="8">
        <f t="shared" si="61"/>
        <v>219.6705</v>
      </c>
      <c r="M266" s="8">
        <f t="shared" si="61"/>
        <v>0</v>
      </c>
      <c r="N266" s="8">
        <f t="shared" si="61"/>
        <v>816814.40928523894</v>
      </c>
      <c r="O266" s="8">
        <f t="shared" si="61"/>
        <v>0</v>
      </c>
      <c r="P266" s="8">
        <f t="shared" si="61"/>
        <v>0</v>
      </c>
      <c r="Q266" s="8">
        <f t="shared" si="61"/>
        <v>0</v>
      </c>
      <c r="R266" s="8">
        <f t="shared" si="61"/>
        <v>0</v>
      </c>
      <c r="S266" s="8">
        <f t="shared" si="61"/>
        <v>0</v>
      </c>
      <c r="U266" s="8">
        <f>U203+U228</f>
        <v>0</v>
      </c>
    </row>
    <row r="267" spans="1:21" s="3" customFormat="1" ht="12.75">
      <c r="A267" s="51"/>
      <c r="J267" s="9"/>
      <c r="L267" s="9"/>
      <c r="M267" s="9"/>
      <c r="N267" s="9"/>
      <c r="O267" s="9"/>
      <c r="P267" s="9"/>
      <c r="Q267" s="9"/>
      <c r="R267" s="9"/>
      <c r="S267" s="9"/>
      <c r="U267" s="9"/>
    </row>
    <row r="268" spans="1:21" s="3" customFormat="1" ht="12.75">
      <c r="A268" s="51"/>
      <c r="B268" s="7" t="s">
        <v>18</v>
      </c>
      <c r="C268" s="7"/>
      <c r="D268" s="7"/>
      <c r="E268" s="7"/>
      <c r="F268" s="7"/>
      <c r="G268" s="7"/>
      <c r="J268" s="9"/>
      <c r="L268" s="9"/>
      <c r="M268" s="9"/>
      <c r="N268" s="9"/>
      <c r="O268" s="9"/>
      <c r="P268" s="9"/>
      <c r="Q268" s="9"/>
      <c r="R268" s="9"/>
      <c r="S268" s="9"/>
      <c r="U268" s="9"/>
    </row>
    <row r="269" spans="1:21" s="3" customFormat="1" ht="12.75">
      <c r="A269" s="51"/>
      <c r="B269" s="3" t="s">
        <v>19</v>
      </c>
      <c r="D269" s="12"/>
      <c r="H269" s="3" t="s">
        <v>29</v>
      </c>
      <c r="J269" s="8">
        <f t="shared" ref="J269:J272" si="62">SUM(L269:S269)</f>
        <v>233801.05036935792</v>
      </c>
      <c r="L269" s="8">
        <f t="shared" ref="L269:S272" si="63">L206+L231</f>
        <v>0</v>
      </c>
      <c r="M269" s="8">
        <f t="shared" si="63"/>
        <v>0</v>
      </c>
      <c r="N269" s="8">
        <f t="shared" si="63"/>
        <v>194314.96384298414</v>
      </c>
      <c r="O269" s="8">
        <f t="shared" si="63"/>
        <v>0</v>
      </c>
      <c r="P269" s="8">
        <f t="shared" si="63"/>
        <v>0</v>
      </c>
      <c r="Q269" s="8">
        <f t="shared" si="63"/>
        <v>37381.674526373754</v>
      </c>
      <c r="R269" s="8">
        <f t="shared" si="63"/>
        <v>0</v>
      </c>
      <c r="S269" s="8">
        <f t="shared" si="63"/>
        <v>2104.4120000000003</v>
      </c>
      <c r="U269" s="8">
        <f>U206+U231</f>
        <v>0</v>
      </c>
    </row>
    <row r="270" spans="1:21" s="3" customFormat="1" ht="12.75">
      <c r="A270" s="51"/>
      <c r="B270" s="3" t="s">
        <v>20</v>
      </c>
      <c r="D270" s="12"/>
      <c r="H270" s="3" t="s">
        <v>29</v>
      </c>
      <c r="J270" s="8">
        <f t="shared" si="62"/>
        <v>285015.56316559942</v>
      </c>
      <c r="L270" s="8">
        <f t="shared" si="63"/>
        <v>0</v>
      </c>
      <c r="M270" s="8">
        <f t="shared" si="63"/>
        <v>0</v>
      </c>
      <c r="N270" s="8">
        <f t="shared" si="63"/>
        <v>7917.9870680967315</v>
      </c>
      <c r="O270" s="8">
        <f t="shared" si="63"/>
        <v>0</v>
      </c>
      <c r="P270" s="8">
        <f t="shared" si="63"/>
        <v>645.29</v>
      </c>
      <c r="Q270" s="8">
        <f t="shared" si="63"/>
        <v>276452.28609750269</v>
      </c>
      <c r="R270" s="8">
        <f t="shared" si="63"/>
        <v>0</v>
      </c>
      <c r="S270" s="8">
        <f t="shared" si="63"/>
        <v>0</v>
      </c>
      <c r="U270" s="8">
        <f>U207+U232</f>
        <v>0</v>
      </c>
    </row>
    <row r="271" spans="1:21" s="3" customFormat="1" ht="12.75">
      <c r="A271" s="51"/>
      <c r="B271" s="3" t="s">
        <v>21</v>
      </c>
      <c r="H271" s="3" t="s">
        <v>29</v>
      </c>
      <c r="J271" s="8">
        <f t="shared" si="62"/>
        <v>486980.79003188189</v>
      </c>
      <c r="L271" s="8">
        <f t="shared" si="63"/>
        <v>926.52</v>
      </c>
      <c r="M271" s="8">
        <f t="shared" si="63"/>
        <v>0</v>
      </c>
      <c r="N271" s="8">
        <f t="shared" si="63"/>
        <v>106402.15940947614</v>
      </c>
      <c r="O271" s="8">
        <f t="shared" si="63"/>
        <v>176389.43921142872</v>
      </c>
      <c r="P271" s="8">
        <f t="shared" si="63"/>
        <v>4467.0199999999995</v>
      </c>
      <c r="Q271" s="8">
        <f t="shared" si="63"/>
        <v>44366.912808942347</v>
      </c>
      <c r="R271" s="8">
        <f t="shared" si="63"/>
        <v>128259.60446354</v>
      </c>
      <c r="S271" s="8">
        <f t="shared" si="63"/>
        <v>26169.134138494606</v>
      </c>
      <c r="U271" s="8">
        <f>U208+U233</f>
        <v>0</v>
      </c>
    </row>
    <row r="272" spans="1:21" s="3" customFormat="1" ht="12.75">
      <c r="A272" s="51"/>
      <c r="B272" s="3" t="s">
        <v>22</v>
      </c>
      <c r="H272" s="3" t="s">
        <v>29</v>
      </c>
      <c r="J272" s="8">
        <f t="shared" si="62"/>
        <v>7457650.5919612171</v>
      </c>
      <c r="L272" s="8">
        <f t="shared" si="63"/>
        <v>0</v>
      </c>
      <c r="M272" s="8">
        <f t="shared" si="63"/>
        <v>0</v>
      </c>
      <c r="N272" s="8">
        <f t="shared" si="63"/>
        <v>1916609.7252995609</v>
      </c>
      <c r="O272" s="8">
        <f t="shared" si="63"/>
        <v>4942822.5500133019</v>
      </c>
      <c r="P272" s="8">
        <f t="shared" si="63"/>
        <v>5467.55</v>
      </c>
      <c r="Q272" s="8">
        <f t="shared" si="63"/>
        <v>80749.807993344642</v>
      </c>
      <c r="R272" s="8">
        <f t="shared" si="63"/>
        <v>6023.0810785992735</v>
      </c>
      <c r="S272" s="8">
        <f t="shared" si="63"/>
        <v>505977.8775764099</v>
      </c>
      <c r="U272" s="8">
        <f>U209+U234</f>
        <v>0</v>
      </c>
    </row>
    <row r="273" spans="1:23" s="3" customFormat="1" ht="12.75">
      <c r="A273" s="51"/>
      <c r="J273" s="9"/>
      <c r="L273" s="9"/>
      <c r="M273" s="9"/>
      <c r="N273" s="9"/>
      <c r="O273" s="9"/>
      <c r="P273" s="9"/>
      <c r="Q273" s="9"/>
      <c r="R273" s="9"/>
      <c r="S273" s="9"/>
      <c r="U273" s="9"/>
    </row>
    <row r="274" spans="1:23" s="3" customFormat="1" ht="12.75">
      <c r="A274" s="51"/>
      <c r="B274" s="17" t="s">
        <v>216</v>
      </c>
      <c r="J274" s="11"/>
      <c r="K274" s="11"/>
      <c r="L274" s="11"/>
      <c r="M274" s="11"/>
      <c r="N274" s="11"/>
      <c r="O274" s="11"/>
      <c r="P274" s="11"/>
      <c r="Q274" s="11"/>
      <c r="R274" s="11"/>
      <c r="S274" s="9"/>
      <c r="U274" s="9"/>
    </row>
    <row r="275" spans="1:23" s="3" customFormat="1" ht="12.75">
      <c r="A275" s="51"/>
      <c r="J275" s="11"/>
      <c r="K275" s="11"/>
      <c r="L275" s="65"/>
      <c r="M275" s="65"/>
      <c r="N275" s="65"/>
      <c r="O275" s="65"/>
      <c r="P275" s="65"/>
      <c r="Q275" s="65"/>
      <c r="R275" s="65"/>
      <c r="S275" s="9"/>
      <c r="U275" s="9"/>
    </row>
    <row r="276" spans="1:23" s="3" customFormat="1" ht="12.75">
      <c r="A276" s="51"/>
      <c r="J276" s="11"/>
      <c r="K276" s="11"/>
      <c r="L276" s="61" t="s">
        <v>2</v>
      </c>
      <c r="M276" s="61" t="s">
        <v>52</v>
      </c>
      <c r="N276" s="61" t="s">
        <v>3</v>
      </c>
      <c r="O276" s="61" t="s">
        <v>4</v>
      </c>
      <c r="P276" s="61" t="s">
        <v>5</v>
      </c>
      <c r="Q276" s="61" t="s">
        <v>6</v>
      </c>
      <c r="R276" s="61" t="s">
        <v>7</v>
      </c>
      <c r="S276" s="9"/>
      <c r="U276" s="9"/>
      <c r="W276" s="3" t="s">
        <v>226</v>
      </c>
    </row>
    <row r="277" spans="1:23" s="3" customFormat="1" ht="12.75">
      <c r="A277" s="51"/>
      <c r="B277" s="7" t="s">
        <v>214</v>
      </c>
      <c r="J277" s="11"/>
      <c r="K277" s="11"/>
      <c r="L277" s="50"/>
      <c r="M277" s="50"/>
      <c r="N277" s="50"/>
      <c r="O277" s="50"/>
      <c r="P277" s="50"/>
      <c r="Q277" s="50"/>
      <c r="R277" s="50"/>
      <c r="S277" s="9"/>
      <c r="U277" s="9"/>
    </row>
    <row r="278" spans="1:23" s="3" customFormat="1" ht="12.75">
      <c r="A278" s="51"/>
      <c r="B278" s="3" t="s">
        <v>222</v>
      </c>
      <c r="H278" s="3" t="s">
        <v>29</v>
      </c>
      <c r="J278" s="8">
        <f>SUM(L278:R278)</f>
        <v>267212784.69115961</v>
      </c>
      <c r="K278" s="11"/>
      <c r="L278" s="8">
        <f>SUM(L257,L260:L262,L269:L272)</f>
        <v>6935909.1934935842</v>
      </c>
      <c r="M278" s="8">
        <f>SUM(M257,M260:M262,M269:M272)</f>
        <v>8998793.8805555701</v>
      </c>
      <c r="N278" s="8">
        <f>SUM(N257,N260:N262,N269:N272)+SUM(S257,S260:S262,S269:S272)-SUM(U257,U260:U262,U269:U272)</f>
        <v>83845995.882136196</v>
      </c>
      <c r="O278" s="8">
        <f>SUM(O257,O260:O262,O269:O272)+SUM(U257,U260:U262,U269:U272)</f>
        <v>96477859.267688885</v>
      </c>
      <c r="P278" s="8">
        <f>SUM(P257,P260:P262,P269:P272)</f>
        <v>3120993.8699999996</v>
      </c>
      <c r="Q278" s="8">
        <f>SUM(Q257,Q260:Q262,Q269:Q272)</f>
        <v>62419817.082348645</v>
      </c>
      <c r="R278" s="8">
        <f>SUM(R257,R260:R262,R269:R272)</f>
        <v>5413415.5149367191</v>
      </c>
      <c r="S278" s="9"/>
      <c r="U278" s="9"/>
    </row>
    <row r="279" spans="1:23" s="3" customFormat="1" ht="12.75">
      <c r="A279" s="51"/>
      <c r="B279" s="3" t="s">
        <v>223</v>
      </c>
      <c r="H279" s="3" t="s">
        <v>29</v>
      </c>
      <c r="J279" s="8">
        <f>SUM(L279:R279)</f>
        <v>39369043.169785246</v>
      </c>
      <c r="K279" s="11"/>
      <c r="L279" s="8">
        <f>SUM(L265:L266)</f>
        <v>219.6705</v>
      </c>
      <c r="M279" s="8">
        <f>SUM(M265:M266)</f>
        <v>426541</v>
      </c>
      <c r="N279" s="8">
        <f>SUM(N265:N266)+SUM(S265:S266)-SUM(U265:U266)</f>
        <v>816814.40928523894</v>
      </c>
      <c r="O279" s="8">
        <f>SUM(O265:O266)+SUM(U265:U266)</f>
        <v>24827387.039999999</v>
      </c>
      <c r="P279" s="8">
        <f>SUM(P265:P266)</f>
        <v>97598.46</v>
      </c>
      <c r="Q279" s="8">
        <f>SUM(Q265:Q266)</f>
        <v>13198864</v>
      </c>
      <c r="R279" s="8">
        <f>SUM(R265:R266)</f>
        <v>1618.59</v>
      </c>
      <c r="S279" s="9"/>
      <c r="U279" s="9"/>
    </row>
    <row r="280" spans="1:23" s="3" customFormat="1" ht="12.75">
      <c r="J280" s="9"/>
      <c r="K280" s="9"/>
      <c r="L280" s="9"/>
      <c r="M280" s="9"/>
      <c r="N280" s="9"/>
      <c r="O280" s="9"/>
      <c r="P280" s="9"/>
      <c r="Q280" s="9"/>
      <c r="R280" s="9"/>
      <c r="S280" s="9"/>
      <c r="U280" s="9"/>
    </row>
    <row r="281" spans="1:23" s="4" customFormat="1" ht="12.75">
      <c r="B281" s="4" t="s">
        <v>51</v>
      </c>
      <c r="J281" s="5"/>
      <c r="K281" s="5"/>
      <c r="L281" s="5"/>
      <c r="M281" s="5"/>
      <c r="N281" s="5"/>
      <c r="O281" s="5"/>
      <c r="P281" s="5"/>
      <c r="Q281" s="5"/>
      <c r="R281" s="5"/>
      <c r="S281" s="5"/>
      <c r="U281" s="5"/>
    </row>
    <row r="282" spans="1:23" s="3" customFormat="1" ht="12.75">
      <c r="J282" s="9"/>
      <c r="K282" s="9"/>
      <c r="L282" s="9"/>
      <c r="M282" s="9"/>
      <c r="N282" s="9"/>
      <c r="O282" s="9"/>
      <c r="P282" s="9"/>
      <c r="Q282" s="9"/>
      <c r="R282" s="9"/>
      <c r="S282" s="9"/>
      <c r="U282" s="9"/>
    </row>
    <row r="283" spans="1:23" s="3" customFormat="1" ht="12.75" customHeight="1">
      <c r="B283" s="7" t="s">
        <v>33</v>
      </c>
    </row>
    <row r="284" spans="1:23" s="3" customFormat="1" ht="12.75" customHeight="1"/>
    <row r="285" spans="1:23" s="3" customFormat="1" ht="12.75" customHeight="1">
      <c r="A285" s="51"/>
      <c r="B285" s="7" t="s">
        <v>9</v>
      </c>
      <c r="C285" s="7"/>
      <c r="D285" s="7"/>
      <c r="E285" s="7"/>
      <c r="F285" s="7"/>
      <c r="G285" s="7"/>
      <c r="H285" s="7"/>
      <c r="I285" s="7"/>
      <c r="T285" s="7"/>
    </row>
    <row r="286" spans="1:23" s="3" customFormat="1" ht="12.75" customHeight="1">
      <c r="A286" s="51"/>
      <c r="B286" s="3" t="s">
        <v>10</v>
      </c>
      <c r="H286" s="3" t="s">
        <v>31</v>
      </c>
      <c r="J286" s="8">
        <f t="shared" ref="J286:J287" si="64">SUM(L286:S286)</f>
        <v>0</v>
      </c>
      <c r="L286" s="40"/>
      <c r="M286" s="40"/>
      <c r="N286" s="40"/>
      <c r="O286" s="40"/>
      <c r="P286" s="40"/>
      <c r="Q286" s="40"/>
      <c r="R286" s="40"/>
      <c r="S286" s="40"/>
      <c r="U286" s="40"/>
    </row>
    <row r="287" spans="1:23" s="3" customFormat="1" ht="12.75" customHeight="1">
      <c r="A287" s="51"/>
      <c r="B287" s="3" t="s">
        <v>11</v>
      </c>
      <c r="H287" s="3" t="s">
        <v>31</v>
      </c>
      <c r="J287" s="8">
        <f t="shared" si="64"/>
        <v>670759.56040000007</v>
      </c>
      <c r="L287" s="21">
        <f>'Input OPEX-TD'!L82</f>
        <v>0</v>
      </c>
      <c r="M287" s="21">
        <f>'Input OPEX-TD'!M82</f>
        <v>0</v>
      </c>
      <c r="N287" s="21">
        <f>'Input OPEX-TD'!N82</f>
        <v>0</v>
      </c>
      <c r="O287" s="21">
        <f>'Input OPEX-TD'!O82</f>
        <v>571688.28040000005</v>
      </c>
      <c r="P287" s="21">
        <f>'Input OPEX-TD'!P82</f>
        <v>0</v>
      </c>
      <c r="Q287" s="21">
        <f>'Input OPEX-TD'!Q82</f>
        <v>99071.28</v>
      </c>
      <c r="R287" s="21">
        <f>'Input OPEX-TD'!R82</f>
        <v>0</v>
      </c>
      <c r="S287" s="21">
        <f>'Input OPEX-TD'!S82</f>
        <v>0</v>
      </c>
      <c r="U287" s="40"/>
    </row>
    <row r="288" spans="1:23" s="3" customFormat="1" ht="12.75" customHeight="1">
      <c r="A288" s="51"/>
      <c r="J288" s="9"/>
      <c r="L288" s="9"/>
      <c r="M288" s="9"/>
      <c r="N288" s="9"/>
      <c r="O288" s="9"/>
      <c r="P288" s="9"/>
      <c r="Q288" s="9"/>
      <c r="R288" s="9"/>
      <c r="S288" s="9"/>
      <c r="U288" s="9"/>
    </row>
    <row r="289" spans="1:21" s="3" customFormat="1" ht="12.75" customHeight="1">
      <c r="A289" s="51"/>
      <c r="B289" s="7" t="s">
        <v>12</v>
      </c>
      <c r="C289" s="7"/>
      <c r="D289" s="7"/>
      <c r="E289" s="7"/>
      <c r="F289" s="7"/>
      <c r="G289" s="7"/>
      <c r="J289" s="9"/>
      <c r="L289" s="9"/>
      <c r="M289" s="9"/>
      <c r="N289" s="9"/>
      <c r="O289" s="9"/>
      <c r="P289" s="9"/>
      <c r="Q289" s="9"/>
      <c r="R289" s="9"/>
      <c r="S289" s="9"/>
      <c r="U289" s="9"/>
    </row>
    <row r="290" spans="1:21" s="3" customFormat="1" ht="12.75" customHeight="1">
      <c r="A290" s="51"/>
      <c r="B290" s="3" t="s">
        <v>13</v>
      </c>
      <c r="H290" s="3" t="s">
        <v>31</v>
      </c>
      <c r="J290" s="8">
        <f t="shared" ref="J290:J292" si="65">SUM(L290:S290)</f>
        <v>276192661.57128268</v>
      </c>
      <c r="L290" s="21">
        <f>'Input OPEX-TD'!L85</f>
        <v>6196104.1909556789</v>
      </c>
      <c r="M290" s="21">
        <f>'Input OPEX-TD'!M85</f>
        <v>8874326.1353336181</v>
      </c>
      <c r="N290" s="21">
        <f>'Input OPEX-TD'!N85</f>
        <v>93453139.710765272</v>
      </c>
      <c r="O290" s="21">
        <f>'Input OPEX-TD'!O85</f>
        <v>87856295.374658436</v>
      </c>
      <c r="P290" s="21">
        <f>'Input OPEX-TD'!P85</f>
        <v>2159375.1800000002</v>
      </c>
      <c r="Q290" s="21">
        <f>'Input OPEX-TD'!Q85</f>
        <v>61165648.86086607</v>
      </c>
      <c r="R290" s="21">
        <f>'Input OPEX-TD'!R85</f>
        <v>5587639.1952048326</v>
      </c>
      <c r="S290" s="21">
        <f>'Input OPEX-TD'!S85</f>
        <v>10900132.923498793</v>
      </c>
      <c r="U290" s="21">
        <f>'Input OPEX-TD'!U85</f>
        <v>9115680.4000000004</v>
      </c>
    </row>
    <row r="291" spans="1:21" s="3" customFormat="1" ht="12.75" customHeight="1">
      <c r="A291" s="51"/>
      <c r="B291" s="3" t="s">
        <v>63</v>
      </c>
      <c r="H291" s="3" t="s">
        <v>31</v>
      </c>
      <c r="J291" s="8">
        <f t="shared" si="65"/>
        <v>735813.56021728332</v>
      </c>
      <c r="L291" s="21">
        <f>'Input OPEX-TD'!L86</f>
        <v>6517.5532578932698</v>
      </c>
      <c r="M291" s="21">
        <f>'Input OPEX-TD'!M86</f>
        <v>29537.13</v>
      </c>
      <c r="N291" s="21">
        <f>'Input OPEX-TD'!N86</f>
        <v>239859.3023250293</v>
      </c>
      <c r="O291" s="21">
        <f>'Input OPEX-TD'!O86</f>
        <v>187871.32205128204</v>
      </c>
      <c r="P291" s="21">
        <f>'Input OPEX-TD'!P86</f>
        <v>18411.62</v>
      </c>
      <c r="Q291" s="21">
        <f>'Input OPEX-TD'!Q86</f>
        <v>205750.40733202247</v>
      </c>
      <c r="R291" s="21">
        <f>'Input OPEX-TD'!R86</f>
        <v>13648.913873910618</v>
      </c>
      <c r="S291" s="21">
        <f>'Input OPEX-TD'!S86</f>
        <v>34217.311377145546</v>
      </c>
      <c r="U291" s="21">
        <f>'Input OPEX-TD'!U86</f>
        <v>0</v>
      </c>
    </row>
    <row r="292" spans="1:21" s="3" customFormat="1" ht="12.75" customHeight="1">
      <c r="A292" s="51"/>
      <c r="B292" s="3" t="s">
        <v>14</v>
      </c>
      <c r="H292" s="3" t="s">
        <v>31</v>
      </c>
      <c r="J292" s="8">
        <f t="shared" si="65"/>
        <v>487979.45999999996</v>
      </c>
      <c r="L292" s="21">
        <f>'Input OPEX-TD'!L87</f>
        <v>0</v>
      </c>
      <c r="M292" s="21">
        <f>'Input OPEX-TD'!M87</f>
        <v>0</v>
      </c>
      <c r="N292" s="21">
        <f>'Input OPEX-TD'!N87</f>
        <v>0</v>
      </c>
      <c r="O292" s="21">
        <f>'Input OPEX-TD'!O87</f>
        <v>0</v>
      </c>
      <c r="P292" s="21">
        <f>'Input OPEX-TD'!P87</f>
        <v>487979.45999999996</v>
      </c>
      <c r="Q292" s="21">
        <f>'Input OPEX-TD'!Q87</f>
        <v>0</v>
      </c>
      <c r="R292" s="21">
        <f>'Input OPEX-TD'!R87</f>
        <v>0</v>
      </c>
      <c r="S292" s="21">
        <f>'Input OPEX-TD'!S87</f>
        <v>0</v>
      </c>
      <c r="U292" s="21">
        <f>'Input OPEX-TD'!U87</f>
        <v>0</v>
      </c>
    </row>
    <row r="293" spans="1:21" s="3" customFormat="1" ht="12.75" customHeight="1">
      <c r="A293" s="51"/>
      <c r="J293" s="9"/>
      <c r="L293" s="9"/>
      <c r="M293" s="9"/>
      <c r="N293" s="9"/>
      <c r="O293" s="9"/>
      <c r="P293" s="9"/>
      <c r="Q293" s="9"/>
      <c r="R293" s="9"/>
      <c r="S293" s="9"/>
    </row>
    <row r="294" spans="1:21" s="3" customFormat="1" ht="12.75" customHeight="1">
      <c r="A294" s="51"/>
      <c r="B294" s="7" t="s">
        <v>15</v>
      </c>
      <c r="C294" s="7"/>
      <c r="D294" s="7"/>
      <c r="E294" s="7"/>
      <c r="F294" s="7"/>
      <c r="G294" s="7"/>
      <c r="J294" s="9"/>
      <c r="L294" s="9"/>
      <c r="M294" s="9"/>
      <c r="N294" s="9"/>
      <c r="O294" s="9"/>
      <c r="P294" s="9"/>
      <c r="Q294" s="9"/>
      <c r="R294" s="9"/>
      <c r="S294" s="9"/>
    </row>
    <row r="295" spans="1:21" s="3" customFormat="1" ht="12.75" customHeight="1">
      <c r="A295" s="51"/>
      <c r="B295" s="3" t="s">
        <v>16</v>
      </c>
      <c r="H295" s="3" t="s">
        <v>31</v>
      </c>
      <c r="J295" s="8">
        <f t="shared" ref="J295:J296" si="66">SUM(L295:S295)</f>
        <v>44865238.061081208</v>
      </c>
      <c r="L295" s="21">
        <f>'Input OPEX-TD'!L90</f>
        <v>0</v>
      </c>
      <c r="M295" s="21">
        <f>'Input OPEX-TD'!M90</f>
        <v>441340</v>
      </c>
      <c r="N295" s="21">
        <f>'Input OPEX-TD'!N90</f>
        <v>0</v>
      </c>
      <c r="O295" s="21">
        <f>'Input OPEX-TD'!O90</f>
        <v>30543455.629999999</v>
      </c>
      <c r="P295" s="21">
        <f>'Input OPEX-TD'!P90</f>
        <v>97396.56</v>
      </c>
      <c r="Q295" s="21">
        <f>'Input OPEX-TD'!Q90</f>
        <v>13776110.821081214</v>
      </c>
      <c r="R295" s="21">
        <f>'Input OPEX-TD'!R90</f>
        <v>6935.05</v>
      </c>
      <c r="S295" s="21">
        <f>'Input OPEX-TD'!S90</f>
        <v>0</v>
      </c>
      <c r="U295" s="21">
        <f>'Input OPEX-TD'!U90</f>
        <v>0</v>
      </c>
    </row>
    <row r="296" spans="1:21" s="3" customFormat="1" ht="12.75" customHeight="1">
      <c r="A296" s="51"/>
      <c r="B296" s="3" t="s">
        <v>17</v>
      </c>
      <c r="H296" s="3" t="s">
        <v>31</v>
      </c>
      <c r="J296" s="8">
        <f t="shared" si="66"/>
        <v>932276.7665161211</v>
      </c>
      <c r="L296" s="21">
        <f>'Input OPEX-TD'!L91</f>
        <v>935.7297297297298</v>
      </c>
      <c r="M296" s="21">
        <f>'Input OPEX-TD'!M91</f>
        <v>0</v>
      </c>
      <c r="N296" s="21">
        <f>'Input OPEX-TD'!N91</f>
        <v>931341.0367863914</v>
      </c>
      <c r="O296" s="21">
        <f>'Input OPEX-TD'!O91</f>
        <v>0</v>
      </c>
      <c r="P296" s="21">
        <f>'Input OPEX-TD'!P91</f>
        <v>0</v>
      </c>
      <c r="Q296" s="21">
        <f>'Input OPEX-TD'!Q91</f>
        <v>0</v>
      </c>
      <c r="R296" s="21">
        <f>'Input OPEX-TD'!R91</f>
        <v>0</v>
      </c>
      <c r="S296" s="21">
        <f>'Input OPEX-TD'!S91</f>
        <v>0</v>
      </c>
      <c r="U296" s="21">
        <f>'Input OPEX-TD'!U91</f>
        <v>0</v>
      </c>
    </row>
    <row r="297" spans="1:21" s="3" customFormat="1" ht="12.75" customHeight="1">
      <c r="A297" s="51"/>
      <c r="J297" s="9"/>
      <c r="L297" s="9"/>
      <c r="M297" s="9"/>
      <c r="N297" s="9"/>
      <c r="O297" s="9"/>
      <c r="P297" s="9"/>
      <c r="Q297" s="9"/>
      <c r="R297" s="9"/>
      <c r="S297" s="9"/>
      <c r="U297" s="9"/>
    </row>
    <row r="298" spans="1:21" s="3" customFormat="1" ht="12.75" customHeight="1">
      <c r="A298" s="51"/>
      <c r="B298" s="7" t="s">
        <v>18</v>
      </c>
      <c r="C298" s="7"/>
      <c r="D298" s="7"/>
      <c r="E298" s="7"/>
      <c r="F298" s="7"/>
      <c r="G298" s="7"/>
      <c r="J298" s="9"/>
      <c r="L298" s="9"/>
      <c r="M298" s="9"/>
      <c r="N298" s="9"/>
      <c r="O298" s="9"/>
      <c r="P298" s="9"/>
      <c r="Q298" s="9"/>
      <c r="R298" s="9"/>
      <c r="S298" s="9"/>
      <c r="U298" s="9"/>
    </row>
    <row r="299" spans="1:21" s="3" customFormat="1" ht="12.75" customHeight="1">
      <c r="A299" s="51"/>
      <c r="B299" s="3" t="s">
        <v>19</v>
      </c>
      <c r="D299" s="12"/>
      <c r="H299" s="3" t="s">
        <v>31</v>
      </c>
      <c r="J299" s="8">
        <f t="shared" ref="J299:J302" si="67">SUM(L299:S299)</f>
        <v>1877942.718858436</v>
      </c>
      <c r="L299" s="21">
        <f>'Input OPEX-TD'!L94</f>
        <v>0</v>
      </c>
      <c r="M299" s="21">
        <f>'Input OPEX-TD'!M94</f>
        <v>0</v>
      </c>
      <c r="N299" s="21">
        <f>'Input OPEX-TD'!N94</f>
        <v>1415520.586139837</v>
      </c>
      <c r="O299" s="21">
        <f>'Input OPEX-TD'!O94</f>
        <v>0</v>
      </c>
      <c r="P299" s="21">
        <f>'Input OPEX-TD'!P94</f>
        <v>0</v>
      </c>
      <c r="Q299" s="21">
        <f>'Input OPEX-TD'!Q94</f>
        <v>448588.85422594869</v>
      </c>
      <c r="R299" s="21">
        <f>'Input OPEX-TD'!R94</f>
        <v>0</v>
      </c>
      <c r="S299" s="21">
        <f>'Input OPEX-TD'!S94</f>
        <v>13833.278492650297</v>
      </c>
      <c r="U299" s="21">
        <f>'Input OPEX-TD'!U94</f>
        <v>0</v>
      </c>
    </row>
    <row r="300" spans="1:21" s="3" customFormat="1" ht="12.75" customHeight="1">
      <c r="A300" s="51"/>
      <c r="B300" s="3" t="s">
        <v>20</v>
      </c>
      <c r="D300" s="12"/>
      <c r="H300" s="3" t="s">
        <v>31</v>
      </c>
      <c r="J300" s="8">
        <f t="shared" si="67"/>
        <v>246106.64446921975</v>
      </c>
      <c r="L300" s="21">
        <f>'Input OPEX-TD'!L95</f>
        <v>0</v>
      </c>
      <c r="M300" s="21">
        <f>'Input OPEX-TD'!M95</f>
        <v>0</v>
      </c>
      <c r="N300" s="21">
        <f>'Input OPEX-TD'!N95</f>
        <v>219733.71049465745</v>
      </c>
      <c r="O300" s="21">
        <f>'Input OPEX-TD'!O95</f>
        <v>0</v>
      </c>
      <c r="P300" s="21">
        <f>'Input OPEX-TD'!P95</f>
        <v>299.14999999999998</v>
      </c>
      <c r="Q300" s="21">
        <f>'Input OPEX-TD'!Q95</f>
        <v>24278.700948590424</v>
      </c>
      <c r="R300" s="21">
        <f>'Input OPEX-TD'!R95</f>
        <v>0</v>
      </c>
      <c r="S300" s="21">
        <f>'Input OPEX-TD'!S95</f>
        <v>1795.0830259718859</v>
      </c>
      <c r="U300" s="21">
        <f>'Input OPEX-TD'!U95</f>
        <v>0</v>
      </c>
    </row>
    <row r="301" spans="1:21" s="3" customFormat="1" ht="12.75" customHeight="1">
      <c r="A301" s="51"/>
      <c r="B301" s="3" t="s">
        <v>21</v>
      </c>
      <c r="H301" s="3" t="s">
        <v>31</v>
      </c>
      <c r="J301" s="8">
        <f t="shared" si="67"/>
        <v>408005.25052896037</v>
      </c>
      <c r="L301" s="21">
        <f>'Input OPEX-TD'!L96</f>
        <v>0</v>
      </c>
      <c r="M301" s="21">
        <f>'Input OPEX-TD'!M96</f>
        <v>14857.064563407626</v>
      </c>
      <c r="N301" s="21">
        <f>'Input OPEX-TD'!N96</f>
        <v>96589.206545396504</v>
      </c>
      <c r="O301" s="21">
        <f>'Input OPEX-TD'!O96</f>
        <v>147775.53190456674</v>
      </c>
      <c r="P301" s="21">
        <f>'Input OPEX-TD'!P96</f>
        <v>1320.13</v>
      </c>
      <c r="Q301" s="21">
        <f>'Input OPEX-TD'!Q96</f>
        <v>45370.314971617452</v>
      </c>
      <c r="R301" s="21">
        <f>'Input OPEX-TD'!R96</f>
        <v>85104.959999999992</v>
      </c>
      <c r="S301" s="21">
        <f>'Input OPEX-TD'!S96</f>
        <v>16988.042543972049</v>
      </c>
      <c r="U301" s="21">
        <f>'Input OPEX-TD'!U96</f>
        <v>0</v>
      </c>
    </row>
    <row r="302" spans="1:21" s="3" customFormat="1" ht="12.75" customHeight="1">
      <c r="A302" s="51"/>
      <c r="B302" s="3" t="s">
        <v>22</v>
      </c>
      <c r="H302" s="3" t="s">
        <v>31</v>
      </c>
      <c r="J302" s="8">
        <f t="shared" si="67"/>
        <v>12656142.474145027</v>
      </c>
      <c r="L302" s="21">
        <f>'Input OPEX-TD'!L97</f>
        <v>0</v>
      </c>
      <c r="M302" s="21">
        <f>'Input OPEX-TD'!M97</f>
        <v>0</v>
      </c>
      <c r="N302" s="21">
        <f>'Input OPEX-TD'!N97</f>
        <v>1686969.4772815495</v>
      </c>
      <c r="O302" s="21">
        <f>'Input OPEX-TD'!O97</f>
        <v>5672020.0100818323</v>
      </c>
      <c r="P302" s="21">
        <f>'Input OPEX-TD'!P97</f>
        <v>8895.94</v>
      </c>
      <c r="Q302" s="21">
        <f>'Input OPEX-TD'!Q97</f>
        <v>4974521.7100218823</v>
      </c>
      <c r="R302" s="21">
        <f>'Input OPEX-TD'!R97</f>
        <v>176.94735418167355</v>
      </c>
      <c r="S302" s="21">
        <f>'Input OPEX-TD'!S97</f>
        <v>313558.38940557936</v>
      </c>
      <c r="U302" s="21">
        <f>'Input OPEX-TD'!U97</f>
        <v>0</v>
      </c>
    </row>
    <row r="303" spans="1:21" s="3" customFormat="1" ht="12.75" customHeight="1">
      <c r="A303" s="51"/>
      <c r="J303" s="9"/>
      <c r="L303" s="9"/>
      <c r="M303" s="9"/>
      <c r="N303" s="9"/>
      <c r="O303" s="9"/>
      <c r="P303" s="9"/>
      <c r="Q303" s="9"/>
      <c r="R303" s="9"/>
      <c r="S303" s="9"/>
      <c r="U303" s="9"/>
    </row>
    <row r="304" spans="1:21" s="3" customFormat="1" ht="12.75" customHeight="1">
      <c r="A304" s="51"/>
      <c r="B304" s="7" t="s">
        <v>23</v>
      </c>
      <c r="C304" s="7"/>
      <c r="D304" s="7"/>
      <c r="E304" s="7"/>
      <c r="F304" s="7"/>
      <c r="G304" s="7"/>
      <c r="H304" s="3" t="s">
        <v>31</v>
      </c>
      <c r="J304" s="8">
        <f t="shared" ref="J304" si="68">SUM(L304:S304)</f>
        <v>339072926.06749898</v>
      </c>
      <c r="L304" s="8">
        <f>SUM(L286:L287,L290:L292,L295:L296,L299:L302)</f>
        <v>6203557.4739433015</v>
      </c>
      <c r="M304" s="8">
        <f t="shared" ref="M304:U304" si="69">SUM(M286:M287,M290:M292,M295:M296,M299:M302)</f>
        <v>9360060.3298970275</v>
      </c>
      <c r="N304" s="8">
        <f t="shared" si="69"/>
        <v>98043153.030338138</v>
      </c>
      <c r="O304" s="8">
        <f t="shared" si="69"/>
        <v>124979106.1490961</v>
      </c>
      <c r="P304" s="8">
        <f t="shared" si="69"/>
        <v>2773678.04</v>
      </c>
      <c r="Q304" s="8">
        <f t="shared" si="69"/>
        <v>80739340.949447349</v>
      </c>
      <c r="R304" s="8">
        <f t="shared" si="69"/>
        <v>5693505.0664329249</v>
      </c>
      <c r="S304" s="8">
        <f>SUM(S286:S287,S290:S292,S295:S296,S299:S302)</f>
        <v>11280525.028344112</v>
      </c>
      <c r="U304" s="8">
        <f t="shared" si="69"/>
        <v>9115680.4000000004</v>
      </c>
    </row>
    <row r="305" spans="1:21" s="3" customFormat="1" ht="12.75" customHeight="1">
      <c r="A305" s="51"/>
      <c r="J305" s="9"/>
      <c r="K305" s="9"/>
      <c r="L305" s="9"/>
      <c r="M305" s="9"/>
      <c r="N305" s="9"/>
      <c r="O305" s="9"/>
      <c r="P305" s="9"/>
      <c r="Q305" s="9"/>
      <c r="R305" s="9"/>
      <c r="S305" s="9"/>
      <c r="U305" s="9"/>
    </row>
    <row r="306" spans="1:21" s="3" customFormat="1" ht="12.75" customHeight="1">
      <c r="A306" s="51"/>
      <c r="J306" s="9"/>
      <c r="K306" s="9"/>
      <c r="L306" s="9"/>
      <c r="M306" s="9"/>
      <c r="N306" s="9"/>
      <c r="O306" s="9"/>
      <c r="P306" s="9"/>
      <c r="Q306" s="9"/>
      <c r="R306" s="9"/>
      <c r="S306" s="9"/>
      <c r="U306" s="9"/>
    </row>
    <row r="307" spans="1:21" s="3" customFormat="1" ht="12.75" customHeight="1">
      <c r="A307" s="51"/>
      <c r="B307" s="7"/>
      <c r="J307" s="9"/>
      <c r="K307" s="9"/>
      <c r="L307" s="9"/>
      <c r="M307" s="9"/>
      <c r="N307" s="9"/>
      <c r="O307" s="9"/>
      <c r="P307" s="9"/>
      <c r="Q307" s="9"/>
      <c r="R307" s="9"/>
      <c r="S307" s="9"/>
      <c r="U307" s="9"/>
    </row>
    <row r="308" spans="1:21" s="3" customFormat="1" ht="12.75" customHeight="1">
      <c r="A308" s="51"/>
      <c r="B308" s="7" t="s">
        <v>34</v>
      </c>
      <c r="J308" s="9"/>
      <c r="K308" s="9"/>
      <c r="L308" s="9"/>
      <c r="M308" s="9"/>
      <c r="N308" s="9"/>
      <c r="O308" s="9"/>
      <c r="P308" s="9"/>
      <c r="Q308" s="9"/>
      <c r="R308" s="9"/>
      <c r="S308" s="9"/>
      <c r="U308" s="9"/>
    </row>
    <row r="309" spans="1:21" s="3" customFormat="1" ht="12.75" customHeight="1">
      <c r="A309" s="51"/>
      <c r="J309" s="9"/>
      <c r="K309" s="9"/>
      <c r="L309" s="9"/>
      <c r="M309" s="9"/>
      <c r="N309" s="9"/>
      <c r="O309" s="9"/>
      <c r="P309" s="9"/>
      <c r="Q309" s="9"/>
      <c r="R309" s="9"/>
      <c r="S309" s="9"/>
      <c r="U309" s="9"/>
    </row>
    <row r="310" spans="1:21" s="3" customFormat="1" ht="12.75" customHeight="1">
      <c r="A310" s="51"/>
      <c r="B310" s="7" t="s">
        <v>9</v>
      </c>
      <c r="J310" s="9"/>
      <c r="K310" s="9"/>
      <c r="L310" s="9"/>
      <c r="M310" s="9"/>
      <c r="N310" s="9"/>
      <c r="O310" s="9"/>
      <c r="P310" s="9"/>
      <c r="Q310" s="9"/>
      <c r="R310" s="9"/>
      <c r="S310" s="9"/>
      <c r="U310" s="9"/>
    </row>
    <row r="311" spans="1:21" s="3" customFormat="1" ht="12.75" customHeight="1">
      <c r="A311" s="51"/>
      <c r="B311" s="3" t="s">
        <v>10</v>
      </c>
      <c r="H311" s="3" t="s">
        <v>31</v>
      </c>
      <c r="J311" s="8">
        <f t="shared" ref="J311:J312" si="70">SUM(L311:S311)</f>
        <v>0</v>
      </c>
      <c r="K311" s="9"/>
      <c r="L311" s="10"/>
      <c r="M311" s="10"/>
      <c r="N311" s="10"/>
      <c r="O311" s="10"/>
      <c r="P311" s="10"/>
      <c r="Q311" s="10"/>
      <c r="R311" s="10"/>
      <c r="S311" s="10"/>
      <c r="U311" s="40"/>
    </row>
    <row r="312" spans="1:21" s="3" customFormat="1" ht="12.75" customHeight="1">
      <c r="A312" s="51"/>
      <c r="B312" s="3" t="s">
        <v>11</v>
      </c>
      <c r="H312" s="3" t="s">
        <v>31</v>
      </c>
      <c r="J312" s="8">
        <f t="shared" si="70"/>
        <v>0</v>
      </c>
      <c r="K312" s="9"/>
      <c r="L312" s="10"/>
      <c r="M312" s="10"/>
      <c r="N312" s="10"/>
      <c r="O312" s="10"/>
      <c r="P312" s="10"/>
      <c r="Q312" s="10"/>
      <c r="R312" s="10"/>
      <c r="S312" s="10"/>
      <c r="U312" s="40"/>
    </row>
    <row r="313" spans="1:21" s="3" customFormat="1" ht="12.75" customHeight="1">
      <c r="A313" s="51"/>
      <c r="J313" s="23"/>
      <c r="K313" s="9"/>
      <c r="L313" s="9"/>
      <c r="M313" s="9"/>
      <c r="N313" s="9"/>
      <c r="O313" s="9"/>
      <c r="P313" s="9"/>
      <c r="Q313" s="9"/>
      <c r="R313" s="9"/>
      <c r="S313" s="9"/>
      <c r="U313" s="9"/>
    </row>
    <row r="314" spans="1:21" s="3" customFormat="1" ht="12.75" customHeight="1">
      <c r="A314" s="51"/>
      <c r="B314" s="7" t="s">
        <v>12</v>
      </c>
      <c r="J314" s="23"/>
      <c r="K314" s="9"/>
      <c r="L314" s="9"/>
      <c r="M314" s="9"/>
      <c r="N314" s="9"/>
      <c r="O314" s="9"/>
      <c r="P314" s="9"/>
      <c r="Q314" s="9"/>
      <c r="R314" s="9"/>
      <c r="S314" s="9"/>
      <c r="U314" s="9"/>
    </row>
    <row r="315" spans="1:21" s="3" customFormat="1" ht="12.75" customHeight="1">
      <c r="A315" s="51"/>
      <c r="B315" s="3" t="s">
        <v>13</v>
      </c>
      <c r="H315" s="3" t="s">
        <v>31</v>
      </c>
      <c r="J315" s="8">
        <f t="shared" ref="J315:J317" si="71">SUM(L315:S315)</f>
        <v>0</v>
      </c>
      <c r="K315" s="9"/>
      <c r="L315" s="10"/>
      <c r="M315" s="10"/>
      <c r="N315" s="10"/>
      <c r="O315" s="10"/>
      <c r="P315" s="10"/>
      <c r="Q315" s="10"/>
      <c r="R315" s="10"/>
      <c r="S315" s="10"/>
      <c r="U315" s="10"/>
    </row>
    <row r="316" spans="1:21" s="3" customFormat="1" ht="12.75" customHeight="1">
      <c r="A316" s="51"/>
      <c r="B316" s="3" t="s">
        <v>63</v>
      </c>
      <c r="H316" s="3" t="s">
        <v>31</v>
      </c>
      <c r="J316" s="8">
        <f t="shared" si="71"/>
        <v>0</v>
      </c>
      <c r="K316" s="9"/>
      <c r="L316" s="10"/>
      <c r="M316" s="10"/>
      <c r="N316" s="10"/>
      <c r="O316" s="10"/>
      <c r="P316" s="10"/>
      <c r="Q316" s="10"/>
      <c r="R316" s="10"/>
      <c r="S316" s="10"/>
      <c r="U316" s="10"/>
    </row>
    <row r="317" spans="1:21" s="3" customFormat="1" ht="12.75" customHeight="1">
      <c r="A317" s="51"/>
      <c r="B317" s="3" t="s">
        <v>14</v>
      </c>
      <c r="H317" s="3" t="s">
        <v>31</v>
      </c>
      <c r="J317" s="8">
        <f t="shared" si="71"/>
        <v>0</v>
      </c>
      <c r="K317" s="9"/>
      <c r="L317" s="10"/>
      <c r="M317" s="10"/>
      <c r="N317" s="10"/>
      <c r="O317" s="10"/>
      <c r="P317" s="10"/>
      <c r="Q317" s="10"/>
      <c r="R317" s="10"/>
      <c r="S317" s="10"/>
      <c r="U317" s="10"/>
    </row>
    <row r="318" spans="1:21" s="3" customFormat="1" ht="12.75" customHeight="1">
      <c r="A318" s="51"/>
      <c r="K318" s="9"/>
    </row>
    <row r="319" spans="1:21" s="3" customFormat="1" ht="12.75" customHeight="1">
      <c r="A319" s="51"/>
      <c r="B319" s="7" t="s">
        <v>15</v>
      </c>
      <c r="K319" s="9"/>
    </row>
    <row r="320" spans="1:21" s="3" customFormat="1" ht="12.75" customHeight="1">
      <c r="A320" s="51"/>
      <c r="B320" s="3" t="s">
        <v>16</v>
      </c>
      <c r="H320" s="3" t="s">
        <v>31</v>
      </c>
      <c r="J320" s="8">
        <f t="shared" ref="J320:J321" si="72">SUM(L320:S320)</f>
        <v>0</v>
      </c>
      <c r="K320" s="9"/>
      <c r="L320" s="10"/>
      <c r="M320" s="10"/>
      <c r="N320" s="10"/>
      <c r="O320" s="10"/>
      <c r="P320" s="10"/>
      <c r="Q320" s="10"/>
      <c r="R320" s="10"/>
      <c r="S320" s="10"/>
      <c r="U320" s="10"/>
    </row>
    <row r="321" spans="1:21" s="3" customFormat="1" ht="12.75" customHeight="1">
      <c r="A321" s="51"/>
      <c r="B321" s="3" t="s">
        <v>17</v>
      </c>
      <c r="H321" s="3" t="s">
        <v>31</v>
      </c>
      <c r="J321" s="8">
        <f t="shared" si="72"/>
        <v>0</v>
      </c>
      <c r="K321" s="9"/>
      <c r="L321" s="10"/>
      <c r="M321" s="10"/>
      <c r="N321" s="10"/>
      <c r="O321" s="10"/>
      <c r="P321" s="10"/>
      <c r="Q321" s="10"/>
      <c r="R321" s="10"/>
      <c r="S321" s="10"/>
      <c r="U321" s="10"/>
    </row>
    <row r="322" spans="1:21" s="3" customFormat="1" ht="12.75" customHeight="1">
      <c r="A322" s="51"/>
    </row>
    <row r="323" spans="1:21" s="3" customFormat="1" ht="12.75" customHeight="1">
      <c r="A323" s="51"/>
      <c r="B323" s="7" t="s">
        <v>18</v>
      </c>
    </row>
    <row r="324" spans="1:21" s="3" customFormat="1" ht="12.75" customHeight="1">
      <c r="A324" s="51"/>
      <c r="B324" s="3" t="s">
        <v>19</v>
      </c>
      <c r="H324" s="3" t="s">
        <v>31</v>
      </c>
      <c r="J324" s="8">
        <f t="shared" ref="J324:J327" si="73">SUM(L324:S324)</f>
        <v>0</v>
      </c>
      <c r="K324" s="9"/>
      <c r="L324" s="10"/>
      <c r="M324" s="10"/>
      <c r="N324" s="10"/>
      <c r="O324" s="10"/>
      <c r="P324" s="10"/>
      <c r="Q324" s="10"/>
      <c r="R324" s="10"/>
      <c r="S324" s="10"/>
      <c r="U324" s="10"/>
    </row>
    <row r="325" spans="1:21" s="3" customFormat="1" ht="12.75" customHeight="1">
      <c r="A325" s="51"/>
      <c r="B325" s="3" t="s">
        <v>20</v>
      </c>
      <c r="H325" s="3" t="s">
        <v>31</v>
      </c>
      <c r="J325" s="8">
        <f t="shared" si="73"/>
        <v>0</v>
      </c>
      <c r="K325" s="9"/>
      <c r="L325" s="10"/>
      <c r="M325" s="10"/>
      <c r="N325" s="10"/>
      <c r="O325" s="10"/>
      <c r="P325" s="10"/>
      <c r="Q325" s="10"/>
      <c r="R325" s="10"/>
      <c r="S325" s="10"/>
      <c r="U325" s="10"/>
    </row>
    <row r="326" spans="1:21" s="3" customFormat="1" ht="12.75" customHeight="1">
      <c r="A326" s="51"/>
      <c r="B326" s="3" t="s">
        <v>21</v>
      </c>
      <c r="H326" s="3" t="s">
        <v>31</v>
      </c>
      <c r="J326" s="8">
        <f t="shared" si="73"/>
        <v>0</v>
      </c>
      <c r="K326" s="9"/>
      <c r="L326" s="10"/>
      <c r="M326" s="10"/>
      <c r="N326" s="10"/>
      <c r="O326" s="10"/>
      <c r="P326" s="10"/>
      <c r="Q326" s="10"/>
      <c r="R326" s="10"/>
      <c r="S326" s="10"/>
      <c r="U326" s="10"/>
    </row>
    <row r="327" spans="1:21" s="3" customFormat="1" ht="12.75" customHeight="1">
      <c r="A327" s="51"/>
      <c r="B327" s="3" t="s">
        <v>22</v>
      </c>
      <c r="H327" s="3" t="s">
        <v>31</v>
      </c>
      <c r="J327" s="8">
        <f t="shared" si="73"/>
        <v>0</v>
      </c>
      <c r="K327" s="9"/>
      <c r="L327" s="10"/>
      <c r="M327" s="10"/>
      <c r="N327" s="10"/>
      <c r="O327" s="10"/>
      <c r="P327" s="10"/>
      <c r="Q327" s="10"/>
      <c r="R327" s="10"/>
      <c r="S327" s="10"/>
      <c r="U327" s="10"/>
    </row>
    <row r="328" spans="1:21" s="3" customFormat="1" ht="12.75" customHeight="1">
      <c r="A328" s="51"/>
    </row>
    <row r="329" spans="1:21" s="3" customFormat="1" ht="12.75" customHeight="1">
      <c r="A329" s="51"/>
      <c r="B329" s="7" t="s">
        <v>23</v>
      </c>
      <c r="H329" s="3" t="s">
        <v>31</v>
      </c>
      <c r="J329" s="8">
        <f t="shared" ref="J329" si="74">SUM(L329:S329)</f>
        <v>0</v>
      </c>
      <c r="K329" s="11"/>
      <c r="L329" s="8">
        <f t="shared" ref="L329:U329" si="75">SUM(L311:L314,L315:L317,L320:L321,L324:L327)</f>
        <v>0</v>
      </c>
      <c r="M329" s="8">
        <f t="shared" si="75"/>
        <v>0</v>
      </c>
      <c r="N329" s="8">
        <f t="shared" si="75"/>
        <v>0</v>
      </c>
      <c r="O329" s="8">
        <f t="shared" si="75"/>
        <v>0</v>
      </c>
      <c r="P329" s="8">
        <f t="shared" si="75"/>
        <v>0</v>
      </c>
      <c r="Q329" s="8">
        <f t="shared" si="75"/>
        <v>0</v>
      </c>
      <c r="R329" s="8">
        <f t="shared" si="75"/>
        <v>0</v>
      </c>
      <c r="S329" s="8">
        <f>SUM(S311:S314,S315:S317,S320:S321,S324:S327)</f>
        <v>0</v>
      </c>
      <c r="U329" s="8">
        <f t="shared" si="75"/>
        <v>0</v>
      </c>
    </row>
    <row r="330" spans="1:21" s="3" customFormat="1" ht="12.75" customHeight="1">
      <c r="A330" s="51"/>
      <c r="J330" s="9"/>
      <c r="K330" s="9"/>
      <c r="L330" s="9"/>
      <c r="M330" s="9"/>
      <c r="N330" s="9"/>
      <c r="O330" s="9"/>
      <c r="P330" s="9"/>
      <c r="Q330" s="9"/>
      <c r="R330" s="9"/>
      <c r="S330" s="9"/>
      <c r="U330" s="9"/>
    </row>
    <row r="331" spans="1:21" s="3" customFormat="1" ht="12.75" customHeight="1">
      <c r="A331" s="51"/>
      <c r="B331" s="7"/>
    </row>
    <row r="332" spans="1:21" s="3" customFormat="1" ht="12.75" customHeight="1">
      <c r="A332" s="51"/>
      <c r="J332" s="9"/>
      <c r="K332" s="9"/>
      <c r="L332" s="9"/>
      <c r="M332" s="9"/>
      <c r="N332" s="9"/>
      <c r="O332" s="9"/>
      <c r="P332" s="9"/>
      <c r="Q332" s="9"/>
      <c r="R332" s="9"/>
      <c r="S332" s="9"/>
      <c r="U332" s="9"/>
    </row>
    <row r="333" spans="1:21" s="3" customFormat="1" ht="12.75" customHeight="1">
      <c r="A333" s="51"/>
      <c r="J333" s="9"/>
      <c r="K333" s="9"/>
      <c r="L333" s="9"/>
      <c r="M333" s="9"/>
      <c r="N333" s="9"/>
      <c r="O333" s="9"/>
      <c r="P333" s="9"/>
      <c r="Q333" s="9"/>
      <c r="R333" s="9"/>
      <c r="S333" s="9"/>
      <c r="U333" s="9"/>
    </row>
    <row r="334" spans="1:21" s="3" customFormat="1" ht="12.75" customHeight="1">
      <c r="A334" s="51"/>
      <c r="B334" s="7" t="s">
        <v>35</v>
      </c>
      <c r="J334" s="9"/>
      <c r="K334" s="9"/>
      <c r="L334" s="9"/>
      <c r="M334" s="9"/>
      <c r="N334" s="9"/>
      <c r="O334" s="9"/>
      <c r="P334" s="9"/>
      <c r="Q334" s="9"/>
      <c r="R334" s="9"/>
      <c r="S334" s="9"/>
      <c r="U334" s="9"/>
    </row>
    <row r="335" spans="1:21" s="3" customFormat="1" ht="12.75" customHeight="1">
      <c r="A335" s="51"/>
      <c r="B335" s="7"/>
      <c r="J335" s="9"/>
      <c r="K335" s="9"/>
      <c r="L335" s="9"/>
      <c r="M335" s="9"/>
      <c r="N335" s="9"/>
      <c r="O335" s="9"/>
      <c r="P335" s="9"/>
      <c r="Q335" s="9"/>
      <c r="R335" s="9"/>
      <c r="S335" s="9"/>
      <c r="U335" s="9"/>
    </row>
    <row r="336" spans="1:21" s="3" customFormat="1" ht="12.75" customHeight="1">
      <c r="A336" s="51"/>
      <c r="B336" s="17" t="s">
        <v>39</v>
      </c>
      <c r="C336" s="14"/>
      <c r="D336" s="14"/>
      <c r="E336" s="14"/>
      <c r="F336" s="14"/>
      <c r="G336" s="14"/>
      <c r="H336" s="14"/>
    </row>
    <row r="337" spans="1:23" s="3" customFormat="1" ht="12.75" customHeight="1">
      <c r="A337" s="51"/>
      <c r="B337" s="3" t="s">
        <v>41</v>
      </c>
      <c r="C337" s="14"/>
      <c r="D337" s="14"/>
      <c r="E337" s="14"/>
      <c r="F337" s="14"/>
      <c r="G337" s="14"/>
      <c r="H337" s="3" t="s">
        <v>31</v>
      </c>
      <c r="J337" s="8">
        <f t="shared" ref="J337" si="76">SUM(L337:S337)</f>
        <v>11439502.192540748</v>
      </c>
      <c r="K337" s="9"/>
      <c r="L337" s="21">
        <f>'Input Ov. Op-TD'!L174</f>
        <v>0</v>
      </c>
      <c r="M337" s="21">
        <f>'Input Ov. Op-TD'!M174</f>
        <v>0</v>
      </c>
      <c r="N337" s="21">
        <f>'Input Ov. Op-TD'!N174</f>
        <v>8411527.2361651622</v>
      </c>
      <c r="O337" s="21">
        <f>'Input Ov. Op-TD'!O174</f>
        <v>881224.24194078776</v>
      </c>
      <c r="P337" s="21">
        <f>'Input Ov. Op-TD'!P174</f>
        <v>0</v>
      </c>
      <c r="Q337" s="21">
        <f>'Input Ov. Op-TD'!Q174</f>
        <v>1588990.6944347986</v>
      </c>
      <c r="R337" s="21">
        <f>'Input Ov. Op-TD'!R174</f>
        <v>0</v>
      </c>
      <c r="S337" s="21">
        <f>'Input Ov. Op-TD'!S174</f>
        <v>557760.02</v>
      </c>
      <c r="U337" s="21">
        <f>'Input Ov. Op-TD'!U174</f>
        <v>1035024.5</v>
      </c>
    </row>
    <row r="338" spans="1:23" s="3" customFormat="1" ht="12.75" customHeight="1">
      <c r="A338" s="51"/>
      <c r="C338" s="14"/>
      <c r="D338" s="14"/>
      <c r="E338" s="14"/>
      <c r="F338" s="14"/>
      <c r="G338" s="14"/>
      <c r="H338" s="23"/>
      <c r="I338" s="23"/>
      <c r="J338" s="23"/>
      <c r="K338" s="23"/>
      <c r="L338" s="23"/>
      <c r="M338" s="23"/>
      <c r="N338" s="23"/>
      <c r="O338" s="23"/>
      <c r="P338" s="23"/>
      <c r="Q338" s="23"/>
      <c r="R338" s="23"/>
      <c r="S338" s="23"/>
      <c r="T338" s="23"/>
      <c r="U338" s="23"/>
      <c r="V338" s="23"/>
    </row>
    <row r="339" spans="1:23" s="3" customFormat="1" ht="12.75" customHeight="1">
      <c r="A339" s="51"/>
      <c r="B339" s="27" t="s">
        <v>36</v>
      </c>
      <c r="C339" s="14"/>
      <c r="D339" s="14"/>
      <c r="E339" s="14"/>
      <c r="F339" s="14"/>
      <c r="G339" s="14"/>
      <c r="H339" s="14"/>
      <c r="J339" s="23"/>
      <c r="K339" s="23"/>
      <c r="L339" s="23"/>
      <c r="M339" s="23"/>
      <c r="N339" s="23"/>
      <c r="O339" s="23"/>
      <c r="P339" s="23"/>
      <c r="Q339" s="23"/>
      <c r="R339" s="23"/>
      <c r="S339" s="23"/>
      <c r="U339" s="23"/>
    </row>
    <row r="340" spans="1:23" s="3" customFormat="1" ht="12.75" customHeight="1">
      <c r="A340" s="51"/>
      <c r="B340" s="3" t="s">
        <v>41</v>
      </c>
      <c r="C340" s="14"/>
      <c r="D340" s="14"/>
      <c r="E340" s="14"/>
      <c r="F340" s="14"/>
      <c r="G340" s="14"/>
      <c r="H340" s="3" t="s">
        <v>31</v>
      </c>
      <c r="J340" s="8">
        <f t="shared" ref="J340" si="77">SUM(L340:S340)</f>
        <v>3209971.9060403374</v>
      </c>
      <c r="K340" s="9"/>
      <c r="L340" s="21">
        <f>'Input Ov. Op-TD'!L189</f>
        <v>25133.683239702801</v>
      </c>
      <c r="M340" s="21">
        <f>'Input Ov. Op-TD'!M189</f>
        <v>38799.360438524396</v>
      </c>
      <c r="N340" s="21">
        <f>'Input Ov. Op-TD'!N189</f>
        <v>944451.94659885182</v>
      </c>
      <c r="O340" s="21">
        <f>'Input Ov. Op-TD'!O189</f>
        <v>941129.54111144517</v>
      </c>
      <c r="P340" s="21">
        <f>'Input Ov. Op-TD'!P189</f>
        <v>73613.37</v>
      </c>
      <c r="Q340" s="21">
        <f>'Input Ov. Op-TD'!Q189</f>
        <v>1052753.4671567904</v>
      </c>
      <c r="R340" s="21">
        <f>'Input Ov. Op-TD'!R189</f>
        <v>11531.117495023225</v>
      </c>
      <c r="S340" s="21">
        <f>'Input Ov. Op-TD'!S189</f>
        <v>122559.41999999995</v>
      </c>
      <c r="U340" s="21">
        <f>'Input Ov. Op-TD'!U189</f>
        <v>0</v>
      </c>
    </row>
    <row r="341" spans="1:23" s="3" customFormat="1" ht="12.75">
      <c r="A341" s="51"/>
      <c r="C341" s="14"/>
      <c r="D341" s="14"/>
      <c r="E341" s="14"/>
      <c r="F341" s="14"/>
      <c r="G341" s="14"/>
      <c r="H341" s="14"/>
      <c r="J341" s="23"/>
      <c r="K341" s="23"/>
      <c r="L341" s="23"/>
      <c r="M341" s="23"/>
      <c r="N341" s="23"/>
      <c r="O341" s="23"/>
      <c r="P341" s="23"/>
      <c r="Q341" s="23"/>
      <c r="R341" s="23"/>
      <c r="S341" s="23"/>
      <c r="U341" s="23"/>
    </row>
    <row r="342" spans="1:23" s="3" customFormat="1" ht="12.75">
      <c r="A342" s="51"/>
      <c r="B342" s="7" t="s">
        <v>201</v>
      </c>
      <c r="C342" s="14"/>
      <c r="D342" s="14"/>
      <c r="E342" s="14"/>
      <c r="F342" s="14"/>
      <c r="G342" s="14"/>
      <c r="H342" s="14"/>
      <c r="J342" s="23"/>
      <c r="K342" s="23"/>
      <c r="L342" s="23"/>
      <c r="M342" s="23"/>
      <c r="N342" s="23"/>
      <c r="O342" s="23"/>
      <c r="P342" s="23"/>
      <c r="Q342" s="23"/>
      <c r="R342" s="23"/>
      <c r="S342" s="23"/>
      <c r="U342" s="23"/>
    </row>
    <row r="343" spans="1:23" s="3" customFormat="1" ht="12.75">
      <c r="A343" s="51"/>
      <c r="B343" s="3" t="s">
        <v>206</v>
      </c>
      <c r="C343" s="14"/>
      <c r="D343" s="14"/>
      <c r="E343" s="14"/>
      <c r="F343" s="14"/>
      <c r="G343" s="14"/>
      <c r="H343" s="3" t="s">
        <v>31</v>
      </c>
      <c r="J343" s="8">
        <f>SUM(L343:S343)</f>
        <v>177260.00000000003</v>
      </c>
      <c r="K343" s="23"/>
      <c r="L343" s="141">
        <f>'Input Ov. Op-TD'!L195</f>
        <v>703.47</v>
      </c>
      <c r="M343" s="141">
        <f>'Input Ov. Op-TD'!M195</f>
        <v>0</v>
      </c>
      <c r="N343" s="141">
        <f>'Input Ov. Op-TD'!N195</f>
        <v>119469.58</v>
      </c>
      <c r="O343" s="141">
        <f>'Input Ov. Op-TD'!O195</f>
        <v>0</v>
      </c>
      <c r="P343" s="141">
        <f>'Input Ov. Op-TD'!P195</f>
        <v>2665.49</v>
      </c>
      <c r="Q343" s="141">
        <f>'Input Ov. Op-TD'!Q195</f>
        <v>54421.460000000021</v>
      </c>
      <c r="R343" s="141">
        <f>'Input Ov. Op-TD'!R195</f>
        <v>0</v>
      </c>
      <c r="S343" s="141">
        <f>'Input Ov. Op-TD'!S195</f>
        <v>0</v>
      </c>
      <c r="U343" s="141">
        <f>'Input Ov. Op-TD'!U195</f>
        <v>0</v>
      </c>
    </row>
    <row r="344" spans="1:23" s="3" customFormat="1" ht="12.75" customHeight="1">
      <c r="A344" s="51"/>
      <c r="C344" s="14"/>
      <c r="D344" s="14"/>
      <c r="E344" s="14"/>
      <c r="F344" s="14"/>
      <c r="G344" s="14"/>
      <c r="H344" s="14"/>
      <c r="J344" s="23"/>
      <c r="K344" s="23"/>
      <c r="L344" s="23"/>
      <c r="M344" s="23"/>
      <c r="N344" s="23"/>
      <c r="O344" s="23"/>
      <c r="P344" s="23"/>
      <c r="Q344" s="23"/>
      <c r="R344" s="23"/>
      <c r="S344" s="23"/>
      <c r="U344" s="23"/>
    </row>
    <row r="345" spans="1:23" s="3" customFormat="1" ht="12.75" customHeight="1">
      <c r="A345" s="51"/>
      <c r="J345" s="9"/>
      <c r="K345" s="9"/>
      <c r="L345" s="9"/>
      <c r="M345" s="9"/>
      <c r="N345" s="9"/>
      <c r="O345" s="9"/>
      <c r="P345" s="9"/>
      <c r="Q345" s="9"/>
      <c r="R345" s="9"/>
      <c r="S345" s="9"/>
      <c r="U345" s="9"/>
    </row>
    <row r="346" spans="1:23" s="3" customFormat="1" ht="12.75" customHeight="1">
      <c r="A346" s="51"/>
      <c r="J346" s="9"/>
      <c r="K346" s="9"/>
      <c r="L346" s="9"/>
      <c r="M346" s="9"/>
      <c r="N346" s="9"/>
      <c r="O346" s="9"/>
      <c r="P346" s="9"/>
      <c r="Q346" s="9"/>
      <c r="R346" s="9"/>
      <c r="S346" s="9"/>
      <c r="U346" s="9"/>
    </row>
    <row r="347" spans="1:23" s="3" customFormat="1" ht="12.75" customHeight="1">
      <c r="A347" s="51"/>
      <c r="B347" s="7" t="s">
        <v>48</v>
      </c>
      <c r="J347" s="9"/>
      <c r="K347" s="9"/>
      <c r="L347" s="9"/>
      <c r="M347" s="9"/>
      <c r="N347" s="9"/>
      <c r="O347" s="9"/>
      <c r="P347" s="9"/>
      <c r="Q347" s="9"/>
      <c r="R347" s="9"/>
      <c r="S347" s="9"/>
      <c r="U347" s="9"/>
    </row>
    <row r="348" spans="1:23" s="3" customFormat="1" ht="12.75" customHeight="1">
      <c r="A348" s="51"/>
      <c r="J348" s="9"/>
      <c r="K348" s="9"/>
      <c r="L348" s="9"/>
      <c r="M348" s="9"/>
      <c r="N348" s="9"/>
      <c r="O348" s="9"/>
      <c r="P348" s="9"/>
      <c r="Q348" s="9"/>
      <c r="R348" s="9"/>
      <c r="S348" s="9"/>
      <c r="U348" s="9"/>
    </row>
    <row r="349" spans="1:23" s="3" customFormat="1" ht="12.75" customHeight="1">
      <c r="A349" s="51"/>
      <c r="B349" s="7" t="s">
        <v>9</v>
      </c>
      <c r="C349" s="7"/>
      <c r="D349" s="7"/>
      <c r="E349" s="7"/>
      <c r="F349" s="7"/>
      <c r="G349" s="7"/>
      <c r="H349" s="7"/>
      <c r="I349" s="7"/>
      <c r="T349" s="7"/>
    </row>
    <row r="350" spans="1:23" s="3" customFormat="1" ht="12.75" customHeight="1">
      <c r="A350" s="51"/>
      <c r="B350" s="3" t="s">
        <v>10</v>
      </c>
      <c r="H350" s="3" t="s">
        <v>31</v>
      </c>
      <c r="J350" s="8">
        <f t="shared" ref="J350:J351" si="78">SUM(L350:S350)</f>
        <v>0</v>
      </c>
      <c r="L350" s="40"/>
      <c r="M350" s="40"/>
      <c r="N350" s="40"/>
      <c r="O350" s="40"/>
      <c r="P350" s="40"/>
      <c r="Q350" s="40"/>
      <c r="R350" s="40"/>
      <c r="S350" s="40"/>
      <c r="U350" s="40"/>
      <c r="W350" s="56" t="s">
        <v>254</v>
      </c>
    </row>
    <row r="351" spans="1:23" s="3" customFormat="1" ht="12.75" customHeight="1">
      <c r="A351" s="51"/>
      <c r="B351" s="3" t="s">
        <v>11</v>
      </c>
      <c r="H351" s="3" t="s">
        <v>31</v>
      </c>
      <c r="J351" s="8">
        <f t="shared" si="78"/>
        <v>670759.56040000007</v>
      </c>
      <c r="L351" s="8">
        <f t="shared" ref="L351:S351" si="79">L287+L312</f>
        <v>0</v>
      </c>
      <c r="M351" s="8">
        <f t="shared" si="79"/>
        <v>0</v>
      </c>
      <c r="N351" s="8">
        <f t="shared" si="79"/>
        <v>0</v>
      </c>
      <c r="O351" s="8">
        <f t="shared" si="79"/>
        <v>571688.28040000005</v>
      </c>
      <c r="P351" s="8">
        <f t="shared" si="79"/>
        <v>0</v>
      </c>
      <c r="Q351" s="8">
        <f t="shared" si="79"/>
        <v>99071.28</v>
      </c>
      <c r="R351" s="8">
        <f t="shared" si="79"/>
        <v>0</v>
      </c>
      <c r="S351" s="8">
        <f t="shared" si="79"/>
        <v>0</v>
      </c>
      <c r="U351" s="40"/>
    </row>
    <row r="352" spans="1:23" s="3" customFormat="1" ht="12.75" customHeight="1">
      <c r="A352" s="51"/>
      <c r="J352" s="9"/>
      <c r="L352" s="9"/>
      <c r="M352" s="9"/>
      <c r="N352" s="9"/>
      <c r="O352" s="9"/>
      <c r="P352" s="9"/>
      <c r="Q352" s="9"/>
      <c r="R352" s="9"/>
      <c r="S352" s="9"/>
      <c r="U352" s="9"/>
    </row>
    <row r="353" spans="1:21" s="3" customFormat="1" ht="12.75" customHeight="1">
      <c r="A353" s="51"/>
      <c r="B353" s="7" t="s">
        <v>12</v>
      </c>
      <c r="C353" s="7"/>
      <c r="D353" s="7"/>
      <c r="E353" s="7"/>
      <c r="F353" s="7"/>
      <c r="G353" s="7"/>
      <c r="J353" s="9"/>
      <c r="L353" s="9"/>
      <c r="M353" s="9"/>
      <c r="N353" s="9"/>
      <c r="O353" s="9"/>
      <c r="P353" s="9"/>
      <c r="Q353" s="9"/>
      <c r="R353" s="9"/>
      <c r="S353" s="9"/>
      <c r="U353" s="9"/>
    </row>
    <row r="354" spans="1:21" s="3" customFormat="1" ht="12.75" customHeight="1">
      <c r="A354" s="51"/>
      <c r="B354" s="3" t="s">
        <v>13</v>
      </c>
      <c r="H354" s="3" t="s">
        <v>31</v>
      </c>
      <c r="J354" s="8">
        <f t="shared" ref="J354:J356" si="80">SUM(L354:S354)</f>
        <v>261365927.47270158</v>
      </c>
      <c r="L354" s="8">
        <f>L290+L315-(L337+L340+L343)</f>
        <v>6170267.0377159761</v>
      </c>
      <c r="M354" s="8">
        <f t="shared" ref="M354:U354" si="81">M290+M315-(M337+M340+M343)</f>
        <v>8835526.7748950943</v>
      </c>
      <c r="N354" s="8">
        <f t="shared" si="81"/>
        <v>83977690.948001266</v>
      </c>
      <c r="O354" s="8">
        <f t="shared" si="81"/>
        <v>86033941.5916062</v>
      </c>
      <c r="P354" s="8">
        <f t="shared" si="81"/>
        <v>2083096.32</v>
      </c>
      <c r="Q354" s="8">
        <f t="shared" si="81"/>
        <v>58469483.239274479</v>
      </c>
      <c r="R354" s="8">
        <f t="shared" si="81"/>
        <v>5576108.0777098089</v>
      </c>
      <c r="S354" s="8">
        <f t="shared" si="81"/>
        <v>10219813.483498793</v>
      </c>
      <c r="U354" s="8">
        <f t="shared" si="81"/>
        <v>8080655.9000000004</v>
      </c>
    </row>
    <row r="355" spans="1:21" s="3" customFormat="1" ht="12.75" customHeight="1">
      <c r="A355" s="51"/>
      <c r="B355" s="3" t="s">
        <v>63</v>
      </c>
      <c r="H355" s="3" t="s">
        <v>31</v>
      </c>
      <c r="J355" s="8">
        <f t="shared" si="80"/>
        <v>735813.56021728332</v>
      </c>
      <c r="L355" s="8">
        <f t="shared" ref="L355:S356" si="82">L291+L316</f>
        <v>6517.5532578932698</v>
      </c>
      <c r="M355" s="8">
        <f t="shared" si="82"/>
        <v>29537.13</v>
      </c>
      <c r="N355" s="8">
        <f t="shared" si="82"/>
        <v>239859.3023250293</v>
      </c>
      <c r="O355" s="8">
        <f t="shared" si="82"/>
        <v>187871.32205128204</v>
      </c>
      <c r="P355" s="8">
        <f t="shared" si="82"/>
        <v>18411.62</v>
      </c>
      <c r="Q355" s="8">
        <f t="shared" si="82"/>
        <v>205750.40733202247</v>
      </c>
      <c r="R355" s="8">
        <f t="shared" si="82"/>
        <v>13648.913873910618</v>
      </c>
      <c r="S355" s="8">
        <f t="shared" si="82"/>
        <v>34217.311377145546</v>
      </c>
      <c r="U355" s="8">
        <f>U291+U316</f>
        <v>0</v>
      </c>
    </row>
    <row r="356" spans="1:21" s="3" customFormat="1" ht="12.75" customHeight="1">
      <c r="A356" s="51"/>
      <c r="B356" s="3" t="s">
        <v>14</v>
      </c>
      <c r="H356" s="3" t="s">
        <v>31</v>
      </c>
      <c r="J356" s="8">
        <f t="shared" si="80"/>
        <v>487979.45999999996</v>
      </c>
      <c r="L356" s="8">
        <f t="shared" si="82"/>
        <v>0</v>
      </c>
      <c r="M356" s="8">
        <f t="shared" si="82"/>
        <v>0</v>
      </c>
      <c r="N356" s="8">
        <f t="shared" si="82"/>
        <v>0</v>
      </c>
      <c r="O356" s="8">
        <f t="shared" si="82"/>
        <v>0</v>
      </c>
      <c r="P356" s="8">
        <f t="shared" si="82"/>
        <v>487979.45999999996</v>
      </c>
      <c r="Q356" s="8">
        <f t="shared" si="82"/>
        <v>0</v>
      </c>
      <c r="R356" s="8">
        <f t="shared" si="82"/>
        <v>0</v>
      </c>
      <c r="S356" s="8">
        <f t="shared" si="82"/>
        <v>0</v>
      </c>
      <c r="U356" s="8">
        <f>U292+U317</f>
        <v>0</v>
      </c>
    </row>
    <row r="357" spans="1:21" s="3" customFormat="1" ht="12.75" customHeight="1">
      <c r="A357" s="51"/>
      <c r="J357" s="9"/>
      <c r="L357" s="9"/>
      <c r="M357" s="9"/>
      <c r="N357" s="9"/>
      <c r="O357" s="9"/>
      <c r="P357" s="9"/>
      <c r="Q357" s="9"/>
      <c r="R357" s="9"/>
      <c r="S357" s="9"/>
    </row>
    <row r="358" spans="1:21" s="3" customFormat="1" ht="12.75" customHeight="1">
      <c r="A358" s="51"/>
      <c r="B358" s="7" t="s">
        <v>15</v>
      </c>
      <c r="C358" s="7"/>
      <c r="D358" s="7"/>
      <c r="E358" s="7"/>
      <c r="F358" s="7"/>
      <c r="G358" s="7"/>
      <c r="J358" s="9"/>
      <c r="L358" s="9"/>
      <c r="M358" s="9"/>
      <c r="N358" s="9"/>
      <c r="O358" s="9"/>
      <c r="P358" s="9"/>
      <c r="Q358" s="9"/>
      <c r="R358" s="9"/>
      <c r="S358" s="9"/>
    </row>
    <row r="359" spans="1:21" s="3" customFormat="1" ht="12.75" customHeight="1">
      <c r="A359" s="51"/>
      <c r="B359" s="3" t="s">
        <v>16</v>
      </c>
      <c r="H359" s="3" t="s">
        <v>31</v>
      </c>
      <c r="J359" s="8">
        <f t="shared" ref="J359:J360" si="83">SUM(L359:S359)</f>
        <v>44865238.061081208</v>
      </c>
      <c r="L359" s="8">
        <f t="shared" ref="L359:S360" si="84">L295+L320</f>
        <v>0</v>
      </c>
      <c r="M359" s="8">
        <f t="shared" si="84"/>
        <v>441340</v>
      </c>
      <c r="N359" s="8">
        <f t="shared" si="84"/>
        <v>0</v>
      </c>
      <c r="O359" s="8">
        <f t="shared" si="84"/>
        <v>30543455.629999999</v>
      </c>
      <c r="P359" s="8">
        <f t="shared" si="84"/>
        <v>97396.56</v>
      </c>
      <c r="Q359" s="8">
        <f t="shared" si="84"/>
        <v>13776110.821081214</v>
      </c>
      <c r="R359" s="8">
        <f t="shared" si="84"/>
        <v>6935.05</v>
      </c>
      <c r="S359" s="8">
        <f t="shared" si="84"/>
        <v>0</v>
      </c>
      <c r="U359" s="8">
        <f>U295+U320</f>
        <v>0</v>
      </c>
    </row>
    <row r="360" spans="1:21" s="3" customFormat="1" ht="12.75" customHeight="1">
      <c r="A360" s="51"/>
      <c r="B360" s="3" t="s">
        <v>17</v>
      </c>
      <c r="H360" s="3" t="s">
        <v>31</v>
      </c>
      <c r="J360" s="8">
        <f t="shared" si="83"/>
        <v>932276.7665161211</v>
      </c>
      <c r="L360" s="8">
        <f t="shared" si="84"/>
        <v>935.7297297297298</v>
      </c>
      <c r="M360" s="8">
        <f t="shared" si="84"/>
        <v>0</v>
      </c>
      <c r="N360" s="8">
        <f t="shared" si="84"/>
        <v>931341.0367863914</v>
      </c>
      <c r="O360" s="8">
        <f t="shared" si="84"/>
        <v>0</v>
      </c>
      <c r="P360" s="8">
        <f t="shared" si="84"/>
        <v>0</v>
      </c>
      <c r="Q360" s="8">
        <f t="shared" si="84"/>
        <v>0</v>
      </c>
      <c r="R360" s="8">
        <f t="shared" si="84"/>
        <v>0</v>
      </c>
      <c r="S360" s="8">
        <f t="shared" si="84"/>
        <v>0</v>
      </c>
      <c r="U360" s="8">
        <f>U296+U321</f>
        <v>0</v>
      </c>
    </row>
    <row r="361" spans="1:21" s="3" customFormat="1" ht="12.75" customHeight="1">
      <c r="A361" s="51"/>
      <c r="J361" s="9"/>
      <c r="L361" s="9"/>
      <c r="M361" s="9"/>
      <c r="N361" s="9"/>
      <c r="O361" s="9"/>
      <c r="P361" s="9"/>
      <c r="Q361" s="9"/>
      <c r="R361" s="9"/>
      <c r="S361" s="9"/>
      <c r="U361" s="9"/>
    </row>
    <row r="362" spans="1:21" s="3" customFormat="1" ht="12.75" customHeight="1">
      <c r="A362" s="51"/>
      <c r="B362" s="7" t="s">
        <v>18</v>
      </c>
      <c r="C362" s="7"/>
      <c r="D362" s="7"/>
      <c r="E362" s="7"/>
      <c r="F362" s="7"/>
      <c r="G362" s="7"/>
      <c r="J362" s="9"/>
      <c r="L362" s="9"/>
      <c r="M362" s="9"/>
      <c r="N362" s="9"/>
      <c r="O362" s="9"/>
      <c r="P362" s="9"/>
      <c r="Q362" s="9"/>
      <c r="R362" s="9"/>
      <c r="S362" s="9"/>
      <c r="U362" s="9"/>
    </row>
    <row r="363" spans="1:21" s="3" customFormat="1" ht="12.75" customHeight="1">
      <c r="A363" s="51"/>
      <c r="B363" s="3" t="s">
        <v>19</v>
      </c>
      <c r="D363" s="12"/>
      <c r="H363" s="3" t="s">
        <v>31</v>
      </c>
      <c r="J363" s="8">
        <f t="shared" ref="J363:J366" si="85">SUM(L363:S363)</f>
        <v>1877942.718858436</v>
      </c>
      <c r="L363" s="8">
        <f t="shared" ref="L363:U363" si="86">L299+L324</f>
        <v>0</v>
      </c>
      <c r="M363" s="8">
        <f t="shared" si="86"/>
        <v>0</v>
      </c>
      <c r="N363" s="8">
        <f t="shared" si="86"/>
        <v>1415520.586139837</v>
      </c>
      <c r="O363" s="8">
        <f t="shared" si="86"/>
        <v>0</v>
      </c>
      <c r="P363" s="8">
        <f t="shared" si="86"/>
        <v>0</v>
      </c>
      <c r="Q363" s="8">
        <f t="shared" si="86"/>
        <v>448588.85422594869</v>
      </c>
      <c r="R363" s="8">
        <f t="shared" si="86"/>
        <v>0</v>
      </c>
      <c r="S363" s="8">
        <f>S299+S324</f>
        <v>13833.278492650297</v>
      </c>
      <c r="U363" s="8">
        <f t="shared" si="86"/>
        <v>0</v>
      </c>
    </row>
    <row r="364" spans="1:21" s="3" customFormat="1" ht="12.75" customHeight="1">
      <c r="A364" s="51"/>
      <c r="B364" s="3" t="s">
        <v>20</v>
      </c>
      <c r="D364" s="12"/>
      <c r="H364" s="3" t="s">
        <v>31</v>
      </c>
      <c r="J364" s="8">
        <f t="shared" si="85"/>
        <v>246106.64446921975</v>
      </c>
      <c r="L364" s="8">
        <f t="shared" ref="L364:U364" si="87">L300+L325</f>
        <v>0</v>
      </c>
      <c r="M364" s="8">
        <f t="shared" si="87"/>
        <v>0</v>
      </c>
      <c r="N364" s="8">
        <f t="shared" si="87"/>
        <v>219733.71049465745</v>
      </c>
      <c r="O364" s="8">
        <f t="shared" si="87"/>
        <v>0</v>
      </c>
      <c r="P364" s="8">
        <f t="shared" si="87"/>
        <v>299.14999999999998</v>
      </c>
      <c r="Q364" s="8">
        <f t="shared" si="87"/>
        <v>24278.700948590424</v>
      </c>
      <c r="R364" s="8">
        <f t="shared" si="87"/>
        <v>0</v>
      </c>
      <c r="S364" s="8">
        <f>S300+S325</f>
        <v>1795.0830259718859</v>
      </c>
      <c r="U364" s="8">
        <f t="shared" si="87"/>
        <v>0</v>
      </c>
    </row>
    <row r="365" spans="1:21" s="3" customFormat="1" ht="12.75" customHeight="1">
      <c r="A365" s="51"/>
      <c r="B365" s="3" t="s">
        <v>21</v>
      </c>
      <c r="H365" s="3" t="s">
        <v>31</v>
      </c>
      <c r="J365" s="8">
        <f t="shared" si="85"/>
        <v>408005.25052896037</v>
      </c>
      <c r="L365" s="8">
        <f t="shared" ref="L365:U365" si="88">L301+L326</f>
        <v>0</v>
      </c>
      <c r="M365" s="8">
        <f t="shared" si="88"/>
        <v>14857.064563407626</v>
      </c>
      <c r="N365" s="8">
        <f t="shared" si="88"/>
        <v>96589.206545396504</v>
      </c>
      <c r="O365" s="8">
        <f t="shared" si="88"/>
        <v>147775.53190456674</v>
      </c>
      <c r="P365" s="8">
        <f t="shared" si="88"/>
        <v>1320.13</v>
      </c>
      <c r="Q365" s="8">
        <f t="shared" si="88"/>
        <v>45370.314971617452</v>
      </c>
      <c r="R365" s="8">
        <f t="shared" si="88"/>
        <v>85104.959999999992</v>
      </c>
      <c r="S365" s="8">
        <f>S301+S326</f>
        <v>16988.042543972049</v>
      </c>
      <c r="U365" s="8">
        <f t="shared" si="88"/>
        <v>0</v>
      </c>
    </row>
    <row r="366" spans="1:21" s="3" customFormat="1" ht="12.75" customHeight="1">
      <c r="A366" s="51"/>
      <c r="B366" s="3" t="s">
        <v>22</v>
      </c>
      <c r="H366" s="3" t="s">
        <v>31</v>
      </c>
      <c r="J366" s="8">
        <f t="shared" si="85"/>
        <v>12656142.474145027</v>
      </c>
      <c r="L366" s="8">
        <f t="shared" ref="L366:U366" si="89">L302+L327</f>
        <v>0</v>
      </c>
      <c r="M366" s="8">
        <f t="shared" si="89"/>
        <v>0</v>
      </c>
      <c r="N366" s="8">
        <f t="shared" si="89"/>
        <v>1686969.4772815495</v>
      </c>
      <c r="O366" s="8">
        <f t="shared" si="89"/>
        <v>5672020.0100818323</v>
      </c>
      <c r="P366" s="8">
        <f t="shared" si="89"/>
        <v>8895.94</v>
      </c>
      <c r="Q366" s="8">
        <f t="shared" si="89"/>
        <v>4974521.7100218823</v>
      </c>
      <c r="R366" s="8">
        <f t="shared" si="89"/>
        <v>176.94735418167355</v>
      </c>
      <c r="S366" s="8">
        <f>S302+S327</f>
        <v>313558.38940557936</v>
      </c>
      <c r="U366" s="8">
        <f t="shared" si="89"/>
        <v>0</v>
      </c>
    </row>
    <row r="367" spans="1:21" s="3" customFormat="1" ht="12.75">
      <c r="A367" s="51"/>
      <c r="J367" s="9"/>
      <c r="L367" s="9"/>
      <c r="M367" s="9"/>
      <c r="N367" s="9"/>
      <c r="O367" s="9"/>
      <c r="P367" s="9"/>
      <c r="Q367" s="9"/>
      <c r="R367" s="9"/>
      <c r="S367" s="9"/>
      <c r="U367" s="9"/>
    </row>
    <row r="368" spans="1:21" s="3" customFormat="1" ht="12.75">
      <c r="A368" s="51"/>
      <c r="B368" s="17" t="s">
        <v>216</v>
      </c>
      <c r="J368" s="11"/>
      <c r="K368" s="11"/>
      <c r="L368" s="11"/>
      <c r="M368" s="11"/>
      <c r="N368" s="11"/>
      <c r="O368" s="11"/>
      <c r="P368" s="11"/>
      <c r="Q368" s="11"/>
      <c r="R368" s="11"/>
      <c r="S368" s="9"/>
      <c r="U368" s="9"/>
    </row>
    <row r="369" spans="1:23" s="3" customFormat="1" ht="12.75">
      <c r="A369" s="51"/>
      <c r="J369" s="11"/>
      <c r="K369" s="11"/>
      <c r="L369" s="11"/>
      <c r="M369" s="11"/>
      <c r="N369" s="11"/>
      <c r="O369" s="11"/>
      <c r="P369" s="11"/>
      <c r="Q369" s="11"/>
      <c r="R369" s="11"/>
      <c r="S369" s="9"/>
      <c r="U369" s="9"/>
    </row>
    <row r="370" spans="1:23" s="3" customFormat="1" ht="12.75">
      <c r="A370" s="51"/>
      <c r="J370" s="11"/>
      <c r="K370" s="11"/>
      <c r="L370" s="50" t="s">
        <v>2</v>
      </c>
      <c r="M370" s="50" t="s">
        <v>52</v>
      </c>
      <c r="N370" s="50" t="s">
        <v>3</v>
      </c>
      <c r="O370" s="50" t="s">
        <v>4</v>
      </c>
      <c r="P370" s="50" t="s">
        <v>5</v>
      </c>
      <c r="Q370" s="50" t="s">
        <v>6</v>
      </c>
      <c r="R370" s="50" t="s">
        <v>7</v>
      </c>
      <c r="S370" s="9"/>
      <c r="U370" s="9"/>
      <c r="W370" s="3" t="s">
        <v>226</v>
      </c>
    </row>
    <row r="371" spans="1:23" s="3" customFormat="1" ht="12.75">
      <c r="A371" s="51"/>
      <c r="B371" s="7" t="s">
        <v>214</v>
      </c>
      <c r="J371" s="11"/>
      <c r="K371" s="11"/>
      <c r="L371" s="50"/>
      <c r="M371" s="50"/>
      <c r="N371" s="50"/>
      <c r="O371" s="50"/>
      <c r="P371" s="50"/>
      <c r="Q371" s="50"/>
      <c r="R371" s="50"/>
      <c r="S371" s="9"/>
      <c r="U371" s="9"/>
    </row>
    <row r="372" spans="1:23" s="3" customFormat="1" ht="12.75">
      <c r="A372" s="51"/>
      <c r="B372" s="3" t="s">
        <v>224</v>
      </c>
      <c r="H372" s="3" t="s">
        <v>31</v>
      </c>
      <c r="J372" s="8">
        <f>SUM(L372:R372)</f>
        <v>278448677.14132053</v>
      </c>
      <c r="K372" s="11"/>
      <c r="L372" s="8">
        <f>SUM(L351,L354:L356,L363:L366)</f>
        <v>6176784.590973869</v>
      </c>
      <c r="M372" s="8">
        <f>SUM(M351,M354:M356,M363:M366)</f>
        <v>8879920.9694585036</v>
      </c>
      <c r="N372" s="8">
        <f>SUM(N351,N354:N356,N363:N366)+SUM(S351,S354:S356,S363:S366)-SUM(U351,U354:U356,U363:U366)</f>
        <v>90155912.919131845</v>
      </c>
      <c r="O372" s="8">
        <f>SUM(O351,O354:O356,O363:O366)+SUM(U354:U356,U363:U366)</f>
        <v>100693952.63604388</v>
      </c>
      <c r="P372" s="8">
        <f>SUM(P351,P354:P356,P363:P366)</f>
        <v>2600002.6199999996</v>
      </c>
      <c r="Q372" s="8">
        <f>SUM(Q351,Q354:Q356,Q363:Q366)</f>
        <v>64267064.506774545</v>
      </c>
      <c r="R372" s="8">
        <f>SUM(R351,R354:R356,R363:R366)</f>
        <v>5675038.8989379015</v>
      </c>
      <c r="S372" s="9"/>
      <c r="U372" s="9"/>
    </row>
    <row r="373" spans="1:23" s="3" customFormat="1" ht="12.75">
      <c r="A373" s="51"/>
      <c r="B373" s="3" t="s">
        <v>225</v>
      </c>
      <c r="H373" s="3" t="s">
        <v>31</v>
      </c>
      <c r="J373" s="8">
        <f>SUM(L373:R373)</f>
        <v>45797514.827597335</v>
      </c>
      <c r="K373" s="11"/>
      <c r="L373" s="8">
        <f>SUM(L359:L360)</f>
        <v>935.7297297297298</v>
      </c>
      <c r="M373" s="8">
        <f>SUM(M359:M360)</f>
        <v>441340</v>
      </c>
      <c r="N373" s="8">
        <f>SUM(N359:N360)+SUM(S359:S360)-SUM(U359:U360)</f>
        <v>931341.0367863914</v>
      </c>
      <c r="O373" s="8">
        <f>SUM(O359:O360)+SUM(U359:U360)</f>
        <v>30543455.629999999</v>
      </c>
      <c r="P373" s="8">
        <f>SUM(P359:P360)</f>
        <v>97396.56</v>
      </c>
      <c r="Q373" s="8">
        <f>SUM(Q359:Q360)</f>
        <v>13776110.821081214</v>
      </c>
      <c r="R373" s="8">
        <f>SUM(R359:R360)</f>
        <v>6935.05</v>
      </c>
      <c r="S373" s="9"/>
      <c r="U373" s="9"/>
    </row>
    <row r="374" spans="1:23">
      <c r="A374" s="140"/>
    </row>
    <row r="375" spans="1:23">
      <c r="A375" s="140"/>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FFFFCC"/>
  </sheetPr>
  <dimension ref="A1:T260"/>
  <sheetViews>
    <sheetView showGridLines="0" zoomScale="85" zoomScaleNormal="85" workbookViewId="0">
      <pane ySplit="8" topLeftCell="A12" activePane="bottomLeft" state="frozenSplit"/>
      <selection pane="bottomLeft"/>
    </sheetView>
  </sheetViews>
  <sheetFormatPr defaultRowHeight="14.25"/>
  <cols>
    <col min="1" max="1" width="2.42578125" style="132" customWidth="1"/>
    <col min="2" max="2" width="44.5703125" style="132" customWidth="1"/>
    <col min="3" max="3" width="4.42578125" style="132" customWidth="1"/>
    <col min="4" max="4" width="14.7109375" style="132" customWidth="1"/>
    <col min="5" max="7" width="3.140625" style="132" customWidth="1"/>
    <col min="8" max="8" width="14.7109375" style="132" customWidth="1"/>
    <col min="9" max="9" width="2.85546875" style="132" customWidth="1"/>
    <col min="10" max="10" width="14.5703125" style="132" customWidth="1"/>
    <col min="11" max="11" width="4.140625" style="132" customWidth="1"/>
    <col min="12" max="13" width="13.28515625" style="132" customWidth="1"/>
    <col min="14" max="14" width="15.85546875" style="132" customWidth="1"/>
    <col min="15" max="15" width="15" style="132" customWidth="1"/>
    <col min="16" max="16" width="13.28515625" style="132" customWidth="1"/>
    <col min="17" max="17" width="14.5703125" style="132" customWidth="1"/>
    <col min="18" max="18" width="13.28515625" style="132" customWidth="1"/>
    <col min="19" max="20" width="9.140625" style="132" customWidth="1"/>
    <col min="21" max="16384" width="9.140625" style="132"/>
  </cols>
  <sheetData>
    <row r="1" spans="1:18">
      <c r="B1" s="3" t="s">
        <v>351</v>
      </c>
    </row>
    <row r="2" spans="1:18" s="1" customFormat="1" ht="18" customHeight="1">
      <c r="B2" s="2" t="s">
        <v>175</v>
      </c>
    </row>
    <row r="3" spans="1:18" s="3" customFormat="1" ht="12.75"/>
    <row r="4" spans="1:18" s="3" customFormat="1" ht="12.75">
      <c r="B4" s="3" t="s">
        <v>255</v>
      </c>
      <c r="C4" s="32"/>
    </row>
    <row r="5" spans="1:18" s="3" customFormat="1" ht="12.75">
      <c r="B5" s="3" t="s">
        <v>347</v>
      </c>
    </row>
    <row r="6" spans="1:18" s="3" customFormat="1" ht="12.75">
      <c r="B6" s="3" t="s">
        <v>346</v>
      </c>
    </row>
    <row r="7" spans="1:18" s="4" customFormat="1" ht="12.75">
      <c r="D7" s="4" t="s">
        <v>120</v>
      </c>
      <c r="H7" s="4" t="s">
        <v>0</v>
      </c>
      <c r="J7" s="4" t="s">
        <v>1</v>
      </c>
      <c r="L7" s="60" t="s">
        <v>2</v>
      </c>
      <c r="M7" s="60" t="s">
        <v>52</v>
      </c>
      <c r="N7" s="60" t="s">
        <v>3</v>
      </c>
      <c r="O7" s="60" t="s">
        <v>4</v>
      </c>
      <c r="P7" s="60" t="s">
        <v>174</v>
      </c>
      <c r="Q7" s="60" t="s">
        <v>6</v>
      </c>
      <c r="R7" s="60" t="s">
        <v>7</v>
      </c>
    </row>
    <row r="8" spans="1:18" s="3" customFormat="1" ht="12.75"/>
    <row r="9" spans="1:18" s="4" customFormat="1" ht="12.75">
      <c r="B9" s="4" t="s">
        <v>70</v>
      </c>
    </row>
    <row r="10" spans="1:18" s="3" customFormat="1" ht="12.75">
      <c r="A10" s="51"/>
    </row>
    <row r="11" spans="1:18" s="3" customFormat="1" ht="12.75">
      <c r="A11" s="51"/>
      <c r="B11" s="22" t="s">
        <v>264</v>
      </c>
      <c r="H11" s="3" t="s">
        <v>108</v>
      </c>
      <c r="J11" s="24">
        <v>6.2E-2</v>
      </c>
    </row>
    <row r="12" spans="1:18" s="3" customFormat="1" ht="12.75">
      <c r="A12" s="51"/>
      <c r="B12" s="22" t="s">
        <v>267</v>
      </c>
      <c r="H12" s="3" t="s">
        <v>108</v>
      </c>
      <c r="J12" s="24">
        <v>3.5999999999999997E-2</v>
      </c>
    </row>
    <row r="13" spans="1:18" s="3" customFormat="1" ht="12.75">
      <c r="A13" s="51"/>
      <c r="B13" s="22" t="s">
        <v>268</v>
      </c>
      <c r="H13" s="3" t="s">
        <v>108</v>
      </c>
      <c r="J13" s="24">
        <f>(J11+J12)/2</f>
        <v>4.9000000000000002E-2</v>
      </c>
    </row>
    <row r="14" spans="1:18" s="3" customFormat="1" ht="12.75">
      <c r="A14" s="51"/>
      <c r="B14" s="22"/>
    </row>
    <row r="15" spans="1:18" s="3" customFormat="1" ht="12.75">
      <c r="A15" s="51"/>
      <c r="B15" s="3" t="s">
        <v>109</v>
      </c>
      <c r="H15" s="3" t="s">
        <v>108</v>
      </c>
      <c r="J15" s="52">
        <v>4.2999999999999997E-2</v>
      </c>
    </row>
    <row r="16" spans="1:18" s="3" customFormat="1" ht="12.75">
      <c r="A16" s="51"/>
      <c r="B16" s="3" t="s">
        <v>110</v>
      </c>
      <c r="H16" s="3" t="s">
        <v>108</v>
      </c>
      <c r="J16" s="52">
        <v>0.03</v>
      </c>
    </row>
    <row r="17" spans="1:18" s="3" customFormat="1" ht="12.75">
      <c r="A17" s="51"/>
    </row>
    <row r="18" spans="1:18">
      <c r="A18" s="140"/>
      <c r="B18" s="3"/>
      <c r="C18" s="3"/>
      <c r="D18" s="3"/>
      <c r="E18" s="3"/>
      <c r="F18" s="3"/>
      <c r="G18" s="3"/>
      <c r="H18" s="3"/>
      <c r="I18" s="3"/>
      <c r="J18" s="3"/>
      <c r="K18" s="3"/>
      <c r="L18" s="3"/>
      <c r="M18" s="3"/>
      <c r="N18" s="3"/>
      <c r="O18" s="3"/>
    </row>
    <row r="19" spans="1:18" s="4" customFormat="1" ht="12.75">
      <c r="B19" s="4" t="s">
        <v>176</v>
      </c>
    </row>
    <row r="20" spans="1:18">
      <c r="B20" s="17" t="s">
        <v>71</v>
      </c>
      <c r="C20" s="3"/>
      <c r="D20" s="3"/>
      <c r="E20" s="3"/>
      <c r="F20" s="3"/>
      <c r="G20" s="3"/>
      <c r="H20" s="3"/>
    </row>
    <row r="21" spans="1:18">
      <c r="B21" s="17"/>
      <c r="C21" s="3"/>
      <c r="D21" s="3"/>
      <c r="E21" s="3"/>
      <c r="F21" s="3"/>
      <c r="G21" s="3"/>
      <c r="H21" s="3"/>
    </row>
    <row r="22" spans="1:18">
      <c r="A22" s="140"/>
      <c r="B22" s="17" t="s">
        <v>72</v>
      </c>
      <c r="C22" s="16"/>
      <c r="D22" s="16"/>
      <c r="E22" s="16"/>
      <c r="F22" s="3"/>
      <c r="G22" s="16"/>
      <c r="H22" s="3"/>
    </row>
    <row r="23" spans="1:18">
      <c r="A23" s="140"/>
      <c r="B23" s="3" t="s">
        <v>73</v>
      </c>
      <c r="C23" s="16"/>
      <c r="D23" s="16"/>
      <c r="E23" s="16"/>
      <c r="F23" s="3"/>
      <c r="G23" s="16"/>
      <c r="H23" s="3" t="s">
        <v>58</v>
      </c>
      <c r="J23" s="8">
        <f>SUM(L23:R23)</f>
        <v>0</v>
      </c>
      <c r="K23" s="3"/>
      <c r="L23" s="21">
        <f>'GAW IMPORT-TD'!L12</f>
        <v>0</v>
      </c>
      <c r="M23" s="21">
        <f>'GAW IMPORT-TD'!M12</f>
        <v>0</v>
      </c>
      <c r="N23" s="8">
        <f>'GAW IMPORT-TD'!N12+'GAW IMPORT-TD'!S12+'GAW IMPORT-TD'!T12+'GAW IMPORT-TD'!V12</f>
        <v>0</v>
      </c>
      <c r="O23" s="8">
        <f>'GAW IMPORT-TD'!O12+'GAW IMPORT-TD'!U12+'GAW IMPORT-TD'!X12</f>
        <v>0</v>
      </c>
      <c r="P23" s="21">
        <f>'GAW IMPORT-TD'!P12</f>
        <v>0</v>
      </c>
      <c r="Q23" s="21">
        <f>'GAW IMPORT-TD'!Q12</f>
        <v>0</v>
      </c>
      <c r="R23" s="21">
        <f>'GAW IMPORT-TD'!R12</f>
        <v>0</v>
      </c>
    </row>
    <row r="24" spans="1:18">
      <c r="A24" s="140"/>
      <c r="B24" s="3" t="s">
        <v>74</v>
      </c>
      <c r="C24" s="16"/>
      <c r="D24" s="16"/>
      <c r="E24" s="16"/>
      <c r="F24" s="3"/>
      <c r="G24" s="16"/>
      <c r="H24" s="3" t="s">
        <v>58</v>
      </c>
      <c r="J24" s="8">
        <f>SUM(L24:R24)</f>
        <v>187652148.37621465</v>
      </c>
      <c r="K24" s="3"/>
      <c r="L24" s="21">
        <f>'GAW IMPORT-TD'!L13</f>
        <v>3367575.5940903677</v>
      </c>
      <c r="M24" s="21">
        <f>'GAW IMPORT-TD'!M13</f>
        <v>3602004.6137498766</v>
      </c>
      <c r="N24" s="8">
        <f>'GAW IMPORT-TD'!N13+'GAW IMPORT-TD'!S13+'GAW IMPORT-TD'!T13+'GAW IMPORT-TD'!V13</f>
        <v>48710357.997157082</v>
      </c>
      <c r="O24" s="8">
        <f>'GAW IMPORT-TD'!O13+'GAW IMPORT-TD'!U13+'GAW IMPORT-TD'!X13</f>
        <v>66796242.44103688</v>
      </c>
      <c r="P24" s="21">
        <f>'GAW IMPORT-TD'!P13</f>
        <v>5430145.3424974447</v>
      </c>
      <c r="Q24" s="21">
        <f>'GAW IMPORT-TD'!Q13</f>
        <v>54099910.963776879</v>
      </c>
      <c r="R24" s="21">
        <f>'GAW IMPORT-TD'!R13</f>
        <v>5645911.4239061056</v>
      </c>
    </row>
    <row r="25" spans="1:18">
      <c r="A25" s="140"/>
      <c r="B25" s="3" t="s">
        <v>75</v>
      </c>
      <c r="C25" s="16"/>
      <c r="D25" s="16"/>
      <c r="E25" s="16"/>
      <c r="F25" s="3"/>
      <c r="G25" s="16"/>
      <c r="H25" s="3" t="s">
        <v>58</v>
      </c>
      <c r="J25" s="8">
        <f>SUM(L25:R25)</f>
        <v>4577892071.3516169</v>
      </c>
      <c r="K25" s="3"/>
      <c r="L25" s="21">
        <f>'GAW IMPORT-TD'!L14</f>
        <v>74423420.629397124</v>
      </c>
      <c r="M25" s="21">
        <f>'GAW IMPORT-TD'!M14</f>
        <v>88969513.959621936</v>
      </c>
      <c r="N25" s="8">
        <f>'GAW IMPORT-TD'!N14+'GAW IMPORT-TD'!S14+'GAW IMPORT-TD'!T14+'GAW IMPORT-TD'!V14</f>
        <v>1235036846.7907386</v>
      </c>
      <c r="O25" s="8">
        <f>'GAW IMPORT-TD'!O14+'GAW IMPORT-TD'!U14+'GAW IMPORT-TD'!X14</f>
        <v>1715318764.8615861</v>
      </c>
      <c r="P25" s="21">
        <f>'GAW IMPORT-TD'!P14</f>
        <v>128151430.08293965</v>
      </c>
      <c r="Q25" s="21">
        <f>'GAW IMPORT-TD'!Q14</f>
        <v>1229848960.2578993</v>
      </c>
      <c r="R25" s="21">
        <f>'GAW IMPORT-TD'!R14</f>
        <v>106143134.76943482</v>
      </c>
    </row>
    <row r="26" spans="1:18">
      <c r="A26" s="140"/>
      <c r="B26" s="3"/>
      <c r="C26" s="16"/>
      <c r="D26" s="16"/>
      <c r="E26" s="16"/>
      <c r="F26" s="3"/>
      <c r="G26" s="16"/>
      <c r="H26" s="3"/>
    </row>
    <row r="27" spans="1:18">
      <c r="A27" s="140"/>
      <c r="B27" s="17" t="s">
        <v>76</v>
      </c>
      <c r="C27" s="16"/>
      <c r="D27" s="16"/>
      <c r="E27" s="16"/>
      <c r="F27" s="3"/>
      <c r="G27" s="16"/>
      <c r="H27" s="3"/>
    </row>
    <row r="28" spans="1:18">
      <c r="A28" s="140"/>
      <c r="B28" s="3" t="s">
        <v>77</v>
      </c>
      <c r="C28" s="16"/>
      <c r="D28" s="16"/>
      <c r="E28" s="16"/>
      <c r="F28" s="3"/>
      <c r="G28" s="16"/>
      <c r="H28" s="3" t="s">
        <v>58</v>
      </c>
      <c r="J28" s="8">
        <f>SUM(L28:R28)</f>
        <v>259237395.18847871</v>
      </c>
      <c r="K28" s="3"/>
      <c r="L28" s="21">
        <f>'GAW IMPORT-TD'!L17</f>
        <v>3440115</v>
      </c>
      <c r="M28" s="21">
        <f>'GAW IMPORT-TD'!M17</f>
        <v>4727088</v>
      </c>
      <c r="N28" s="8">
        <f>'GAW IMPORT-TD'!N17+'GAW IMPORT-TD'!S17+'GAW IMPORT-TD'!T17+'GAW IMPORT-TD'!V17</f>
        <v>90025289.684648156</v>
      </c>
      <c r="O28" s="8">
        <f>'GAW IMPORT-TD'!O17+'GAW IMPORT-TD'!U17+'GAW IMPORT-TD'!X17</f>
        <v>91838209.01880011</v>
      </c>
      <c r="P28" s="21">
        <f>'GAW IMPORT-TD'!P17</f>
        <v>3723813</v>
      </c>
      <c r="Q28" s="21">
        <f>'GAW IMPORT-TD'!Q17</f>
        <v>61809884.57</v>
      </c>
      <c r="R28" s="21">
        <f>'GAW IMPORT-TD'!R17</f>
        <v>3672995.915030458</v>
      </c>
    </row>
    <row r="29" spans="1:18">
      <c r="A29" s="140"/>
      <c r="B29" s="3" t="s">
        <v>69</v>
      </c>
      <c r="C29" s="16"/>
      <c r="D29" s="16"/>
      <c r="E29" s="16"/>
      <c r="F29" s="3"/>
      <c r="G29" s="16"/>
      <c r="H29" s="3" t="s">
        <v>58</v>
      </c>
      <c r="J29" s="8">
        <f>SUM(L29:R29)</f>
        <v>39016283.988360927</v>
      </c>
      <c r="K29" s="3"/>
      <c r="L29" s="21">
        <f>'GAW IMPORT-TD'!L18</f>
        <v>383916.61776680459</v>
      </c>
      <c r="M29" s="21">
        <f>'GAW IMPORT-TD'!M18</f>
        <v>1288005.9851915871</v>
      </c>
      <c r="N29" s="8">
        <f>'GAW IMPORT-TD'!N18+'GAW IMPORT-TD'!S18+'GAW IMPORT-TD'!T18+'GAW IMPORT-TD'!V18</f>
        <v>19358675.378391959</v>
      </c>
      <c r="O29" s="8">
        <f>'GAW IMPORT-TD'!O18+'GAW IMPORT-TD'!U18+'GAW IMPORT-TD'!X18</f>
        <v>7778400.8255147785</v>
      </c>
      <c r="P29" s="21">
        <f>'GAW IMPORT-TD'!P18</f>
        <v>1553592.2423121228</v>
      </c>
      <c r="Q29" s="21">
        <f>'GAW IMPORT-TD'!Q18</f>
        <v>7895178.6630628239</v>
      </c>
      <c r="R29" s="21">
        <f>'GAW IMPORT-TD'!R18</f>
        <v>758514.27612084569</v>
      </c>
    </row>
    <row r="30" spans="1:18">
      <c r="A30" s="140"/>
      <c r="B30" s="3" t="s">
        <v>78</v>
      </c>
      <c r="C30" s="16"/>
      <c r="D30" s="16"/>
      <c r="E30" s="16"/>
      <c r="F30" s="3"/>
      <c r="G30" s="16"/>
      <c r="H30" s="3" t="s">
        <v>58</v>
      </c>
      <c r="J30" s="8">
        <f>SUM(L30:R30)</f>
        <v>1167979017.5212862</v>
      </c>
      <c r="K30" s="3"/>
      <c r="L30" s="21">
        <f>'GAW IMPORT-TD'!L19</f>
        <v>16804580.691225812</v>
      </c>
      <c r="M30" s="21">
        <f>'GAW IMPORT-TD'!M19</f>
        <v>25000671.297913276</v>
      </c>
      <c r="N30" s="8">
        <f>'GAW IMPORT-TD'!N19+'GAW IMPORT-TD'!S19+'GAW IMPORT-TD'!T19+'GAW IMPORT-TD'!V19</f>
        <v>376528073.7447601</v>
      </c>
      <c r="O30" s="8">
        <f>'GAW IMPORT-TD'!O19+'GAW IMPORT-TD'!U19+'GAW IMPORT-TD'!X19</f>
        <v>355815331.66373509</v>
      </c>
      <c r="P30" s="21">
        <f>'GAW IMPORT-TD'!P19</f>
        <v>25519429.869379018</v>
      </c>
      <c r="Q30" s="21">
        <f>'GAW IMPORT-TD'!Q19</f>
        <v>347926716.80088526</v>
      </c>
      <c r="R30" s="21">
        <f>'GAW IMPORT-TD'!R19</f>
        <v>20384213.453387786</v>
      </c>
    </row>
    <row r="31" spans="1:18">
      <c r="A31" s="140"/>
      <c r="B31" s="3"/>
      <c r="C31" s="16"/>
      <c r="D31" s="16"/>
      <c r="E31" s="16"/>
      <c r="F31" s="3"/>
      <c r="G31" s="16"/>
      <c r="H31" s="3"/>
    </row>
    <row r="32" spans="1:18">
      <c r="A32" s="140"/>
      <c r="B32" s="17" t="s">
        <v>79</v>
      </c>
      <c r="C32" s="16"/>
      <c r="D32" s="16"/>
      <c r="E32" s="16"/>
      <c r="F32" s="3"/>
      <c r="G32" s="16"/>
      <c r="H32" s="3"/>
    </row>
    <row r="33" spans="1:18">
      <c r="A33" s="140"/>
      <c r="B33" s="3" t="s">
        <v>80</v>
      </c>
      <c r="C33" s="16"/>
      <c r="D33" s="16"/>
      <c r="E33" s="16"/>
      <c r="F33" s="3"/>
      <c r="G33" s="16"/>
      <c r="H33" s="3" t="s">
        <v>58</v>
      </c>
      <c r="J33" s="8">
        <f>SUM(L33:R33)</f>
        <v>0</v>
      </c>
      <c r="K33" s="3"/>
      <c r="L33" s="21">
        <f>'GAW IMPORT-TD'!L22</f>
        <v>0</v>
      </c>
      <c r="M33" s="21">
        <f>'GAW IMPORT-TD'!M22</f>
        <v>0</v>
      </c>
      <c r="N33" s="8">
        <f>'GAW IMPORT-TD'!N22+'GAW IMPORT-TD'!S22+'GAW IMPORT-TD'!T22+'GAW IMPORT-TD'!V22</f>
        <v>0</v>
      </c>
      <c r="O33" s="8">
        <f>'GAW IMPORT-TD'!O22+'GAW IMPORT-TD'!U22+'GAW IMPORT-TD'!X22</f>
        <v>0</v>
      </c>
      <c r="P33" s="21">
        <f>'GAW IMPORT-TD'!P22</f>
        <v>0</v>
      </c>
      <c r="Q33" s="21">
        <f>'GAW IMPORT-TD'!Q22</f>
        <v>0</v>
      </c>
      <c r="R33" s="21">
        <f>'GAW IMPORT-TD'!R22</f>
        <v>0</v>
      </c>
    </row>
    <row r="34" spans="1:18">
      <c r="A34" s="140"/>
      <c r="B34" s="3" t="s">
        <v>81</v>
      </c>
      <c r="C34" s="16"/>
      <c r="D34" s="16"/>
      <c r="E34" s="16"/>
      <c r="F34" s="3"/>
      <c r="G34" s="16"/>
      <c r="H34" s="3" t="s">
        <v>58</v>
      </c>
      <c r="J34" s="8">
        <f>SUM(L34:R34)</f>
        <v>2481350.9971065461</v>
      </c>
      <c r="K34" s="3"/>
      <c r="L34" s="21">
        <f>'GAW IMPORT-TD'!L23</f>
        <v>0</v>
      </c>
      <c r="M34" s="21">
        <f>'GAW IMPORT-TD'!M23</f>
        <v>0</v>
      </c>
      <c r="N34" s="8">
        <f>'GAW IMPORT-TD'!N23+'GAW IMPORT-TD'!S23+'GAW IMPORT-TD'!T23+'GAW IMPORT-TD'!V23</f>
        <v>831738.9267922173</v>
      </c>
      <c r="O34" s="8">
        <f>'GAW IMPORT-TD'!O23+'GAW IMPORT-TD'!U23+'GAW IMPORT-TD'!X23</f>
        <v>0</v>
      </c>
      <c r="P34" s="21">
        <f>'GAW IMPORT-TD'!P23</f>
        <v>1649612.0703143289</v>
      </c>
      <c r="Q34" s="21">
        <f>'GAW IMPORT-TD'!Q23</f>
        <v>0</v>
      </c>
      <c r="R34" s="21">
        <f>'GAW IMPORT-TD'!R23</f>
        <v>0</v>
      </c>
    </row>
    <row r="35" spans="1:18">
      <c r="A35" s="140"/>
      <c r="B35" s="3" t="s">
        <v>82</v>
      </c>
      <c r="C35" s="18"/>
      <c r="D35" s="18"/>
      <c r="E35" s="18"/>
      <c r="F35" s="3"/>
      <c r="G35" s="18"/>
      <c r="H35" s="3" t="s">
        <v>58</v>
      </c>
      <c r="J35" s="8">
        <f>SUM(L35:R35)</f>
        <v>18215061.689808168</v>
      </c>
      <c r="K35" s="3"/>
      <c r="L35" s="21">
        <f>'GAW IMPORT-TD'!L24</f>
        <v>-5.3448039739900352E-11</v>
      </c>
      <c r="M35" s="21">
        <f>'GAW IMPORT-TD'!M24</f>
        <v>0</v>
      </c>
      <c r="N35" s="8">
        <f>'GAW IMPORT-TD'!N24+'GAW IMPORT-TD'!S24+'GAW IMPORT-TD'!T24+'GAW IMPORT-TD'!V24</f>
        <v>8317389.2679221872</v>
      </c>
      <c r="O35" s="8">
        <f>'GAW IMPORT-TD'!O24+'GAW IMPORT-TD'!U24+'GAW IMPORT-TD'!X24</f>
        <v>0</v>
      </c>
      <c r="P35" s="21">
        <f>'GAW IMPORT-TD'!P24</f>
        <v>9897672.4218859822</v>
      </c>
      <c r="Q35" s="21">
        <f>'GAW IMPORT-TD'!Q24</f>
        <v>0</v>
      </c>
      <c r="R35" s="21">
        <f>'GAW IMPORT-TD'!R24</f>
        <v>0</v>
      </c>
    </row>
    <row r="36" spans="1:18">
      <c r="A36" s="140"/>
      <c r="B36" s="3"/>
      <c r="C36" s="18"/>
      <c r="D36" s="18"/>
      <c r="E36" s="18"/>
      <c r="F36" s="3"/>
      <c r="G36" s="18"/>
      <c r="H36" s="3"/>
    </row>
    <row r="37" spans="1:18">
      <c r="A37" s="140"/>
      <c r="B37" s="17" t="s">
        <v>83</v>
      </c>
      <c r="C37" s="18"/>
      <c r="D37" s="18"/>
      <c r="E37" s="18"/>
      <c r="F37" s="3"/>
      <c r="G37" s="18"/>
      <c r="H37" s="3"/>
    </row>
    <row r="38" spans="1:18">
      <c r="A38" s="140"/>
      <c r="B38" s="3" t="s">
        <v>84</v>
      </c>
      <c r="C38" s="18"/>
      <c r="D38" s="18"/>
      <c r="E38" s="18"/>
      <c r="F38" s="3"/>
      <c r="G38" s="18"/>
      <c r="H38" s="3" t="s">
        <v>58</v>
      </c>
      <c r="J38" s="8">
        <f>SUM(L38:R38)</f>
        <v>0</v>
      </c>
      <c r="K38" s="3"/>
      <c r="L38" s="21">
        <f>'GAW IMPORT-TD'!L27</f>
        <v>0</v>
      </c>
      <c r="M38" s="21">
        <f>'GAW IMPORT-TD'!M27</f>
        <v>0</v>
      </c>
      <c r="N38" s="8">
        <f>'GAW IMPORT-TD'!N27+'GAW IMPORT-TD'!S27+'GAW IMPORT-TD'!T27+'GAW IMPORT-TD'!V27</f>
        <v>0</v>
      </c>
      <c r="O38" s="8">
        <f>'GAW IMPORT-TD'!O27+'GAW IMPORT-TD'!U27+'GAW IMPORT-TD'!X27</f>
        <v>0</v>
      </c>
      <c r="P38" s="21">
        <f>'GAW IMPORT-TD'!P27</f>
        <v>0</v>
      </c>
      <c r="Q38" s="21">
        <f>'GAW IMPORT-TD'!Q27</f>
        <v>0</v>
      </c>
      <c r="R38" s="21">
        <f>'GAW IMPORT-TD'!R27</f>
        <v>0</v>
      </c>
    </row>
    <row r="39" spans="1:18">
      <c r="A39" s="140"/>
      <c r="B39" s="3" t="s">
        <v>85</v>
      </c>
      <c r="C39" s="18"/>
      <c r="D39" s="18"/>
      <c r="E39" s="18"/>
      <c r="F39" s="3"/>
      <c r="G39" s="18"/>
      <c r="H39" s="3" t="s">
        <v>58</v>
      </c>
      <c r="J39" s="8">
        <f>SUM(L39:R39)</f>
        <v>0</v>
      </c>
      <c r="K39" s="3"/>
      <c r="L39" s="21">
        <f>'GAW IMPORT-TD'!L28</f>
        <v>0</v>
      </c>
      <c r="M39" s="21">
        <f>'GAW IMPORT-TD'!M28</f>
        <v>0</v>
      </c>
      <c r="N39" s="8">
        <f>'GAW IMPORT-TD'!N28+'GAW IMPORT-TD'!S28+'GAW IMPORT-TD'!T28+'GAW IMPORT-TD'!V28</f>
        <v>0</v>
      </c>
      <c r="O39" s="8">
        <f>'GAW IMPORT-TD'!O28+'GAW IMPORT-TD'!U28+'GAW IMPORT-TD'!X28</f>
        <v>0</v>
      </c>
      <c r="P39" s="21">
        <f>'GAW IMPORT-TD'!P28</f>
        <v>0</v>
      </c>
      <c r="Q39" s="21">
        <f>'GAW IMPORT-TD'!Q28</f>
        <v>0</v>
      </c>
      <c r="R39" s="21">
        <f>'GAW IMPORT-TD'!R28</f>
        <v>0</v>
      </c>
    </row>
    <row r="40" spans="1:18">
      <c r="A40" s="140"/>
      <c r="B40" s="3" t="s">
        <v>86</v>
      </c>
      <c r="C40" s="18"/>
      <c r="D40" s="18"/>
      <c r="E40" s="18"/>
      <c r="F40" s="3"/>
      <c r="G40" s="18"/>
      <c r="H40" s="3" t="s">
        <v>58</v>
      </c>
      <c r="J40" s="8">
        <f>SUM(L40:R40)</f>
        <v>0</v>
      </c>
      <c r="K40" s="3"/>
      <c r="L40" s="21">
        <f>'GAW IMPORT-TD'!L29</f>
        <v>0</v>
      </c>
      <c r="M40" s="21">
        <f>'GAW IMPORT-TD'!M29</f>
        <v>0</v>
      </c>
      <c r="N40" s="8">
        <f>'GAW IMPORT-TD'!N29+'GAW IMPORT-TD'!S29+'GAW IMPORT-TD'!T29+'GAW IMPORT-TD'!V29</f>
        <v>0</v>
      </c>
      <c r="O40" s="8">
        <f>'GAW IMPORT-TD'!O29+'GAW IMPORT-TD'!U29+'GAW IMPORT-TD'!X29</f>
        <v>0</v>
      </c>
      <c r="P40" s="21">
        <f>'GAW IMPORT-TD'!P29</f>
        <v>0</v>
      </c>
      <c r="Q40" s="21">
        <f>'GAW IMPORT-TD'!Q29</f>
        <v>0</v>
      </c>
      <c r="R40" s="21">
        <f>'GAW IMPORT-TD'!R29</f>
        <v>0</v>
      </c>
    </row>
    <row r="41" spans="1:18">
      <c r="A41" s="140"/>
      <c r="B41" s="3"/>
      <c r="C41" s="18"/>
      <c r="D41" s="18"/>
      <c r="E41" s="18"/>
      <c r="F41" s="3"/>
      <c r="G41" s="18"/>
      <c r="H41" s="3"/>
    </row>
    <row r="42" spans="1:18">
      <c r="A42" s="140"/>
      <c r="B42" s="17" t="s">
        <v>87</v>
      </c>
      <c r="C42" s="18"/>
      <c r="D42" s="18"/>
      <c r="E42" s="18"/>
      <c r="F42" s="3"/>
      <c r="G42" s="18"/>
      <c r="H42" s="3"/>
    </row>
    <row r="43" spans="1:18">
      <c r="A43" s="140"/>
      <c r="B43" s="3" t="s">
        <v>88</v>
      </c>
      <c r="C43" s="18"/>
      <c r="D43" s="18"/>
      <c r="E43" s="18"/>
      <c r="F43" s="3"/>
      <c r="G43" s="18"/>
      <c r="H43" s="3" t="s">
        <v>58</v>
      </c>
      <c r="J43" s="8">
        <f>SUM(L43:R43)</f>
        <v>0</v>
      </c>
      <c r="K43" s="3"/>
      <c r="L43" s="21">
        <f>'GAW IMPORT-TD'!L32</f>
        <v>0</v>
      </c>
      <c r="M43" s="21">
        <f>'GAW IMPORT-TD'!M32</f>
        <v>0</v>
      </c>
      <c r="N43" s="8">
        <f>'GAW IMPORT-TD'!N32+'GAW IMPORT-TD'!S32+'GAW IMPORT-TD'!T32+'GAW IMPORT-TD'!V32</f>
        <v>0</v>
      </c>
      <c r="O43" s="8">
        <f>'GAW IMPORT-TD'!O32+'GAW IMPORT-TD'!U32+'GAW IMPORT-TD'!X32</f>
        <v>0</v>
      </c>
      <c r="P43" s="21">
        <f>'GAW IMPORT-TD'!P32</f>
        <v>0</v>
      </c>
      <c r="Q43" s="21">
        <f>'GAW IMPORT-TD'!Q32</f>
        <v>0</v>
      </c>
      <c r="R43" s="21">
        <f>'GAW IMPORT-TD'!R32</f>
        <v>0</v>
      </c>
    </row>
    <row r="44" spans="1:18">
      <c r="A44" s="140"/>
      <c r="B44" s="3" t="s">
        <v>89</v>
      </c>
      <c r="C44" s="3"/>
      <c r="D44" s="3"/>
      <c r="E44" s="3"/>
      <c r="F44" s="3"/>
      <c r="G44" s="3"/>
      <c r="H44" s="3" t="s">
        <v>58</v>
      </c>
      <c r="J44" s="8">
        <f>SUM(L44:R44)</f>
        <v>0</v>
      </c>
      <c r="K44" s="3"/>
      <c r="L44" s="21">
        <f>'GAW IMPORT-TD'!L33</f>
        <v>0</v>
      </c>
      <c r="M44" s="21">
        <f>'GAW IMPORT-TD'!M33</f>
        <v>0</v>
      </c>
      <c r="N44" s="8">
        <f>'GAW IMPORT-TD'!N33+'GAW IMPORT-TD'!S33+'GAW IMPORT-TD'!T33+'GAW IMPORT-TD'!V33</f>
        <v>0</v>
      </c>
      <c r="O44" s="8">
        <f>'GAW IMPORT-TD'!O33+'GAW IMPORT-TD'!U33+'GAW IMPORT-TD'!X33</f>
        <v>0</v>
      </c>
      <c r="P44" s="21">
        <f>'GAW IMPORT-TD'!P33</f>
        <v>0</v>
      </c>
      <c r="Q44" s="21">
        <f>'GAW IMPORT-TD'!Q33</f>
        <v>0</v>
      </c>
      <c r="R44" s="21">
        <f>'GAW IMPORT-TD'!R33</f>
        <v>0</v>
      </c>
    </row>
    <row r="45" spans="1:18">
      <c r="A45" s="140"/>
      <c r="B45" s="3" t="s">
        <v>90</v>
      </c>
      <c r="C45" s="3"/>
      <c r="D45" s="3"/>
      <c r="E45" s="3"/>
      <c r="F45" s="3"/>
      <c r="G45" s="3"/>
      <c r="H45" s="3" t="s">
        <v>58</v>
      </c>
      <c r="J45" s="8">
        <f>SUM(L45:R45)</f>
        <v>0</v>
      </c>
      <c r="K45" s="3"/>
      <c r="L45" s="21">
        <f>'GAW IMPORT-TD'!L34</f>
        <v>0</v>
      </c>
      <c r="M45" s="21">
        <f>'GAW IMPORT-TD'!M34</f>
        <v>0</v>
      </c>
      <c r="N45" s="8">
        <f>'GAW IMPORT-TD'!N34+'GAW IMPORT-TD'!S34+'GAW IMPORT-TD'!T34+'GAW IMPORT-TD'!V34</f>
        <v>0</v>
      </c>
      <c r="O45" s="8">
        <f>'GAW IMPORT-TD'!O34+'GAW IMPORT-TD'!U34+'GAW IMPORT-TD'!X34</f>
        <v>0</v>
      </c>
      <c r="P45" s="21">
        <f>'GAW IMPORT-TD'!P34</f>
        <v>0</v>
      </c>
      <c r="Q45" s="21">
        <f>'GAW IMPORT-TD'!Q34</f>
        <v>0</v>
      </c>
      <c r="R45" s="21">
        <f>'GAW IMPORT-TD'!R34</f>
        <v>0</v>
      </c>
    </row>
    <row r="46" spans="1:18">
      <c r="A46" s="140"/>
      <c r="B46" s="3"/>
      <c r="C46" s="3"/>
      <c r="D46" s="3"/>
      <c r="E46" s="3"/>
      <c r="F46" s="3"/>
      <c r="G46" s="3"/>
      <c r="H46" s="3"/>
      <c r="J46" s="14"/>
      <c r="K46" s="14"/>
      <c r="L46" s="14"/>
      <c r="M46" s="14"/>
      <c r="N46" s="14"/>
      <c r="O46" s="14"/>
      <c r="P46" s="14"/>
      <c r="Q46" s="14"/>
      <c r="R46" s="14"/>
    </row>
    <row r="47" spans="1:18">
      <c r="A47" s="140"/>
      <c r="B47" s="3"/>
      <c r="C47" s="3"/>
      <c r="D47" s="3"/>
      <c r="E47" s="3"/>
      <c r="F47" s="3"/>
      <c r="G47" s="3"/>
      <c r="H47" s="3"/>
      <c r="J47" s="14"/>
      <c r="K47" s="14"/>
      <c r="L47" s="14"/>
      <c r="M47" s="14"/>
      <c r="N47" s="14"/>
      <c r="O47" s="14"/>
      <c r="P47" s="14"/>
      <c r="Q47" s="14"/>
      <c r="R47" s="14"/>
    </row>
    <row r="48" spans="1:18">
      <c r="A48" s="140"/>
      <c r="B48" s="17" t="s">
        <v>91</v>
      </c>
      <c r="C48" s="3"/>
      <c r="D48" s="3"/>
      <c r="E48" s="3"/>
      <c r="F48" s="3"/>
      <c r="G48" s="3"/>
      <c r="H48" s="3"/>
    </row>
    <row r="49" spans="1:20">
      <c r="A49" s="140"/>
      <c r="B49" s="17" t="s">
        <v>92</v>
      </c>
      <c r="C49" s="3"/>
      <c r="D49" s="3"/>
      <c r="E49" s="3"/>
      <c r="F49" s="3"/>
      <c r="G49" s="3"/>
      <c r="H49" s="3"/>
    </row>
    <row r="50" spans="1:20">
      <c r="A50" s="140"/>
      <c r="B50" s="3" t="s">
        <v>69</v>
      </c>
      <c r="C50" s="3"/>
      <c r="D50" s="3"/>
      <c r="E50" s="3"/>
      <c r="F50" s="3"/>
      <c r="G50" s="3"/>
      <c r="H50" s="3" t="s">
        <v>58</v>
      </c>
      <c r="J50" s="8">
        <f>SUM(L50:R50)</f>
        <v>226668432.36457556</v>
      </c>
      <c r="L50" s="8">
        <f>L24+L29+L39+L44</f>
        <v>3751492.2118571722</v>
      </c>
      <c r="M50" s="8">
        <f t="shared" ref="M50:R50" si="0">M24+M29+M39+M44</f>
        <v>4890010.598941464</v>
      </c>
      <c r="N50" s="8">
        <f t="shared" si="0"/>
        <v>68069033.375549048</v>
      </c>
      <c r="O50" s="8">
        <f t="shared" si="0"/>
        <v>74574643.266551659</v>
      </c>
      <c r="P50" s="8">
        <f t="shared" si="0"/>
        <v>6983737.5848095678</v>
      </c>
      <c r="Q50" s="8">
        <f t="shared" si="0"/>
        <v>61995089.626839705</v>
      </c>
      <c r="R50" s="8">
        <f t="shared" si="0"/>
        <v>6404425.7000269517</v>
      </c>
      <c r="T50" s="142" t="s">
        <v>257</v>
      </c>
    </row>
    <row r="51" spans="1:20">
      <c r="A51" s="140"/>
      <c r="B51" s="3" t="s">
        <v>93</v>
      </c>
      <c r="C51" s="3"/>
      <c r="D51" s="3"/>
      <c r="E51" s="3"/>
      <c r="F51" s="3"/>
      <c r="G51" s="3"/>
      <c r="H51" s="3" t="s">
        <v>58</v>
      </c>
      <c r="J51" s="8">
        <f>SUM(L51:R51)</f>
        <v>5745871088.8729038</v>
      </c>
      <c r="L51" s="8">
        <f>L25+L30+L40+L45</f>
        <v>91228001.320622936</v>
      </c>
      <c r="M51" s="8">
        <f t="shared" ref="M51:R51" si="1">M25+M30+M40+M45</f>
        <v>113970185.25753522</v>
      </c>
      <c r="N51" s="8">
        <f t="shared" si="1"/>
        <v>1611564920.5354986</v>
      </c>
      <c r="O51" s="8">
        <f t="shared" si="1"/>
        <v>2071134096.5253212</v>
      </c>
      <c r="P51" s="8">
        <f t="shared" si="1"/>
        <v>153670859.95231867</v>
      </c>
      <c r="Q51" s="8">
        <f t="shared" si="1"/>
        <v>1577775677.0587845</v>
      </c>
      <c r="R51" s="8">
        <f t="shared" si="1"/>
        <v>126527348.22282261</v>
      </c>
      <c r="T51" s="142" t="s">
        <v>254</v>
      </c>
    </row>
    <row r="52" spans="1:20">
      <c r="A52" s="140"/>
      <c r="B52" s="3" t="s">
        <v>135</v>
      </c>
      <c r="C52" s="3"/>
      <c r="D52" s="22" t="s">
        <v>136</v>
      </c>
      <c r="E52" s="3"/>
      <c r="F52" s="3"/>
      <c r="G52" s="3"/>
      <c r="H52" s="3" t="s">
        <v>58</v>
      </c>
      <c r="J52" s="8">
        <f>SUM(L52:R52)</f>
        <v>473740889.18611038</v>
      </c>
      <c r="L52" s="8">
        <f>L50+(L51*$J$15)</f>
        <v>7674296.2686439585</v>
      </c>
      <c r="M52" s="8">
        <f t="shared" ref="M52:R52" si="2">M50+(M51*$J$15)</f>
        <v>9790728.5650154781</v>
      </c>
      <c r="N52" s="8">
        <f t="shared" si="2"/>
        <v>137366324.95857549</v>
      </c>
      <c r="O52" s="8">
        <f t="shared" si="2"/>
        <v>163633409.41714048</v>
      </c>
      <c r="P52" s="8">
        <f t="shared" si="2"/>
        <v>13591584.562759269</v>
      </c>
      <c r="Q52" s="8">
        <f t="shared" si="2"/>
        <v>129839443.74036744</v>
      </c>
      <c r="R52" s="8">
        <f t="shared" si="2"/>
        <v>11845101.673608324</v>
      </c>
      <c r="T52" s="56" t="s">
        <v>256</v>
      </c>
    </row>
    <row r="53" spans="1:20">
      <c r="A53" s="140"/>
      <c r="B53" s="3" t="s">
        <v>138</v>
      </c>
      <c r="C53" s="3"/>
      <c r="D53" s="22" t="s">
        <v>137</v>
      </c>
      <c r="E53" s="3"/>
      <c r="F53" s="3"/>
      <c r="G53" s="3"/>
      <c r="H53" s="3" t="s">
        <v>58</v>
      </c>
      <c r="J53" s="8">
        <f>SUM(L53:R53)</f>
        <v>399044565.03076267</v>
      </c>
      <c r="L53" s="8">
        <f>L50+(L51*$J$16)</f>
        <v>6488332.2514758604</v>
      </c>
      <c r="M53" s="8">
        <f t="shared" ref="M53:R53" si="3">M50+(M51*$J$16)</f>
        <v>8309116.1566675203</v>
      </c>
      <c r="N53" s="8">
        <f t="shared" si="3"/>
        <v>116415980.99161401</v>
      </c>
      <c r="O53" s="8">
        <f t="shared" si="3"/>
        <v>136708666.16231129</v>
      </c>
      <c r="P53" s="8">
        <f t="shared" si="3"/>
        <v>11593863.383379128</v>
      </c>
      <c r="Q53" s="8">
        <f t="shared" si="3"/>
        <v>109328359.93860324</v>
      </c>
      <c r="R53" s="8">
        <f t="shared" si="3"/>
        <v>10200246.146711629</v>
      </c>
    </row>
    <row r="54" spans="1:20">
      <c r="A54" s="140"/>
      <c r="B54" s="3" t="s">
        <v>139</v>
      </c>
      <c r="C54" s="3"/>
      <c r="D54" s="22" t="s">
        <v>265</v>
      </c>
      <c r="E54" s="23"/>
      <c r="F54" s="23"/>
      <c r="G54" s="3"/>
      <c r="H54" s="3" t="s">
        <v>58</v>
      </c>
      <c r="J54" s="8">
        <f>SUM(L54:R54)</f>
        <v>582912439.87469566</v>
      </c>
      <c r="L54" s="8">
        <f>L50+(L51*$J$11)</f>
        <v>9407628.2937357947</v>
      </c>
      <c r="M54" s="8">
        <f t="shared" ref="M54:R54" si="4">M50+(M51*$J$11)</f>
        <v>11956162.084908647</v>
      </c>
      <c r="N54" s="8">
        <f t="shared" si="4"/>
        <v>167986058.44874996</v>
      </c>
      <c r="O54" s="8">
        <f t="shared" si="4"/>
        <v>202984957.25112158</v>
      </c>
      <c r="P54" s="8">
        <f t="shared" si="4"/>
        <v>16511330.901853325</v>
      </c>
      <c r="Q54" s="8">
        <f t="shared" si="4"/>
        <v>159817181.60448435</v>
      </c>
      <c r="R54" s="8">
        <f t="shared" si="4"/>
        <v>14249121.289841954</v>
      </c>
    </row>
    <row r="55" spans="1:20">
      <c r="A55" s="140"/>
      <c r="B55" s="23"/>
      <c r="C55" s="23"/>
      <c r="D55" s="23"/>
      <c r="E55" s="3"/>
      <c r="F55" s="3"/>
      <c r="G55" s="3"/>
      <c r="H55" s="3"/>
    </row>
    <row r="56" spans="1:20">
      <c r="A56" s="140"/>
      <c r="B56" s="3"/>
      <c r="C56" s="3"/>
      <c r="D56" s="3"/>
      <c r="E56" s="3"/>
      <c r="F56" s="3"/>
      <c r="G56" s="3"/>
      <c r="H56" s="3"/>
    </row>
    <row r="57" spans="1:20">
      <c r="A57" s="140"/>
      <c r="B57" s="17" t="s">
        <v>94</v>
      </c>
      <c r="C57" s="3"/>
      <c r="D57" s="3"/>
      <c r="E57" s="3"/>
      <c r="F57" s="3"/>
      <c r="G57" s="3"/>
      <c r="H57" s="3"/>
    </row>
    <row r="58" spans="1:20">
      <c r="A58" s="140"/>
      <c r="B58" s="3" t="s">
        <v>69</v>
      </c>
      <c r="C58" s="3"/>
      <c r="D58" s="3"/>
      <c r="E58" s="3"/>
      <c r="F58" s="3"/>
      <c r="G58" s="3"/>
      <c r="H58" s="3" t="s">
        <v>58</v>
      </c>
      <c r="J58" s="8">
        <f>SUM(L58:R58)</f>
        <v>2481350.9971065461</v>
      </c>
      <c r="L58" s="8">
        <f>L34</f>
        <v>0</v>
      </c>
      <c r="M58" s="8">
        <f t="shared" ref="M58:R58" si="5">M34</f>
        <v>0</v>
      </c>
      <c r="N58" s="8">
        <f t="shared" si="5"/>
        <v>831738.9267922173</v>
      </c>
      <c r="O58" s="8">
        <f t="shared" si="5"/>
        <v>0</v>
      </c>
      <c r="P58" s="8">
        <f t="shared" si="5"/>
        <v>1649612.0703143289</v>
      </c>
      <c r="Q58" s="8">
        <f t="shared" si="5"/>
        <v>0</v>
      </c>
      <c r="R58" s="8">
        <f t="shared" si="5"/>
        <v>0</v>
      </c>
    </row>
    <row r="59" spans="1:20">
      <c r="A59" s="140"/>
      <c r="B59" s="3" t="s">
        <v>93</v>
      </c>
      <c r="C59" s="3"/>
      <c r="D59" s="3"/>
      <c r="E59" s="3"/>
      <c r="F59" s="3"/>
      <c r="G59" s="3"/>
      <c r="H59" s="3" t="s">
        <v>58</v>
      </c>
      <c r="J59" s="8">
        <f>SUM(L59:R59)</f>
        <v>18215061.689808168</v>
      </c>
      <c r="L59" s="8">
        <f>L35</f>
        <v>-5.3448039739900352E-11</v>
      </c>
      <c r="M59" s="8">
        <f t="shared" ref="M59:R59" si="6">M35</f>
        <v>0</v>
      </c>
      <c r="N59" s="8">
        <f t="shared" si="6"/>
        <v>8317389.2679221872</v>
      </c>
      <c r="O59" s="8">
        <f t="shared" si="6"/>
        <v>0</v>
      </c>
      <c r="P59" s="8">
        <f t="shared" si="6"/>
        <v>9897672.4218859822</v>
      </c>
      <c r="Q59" s="8">
        <f t="shared" si="6"/>
        <v>0</v>
      </c>
      <c r="R59" s="8">
        <f t="shared" si="6"/>
        <v>0</v>
      </c>
    </row>
    <row r="60" spans="1:20">
      <c r="A60" s="140"/>
      <c r="B60" s="3" t="s">
        <v>135</v>
      </c>
      <c r="C60" s="3"/>
      <c r="D60" s="3" t="s">
        <v>143</v>
      </c>
      <c r="E60" s="3"/>
      <c r="F60" s="3"/>
      <c r="G60" s="3"/>
      <c r="H60" s="3" t="s">
        <v>58</v>
      </c>
      <c r="J60" s="8">
        <f>SUM(L60:R60)</f>
        <v>3264598.6497682976</v>
      </c>
      <c r="L60" s="8">
        <f>L58+(L59*$J$15)</f>
        <v>-2.2982657088157149E-12</v>
      </c>
      <c r="M60" s="8">
        <f t="shared" ref="M60:R60" si="7">M58+(M59*$J$15)</f>
        <v>0</v>
      </c>
      <c r="N60" s="8">
        <f t="shared" si="7"/>
        <v>1189386.6653128713</v>
      </c>
      <c r="O60" s="8">
        <f t="shared" si="7"/>
        <v>0</v>
      </c>
      <c r="P60" s="8">
        <f t="shared" si="7"/>
        <v>2075211.9844554262</v>
      </c>
      <c r="Q60" s="8">
        <f t="shared" si="7"/>
        <v>0</v>
      </c>
      <c r="R60" s="8">
        <f t="shared" si="7"/>
        <v>0</v>
      </c>
    </row>
    <row r="61" spans="1:20">
      <c r="A61" s="140"/>
      <c r="B61" s="3" t="s">
        <v>138</v>
      </c>
      <c r="C61" s="3"/>
      <c r="D61" s="3" t="s">
        <v>144</v>
      </c>
      <c r="E61" s="3"/>
      <c r="F61" s="3"/>
      <c r="G61" s="3"/>
      <c r="H61" s="3" t="s">
        <v>58</v>
      </c>
      <c r="J61" s="8">
        <f>SUM(L61:R61)</f>
        <v>3027802.8478007913</v>
      </c>
      <c r="L61" s="8">
        <f>L58+(L59*$J$16)</f>
        <v>-1.6034411921970106E-12</v>
      </c>
      <c r="M61" s="8">
        <f t="shared" ref="M61:R61" si="8">M58+(M59*$J$16)</f>
        <v>0</v>
      </c>
      <c r="N61" s="8">
        <f t="shared" si="8"/>
        <v>1081260.604829883</v>
      </c>
      <c r="O61" s="8">
        <f t="shared" si="8"/>
        <v>0</v>
      </c>
      <c r="P61" s="8">
        <f t="shared" si="8"/>
        <v>1946542.2429709083</v>
      </c>
      <c r="Q61" s="8">
        <f t="shared" si="8"/>
        <v>0</v>
      </c>
      <c r="R61" s="8">
        <f t="shared" si="8"/>
        <v>0</v>
      </c>
    </row>
    <row r="62" spans="1:20">
      <c r="A62" s="140"/>
      <c r="B62" s="3"/>
      <c r="C62" s="3"/>
      <c r="D62" s="3"/>
      <c r="E62" s="3"/>
      <c r="F62" s="3"/>
      <c r="G62" s="3"/>
      <c r="H62" s="3"/>
      <c r="L62" s="23"/>
      <c r="M62" s="23"/>
      <c r="N62" s="23"/>
      <c r="O62" s="23"/>
      <c r="P62" s="23"/>
      <c r="Q62" s="23"/>
      <c r="R62" s="23"/>
    </row>
    <row r="63" spans="1:20">
      <c r="A63" s="140"/>
      <c r="B63" s="17" t="s">
        <v>95</v>
      </c>
      <c r="C63" s="3"/>
      <c r="D63" s="3"/>
      <c r="E63" s="3"/>
      <c r="F63" s="3"/>
      <c r="G63" s="3"/>
      <c r="H63" s="3"/>
    </row>
    <row r="64" spans="1:20">
      <c r="A64" s="140"/>
      <c r="B64" s="3" t="s">
        <v>177</v>
      </c>
      <c r="C64" s="3"/>
      <c r="D64" s="3"/>
      <c r="E64" s="3"/>
      <c r="F64" s="3"/>
      <c r="G64" s="3"/>
      <c r="H64" s="3" t="s">
        <v>58</v>
      </c>
      <c r="J64" s="8">
        <f>SUM(L64:R64)</f>
        <v>0</v>
      </c>
      <c r="L64" s="10"/>
      <c r="M64" s="10"/>
      <c r="N64" s="10"/>
      <c r="O64" s="10"/>
      <c r="P64" s="10"/>
      <c r="Q64" s="10"/>
      <c r="R64" s="10"/>
    </row>
    <row r="65" spans="1:20">
      <c r="A65" s="140"/>
      <c r="B65" s="3" t="s">
        <v>96</v>
      </c>
      <c r="C65" s="3"/>
      <c r="D65" s="3"/>
      <c r="E65" s="3"/>
      <c r="F65" s="3"/>
      <c r="G65" s="3"/>
      <c r="H65" s="3" t="s">
        <v>58</v>
      </c>
      <c r="J65" s="8">
        <f>SUM(L65:R65)</f>
        <v>-4885.76</v>
      </c>
      <c r="L65" s="21">
        <f>'Input Ov. Op-TD'!L50</f>
        <v>0</v>
      </c>
      <c r="M65" s="21">
        <f>'Input Ov. Op-TD'!M50</f>
        <v>0</v>
      </c>
      <c r="N65" s="8">
        <f>'Input Ov. Op-TD'!N50+'Input Ov. Op-TD'!S50-'Input Ov. Op-TD'!U50</f>
        <v>0</v>
      </c>
      <c r="O65" s="8">
        <f>'Input Ov. Op-TD'!O50+'Input Ov. Op-TD'!U50</f>
        <v>0</v>
      </c>
      <c r="P65" s="21">
        <f>'Input Ov. Op-TD'!P50</f>
        <v>-4885.76</v>
      </c>
      <c r="Q65" s="21">
        <f>'Input Ov. Op-TD'!Q50</f>
        <v>0</v>
      </c>
      <c r="R65" s="21">
        <f>'Input Ov. Op-TD'!R50</f>
        <v>0</v>
      </c>
    </row>
    <row r="66" spans="1:20">
      <c r="A66" s="140"/>
      <c r="B66" s="3" t="s">
        <v>97</v>
      </c>
      <c r="C66" s="3"/>
      <c r="D66" s="3"/>
      <c r="E66" s="3"/>
      <c r="F66" s="3"/>
      <c r="G66" s="3"/>
      <c r="H66" s="3" t="s">
        <v>58</v>
      </c>
      <c r="J66" s="8">
        <f>SUM(L66:R66)</f>
        <v>0</v>
      </c>
      <c r="L66" s="10"/>
      <c r="M66" s="10"/>
      <c r="N66" s="10"/>
      <c r="O66" s="10"/>
      <c r="P66" s="10"/>
      <c r="Q66" s="10"/>
      <c r="R66" s="10"/>
    </row>
    <row r="67" spans="1:20">
      <c r="A67" s="140"/>
      <c r="B67" s="17" t="s">
        <v>98</v>
      </c>
      <c r="C67" s="3"/>
      <c r="D67" s="3"/>
      <c r="E67" s="3"/>
      <c r="F67" s="3"/>
      <c r="G67" s="3"/>
      <c r="H67" s="3" t="s">
        <v>58</v>
      </c>
      <c r="J67" s="8">
        <f>SUM(L67:R67)</f>
        <v>-4885.76</v>
      </c>
      <c r="L67" s="8">
        <f>SUM(L64:L66)</f>
        <v>0</v>
      </c>
      <c r="M67" s="8">
        <f t="shared" ref="M67:R67" si="9">SUM(M64:M66)</f>
        <v>0</v>
      </c>
      <c r="N67" s="8">
        <f t="shared" si="9"/>
        <v>0</v>
      </c>
      <c r="O67" s="8">
        <f t="shared" si="9"/>
        <v>0</v>
      </c>
      <c r="P67" s="8">
        <f t="shared" si="9"/>
        <v>-4885.76</v>
      </c>
      <c r="Q67" s="8">
        <f t="shared" si="9"/>
        <v>0</v>
      </c>
      <c r="R67" s="8">
        <f t="shared" si="9"/>
        <v>0</v>
      </c>
    </row>
    <row r="68" spans="1:20">
      <c r="A68" s="140"/>
      <c r="B68" s="3"/>
      <c r="C68" s="3"/>
      <c r="D68" s="3"/>
      <c r="E68" s="3"/>
      <c r="F68" s="3"/>
      <c r="G68" s="3"/>
      <c r="H68" s="3"/>
    </row>
    <row r="69" spans="1:20">
      <c r="A69" s="140"/>
      <c r="B69" s="17" t="s">
        <v>99</v>
      </c>
      <c r="C69" s="3"/>
      <c r="D69" s="3"/>
      <c r="E69" s="3"/>
      <c r="F69" s="3"/>
      <c r="G69" s="3"/>
      <c r="H69" s="3"/>
    </row>
    <row r="70" spans="1:20">
      <c r="A70" s="140"/>
      <c r="B70" s="7" t="s">
        <v>214</v>
      </c>
      <c r="C70" s="3"/>
      <c r="D70" s="3"/>
      <c r="E70" s="3"/>
      <c r="F70" s="3"/>
      <c r="G70" s="3"/>
      <c r="H70" s="3"/>
    </row>
    <row r="71" spans="1:20">
      <c r="A71" s="140"/>
      <c r="B71" s="3" t="s">
        <v>135</v>
      </c>
      <c r="C71" s="3"/>
      <c r="D71" s="22" t="s">
        <v>140</v>
      </c>
      <c r="E71" s="3"/>
      <c r="F71" s="3"/>
      <c r="G71" s="3"/>
      <c r="H71" s="3" t="s">
        <v>58</v>
      </c>
      <c r="J71" s="8">
        <f>SUM(L71:R71)</f>
        <v>473745774.94611037</v>
      </c>
      <c r="L71" s="8">
        <f>L52-L67</f>
        <v>7674296.2686439585</v>
      </c>
      <c r="M71" s="8">
        <f t="shared" ref="M71:R71" si="10">M52-M67</f>
        <v>9790728.5650154781</v>
      </c>
      <c r="N71" s="8">
        <f>N52-N67</f>
        <v>137366324.95857549</v>
      </c>
      <c r="O71" s="8">
        <f t="shared" si="10"/>
        <v>163633409.41714048</v>
      </c>
      <c r="P71" s="8">
        <f t="shared" si="10"/>
        <v>13596470.322759269</v>
      </c>
      <c r="Q71" s="8">
        <f t="shared" si="10"/>
        <v>129839443.74036744</v>
      </c>
      <c r="R71" s="8">
        <f t="shared" si="10"/>
        <v>11845101.673608324</v>
      </c>
      <c r="T71" s="142" t="s">
        <v>258</v>
      </c>
    </row>
    <row r="72" spans="1:20">
      <c r="A72" s="140"/>
      <c r="B72" s="3" t="s">
        <v>138</v>
      </c>
      <c r="C72" s="3"/>
      <c r="D72" s="22" t="s">
        <v>238</v>
      </c>
      <c r="E72" s="3"/>
      <c r="F72" s="3"/>
      <c r="G72" s="3"/>
      <c r="H72" s="3" t="s">
        <v>58</v>
      </c>
      <c r="J72" s="8">
        <f>SUM(L72:R72)</f>
        <v>399049450.79076272</v>
      </c>
      <c r="L72" s="8">
        <f>L53-L67</f>
        <v>6488332.2514758604</v>
      </c>
      <c r="M72" s="8">
        <f t="shared" ref="M72:R72" si="11">M53-M67</f>
        <v>8309116.1566675203</v>
      </c>
      <c r="N72" s="8">
        <f t="shared" si="11"/>
        <v>116415980.99161401</v>
      </c>
      <c r="O72" s="8">
        <f t="shared" si="11"/>
        <v>136708666.16231129</v>
      </c>
      <c r="P72" s="8">
        <f t="shared" si="11"/>
        <v>11598749.143379128</v>
      </c>
      <c r="Q72" s="8">
        <f t="shared" si="11"/>
        <v>109328359.93860324</v>
      </c>
      <c r="R72" s="8">
        <f t="shared" si="11"/>
        <v>10200246.146711629</v>
      </c>
      <c r="T72" s="142" t="s">
        <v>258</v>
      </c>
    </row>
    <row r="73" spans="1:20">
      <c r="A73" s="140"/>
      <c r="B73" s="3"/>
      <c r="C73" s="3"/>
      <c r="D73" s="22"/>
      <c r="E73" s="3"/>
      <c r="F73" s="3"/>
      <c r="G73" s="3"/>
      <c r="H73" s="3"/>
      <c r="J73" s="11"/>
      <c r="K73" s="140"/>
      <c r="L73" s="11"/>
      <c r="M73" s="11"/>
      <c r="N73" s="11"/>
      <c r="O73" s="11"/>
      <c r="P73" s="11"/>
      <c r="Q73" s="11"/>
      <c r="R73" s="11"/>
    </row>
    <row r="74" spans="1:20">
      <c r="A74" s="140"/>
      <c r="B74" s="7" t="s">
        <v>227</v>
      </c>
      <c r="C74" s="3"/>
      <c r="D74" s="22"/>
      <c r="E74" s="3"/>
      <c r="F74" s="3"/>
      <c r="G74" s="3"/>
      <c r="H74" s="3"/>
      <c r="J74" s="11"/>
      <c r="K74" s="140"/>
      <c r="L74" s="11"/>
      <c r="M74" s="11"/>
      <c r="N74" s="11"/>
      <c r="O74" s="11"/>
      <c r="P74" s="11"/>
      <c r="Q74" s="11"/>
      <c r="R74" s="11"/>
    </row>
    <row r="75" spans="1:20">
      <c r="A75" s="140"/>
      <c r="B75" s="3" t="s">
        <v>139</v>
      </c>
      <c r="C75" s="3"/>
      <c r="D75" s="22" t="s">
        <v>266</v>
      </c>
      <c r="E75" s="3"/>
      <c r="F75" s="3"/>
      <c r="G75" s="3"/>
      <c r="H75" s="3" t="s">
        <v>58</v>
      </c>
      <c r="J75" s="8">
        <f>SUM(L75:R75)</f>
        <v>582917325.63469565</v>
      </c>
      <c r="L75" s="8">
        <f>L54-L67</f>
        <v>9407628.2937357947</v>
      </c>
      <c r="M75" s="8">
        <f t="shared" ref="M75:R75" si="12">M54-M67</f>
        <v>11956162.084908647</v>
      </c>
      <c r="N75" s="8">
        <f t="shared" si="12"/>
        <v>167986058.44874996</v>
      </c>
      <c r="O75" s="8">
        <f t="shared" si="12"/>
        <v>202984957.25112158</v>
      </c>
      <c r="P75" s="8">
        <f t="shared" si="12"/>
        <v>16516216.661853325</v>
      </c>
      <c r="Q75" s="8">
        <f t="shared" si="12"/>
        <v>159817181.60448435</v>
      </c>
      <c r="R75" s="8">
        <f t="shared" si="12"/>
        <v>14249121.289841954</v>
      </c>
      <c r="T75" s="142" t="s">
        <v>258</v>
      </c>
    </row>
    <row r="76" spans="1:20">
      <c r="B76" s="3"/>
      <c r="C76" s="3"/>
      <c r="D76" s="3"/>
      <c r="E76" s="3"/>
      <c r="F76" s="3"/>
      <c r="G76" s="3"/>
      <c r="H76" s="3"/>
    </row>
    <row r="77" spans="1:20" s="4" customFormat="1" ht="12.75">
      <c r="B77" s="4" t="s">
        <v>178</v>
      </c>
    </row>
    <row r="78" spans="1:20">
      <c r="B78" s="17" t="s">
        <v>71</v>
      </c>
      <c r="C78" s="3"/>
      <c r="D78" s="3"/>
      <c r="E78" s="3"/>
      <c r="F78" s="3"/>
      <c r="G78" s="3"/>
      <c r="H78" s="3"/>
    </row>
    <row r="79" spans="1:20">
      <c r="B79" s="17"/>
      <c r="C79" s="3"/>
      <c r="D79" s="3"/>
      <c r="E79" s="3"/>
      <c r="F79" s="3"/>
      <c r="G79" s="3"/>
      <c r="H79" s="3"/>
    </row>
    <row r="80" spans="1:20">
      <c r="A80" s="140"/>
      <c r="B80" s="17" t="s">
        <v>72</v>
      </c>
      <c r="C80" s="16"/>
      <c r="D80" s="16"/>
      <c r="E80" s="16"/>
      <c r="F80" s="3"/>
      <c r="G80" s="16"/>
      <c r="H80" s="3"/>
    </row>
    <row r="81" spans="1:18">
      <c r="A81" s="140"/>
      <c r="B81" s="3" t="s">
        <v>73</v>
      </c>
      <c r="C81" s="16"/>
      <c r="D81" s="16"/>
      <c r="E81" s="16"/>
      <c r="F81" s="3"/>
      <c r="G81" s="16"/>
      <c r="H81" s="3" t="s">
        <v>60</v>
      </c>
      <c r="J81" s="8">
        <f>SUM(L81:R81)</f>
        <v>0</v>
      </c>
      <c r="K81" s="3"/>
      <c r="L81" s="21">
        <f>'GAW IMPORT-TD'!L44</f>
        <v>0</v>
      </c>
      <c r="M81" s="21">
        <f>'GAW IMPORT-TD'!M44</f>
        <v>0</v>
      </c>
      <c r="N81" s="8">
        <f>'GAW IMPORT-TD'!N44+'GAW IMPORT-TD'!S44+'GAW IMPORT-TD'!T44+'GAW IMPORT-TD'!V44</f>
        <v>0</v>
      </c>
      <c r="O81" s="8">
        <f>'GAW IMPORT-TD'!O44+'GAW IMPORT-TD'!U44+'GAW IMPORT-TD'!X44</f>
        <v>0</v>
      </c>
      <c r="P81" s="21">
        <f>'GAW IMPORT-TD'!P44</f>
        <v>0</v>
      </c>
      <c r="Q81" s="21">
        <f>'GAW IMPORT-TD'!Q44</f>
        <v>0</v>
      </c>
      <c r="R81" s="21">
        <f>'GAW IMPORT-TD'!R44</f>
        <v>0</v>
      </c>
    </row>
    <row r="82" spans="1:18">
      <c r="A82" s="140"/>
      <c r="B82" s="3" t="s">
        <v>74</v>
      </c>
      <c r="C82" s="16"/>
      <c r="D82" s="16"/>
      <c r="E82" s="16"/>
      <c r="F82" s="3"/>
      <c r="G82" s="16"/>
      <c r="H82" s="3" t="s">
        <v>60</v>
      </c>
      <c r="J82" s="8">
        <f>SUM(L82:R82)</f>
        <v>191968147.78886756</v>
      </c>
      <c r="K82" s="3"/>
      <c r="L82" s="21">
        <f>'GAW IMPORT-TD'!L45</f>
        <v>3445029.8327544457</v>
      </c>
      <c r="M82" s="21">
        <f>'GAW IMPORT-TD'!M45</f>
        <v>3684850.7198661235</v>
      </c>
      <c r="N82" s="8">
        <f>'GAW IMPORT-TD'!N45+'GAW IMPORT-TD'!S45+'GAW IMPORT-TD'!T45+'GAW IMPORT-TD'!V45</f>
        <v>49830696.231091693</v>
      </c>
      <c r="O82" s="8">
        <f>'GAW IMPORT-TD'!O45+'GAW IMPORT-TD'!U45+'GAW IMPORT-TD'!X45</f>
        <v>68332556.017180711</v>
      </c>
      <c r="P82" s="21">
        <f>'GAW IMPORT-TD'!P45</f>
        <v>5555038.6853748849</v>
      </c>
      <c r="Q82" s="21">
        <f>'GAW IMPORT-TD'!Q45</f>
        <v>55344208.915943742</v>
      </c>
      <c r="R82" s="21">
        <f>'GAW IMPORT-TD'!R45</f>
        <v>5775767.3866559453</v>
      </c>
    </row>
    <row r="83" spans="1:18">
      <c r="A83" s="140"/>
      <c r="B83" s="3" t="s">
        <v>75</v>
      </c>
      <c r="C83" s="16"/>
      <c r="D83" s="16"/>
      <c r="E83" s="16"/>
      <c r="F83" s="3"/>
      <c r="G83" s="16"/>
      <c r="H83" s="3" t="s">
        <v>60</v>
      </c>
      <c r="J83" s="8">
        <f>SUM(L83:R83)</f>
        <v>4491215441.2038374</v>
      </c>
      <c r="K83" s="3"/>
      <c r="L83" s="21">
        <f>'GAW IMPORT-TD'!L46</f>
        <v>72690129.471118808</v>
      </c>
      <c r="M83" s="21">
        <f>'GAW IMPORT-TD'!M46</f>
        <v>87330962.060827106</v>
      </c>
      <c r="N83" s="8">
        <f>'GAW IMPORT-TD'!N46+'GAW IMPORT-TD'!S46+'GAW IMPORT-TD'!T46+'GAW IMPORT-TD'!V46</f>
        <v>1213611998.0358338</v>
      </c>
      <c r="O83" s="8">
        <f>'GAW IMPORT-TD'!O46+'GAW IMPORT-TD'!U46+'GAW IMPORT-TD'!X46</f>
        <v>1686438540.4362214</v>
      </c>
      <c r="P83" s="21">
        <f>'GAW IMPORT-TD'!P46</f>
        <v>125543874.28947236</v>
      </c>
      <c r="Q83" s="21">
        <f>'GAW IMPORT-TD'!Q46</f>
        <v>1202791277.4278872</v>
      </c>
      <c r="R83" s="21">
        <f>'GAW IMPORT-TD'!R46</f>
        <v>102808659.48247585</v>
      </c>
    </row>
    <row r="84" spans="1:18">
      <c r="A84" s="140"/>
      <c r="B84" s="3"/>
      <c r="C84" s="16"/>
      <c r="D84" s="16"/>
      <c r="E84" s="16"/>
      <c r="F84" s="3"/>
      <c r="G84" s="16"/>
      <c r="H84" s="3"/>
    </row>
    <row r="85" spans="1:18">
      <c r="A85" s="140"/>
      <c r="B85" s="17" t="s">
        <v>76</v>
      </c>
      <c r="C85" s="16"/>
      <c r="D85" s="16"/>
      <c r="E85" s="16"/>
      <c r="F85" s="3"/>
      <c r="G85" s="16"/>
      <c r="H85" s="3"/>
    </row>
    <row r="86" spans="1:18">
      <c r="A86" s="140"/>
      <c r="B86" s="3" t="s">
        <v>77</v>
      </c>
      <c r="C86" s="16"/>
      <c r="D86" s="16"/>
      <c r="E86" s="16"/>
      <c r="F86" s="3"/>
      <c r="G86" s="16"/>
      <c r="H86" s="3" t="s">
        <v>60</v>
      </c>
      <c r="J86" s="8">
        <f>SUM(L86:R86)</f>
        <v>272288007.81177801</v>
      </c>
      <c r="K86" s="3"/>
      <c r="L86" s="21">
        <f>'GAW IMPORT-TD'!L49</f>
        <v>5149197.2415988324</v>
      </c>
      <c r="M86" s="21">
        <f>'GAW IMPORT-TD'!M49</f>
        <v>5399195.2707674513</v>
      </c>
      <c r="N86" s="8">
        <f>'GAW IMPORT-TD'!N49+'GAW IMPORT-TD'!S49+'GAW IMPORT-TD'!T49+'GAW IMPORT-TD'!V49</f>
        <v>102637320.52842343</v>
      </c>
      <c r="O86" s="8">
        <f>'GAW IMPORT-TD'!O49+'GAW IMPORT-TD'!U49+'GAW IMPORT-TD'!X49</f>
        <v>81302553.332519218</v>
      </c>
      <c r="P86" s="21">
        <f>'GAW IMPORT-TD'!P49</f>
        <v>1917313.5499999998</v>
      </c>
      <c r="Q86" s="21">
        <f>'GAW IMPORT-TD'!Q49</f>
        <v>73896955.800000012</v>
      </c>
      <c r="R86" s="21">
        <f>'GAW IMPORT-TD'!R49</f>
        <v>1985472.0884690909</v>
      </c>
    </row>
    <row r="87" spans="1:18">
      <c r="A87" s="140"/>
      <c r="B87" s="3" t="s">
        <v>69</v>
      </c>
      <c r="C87" s="16"/>
      <c r="D87" s="16"/>
      <c r="E87" s="16"/>
      <c r="F87" s="3"/>
      <c r="G87" s="16"/>
      <c r="H87" s="3" t="s">
        <v>60</v>
      </c>
      <c r="J87" s="8">
        <f>SUM(L87:R87)</f>
        <v>47756771.550819643</v>
      </c>
      <c r="K87" s="3"/>
      <c r="L87" s="21">
        <f>'GAW IMPORT-TD'!L50</f>
        <v>489117.87502878602</v>
      </c>
      <c r="M87" s="21">
        <f>'GAW IMPORT-TD'!M50</f>
        <v>1320435.3480327751</v>
      </c>
      <c r="N87" s="8">
        <f>'GAW IMPORT-TD'!N50+'GAW IMPORT-TD'!S50+'GAW IMPORT-TD'!T50+'GAW IMPORT-TD'!V50</f>
        <v>23993179.854544226</v>
      </c>
      <c r="O87" s="8">
        <f>'GAW IMPORT-TD'!O50+'GAW IMPORT-TD'!U50+'GAW IMPORT-TD'!X50</f>
        <v>9777479.3270425014</v>
      </c>
      <c r="P87" s="21">
        <f>'GAW IMPORT-TD'!P50</f>
        <v>1488154.6734382089</v>
      </c>
      <c r="Q87" s="21">
        <f>'GAW IMPORT-TD'!Q50</f>
        <v>9829380.7738776356</v>
      </c>
      <c r="R87" s="21">
        <f>'GAW IMPORT-TD'!R50</f>
        <v>859023.69885551219</v>
      </c>
    </row>
    <row r="88" spans="1:18">
      <c r="A88" s="140"/>
      <c r="B88" s="3" t="s">
        <v>78</v>
      </c>
      <c r="C88" s="16"/>
      <c r="D88" s="16"/>
      <c r="E88" s="16"/>
      <c r="F88" s="3"/>
      <c r="G88" s="16"/>
      <c r="H88" s="3" t="s">
        <v>60</v>
      </c>
      <c r="J88" s="8">
        <f>SUM(L88:R88)</f>
        <v>1419373771.1852341</v>
      </c>
      <c r="K88" s="3"/>
      <c r="L88" s="21">
        <f>'GAW IMPORT-TD'!L51</f>
        <v>21851165.413694046</v>
      </c>
      <c r="M88" s="21">
        <f>'GAW IMPORT-TD'!M51</f>
        <v>29654446.660499964</v>
      </c>
      <c r="N88" s="8">
        <f>'GAW IMPORT-TD'!N51+'GAW IMPORT-TD'!S51+'GAW IMPORT-TD'!T51+'GAW IMPORT-TD'!V51</f>
        <v>463832360.11476868</v>
      </c>
      <c r="O88" s="8">
        <f>'GAW IMPORT-TD'!O51+'GAW IMPORT-TD'!U51+'GAW IMPORT-TD'!X51</f>
        <v>435524158.2974776</v>
      </c>
      <c r="P88" s="21">
        <f>'GAW IMPORT-TD'!P51</f>
        <v>26535535.632936522</v>
      </c>
      <c r="Q88" s="21">
        <f>'GAW IMPORT-TD'!Q51</f>
        <v>419996606.31342804</v>
      </c>
      <c r="R88" s="21">
        <f>'GAW IMPORT-TD'!R51</f>
        <v>21979498.75242928</v>
      </c>
    </row>
    <row r="89" spans="1:18">
      <c r="A89" s="140"/>
      <c r="B89" s="3"/>
      <c r="C89" s="16"/>
      <c r="D89" s="16"/>
      <c r="E89" s="16"/>
      <c r="F89" s="3"/>
      <c r="G89" s="16"/>
      <c r="H89" s="3"/>
    </row>
    <row r="90" spans="1:18">
      <c r="A90" s="140"/>
      <c r="B90" s="17" t="s">
        <v>79</v>
      </c>
      <c r="C90" s="16"/>
      <c r="D90" s="16"/>
      <c r="E90" s="16"/>
      <c r="F90" s="3"/>
      <c r="G90" s="16"/>
      <c r="H90" s="3"/>
    </row>
    <row r="91" spans="1:18">
      <c r="A91" s="140"/>
      <c r="B91" s="3" t="s">
        <v>80</v>
      </c>
      <c r="C91" s="16"/>
      <c r="D91" s="16"/>
      <c r="E91" s="16"/>
      <c r="F91" s="3"/>
      <c r="G91" s="16"/>
      <c r="H91" s="3" t="s">
        <v>60</v>
      </c>
      <c r="J91" s="8">
        <f>SUM(L91:R91)</f>
        <v>0</v>
      </c>
      <c r="K91" s="3"/>
      <c r="L91" s="21">
        <f>'GAW IMPORT-TD'!L54</f>
        <v>0</v>
      </c>
      <c r="M91" s="21">
        <f>'GAW IMPORT-TD'!M54</f>
        <v>0</v>
      </c>
      <c r="N91" s="8">
        <f>'GAW IMPORT-TD'!N54+'GAW IMPORT-TD'!S54+'GAW IMPORT-TD'!T54+'GAW IMPORT-TD'!V54</f>
        <v>0</v>
      </c>
      <c r="O91" s="8">
        <f>'GAW IMPORT-TD'!O54+'GAW IMPORT-TD'!U54+'GAW IMPORT-TD'!X54</f>
        <v>0</v>
      </c>
      <c r="P91" s="21">
        <f>'GAW IMPORT-TD'!P54</f>
        <v>0</v>
      </c>
      <c r="Q91" s="21">
        <f>'GAW IMPORT-TD'!Q54</f>
        <v>0</v>
      </c>
      <c r="R91" s="21">
        <f>'GAW IMPORT-TD'!R54</f>
        <v>0</v>
      </c>
    </row>
    <row r="92" spans="1:18">
      <c r="A92" s="140"/>
      <c r="B92" s="3" t="s">
        <v>81</v>
      </c>
      <c r="C92" s="16"/>
      <c r="D92" s="16"/>
      <c r="E92" s="16"/>
      <c r="F92" s="3"/>
      <c r="G92" s="16"/>
      <c r="H92" s="3" t="s">
        <v>60</v>
      </c>
      <c r="J92" s="8">
        <f>SUM(L92:R92)</f>
        <v>2538422.0700399964</v>
      </c>
      <c r="K92" s="3"/>
      <c r="L92" s="21">
        <f>'GAW IMPORT-TD'!L55</f>
        <v>0</v>
      </c>
      <c r="M92" s="21">
        <f>'GAW IMPORT-TD'!M55</f>
        <v>0</v>
      </c>
      <c r="N92" s="8">
        <f>'GAW IMPORT-TD'!N55+'GAW IMPORT-TD'!S55+'GAW IMPORT-TD'!T55+'GAW IMPORT-TD'!V55</f>
        <v>850868.92210843822</v>
      </c>
      <c r="O92" s="8">
        <f>'GAW IMPORT-TD'!O55+'GAW IMPORT-TD'!U55+'GAW IMPORT-TD'!X55</f>
        <v>0</v>
      </c>
      <c r="P92" s="21">
        <f>'GAW IMPORT-TD'!P55</f>
        <v>1687553.1479315581</v>
      </c>
      <c r="Q92" s="21">
        <f>'GAW IMPORT-TD'!Q55</f>
        <v>0</v>
      </c>
      <c r="R92" s="21">
        <f>'GAW IMPORT-TD'!R55</f>
        <v>0</v>
      </c>
    </row>
    <row r="93" spans="1:18">
      <c r="A93" s="140"/>
      <c r="B93" s="3" t="s">
        <v>82</v>
      </c>
      <c r="C93" s="18"/>
      <c r="D93" s="18"/>
      <c r="E93" s="18"/>
      <c r="F93" s="3"/>
      <c r="G93" s="18"/>
      <c r="H93" s="3" t="s">
        <v>60</v>
      </c>
      <c r="J93" s="8">
        <f>SUM(L93:R93)</f>
        <v>16095586.038633758</v>
      </c>
      <c r="K93" s="3"/>
      <c r="L93" s="21">
        <f>'GAW IMPORT-TD'!L56</f>
        <v>-5.4677344653918047E-11</v>
      </c>
      <c r="M93" s="21">
        <f>'GAW IMPORT-TD'!M56</f>
        <v>0</v>
      </c>
      <c r="N93" s="8">
        <f>'GAW IMPORT-TD'!N56+'GAW IMPORT-TD'!S56+'GAW IMPORT-TD'!T56+'GAW IMPORT-TD'!V56</f>
        <v>7657820.2989759576</v>
      </c>
      <c r="O93" s="8">
        <f>'GAW IMPORT-TD'!O56+'GAW IMPORT-TD'!U56+'GAW IMPORT-TD'!X56</f>
        <v>0</v>
      </c>
      <c r="P93" s="21">
        <f>'GAW IMPORT-TD'!P56</f>
        <v>8437765.7396578006</v>
      </c>
      <c r="Q93" s="21">
        <f>'GAW IMPORT-TD'!Q56</f>
        <v>0</v>
      </c>
      <c r="R93" s="21">
        <f>'GAW IMPORT-TD'!R56</f>
        <v>0</v>
      </c>
    </row>
    <row r="94" spans="1:18">
      <c r="A94" s="140"/>
      <c r="B94" s="3"/>
      <c r="C94" s="18"/>
      <c r="D94" s="18"/>
      <c r="E94" s="18"/>
      <c r="F94" s="3"/>
      <c r="G94" s="18"/>
      <c r="H94" s="3"/>
    </row>
    <row r="95" spans="1:18">
      <c r="A95" s="140"/>
      <c r="B95" s="17" t="s">
        <v>83</v>
      </c>
      <c r="C95" s="18"/>
      <c r="D95" s="18"/>
      <c r="E95" s="18"/>
      <c r="F95" s="3"/>
      <c r="G95" s="18"/>
      <c r="H95" s="3"/>
    </row>
    <row r="96" spans="1:18">
      <c r="A96" s="140"/>
      <c r="B96" s="3" t="s">
        <v>84</v>
      </c>
      <c r="C96" s="18"/>
      <c r="D96" s="18"/>
      <c r="E96" s="18"/>
      <c r="F96" s="3"/>
      <c r="G96" s="18"/>
      <c r="H96" s="3" t="s">
        <v>60</v>
      </c>
      <c r="J96" s="8">
        <f>SUM(L96:R96)</f>
        <v>0</v>
      </c>
      <c r="K96" s="3"/>
      <c r="L96" s="21">
        <f>'GAW IMPORT-TD'!L59</f>
        <v>0</v>
      </c>
      <c r="M96" s="21">
        <f>'GAW IMPORT-TD'!M59</f>
        <v>0</v>
      </c>
      <c r="N96" s="8">
        <f>'GAW IMPORT-TD'!N59+'GAW IMPORT-TD'!S59+'GAW IMPORT-TD'!T59+'GAW IMPORT-TD'!V59</f>
        <v>0</v>
      </c>
      <c r="O96" s="8">
        <f>'GAW IMPORT-TD'!O59+'GAW IMPORT-TD'!U59+'GAW IMPORT-TD'!X59</f>
        <v>0</v>
      </c>
      <c r="P96" s="21">
        <f>'GAW IMPORT-TD'!P59</f>
        <v>0</v>
      </c>
      <c r="Q96" s="21">
        <f>'GAW IMPORT-TD'!Q59</f>
        <v>0</v>
      </c>
      <c r="R96" s="21">
        <f>'GAW IMPORT-TD'!R59</f>
        <v>0</v>
      </c>
    </row>
    <row r="97" spans="1:20">
      <c r="A97" s="140"/>
      <c r="B97" s="3" t="s">
        <v>85</v>
      </c>
      <c r="C97" s="18"/>
      <c r="D97" s="18"/>
      <c r="E97" s="18"/>
      <c r="F97" s="3"/>
      <c r="G97" s="18"/>
      <c r="H97" s="3" t="s">
        <v>60</v>
      </c>
      <c r="J97" s="8">
        <f>SUM(L97:R97)</f>
        <v>0</v>
      </c>
      <c r="K97" s="3"/>
      <c r="L97" s="21">
        <f>'GAW IMPORT-TD'!L60</f>
        <v>0</v>
      </c>
      <c r="M97" s="21">
        <f>'GAW IMPORT-TD'!M60</f>
        <v>0</v>
      </c>
      <c r="N97" s="8">
        <f>'GAW IMPORT-TD'!N60+'GAW IMPORT-TD'!S60+'GAW IMPORT-TD'!T60+'GAW IMPORT-TD'!V60</f>
        <v>0</v>
      </c>
      <c r="O97" s="8">
        <f>'GAW IMPORT-TD'!O60+'GAW IMPORT-TD'!U60+'GAW IMPORT-TD'!X60</f>
        <v>0</v>
      </c>
      <c r="P97" s="21">
        <f>'GAW IMPORT-TD'!P60</f>
        <v>0</v>
      </c>
      <c r="Q97" s="21">
        <f>'GAW IMPORT-TD'!Q60</f>
        <v>0</v>
      </c>
      <c r="R97" s="21">
        <f>'GAW IMPORT-TD'!R60</f>
        <v>0</v>
      </c>
    </row>
    <row r="98" spans="1:20">
      <c r="A98" s="140"/>
      <c r="B98" s="3" t="s">
        <v>86</v>
      </c>
      <c r="C98" s="18"/>
      <c r="D98" s="18"/>
      <c r="E98" s="18"/>
      <c r="F98" s="3"/>
      <c r="G98" s="18"/>
      <c r="H98" s="3" t="s">
        <v>60</v>
      </c>
      <c r="J98" s="8">
        <f>SUM(L98:R98)</f>
        <v>0</v>
      </c>
      <c r="K98" s="3"/>
      <c r="L98" s="21">
        <f>'GAW IMPORT-TD'!L61</f>
        <v>0</v>
      </c>
      <c r="M98" s="21">
        <f>'GAW IMPORT-TD'!M61</f>
        <v>0</v>
      </c>
      <c r="N98" s="8">
        <f>'GAW IMPORT-TD'!N61+'GAW IMPORT-TD'!S61+'GAW IMPORT-TD'!T61+'GAW IMPORT-TD'!V61</f>
        <v>0</v>
      </c>
      <c r="O98" s="8">
        <f>'GAW IMPORT-TD'!O61+'GAW IMPORT-TD'!U61+'GAW IMPORT-TD'!X61</f>
        <v>0</v>
      </c>
      <c r="P98" s="21">
        <f>'GAW IMPORT-TD'!P61</f>
        <v>0</v>
      </c>
      <c r="Q98" s="21">
        <f>'GAW IMPORT-TD'!Q61</f>
        <v>0</v>
      </c>
      <c r="R98" s="21">
        <f>'GAW IMPORT-TD'!R61</f>
        <v>0</v>
      </c>
    </row>
    <row r="99" spans="1:20">
      <c r="A99" s="140"/>
      <c r="B99" s="3"/>
      <c r="C99" s="18"/>
      <c r="D99" s="18"/>
      <c r="E99" s="18"/>
      <c r="F99" s="3"/>
      <c r="G99" s="18"/>
      <c r="H99" s="3"/>
    </row>
    <row r="100" spans="1:20">
      <c r="A100" s="140"/>
      <c r="B100" s="17" t="s">
        <v>87</v>
      </c>
      <c r="C100" s="18"/>
      <c r="D100" s="18"/>
      <c r="E100" s="18"/>
      <c r="F100" s="3"/>
      <c r="G100" s="18"/>
      <c r="H100" s="3"/>
    </row>
    <row r="101" spans="1:20">
      <c r="A101" s="140"/>
      <c r="B101" s="3" t="s">
        <v>88</v>
      </c>
      <c r="C101" s="18"/>
      <c r="D101" s="18"/>
      <c r="E101" s="18"/>
      <c r="F101" s="3"/>
      <c r="G101" s="18"/>
      <c r="H101" s="3" t="s">
        <v>60</v>
      </c>
      <c r="J101" s="8">
        <f>SUM(L101:R101)</f>
        <v>0</v>
      </c>
      <c r="K101" s="3"/>
      <c r="L101" s="21">
        <f>'GAW IMPORT-TD'!L64</f>
        <v>0</v>
      </c>
      <c r="M101" s="21">
        <f>'GAW IMPORT-TD'!M64</f>
        <v>0</v>
      </c>
      <c r="N101" s="8">
        <f>'GAW IMPORT-TD'!N64+'GAW IMPORT-TD'!S64+'GAW IMPORT-TD'!T64+'GAW IMPORT-TD'!V64</f>
        <v>0</v>
      </c>
      <c r="O101" s="8">
        <f>'GAW IMPORT-TD'!O64+'GAW IMPORT-TD'!U64+'GAW IMPORT-TD'!X64</f>
        <v>0</v>
      </c>
      <c r="P101" s="21">
        <f>'GAW IMPORT-TD'!P64</f>
        <v>0</v>
      </c>
      <c r="Q101" s="21">
        <f>'GAW IMPORT-TD'!Q64</f>
        <v>0</v>
      </c>
      <c r="R101" s="21">
        <f>'GAW IMPORT-TD'!R64</f>
        <v>0</v>
      </c>
    </row>
    <row r="102" spans="1:20">
      <c r="A102" s="140"/>
      <c r="B102" s="3" t="s">
        <v>89</v>
      </c>
      <c r="C102" s="3"/>
      <c r="D102" s="3"/>
      <c r="E102" s="3"/>
      <c r="F102" s="3"/>
      <c r="G102" s="3"/>
      <c r="H102" s="3" t="s">
        <v>60</v>
      </c>
      <c r="J102" s="8">
        <f>SUM(L102:R102)</f>
        <v>0</v>
      </c>
      <c r="K102" s="3"/>
      <c r="L102" s="21">
        <f>'GAW IMPORT-TD'!L65</f>
        <v>0</v>
      </c>
      <c r="M102" s="21">
        <f>'GAW IMPORT-TD'!M65</f>
        <v>0</v>
      </c>
      <c r="N102" s="8">
        <f>'GAW IMPORT-TD'!N65+'GAW IMPORT-TD'!S65+'GAW IMPORT-TD'!T65+'GAW IMPORT-TD'!V65</f>
        <v>0</v>
      </c>
      <c r="O102" s="8">
        <f>'GAW IMPORT-TD'!O65+'GAW IMPORT-TD'!U65+'GAW IMPORT-TD'!X65</f>
        <v>0</v>
      </c>
      <c r="P102" s="21">
        <f>'GAW IMPORT-TD'!P65</f>
        <v>0</v>
      </c>
      <c r="Q102" s="21">
        <f>'GAW IMPORT-TD'!Q65</f>
        <v>0</v>
      </c>
      <c r="R102" s="21">
        <f>'GAW IMPORT-TD'!R65</f>
        <v>0</v>
      </c>
    </row>
    <row r="103" spans="1:20">
      <c r="A103" s="140"/>
      <c r="B103" s="3" t="s">
        <v>90</v>
      </c>
      <c r="C103" s="3"/>
      <c r="D103" s="3"/>
      <c r="E103" s="3"/>
      <c r="F103" s="3"/>
      <c r="G103" s="3"/>
      <c r="H103" s="3" t="s">
        <v>60</v>
      </c>
      <c r="J103" s="8">
        <f>SUM(L103:R103)</f>
        <v>0</v>
      </c>
      <c r="K103" s="3"/>
      <c r="L103" s="21">
        <f>'GAW IMPORT-TD'!L66</f>
        <v>0</v>
      </c>
      <c r="M103" s="21">
        <f>'GAW IMPORT-TD'!M66</f>
        <v>0</v>
      </c>
      <c r="N103" s="8">
        <f>'GAW IMPORT-TD'!N66+'GAW IMPORT-TD'!S66+'GAW IMPORT-TD'!T66+'GAW IMPORT-TD'!V66</f>
        <v>0</v>
      </c>
      <c r="O103" s="8">
        <f>'GAW IMPORT-TD'!O66+'GAW IMPORT-TD'!U66+'GAW IMPORT-TD'!X66</f>
        <v>0</v>
      </c>
      <c r="P103" s="21">
        <f>'GAW IMPORT-TD'!P66</f>
        <v>0</v>
      </c>
      <c r="Q103" s="21">
        <f>'GAW IMPORT-TD'!Q66</f>
        <v>0</v>
      </c>
      <c r="R103" s="21">
        <f>'GAW IMPORT-TD'!R66</f>
        <v>0</v>
      </c>
    </row>
    <row r="104" spans="1:20">
      <c r="A104" s="140"/>
      <c r="B104" s="3"/>
      <c r="C104" s="3"/>
      <c r="D104" s="3"/>
      <c r="E104" s="3"/>
      <c r="F104" s="3"/>
      <c r="G104" s="3"/>
      <c r="H104" s="3"/>
      <c r="J104" s="14"/>
      <c r="K104" s="14"/>
      <c r="L104" s="14"/>
      <c r="M104" s="14"/>
      <c r="N104" s="14"/>
      <c r="O104" s="14"/>
      <c r="P104" s="14"/>
      <c r="Q104" s="14"/>
      <c r="R104" s="14"/>
    </row>
    <row r="105" spans="1:20">
      <c r="A105" s="140"/>
      <c r="B105" s="3"/>
      <c r="C105" s="3"/>
      <c r="D105" s="3"/>
      <c r="E105" s="3"/>
      <c r="F105" s="3"/>
      <c r="G105" s="3"/>
      <c r="H105" s="3"/>
      <c r="J105" s="14"/>
      <c r="K105" s="14"/>
      <c r="L105" s="14"/>
      <c r="M105" s="14"/>
      <c r="N105" s="14"/>
      <c r="O105" s="14"/>
      <c r="P105" s="14"/>
      <c r="Q105" s="14"/>
      <c r="R105" s="14"/>
    </row>
    <row r="106" spans="1:20">
      <c r="A106" s="140"/>
      <c r="B106" s="17" t="s">
        <v>91</v>
      </c>
      <c r="C106" s="3"/>
      <c r="D106" s="3"/>
      <c r="E106" s="3"/>
      <c r="F106" s="3"/>
      <c r="G106" s="3"/>
      <c r="H106" s="3"/>
    </row>
    <row r="107" spans="1:20">
      <c r="A107" s="140"/>
      <c r="B107" s="17" t="s">
        <v>92</v>
      </c>
      <c r="C107" s="3"/>
      <c r="D107" s="3"/>
      <c r="E107" s="3"/>
      <c r="F107" s="3"/>
      <c r="G107" s="3"/>
      <c r="H107" s="3"/>
    </row>
    <row r="108" spans="1:20">
      <c r="A108" s="140"/>
      <c r="B108" s="3" t="s">
        <v>69</v>
      </c>
      <c r="C108" s="3"/>
      <c r="D108" s="3"/>
      <c r="E108" s="3"/>
      <c r="F108" s="3"/>
      <c r="G108" s="3"/>
      <c r="H108" s="3" t="s">
        <v>60</v>
      </c>
      <c r="J108" s="8">
        <f t="shared" ref="J108:J113" si="13">SUM(L108:R108)</f>
        <v>239724919.33968717</v>
      </c>
      <c r="L108" s="8">
        <f>L82+L87+L97+L102</f>
        <v>3934147.7077832315</v>
      </c>
      <c r="M108" s="8">
        <f t="shared" ref="M108:R108" si="14">M82+M87+M97+M102</f>
        <v>5005286.0678988984</v>
      </c>
      <c r="N108" s="8">
        <f t="shared" si="14"/>
        <v>73823876.085635915</v>
      </c>
      <c r="O108" s="8">
        <f t="shared" si="14"/>
        <v>78110035.344223216</v>
      </c>
      <c r="P108" s="8">
        <f t="shared" si="14"/>
        <v>7043193.358813094</v>
      </c>
      <c r="Q108" s="8">
        <f t="shared" si="14"/>
        <v>65173589.689821377</v>
      </c>
      <c r="R108" s="8">
        <f t="shared" si="14"/>
        <v>6634791.0855114572</v>
      </c>
      <c r="T108" s="142" t="s">
        <v>257</v>
      </c>
    </row>
    <row r="109" spans="1:20">
      <c r="A109" s="140"/>
      <c r="B109" s="3" t="s">
        <v>93</v>
      </c>
      <c r="C109" s="3"/>
      <c r="D109" s="3"/>
      <c r="E109" s="3"/>
      <c r="F109" s="3"/>
      <c r="G109" s="3"/>
      <c r="H109" s="3" t="s">
        <v>60</v>
      </c>
      <c r="J109" s="8">
        <f t="shared" si="13"/>
        <v>5910589212.3890705</v>
      </c>
      <c r="L109" s="8">
        <f>L83+L88+L98+L103</f>
        <v>94541294.884812862</v>
      </c>
      <c r="M109" s="8">
        <f t="shared" ref="M109:R109" si="15">M83+M88+M98+M103</f>
        <v>116985408.72132707</v>
      </c>
      <c r="N109" s="8">
        <f t="shared" si="15"/>
        <v>1677444358.1506026</v>
      </c>
      <c r="O109" s="8">
        <f t="shared" si="15"/>
        <v>2121962698.7336988</v>
      </c>
      <c r="P109" s="8">
        <f t="shared" si="15"/>
        <v>152079409.92240888</v>
      </c>
      <c r="Q109" s="8">
        <f t="shared" si="15"/>
        <v>1622787883.7413154</v>
      </c>
      <c r="R109" s="8">
        <f t="shared" si="15"/>
        <v>124788158.23490512</v>
      </c>
      <c r="T109" s="142" t="s">
        <v>254</v>
      </c>
    </row>
    <row r="110" spans="1:20">
      <c r="A110" s="140"/>
      <c r="B110" s="3" t="s">
        <v>135</v>
      </c>
      <c r="C110" s="3"/>
      <c r="D110" s="22" t="s">
        <v>136</v>
      </c>
      <c r="E110" s="3"/>
      <c r="F110" s="3"/>
      <c r="G110" s="3"/>
      <c r="H110" s="3" t="s">
        <v>60</v>
      </c>
      <c r="J110" s="8">
        <f t="shared" si="13"/>
        <v>493880255.47241729</v>
      </c>
      <c r="L110" s="8">
        <f>L108+(L109*$J$15)</f>
        <v>7999423.3878301848</v>
      </c>
      <c r="M110" s="8">
        <f t="shared" ref="M110" si="16">M108+(M109*$J$15)</f>
        <v>10035658.642915962</v>
      </c>
      <c r="N110" s="8">
        <f t="shared" ref="N110" si="17">N108+(N109*$J$15)</f>
        <v>145953983.48611182</v>
      </c>
      <c r="O110" s="8">
        <f t="shared" ref="O110" si="18">O108+(O109*$J$15)</f>
        <v>169354431.38977227</v>
      </c>
      <c r="P110" s="8">
        <f t="shared" ref="P110" si="19">P108+(P109*$J$15)</f>
        <v>13582607.985476676</v>
      </c>
      <c r="Q110" s="8">
        <f t="shared" ref="Q110" si="20">Q108+(Q109*$J$15)</f>
        <v>134953468.69069794</v>
      </c>
      <c r="R110" s="8">
        <f t="shared" ref="R110" si="21">R108+(R109*$J$15)</f>
        <v>12000681.889612377</v>
      </c>
      <c r="T110" s="56" t="s">
        <v>256</v>
      </c>
    </row>
    <row r="111" spans="1:20">
      <c r="A111" s="140"/>
      <c r="B111" s="3" t="s">
        <v>138</v>
      </c>
      <c r="C111" s="3"/>
      <c r="D111" s="22" t="s">
        <v>137</v>
      </c>
      <c r="E111" s="3"/>
      <c r="F111" s="3"/>
      <c r="G111" s="3"/>
      <c r="H111" s="3" t="s">
        <v>60</v>
      </c>
      <c r="J111" s="8">
        <f t="shared" si="13"/>
        <v>417042595.71135932</v>
      </c>
      <c r="L111" s="8">
        <f>L108+(L109*$J$16)</f>
        <v>6770386.5543276174</v>
      </c>
      <c r="M111" s="8">
        <f t="shared" ref="M111:R111" si="22">M108+(M109*$J$16)</f>
        <v>8514848.3295387104</v>
      </c>
      <c r="N111" s="8">
        <f t="shared" si="22"/>
        <v>124147206.830154</v>
      </c>
      <c r="O111" s="8">
        <f t="shared" si="22"/>
        <v>141768916.30623418</v>
      </c>
      <c r="P111" s="8">
        <f t="shared" si="22"/>
        <v>11605575.65648536</v>
      </c>
      <c r="Q111" s="8">
        <f t="shared" si="22"/>
        <v>113857226.20206083</v>
      </c>
      <c r="R111" s="8">
        <f t="shared" si="22"/>
        <v>10378435.832558611</v>
      </c>
    </row>
    <row r="112" spans="1:20">
      <c r="A112" s="140"/>
      <c r="B112" s="3" t="s">
        <v>139</v>
      </c>
      <c r="C112" s="3"/>
      <c r="D112" s="22" t="s">
        <v>265</v>
      </c>
      <c r="E112" s="23"/>
      <c r="F112" s="23"/>
      <c r="G112" s="3"/>
      <c r="H112" s="3" t="s">
        <v>60</v>
      </c>
      <c r="J112" s="8">
        <f t="shared" si="13"/>
        <v>606181450.50780952</v>
      </c>
      <c r="L112" s="8">
        <f>L108+(L109*$J$11)</f>
        <v>9795707.9906416293</v>
      </c>
      <c r="M112" s="8">
        <f t="shared" ref="M112:R112" si="23">M108+(M109*$J$11)</f>
        <v>12258381.408621177</v>
      </c>
      <c r="N112" s="8">
        <f t="shared" si="23"/>
        <v>177825426.29097328</v>
      </c>
      <c r="O112" s="8">
        <f t="shared" si="23"/>
        <v>209671722.66571254</v>
      </c>
      <c r="P112" s="8">
        <f t="shared" si="23"/>
        <v>16472116.774002444</v>
      </c>
      <c r="Q112" s="8">
        <f t="shared" si="23"/>
        <v>165786438.48178291</v>
      </c>
      <c r="R112" s="8">
        <f t="shared" si="23"/>
        <v>14371656.896075575</v>
      </c>
    </row>
    <row r="113" spans="1:18">
      <c r="A113" s="140"/>
      <c r="B113" s="3" t="s">
        <v>139</v>
      </c>
      <c r="C113" s="3"/>
      <c r="D113" s="22" t="s">
        <v>270</v>
      </c>
      <c r="E113" s="23"/>
      <c r="F113" s="23"/>
      <c r="G113" s="3"/>
      <c r="H113" s="3" t="s">
        <v>60</v>
      </c>
      <c r="J113" s="8">
        <f t="shared" si="13"/>
        <v>529343790.74675167</v>
      </c>
      <c r="L113" s="8">
        <f>L108+(L109*$J$13)</f>
        <v>8566671.1571390629</v>
      </c>
      <c r="M113" s="8">
        <f t="shared" ref="M113:R113" si="24">M108+(M109*$J$13)</f>
        <v>10737571.095243925</v>
      </c>
      <c r="N113" s="8">
        <f t="shared" si="24"/>
        <v>156018649.63501543</v>
      </c>
      <c r="O113" s="8">
        <f t="shared" si="24"/>
        <v>182086207.58217448</v>
      </c>
      <c r="P113" s="8">
        <f t="shared" si="24"/>
        <v>14495084.44501113</v>
      </c>
      <c r="Q113" s="8">
        <f t="shared" si="24"/>
        <v>144690195.99314582</v>
      </c>
      <c r="R113" s="8">
        <f t="shared" si="24"/>
        <v>12749410.839021809</v>
      </c>
    </row>
    <row r="114" spans="1:18">
      <c r="A114" s="140"/>
      <c r="B114" s="3"/>
      <c r="C114" s="3"/>
      <c r="D114" s="3"/>
      <c r="E114" s="3"/>
      <c r="F114" s="3"/>
      <c r="G114" s="3"/>
      <c r="H114" s="3"/>
    </row>
    <row r="115" spans="1:18">
      <c r="A115" s="140"/>
      <c r="B115" s="17" t="s">
        <v>94</v>
      </c>
      <c r="C115" s="3"/>
      <c r="D115" s="3"/>
      <c r="E115" s="3"/>
      <c r="F115" s="3"/>
      <c r="G115" s="3"/>
      <c r="H115" s="3"/>
    </row>
    <row r="116" spans="1:18">
      <c r="A116" s="140"/>
      <c r="B116" s="3" t="s">
        <v>69</v>
      </c>
      <c r="C116" s="3"/>
      <c r="D116" s="3"/>
      <c r="E116" s="3"/>
      <c r="F116" s="3"/>
      <c r="G116" s="3"/>
      <c r="H116" s="3" t="s">
        <v>60</v>
      </c>
      <c r="J116" s="8">
        <f>SUM(L116:R116)</f>
        <v>2538422.0700399964</v>
      </c>
      <c r="L116" s="8">
        <f>L92</f>
        <v>0</v>
      </c>
      <c r="M116" s="8">
        <f t="shared" ref="M116:R116" si="25">M92</f>
        <v>0</v>
      </c>
      <c r="N116" s="8">
        <f t="shared" si="25"/>
        <v>850868.92210843822</v>
      </c>
      <c r="O116" s="8">
        <f t="shared" si="25"/>
        <v>0</v>
      </c>
      <c r="P116" s="8">
        <f t="shared" si="25"/>
        <v>1687553.1479315581</v>
      </c>
      <c r="Q116" s="8">
        <f t="shared" si="25"/>
        <v>0</v>
      </c>
      <c r="R116" s="8">
        <f t="shared" si="25"/>
        <v>0</v>
      </c>
    </row>
    <row r="117" spans="1:18">
      <c r="A117" s="140"/>
      <c r="B117" s="3" t="s">
        <v>93</v>
      </c>
      <c r="C117" s="3"/>
      <c r="D117" s="3"/>
      <c r="E117" s="3"/>
      <c r="F117" s="3"/>
      <c r="G117" s="3"/>
      <c r="H117" s="3" t="s">
        <v>60</v>
      </c>
      <c r="J117" s="8">
        <f>SUM(L117:R117)</f>
        <v>16095586.038633758</v>
      </c>
      <c r="L117" s="8">
        <f>L93</f>
        <v>-5.4677344653918047E-11</v>
      </c>
      <c r="M117" s="8">
        <f t="shared" ref="M117:R117" si="26">M93</f>
        <v>0</v>
      </c>
      <c r="N117" s="8">
        <f t="shared" si="26"/>
        <v>7657820.2989759576</v>
      </c>
      <c r="O117" s="8">
        <f t="shared" si="26"/>
        <v>0</v>
      </c>
      <c r="P117" s="8">
        <f t="shared" si="26"/>
        <v>8437765.7396578006</v>
      </c>
      <c r="Q117" s="8">
        <f t="shared" si="26"/>
        <v>0</v>
      </c>
      <c r="R117" s="8">
        <f t="shared" si="26"/>
        <v>0</v>
      </c>
    </row>
    <row r="118" spans="1:18">
      <c r="A118" s="140"/>
      <c r="B118" s="3" t="s">
        <v>142</v>
      </c>
      <c r="C118" s="3"/>
      <c r="D118" s="3" t="s">
        <v>143</v>
      </c>
      <c r="E118" s="3"/>
      <c r="F118" s="3"/>
      <c r="G118" s="3"/>
      <c r="H118" s="3" t="s">
        <v>60</v>
      </c>
      <c r="J118" s="8">
        <f>SUM(L118:R118)</f>
        <v>3230532.269701248</v>
      </c>
      <c r="L118" s="8">
        <f>L116+(L117*$J$15)</f>
        <v>-2.3511258201184759E-12</v>
      </c>
      <c r="M118" s="8">
        <f t="shared" ref="M118" si="27">M116+(M117*$J$15)</f>
        <v>0</v>
      </c>
      <c r="N118" s="8">
        <f t="shared" ref="N118" si="28">N116+(N117*$J$15)</f>
        <v>1180155.1949644045</v>
      </c>
      <c r="O118" s="8">
        <f t="shared" ref="O118" si="29">O116+(O117*$J$15)</f>
        <v>0</v>
      </c>
      <c r="P118" s="8">
        <f t="shared" ref="P118" si="30">P116+(P117*$J$15)</f>
        <v>2050377.0747368434</v>
      </c>
      <c r="Q118" s="8">
        <f t="shared" ref="Q118" si="31">Q116+(Q117*$J$15)</f>
        <v>0</v>
      </c>
      <c r="R118" s="8">
        <f t="shared" ref="R118" si="32">R116+(R117*$J$15)</f>
        <v>0</v>
      </c>
    </row>
    <row r="119" spans="1:18">
      <c r="A119" s="140"/>
      <c r="B119" s="3" t="s">
        <v>142</v>
      </c>
      <c r="C119" s="3"/>
      <c r="D119" s="3" t="s">
        <v>144</v>
      </c>
      <c r="E119" s="3"/>
      <c r="F119" s="3"/>
      <c r="G119" s="3"/>
      <c r="H119" s="3" t="s">
        <v>60</v>
      </c>
      <c r="J119" s="8">
        <f>SUM(L119:R119)</f>
        <v>3021289.6511990093</v>
      </c>
      <c r="L119" s="8">
        <f>L116+(L117*$J$16)</f>
        <v>-1.6403203396175414E-12</v>
      </c>
      <c r="M119" s="8">
        <f t="shared" ref="M119:R119" si="33">M116+(M117*$J$16)</f>
        <v>0</v>
      </c>
      <c r="N119" s="8">
        <f t="shared" si="33"/>
        <v>1080603.531077717</v>
      </c>
      <c r="O119" s="8">
        <f t="shared" si="33"/>
        <v>0</v>
      </c>
      <c r="P119" s="8">
        <f t="shared" si="33"/>
        <v>1940686.1201212921</v>
      </c>
      <c r="Q119" s="8">
        <f t="shared" si="33"/>
        <v>0</v>
      </c>
      <c r="R119" s="8">
        <f t="shared" si="33"/>
        <v>0</v>
      </c>
    </row>
    <row r="120" spans="1:18">
      <c r="A120" s="140"/>
      <c r="B120" s="3"/>
      <c r="C120" s="3"/>
      <c r="D120" s="3"/>
      <c r="E120" s="3"/>
      <c r="F120" s="3"/>
      <c r="G120" s="3"/>
      <c r="H120" s="3"/>
      <c r="L120" s="23"/>
      <c r="M120" s="23"/>
      <c r="N120" s="23"/>
      <c r="O120" s="23"/>
      <c r="P120" s="23"/>
      <c r="Q120" s="23"/>
      <c r="R120" s="23"/>
    </row>
    <row r="121" spans="1:18">
      <c r="A121" s="140"/>
      <c r="B121" s="17" t="s">
        <v>95</v>
      </c>
      <c r="C121" s="3"/>
      <c r="D121" s="3"/>
      <c r="E121" s="3"/>
      <c r="F121" s="3"/>
      <c r="G121" s="3"/>
      <c r="H121" s="3"/>
    </row>
    <row r="122" spans="1:18">
      <c r="A122" s="140"/>
      <c r="B122" s="3" t="s">
        <v>177</v>
      </c>
      <c r="C122" s="3"/>
      <c r="D122" s="3"/>
      <c r="E122" s="3"/>
      <c r="F122" s="3"/>
      <c r="G122" s="3"/>
      <c r="H122" s="3" t="s">
        <v>60</v>
      </c>
      <c r="J122" s="8">
        <f>SUM(L122:R122)</f>
        <v>0</v>
      </c>
      <c r="L122" s="10"/>
      <c r="M122" s="10"/>
      <c r="N122" s="10"/>
      <c r="O122" s="10"/>
      <c r="P122" s="10"/>
      <c r="Q122" s="10"/>
      <c r="R122" s="10"/>
    </row>
    <row r="123" spans="1:18">
      <c r="A123" s="140"/>
      <c r="B123" s="3" t="s">
        <v>96</v>
      </c>
      <c r="C123" s="3"/>
      <c r="D123" s="3"/>
      <c r="E123" s="3"/>
      <c r="F123" s="3"/>
      <c r="G123" s="3"/>
      <c r="H123" s="3" t="s">
        <v>60</v>
      </c>
      <c r="J123" s="8">
        <f>SUM(L123:R123)</f>
        <v>4492.8</v>
      </c>
      <c r="L123" s="21">
        <f>'Input Ov. Op-TD'!L98</f>
        <v>0</v>
      </c>
      <c r="M123" s="21">
        <f>'Input Ov. Op-TD'!M98</f>
        <v>0</v>
      </c>
      <c r="N123" s="8">
        <f>'Input Ov. Op-TD'!N98+'Input Ov. Op-TD'!S98-'Input Ov. Op-TD'!U98</f>
        <v>0</v>
      </c>
      <c r="O123" s="8">
        <f>'Input Ov. Op-TD'!O98+'Input Ov. Op-TD'!U98</f>
        <v>0</v>
      </c>
      <c r="P123" s="21">
        <f>'Input Ov. Op-TD'!P98</f>
        <v>4492.8</v>
      </c>
      <c r="Q123" s="21">
        <f>'Input Ov. Op-TD'!Q98</f>
        <v>0</v>
      </c>
      <c r="R123" s="21">
        <f>'Input Ov. Op-TD'!R98</f>
        <v>0</v>
      </c>
    </row>
    <row r="124" spans="1:18">
      <c r="A124" s="140"/>
      <c r="B124" s="3" t="s">
        <v>97</v>
      </c>
      <c r="C124" s="3"/>
      <c r="D124" s="3"/>
      <c r="E124" s="3"/>
      <c r="F124" s="3"/>
      <c r="G124" s="3"/>
      <c r="H124" s="3" t="s">
        <v>60</v>
      </c>
      <c r="J124" s="8">
        <f>SUM(L124:R124)</f>
        <v>0</v>
      </c>
      <c r="L124" s="10"/>
      <c r="M124" s="10"/>
      <c r="N124" s="10"/>
      <c r="O124" s="10"/>
      <c r="P124" s="10"/>
      <c r="Q124" s="10"/>
      <c r="R124" s="10"/>
    </row>
    <row r="125" spans="1:18">
      <c r="A125" s="140"/>
      <c r="B125" s="7" t="s">
        <v>98</v>
      </c>
      <c r="C125" s="3"/>
      <c r="D125" s="3"/>
      <c r="E125" s="3"/>
      <c r="F125" s="3"/>
      <c r="G125" s="3"/>
      <c r="H125" s="3" t="s">
        <v>60</v>
      </c>
      <c r="J125" s="8">
        <f>SUM(L125:R125)</f>
        <v>4492.8</v>
      </c>
      <c r="L125" s="8">
        <f>SUM(L122:L124)</f>
        <v>0</v>
      </c>
      <c r="M125" s="8">
        <f t="shared" ref="M125" si="34">SUM(M122:M124)</f>
        <v>0</v>
      </c>
      <c r="N125" s="8">
        <f t="shared" ref="N125" si="35">SUM(N122:N124)</f>
        <v>0</v>
      </c>
      <c r="O125" s="8">
        <f t="shared" ref="O125" si="36">SUM(O122:O124)</f>
        <v>0</v>
      </c>
      <c r="P125" s="8">
        <f t="shared" ref="P125" si="37">SUM(P122:P124)</f>
        <v>4492.8</v>
      </c>
      <c r="Q125" s="8">
        <f t="shared" ref="Q125" si="38">SUM(Q122:Q124)</f>
        <v>0</v>
      </c>
      <c r="R125" s="8">
        <f t="shared" ref="R125" si="39">SUM(R122:R124)</f>
        <v>0</v>
      </c>
    </row>
    <row r="126" spans="1:18">
      <c r="A126" s="140"/>
      <c r="B126" s="3"/>
      <c r="C126" s="3"/>
      <c r="D126" s="3"/>
      <c r="E126" s="3"/>
      <c r="F126" s="3"/>
      <c r="G126" s="3"/>
      <c r="H126" s="3"/>
    </row>
    <row r="127" spans="1:18">
      <c r="A127" s="140"/>
      <c r="B127" s="17" t="s">
        <v>99</v>
      </c>
      <c r="C127" s="3"/>
      <c r="D127" s="3"/>
      <c r="E127" s="3"/>
      <c r="F127" s="3"/>
      <c r="G127" s="3"/>
      <c r="H127" s="3"/>
    </row>
    <row r="128" spans="1:18">
      <c r="A128" s="140"/>
      <c r="B128" s="7" t="s">
        <v>214</v>
      </c>
      <c r="C128" s="3"/>
      <c r="D128" s="3"/>
      <c r="E128" s="3"/>
      <c r="F128" s="3"/>
      <c r="G128" s="3"/>
      <c r="H128" s="3"/>
    </row>
    <row r="129" spans="1:20">
      <c r="A129" s="140"/>
      <c r="B129" s="3" t="s">
        <v>135</v>
      </c>
      <c r="C129" s="3"/>
      <c r="D129" s="22" t="s">
        <v>140</v>
      </c>
      <c r="E129" s="3"/>
      <c r="F129" s="3"/>
      <c r="G129" s="3"/>
      <c r="H129" s="3" t="s">
        <v>60</v>
      </c>
      <c r="J129" s="8">
        <f>SUM(L129:R129)</f>
        <v>493875762.67241722</v>
      </c>
      <c r="L129" s="8">
        <f>L110-L125</f>
        <v>7999423.3878301848</v>
      </c>
      <c r="M129" s="8">
        <f t="shared" ref="M129:R129" si="40">M110-M125</f>
        <v>10035658.642915962</v>
      </c>
      <c r="N129" s="8">
        <f t="shared" si="40"/>
        <v>145953983.48611182</v>
      </c>
      <c r="O129" s="8">
        <f t="shared" si="40"/>
        <v>169354431.38977227</v>
      </c>
      <c r="P129" s="8">
        <f t="shared" si="40"/>
        <v>13578115.185476676</v>
      </c>
      <c r="Q129" s="8">
        <f t="shared" si="40"/>
        <v>134953468.69069794</v>
      </c>
      <c r="R129" s="8">
        <f t="shared" si="40"/>
        <v>12000681.889612377</v>
      </c>
      <c r="T129" s="142" t="s">
        <v>258</v>
      </c>
    </row>
    <row r="130" spans="1:20">
      <c r="A130" s="140"/>
      <c r="B130" s="3" t="s">
        <v>138</v>
      </c>
      <c r="C130" s="3"/>
      <c r="D130" s="22" t="s">
        <v>137</v>
      </c>
      <c r="E130" s="3"/>
      <c r="F130" s="3"/>
      <c r="G130" s="3"/>
      <c r="H130" s="3" t="s">
        <v>60</v>
      </c>
      <c r="J130" s="8">
        <f>SUM(L130:R130)</f>
        <v>417038102.91135931</v>
      </c>
      <c r="L130" s="8">
        <f>L111-L125</f>
        <v>6770386.5543276174</v>
      </c>
      <c r="M130" s="8">
        <f t="shared" ref="M130:R130" si="41">M111-M125</f>
        <v>8514848.3295387104</v>
      </c>
      <c r="N130" s="8">
        <f t="shared" si="41"/>
        <v>124147206.830154</v>
      </c>
      <c r="O130" s="8">
        <f t="shared" si="41"/>
        <v>141768916.30623418</v>
      </c>
      <c r="P130" s="8">
        <f t="shared" si="41"/>
        <v>11601082.856485359</v>
      </c>
      <c r="Q130" s="8">
        <f t="shared" si="41"/>
        <v>113857226.20206083</v>
      </c>
      <c r="R130" s="8">
        <f t="shared" si="41"/>
        <v>10378435.832558611</v>
      </c>
      <c r="T130" s="142" t="s">
        <v>258</v>
      </c>
    </row>
    <row r="131" spans="1:20">
      <c r="A131" s="140"/>
      <c r="B131" s="3"/>
      <c r="C131" s="3"/>
      <c r="D131" s="22"/>
      <c r="E131" s="3"/>
      <c r="F131" s="3"/>
      <c r="G131" s="3"/>
      <c r="H131" s="3"/>
      <c r="J131" s="11"/>
      <c r="K131" s="140"/>
      <c r="L131" s="11"/>
      <c r="M131" s="11"/>
      <c r="N131" s="11"/>
      <c r="O131" s="11"/>
      <c r="P131" s="11"/>
      <c r="Q131" s="11"/>
      <c r="R131" s="11"/>
    </row>
    <row r="132" spans="1:20">
      <c r="A132" s="140"/>
      <c r="B132" s="7" t="s">
        <v>227</v>
      </c>
      <c r="C132" s="3"/>
      <c r="D132" s="22"/>
      <c r="E132" s="3"/>
      <c r="F132" s="3"/>
      <c r="G132" s="3"/>
      <c r="H132" s="3"/>
      <c r="J132" s="11"/>
      <c r="K132" s="140"/>
      <c r="L132" s="11"/>
      <c r="M132" s="11"/>
      <c r="N132" s="11"/>
      <c r="O132" s="11"/>
      <c r="P132" s="11"/>
      <c r="Q132" s="11"/>
      <c r="R132" s="11"/>
    </row>
    <row r="133" spans="1:20">
      <c r="A133" s="140"/>
      <c r="B133" s="3" t="s">
        <v>139</v>
      </c>
      <c r="C133" s="3"/>
      <c r="D133" s="22" t="s">
        <v>266</v>
      </c>
      <c r="E133" s="3"/>
      <c r="F133" s="3"/>
      <c r="G133" s="3"/>
      <c r="H133" s="3" t="s">
        <v>60</v>
      </c>
      <c r="J133" s="8">
        <f>SUM(L133:R133)</f>
        <v>606176957.70780957</v>
      </c>
      <c r="L133" s="8">
        <f>L112-L125</f>
        <v>9795707.9906416293</v>
      </c>
      <c r="M133" s="8">
        <f t="shared" ref="M133:R133" si="42">M112-M125</f>
        <v>12258381.408621177</v>
      </c>
      <c r="N133" s="8">
        <f t="shared" si="42"/>
        <v>177825426.29097328</v>
      </c>
      <c r="O133" s="8">
        <f t="shared" si="42"/>
        <v>209671722.66571254</v>
      </c>
      <c r="P133" s="8">
        <f t="shared" si="42"/>
        <v>16467623.974002443</v>
      </c>
      <c r="Q133" s="8">
        <f t="shared" si="42"/>
        <v>165786438.48178291</v>
      </c>
      <c r="R133" s="8">
        <f t="shared" si="42"/>
        <v>14371656.896075575</v>
      </c>
      <c r="T133" s="142" t="s">
        <v>258</v>
      </c>
    </row>
    <row r="134" spans="1:20">
      <c r="A134" s="140"/>
      <c r="B134" s="3"/>
      <c r="C134" s="3"/>
      <c r="D134" s="22"/>
      <c r="E134" s="3"/>
      <c r="F134" s="3"/>
      <c r="G134" s="3"/>
      <c r="H134" s="3"/>
      <c r="J134" s="11"/>
      <c r="K134" s="140"/>
      <c r="L134" s="11"/>
      <c r="M134" s="11"/>
      <c r="N134" s="11"/>
      <c r="O134" s="11"/>
      <c r="P134" s="11"/>
      <c r="Q134" s="11"/>
      <c r="R134" s="11"/>
    </row>
    <row r="135" spans="1:20">
      <c r="A135" s="140"/>
      <c r="B135" s="7" t="s">
        <v>228</v>
      </c>
      <c r="C135" s="3"/>
      <c r="D135" s="22"/>
      <c r="E135" s="3"/>
      <c r="F135" s="3"/>
      <c r="G135" s="3"/>
      <c r="H135" s="3"/>
      <c r="J135" s="11"/>
      <c r="K135" s="140"/>
      <c r="L135" s="11"/>
      <c r="M135" s="11"/>
      <c r="N135" s="11"/>
      <c r="O135" s="11"/>
      <c r="P135" s="11"/>
      <c r="Q135" s="11"/>
      <c r="R135" s="11"/>
    </row>
    <row r="136" spans="1:20">
      <c r="A136" s="140"/>
      <c r="B136" s="3" t="s">
        <v>139</v>
      </c>
      <c r="C136" s="3"/>
      <c r="D136" s="22" t="s">
        <v>271</v>
      </c>
      <c r="E136" s="23"/>
      <c r="F136" s="23"/>
      <c r="G136" s="3"/>
      <c r="H136" s="3" t="s">
        <v>60</v>
      </c>
      <c r="J136" s="8">
        <f t="shared" ref="J136" si="43">SUM(L136:R136)</f>
        <v>529339297.94675165</v>
      </c>
      <c r="L136" s="8">
        <f>L113-L125</f>
        <v>8566671.1571390629</v>
      </c>
      <c r="M136" s="8">
        <f t="shared" ref="M136:R136" si="44">M113-M125</f>
        <v>10737571.095243925</v>
      </c>
      <c r="N136" s="8">
        <f t="shared" si="44"/>
        <v>156018649.63501543</v>
      </c>
      <c r="O136" s="8">
        <f t="shared" si="44"/>
        <v>182086207.58217448</v>
      </c>
      <c r="P136" s="8">
        <f t="shared" si="44"/>
        <v>14490591.645011129</v>
      </c>
      <c r="Q136" s="8">
        <f t="shared" si="44"/>
        <v>144690195.99314582</v>
      </c>
      <c r="R136" s="8">
        <f t="shared" si="44"/>
        <v>12749410.839021809</v>
      </c>
      <c r="T136" s="142" t="s">
        <v>258</v>
      </c>
    </row>
    <row r="137" spans="1:20">
      <c r="A137" s="140"/>
      <c r="B137" s="3"/>
      <c r="C137" s="3"/>
      <c r="D137" s="22"/>
      <c r="E137" s="23"/>
      <c r="F137" s="23"/>
      <c r="G137" s="3"/>
      <c r="H137" s="3"/>
      <c r="J137" s="138"/>
      <c r="K137" s="138"/>
      <c r="L137" s="138"/>
      <c r="M137" s="138"/>
      <c r="N137" s="138"/>
      <c r="O137" s="138"/>
      <c r="P137" s="138"/>
      <c r="Q137" s="138"/>
      <c r="R137" s="138"/>
    </row>
    <row r="138" spans="1:20" s="4" customFormat="1" ht="12.75">
      <c r="B138" s="4" t="s">
        <v>179</v>
      </c>
    </row>
    <row r="139" spans="1:20">
      <c r="B139" s="17" t="s">
        <v>71</v>
      </c>
      <c r="C139" s="3"/>
      <c r="D139" s="3"/>
      <c r="E139" s="3"/>
      <c r="F139" s="3"/>
      <c r="G139" s="3"/>
      <c r="H139" s="3"/>
    </row>
    <row r="140" spans="1:20">
      <c r="B140" s="17"/>
      <c r="C140" s="3"/>
      <c r="D140" s="3"/>
      <c r="E140" s="3"/>
      <c r="F140" s="3"/>
      <c r="G140" s="3"/>
      <c r="H140" s="3"/>
    </row>
    <row r="141" spans="1:20">
      <c r="A141" s="140"/>
      <c r="B141" s="17" t="s">
        <v>72</v>
      </c>
      <c r="C141" s="16"/>
      <c r="D141" s="16"/>
      <c r="E141" s="16"/>
      <c r="F141" s="3"/>
      <c r="G141" s="16"/>
      <c r="H141" s="3"/>
    </row>
    <row r="142" spans="1:20">
      <c r="A142" s="140"/>
      <c r="B142" s="3" t="s">
        <v>73</v>
      </c>
      <c r="C142" s="16"/>
      <c r="D142" s="16"/>
      <c r="E142" s="16"/>
      <c r="F142" s="3"/>
      <c r="G142" s="16"/>
      <c r="H142" s="3" t="s">
        <v>61</v>
      </c>
      <c r="J142" s="8">
        <f>SUM(L142:R142)</f>
        <v>0</v>
      </c>
      <c r="K142" s="3"/>
      <c r="L142" s="21">
        <f>'GAW IMPORT-TD'!L76</f>
        <v>0</v>
      </c>
      <c r="M142" s="21">
        <f>'GAW IMPORT-TD'!M76</f>
        <v>0</v>
      </c>
      <c r="N142" s="8">
        <f>'GAW IMPORT-TD'!N76+'GAW IMPORT-TD'!S76+'GAW IMPORT-TD'!T76+'GAW IMPORT-TD'!V76</f>
        <v>0</v>
      </c>
      <c r="O142" s="8">
        <f>'GAW IMPORT-TD'!O76+'GAW IMPORT-TD'!U76+'GAW IMPORT-TD'!X76</f>
        <v>0</v>
      </c>
      <c r="P142" s="21">
        <f>'GAW IMPORT-TD'!P76</f>
        <v>0</v>
      </c>
      <c r="Q142" s="21">
        <f>'GAW IMPORT-TD'!Q76</f>
        <v>0</v>
      </c>
      <c r="R142" s="21">
        <f>'GAW IMPORT-TD'!R76</f>
        <v>0</v>
      </c>
    </row>
    <row r="143" spans="1:20">
      <c r="A143" s="140"/>
      <c r="B143" s="3" t="s">
        <v>74</v>
      </c>
      <c r="C143" s="16"/>
      <c r="D143" s="16"/>
      <c r="E143" s="16"/>
      <c r="F143" s="3"/>
      <c r="G143" s="16"/>
      <c r="H143" s="3" t="s">
        <v>61</v>
      </c>
      <c r="J143" s="8">
        <f>SUM(L143:R143)</f>
        <v>197343255.92695585</v>
      </c>
      <c r="K143" s="3"/>
      <c r="L143" s="21">
        <f>'GAW IMPORT-TD'!L77</f>
        <v>3541490.6680715699</v>
      </c>
      <c r="M143" s="21">
        <f>'GAW IMPORT-TD'!M77</f>
        <v>3788026.5400223746</v>
      </c>
      <c r="N143" s="8">
        <f>'GAW IMPORT-TD'!N77+'GAW IMPORT-TD'!S77+'GAW IMPORT-TD'!T77+'GAW IMPORT-TD'!V77</f>
        <v>51225955.72556226</v>
      </c>
      <c r="O143" s="8">
        <f>'GAW IMPORT-TD'!O77+'GAW IMPORT-TD'!U77+'GAW IMPORT-TD'!X77</f>
        <v>70245867.585661784</v>
      </c>
      <c r="P143" s="21">
        <f>'GAW IMPORT-TD'!P77</f>
        <v>5710579.7685653819</v>
      </c>
      <c r="Q143" s="21">
        <f>'GAW IMPORT-TD'!Q77</f>
        <v>56893846.765590161</v>
      </c>
      <c r="R143" s="21">
        <f>'GAW IMPORT-TD'!R77</f>
        <v>5937488.8734823111</v>
      </c>
    </row>
    <row r="144" spans="1:20">
      <c r="A144" s="140"/>
      <c r="B144" s="3" t="s">
        <v>75</v>
      </c>
      <c r="C144" s="16"/>
      <c r="D144" s="16"/>
      <c r="E144" s="16"/>
      <c r="F144" s="3"/>
      <c r="G144" s="16"/>
      <c r="H144" s="3" t="s">
        <v>61</v>
      </c>
      <c r="J144" s="8">
        <f>SUM(L144:R144)</f>
        <v>4419626217.6305885</v>
      </c>
      <c r="K144" s="3"/>
      <c r="L144" s="21">
        <f>'GAW IMPORT-TD'!L78</f>
        <v>71183962.428238556</v>
      </c>
      <c r="M144" s="21">
        <f>'GAW IMPORT-TD'!M78</f>
        <v>85988202.458507881</v>
      </c>
      <c r="N144" s="8">
        <f>'GAW IMPORT-TD'!N78+'GAW IMPORT-TD'!S78+'GAW IMPORT-TD'!T78+'GAW IMPORT-TD'!V78</f>
        <v>1196367178.255275</v>
      </c>
      <c r="O144" s="8">
        <f>'GAW IMPORT-TD'!O78+'GAW IMPORT-TD'!U78+'GAW IMPORT-TD'!X78</f>
        <v>1663412951.9827738</v>
      </c>
      <c r="P144" s="21">
        <f>'GAW IMPORT-TD'!P78</f>
        <v>123348523.00101222</v>
      </c>
      <c r="Q144" s="21">
        <f>'GAW IMPORT-TD'!Q78</f>
        <v>1179575586.4302778</v>
      </c>
      <c r="R144" s="21">
        <f>'GAW IMPORT-TD'!R78</f>
        <v>99749813.074502856</v>
      </c>
    </row>
    <row r="145" spans="1:18">
      <c r="A145" s="140"/>
      <c r="B145" s="3"/>
      <c r="C145" s="16"/>
      <c r="D145" s="16"/>
      <c r="E145" s="16"/>
      <c r="F145" s="3"/>
      <c r="G145" s="16"/>
      <c r="H145" s="3"/>
    </row>
    <row r="146" spans="1:18">
      <c r="A146" s="140"/>
      <c r="B146" s="17" t="s">
        <v>76</v>
      </c>
      <c r="C146" s="16"/>
      <c r="D146" s="16"/>
      <c r="E146" s="16"/>
      <c r="F146" s="3"/>
      <c r="G146" s="16"/>
      <c r="H146" s="3"/>
    </row>
    <row r="147" spans="1:18">
      <c r="A147" s="140"/>
      <c r="B147" s="3" t="s">
        <v>77</v>
      </c>
      <c r="C147" s="16"/>
      <c r="D147" s="16"/>
      <c r="E147" s="16"/>
      <c r="F147" s="3"/>
      <c r="G147" s="16"/>
      <c r="H147" s="3" t="s">
        <v>61</v>
      </c>
      <c r="J147" s="8">
        <f>SUM(L147:R147)</f>
        <v>265986961.54994565</v>
      </c>
      <c r="K147" s="3"/>
      <c r="L147" s="21">
        <f>'GAW IMPORT-TD'!L81</f>
        <v>2871354.6499999994</v>
      </c>
      <c r="M147" s="21">
        <f>'GAW IMPORT-TD'!M81</f>
        <v>4832396.1503378944</v>
      </c>
      <c r="N147" s="8">
        <f>'GAW IMPORT-TD'!N81+'GAW IMPORT-TD'!S81+'GAW IMPORT-TD'!T81+'GAW IMPORT-TD'!V81</f>
        <v>107080157.95689493</v>
      </c>
      <c r="O147" s="8">
        <f>'GAW IMPORT-TD'!O81+'GAW IMPORT-TD'!U81+'GAW IMPORT-TD'!X81</f>
        <v>68374196.849062502</v>
      </c>
      <c r="P147" s="21">
        <f>'GAW IMPORT-TD'!P81</f>
        <v>2148123.54</v>
      </c>
      <c r="Q147" s="21">
        <f>'GAW IMPORT-TD'!Q81</f>
        <v>75693611.067063943</v>
      </c>
      <c r="R147" s="21">
        <f>'GAW IMPORT-TD'!R81</f>
        <v>4987121.3365863636</v>
      </c>
    </row>
    <row r="148" spans="1:18">
      <c r="A148" s="140"/>
      <c r="B148" s="3" t="s">
        <v>69</v>
      </c>
      <c r="C148" s="16"/>
      <c r="D148" s="16"/>
      <c r="E148" s="16"/>
      <c r="F148" s="3"/>
      <c r="G148" s="16"/>
      <c r="H148" s="3" t="s">
        <v>61</v>
      </c>
      <c r="J148" s="8">
        <f>SUM(L148:R148)</f>
        <v>55911330.577645488</v>
      </c>
      <c r="K148" s="3"/>
      <c r="L148" s="21">
        <f>'GAW IMPORT-TD'!L82</f>
        <v>590717.90138615784</v>
      </c>
      <c r="M148" s="21">
        <f>'GAW IMPORT-TD'!M82</f>
        <v>1497417.7629670394</v>
      </c>
      <c r="N148" s="8">
        <f>'GAW IMPORT-TD'!N82+'GAW IMPORT-TD'!S82+'GAW IMPORT-TD'!T82+'GAW IMPORT-TD'!V82</f>
        <v>27507429.429660361</v>
      </c>
      <c r="O148" s="8">
        <f>'GAW IMPORT-TD'!O82+'GAW IMPORT-TD'!U82+'GAW IMPORT-TD'!X82</f>
        <v>11760352.467067756</v>
      </c>
      <c r="P148" s="21">
        <f>'GAW IMPORT-TD'!P82</f>
        <v>1387288.4229490585</v>
      </c>
      <c r="Q148" s="21">
        <f>'GAW IMPORT-TD'!Q82</f>
        <v>12149474.673927089</v>
      </c>
      <c r="R148" s="21">
        <f>'GAW IMPORT-TD'!R82</f>
        <v>1018649.9196880235</v>
      </c>
    </row>
    <row r="149" spans="1:18">
      <c r="A149" s="140"/>
      <c r="B149" s="3" t="s">
        <v>78</v>
      </c>
      <c r="C149" s="16"/>
      <c r="D149" s="16"/>
      <c r="E149" s="16"/>
      <c r="F149" s="3"/>
      <c r="G149" s="16"/>
      <c r="H149" s="3" t="s">
        <v>61</v>
      </c>
      <c r="J149" s="8">
        <f>SUM(L149:R149)</f>
        <v>1669191867.7507207</v>
      </c>
      <c r="K149" s="3"/>
      <c r="L149" s="21">
        <f>'GAW IMPORT-TD'!L83</f>
        <v>24743634.793891322</v>
      </c>
      <c r="M149" s="21">
        <f>'GAW IMPORT-TD'!M83</f>
        <v>33819749.554364823</v>
      </c>
      <c r="N149" s="8">
        <f>'GAW IMPORT-TD'!N83+'GAW IMPORT-TD'!S83+'GAW IMPORT-TD'!T83+'GAW IMPORT-TD'!V83</f>
        <v>556392394.72521675</v>
      </c>
      <c r="O149" s="8">
        <f>'GAW IMPORT-TD'!O83+'GAW IMPORT-TD'!U83+'GAW IMPORT-TD'!X83</f>
        <v>504332679.11180186</v>
      </c>
      <c r="P149" s="21">
        <f>'GAW IMPORT-TD'!P83</f>
        <v>28039365.747709688</v>
      </c>
      <c r="Q149" s="21">
        <f>'GAW IMPORT-TD'!Q83</f>
        <v>495300647.68334085</v>
      </c>
      <c r="R149" s="21">
        <f>'GAW IMPORT-TD'!R83</f>
        <v>26563396.134395637</v>
      </c>
    </row>
    <row r="150" spans="1:18">
      <c r="A150" s="140"/>
      <c r="B150" s="3"/>
      <c r="C150" s="16"/>
      <c r="D150" s="16"/>
      <c r="E150" s="16"/>
      <c r="F150" s="3"/>
      <c r="G150" s="16"/>
      <c r="H150" s="3"/>
    </row>
    <row r="151" spans="1:18">
      <c r="A151" s="140"/>
      <c r="B151" s="17" t="s">
        <v>79</v>
      </c>
      <c r="C151" s="16"/>
      <c r="D151" s="16"/>
      <c r="E151" s="16"/>
      <c r="F151" s="3"/>
      <c r="G151" s="16"/>
      <c r="H151" s="3"/>
    </row>
    <row r="152" spans="1:18">
      <c r="A152" s="140"/>
      <c r="B152" s="3" t="s">
        <v>80</v>
      </c>
      <c r="C152" s="16"/>
      <c r="D152" s="16"/>
      <c r="E152" s="16"/>
      <c r="F152" s="3"/>
      <c r="G152" s="16"/>
      <c r="H152" s="3" t="s">
        <v>61</v>
      </c>
      <c r="J152" s="8">
        <f>SUM(L152:R152)</f>
        <v>0</v>
      </c>
      <c r="K152" s="3"/>
      <c r="L152" s="21">
        <f>'GAW IMPORT-TD'!L86</f>
        <v>0</v>
      </c>
      <c r="M152" s="21">
        <f>'GAW IMPORT-TD'!M86</f>
        <v>0</v>
      </c>
      <c r="N152" s="8">
        <f>'GAW IMPORT-TD'!N86+'GAW IMPORT-TD'!S86+'GAW IMPORT-TD'!T86+'GAW IMPORT-TD'!V86</f>
        <v>0</v>
      </c>
      <c r="O152" s="8">
        <f>'GAW IMPORT-TD'!O86+'GAW IMPORT-TD'!U86+'GAW IMPORT-TD'!X86</f>
        <v>0</v>
      </c>
      <c r="P152" s="21">
        <f>'GAW IMPORT-TD'!P86</f>
        <v>0</v>
      </c>
      <c r="Q152" s="21">
        <f>'GAW IMPORT-TD'!Q86</f>
        <v>0</v>
      </c>
      <c r="R152" s="21">
        <f>'GAW IMPORT-TD'!R86</f>
        <v>0</v>
      </c>
    </row>
    <row r="153" spans="1:18">
      <c r="A153" s="140"/>
      <c r="B153" s="3" t="s">
        <v>81</v>
      </c>
      <c r="C153" s="16"/>
      <c r="D153" s="16"/>
      <c r="E153" s="16"/>
      <c r="F153" s="3"/>
      <c r="G153" s="16"/>
      <c r="H153" s="3" t="s">
        <v>61</v>
      </c>
      <c r="J153" s="8">
        <f>SUM(L153:R153)</f>
        <v>2609497.888001116</v>
      </c>
      <c r="K153" s="3"/>
      <c r="L153" s="21">
        <f>'GAW IMPORT-TD'!L87</f>
        <v>0</v>
      </c>
      <c r="M153" s="21">
        <f>'GAW IMPORT-TD'!M87</f>
        <v>0</v>
      </c>
      <c r="N153" s="8">
        <f>'GAW IMPORT-TD'!N87+'GAW IMPORT-TD'!S87+'GAW IMPORT-TD'!T87+'GAW IMPORT-TD'!V87</f>
        <v>874693.25192747451</v>
      </c>
      <c r="O153" s="8">
        <f>'GAW IMPORT-TD'!O87+'GAW IMPORT-TD'!U87+'GAW IMPORT-TD'!X87</f>
        <v>0</v>
      </c>
      <c r="P153" s="21">
        <f>'GAW IMPORT-TD'!P87</f>
        <v>1734804.6360736417</v>
      </c>
      <c r="Q153" s="21">
        <f>'GAW IMPORT-TD'!Q87</f>
        <v>0</v>
      </c>
      <c r="R153" s="21">
        <f>'GAW IMPORT-TD'!R87</f>
        <v>0</v>
      </c>
    </row>
    <row r="154" spans="1:18">
      <c r="A154" s="140"/>
      <c r="B154" s="3" t="s">
        <v>82</v>
      </c>
      <c r="C154" s="18"/>
      <c r="D154" s="18"/>
      <c r="E154" s="18"/>
      <c r="F154" s="3"/>
      <c r="G154" s="18"/>
      <c r="H154" s="3" t="s">
        <v>61</v>
      </c>
      <c r="J154" s="8">
        <f>SUM(L154:R154)</f>
        <v>13936764.559714386</v>
      </c>
      <c r="K154" s="3"/>
      <c r="L154" s="21">
        <f>'GAW IMPORT-TD'!L88</f>
        <v>-5.6208310304227755E-11</v>
      </c>
      <c r="M154" s="21">
        <f>'GAW IMPORT-TD'!M88</f>
        <v>0</v>
      </c>
      <c r="N154" s="8">
        <f>'GAW IMPORT-TD'!N88+'GAW IMPORT-TD'!S88+'GAW IMPORT-TD'!T88+'GAW IMPORT-TD'!V88</f>
        <v>6997546.0154198091</v>
      </c>
      <c r="O154" s="8">
        <f>'GAW IMPORT-TD'!O88+'GAW IMPORT-TD'!U88+'GAW IMPORT-TD'!X88</f>
        <v>0</v>
      </c>
      <c r="P154" s="21">
        <f>'GAW IMPORT-TD'!P88</f>
        <v>6939218.5442945771</v>
      </c>
      <c r="Q154" s="21">
        <f>'GAW IMPORT-TD'!Q88</f>
        <v>0</v>
      </c>
      <c r="R154" s="21">
        <f>'GAW IMPORT-TD'!R88</f>
        <v>0</v>
      </c>
    </row>
    <row r="155" spans="1:18">
      <c r="A155" s="140"/>
      <c r="B155" s="3"/>
      <c r="C155" s="18"/>
      <c r="D155" s="18"/>
      <c r="E155" s="18"/>
      <c r="F155" s="3"/>
      <c r="G155" s="18"/>
      <c r="H155" s="3"/>
    </row>
    <row r="156" spans="1:18">
      <c r="A156" s="140"/>
      <c r="B156" s="17" t="s">
        <v>83</v>
      </c>
      <c r="C156" s="18"/>
      <c r="D156" s="18"/>
      <c r="E156" s="18"/>
      <c r="F156" s="3"/>
      <c r="G156" s="18"/>
      <c r="H156" s="3"/>
    </row>
    <row r="157" spans="1:18">
      <c r="A157" s="140"/>
      <c r="B157" s="3" t="s">
        <v>84</v>
      </c>
      <c r="C157" s="18"/>
      <c r="D157" s="18"/>
      <c r="E157" s="18"/>
      <c r="F157" s="3"/>
      <c r="G157" s="18"/>
      <c r="H157" s="3" t="s">
        <v>61</v>
      </c>
      <c r="J157" s="8">
        <f>SUM(L157:R157)</f>
        <v>0</v>
      </c>
      <c r="K157" s="3"/>
      <c r="L157" s="21">
        <f>'GAW IMPORT-TD'!L91</f>
        <v>0</v>
      </c>
      <c r="M157" s="21">
        <f>'GAW IMPORT-TD'!M91</f>
        <v>0</v>
      </c>
      <c r="N157" s="8">
        <f>'GAW IMPORT-TD'!N91+'GAW IMPORT-TD'!S91+'GAW IMPORT-TD'!T91+'GAW IMPORT-TD'!V91</f>
        <v>0</v>
      </c>
      <c r="O157" s="8">
        <f>'GAW IMPORT-TD'!O91+'GAW IMPORT-TD'!U91+'GAW IMPORT-TD'!X91</f>
        <v>0</v>
      </c>
      <c r="P157" s="21">
        <f>'GAW IMPORT-TD'!P91</f>
        <v>0</v>
      </c>
      <c r="Q157" s="21">
        <f>'GAW IMPORT-TD'!Q91</f>
        <v>0</v>
      </c>
      <c r="R157" s="21">
        <f>'GAW IMPORT-TD'!R91</f>
        <v>0</v>
      </c>
    </row>
    <row r="158" spans="1:18">
      <c r="A158" s="140"/>
      <c r="B158" s="3" t="s">
        <v>85</v>
      </c>
      <c r="C158" s="18"/>
      <c r="D158" s="18"/>
      <c r="E158" s="18"/>
      <c r="F158" s="3"/>
      <c r="G158" s="18"/>
      <c r="H158" s="3" t="s">
        <v>61</v>
      </c>
      <c r="J158" s="8">
        <f>SUM(L158:R158)</f>
        <v>0</v>
      </c>
      <c r="K158" s="3"/>
      <c r="L158" s="21">
        <f>'GAW IMPORT-TD'!L92</f>
        <v>0</v>
      </c>
      <c r="M158" s="21">
        <f>'GAW IMPORT-TD'!M92</f>
        <v>0</v>
      </c>
      <c r="N158" s="8">
        <f>'GAW IMPORT-TD'!N92+'GAW IMPORT-TD'!S92+'GAW IMPORT-TD'!T92+'GAW IMPORT-TD'!V92</f>
        <v>0</v>
      </c>
      <c r="O158" s="8">
        <f>'GAW IMPORT-TD'!O92+'GAW IMPORT-TD'!U92+'GAW IMPORT-TD'!X92</f>
        <v>0</v>
      </c>
      <c r="P158" s="21">
        <f>'GAW IMPORT-TD'!P92</f>
        <v>0</v>
      </c>
      <c r="Q158" s="21">
        <f>'GAW IMPORT-TD'!Q92</f>
        <v>0</v>
      </c>
      <c r="R158" s="21">
        <f>'GAW IMPORT-TD'!R92</f>
        <v>0</v>
      </c>
    </row>
    <row r="159" spans="1:18">
      <c r="A159" s="140"/>
      <c r="B159" s="3" t="s">
        <v>86</v>
      </c>
      <c r="C159" s="18"/>
      <c r="D159" s="18"/>
      <c r="E159" s="18"/>
      <c r="F159" s="3"/>
      <c r="G159" s="18"/>
      <c r="H159" s="3" t="s">
        <v>61</v>
      </c>
      <c r="J159" s="8">
        <f>SUM(L159:R159)</f>
        <v>0</v>
      </c>
      <c r="K159" s="3"/>
      <c r="L159" s="21">
        <f>'GAW IMPORT-TD'!L93</f>
        <v>0</v>
      </c>
      <c r="M159" s="21">
        <f>'GAW IMPORT-TD'!M93</f>
        <v>0</v>
      </c>
      <c r="N159" s="8">
        <f>'GAW IMPORT-TD'!N93+'GAW IMPORT-TD'!S93+'GAW IMPORT-TD'!T93+'GAW IMPORT-TD'!V93</f>
        <v>0</v>
      </c>
      <c r="O159" s="8">
        <f>'GAW IMPORT-TD'!O93+'GAW IMPORT-TD'!U93+'GAW IMPORT-TD'!X93</f>
        <v>0</v>
      </c>
      <c r="P159" s="21">
        <f>'GAW IMPORT-TD'!P93</f>
        <v>0</v>
      </c>
      <c r="Q159" s="21">
        <f>'GAW IMPORT-TD'!Q93</f>
        <v>0</v>
      </c>
      <c r="R159" s="21">
        <f>'GAW IMPORT-TD'!R93</f>
        <v>0</v>
      </c>
    </row>
    <row r="160" spans="1:18">
      <c r="A160" s="140"/>
      <c r="B160" s="3"/>
      <c r="C160" s="18"/>
      <c r="D160" s="18"/>
      <c r="E160" s="18"/>
      <c r="F160" s="3"/>
      <c r="G160" s="18"/>
      <c r="H160" s="3"/>
    </row>
    <row r="161" spans="1:20">
      <c r="A161" s="140"/>
      <c r="B161" s="17" t="s">
        <v>87</v>
      </c>
      <c r="C161" s="18"/>
      <c r="D161" s="18"/>
      <c r="E161" s="18"/>
      <c r="F161" s="3"/>
      <c r="G161" s="18"/>
      <c r="H161" s="3"/>
    </row>
    <row r="162" spans="1:20">
      <c r="A162" s="140"/>
      <c r="B162" s="3" t="s">
        <v>88</v>
      </c>
      <c r="C162" s="18"/>
      <c r="D162" s="18"/>
      <c r="E162" s="18"/>
      <c r="F162" s="3"/>
      <c r="G162" s="18"/>
      <c r="H162" s="3" t="s">
        <v>61</v>
      </c>
      <c r="J162" s="8">
        <f>SUM(L162:R162)</f>
        <v>0</v>
      </c>
      <c r="K162" s="3"/>
      <c r="L162" s="21">
        <f>'GAW IMPORT-TD'!L96</f>
        <v>0</v>
      </c>
      <c r="M162" s="21">
        <f>'GAW IMPORT-TD'!M96</f>
        <v>0</v>
      </c>
      <c r="N162" s="8">
        <f>'GAW IMPORT-TD'!N96+'GAW IMPORT-TD'!S96+'GAW IMPORT-TD'!T96+'GAW IMPORT-TD'!V96</f>
        <v>0</v>
      </c>
      <c r="O162" s="8">
        <f>'GAW IMPORT-TD'!O96+'GAW IMPORT-TD'!U96+'GAW IMPORT-TD'!X96</f>
        <v>0</v>
      </c>
      <c r="P162" s="21">
        <f>'GAW IMPORT-TD'!P96</f>
        <v>0</v>
      </c>
      <c r="Q162" s="21">
        <f>'GAW IMPORT-TD'!Q96</f>
        <v>0</v>
      </c>
      <c r="R162" s="21">
        <f>'GAW IMPORT-TD'!R96</f>
        <v>0</v>
      </c>
    </row>
    <row r="163" spans="1:20">
      <c r="A163" s="140"/>
      <c r="B163" s="3" t="s">
        <v>89</v>
      </c>
      <c r="C163" s="3"/>
      <c r="D163" s="3"/>
      <c r="E163" s="3"/>
      <c r="F163" s="3"/>
      <c r="G163" s="3"/>
      <c r="H163" s="3" t="s">
        <v>61</v>
      </c>
      <c r="J163" s="8">
        <f>SUM(L163:R163)</f>
        <v>0</v>
      </c>
      <c r="K163" s="3"/>
      <c r="L163" s="21">
        <f>'GAW IMPORT-TD'!L97</f>
        <v>0</v>
      </c>
      <c r="M163" s="21">
        <f>'GAW IMPORT-TD'!M97</f>
        <v>0</v>
      </c>
      <c r="N163" s="8">
        <f>'GAW IMPORT-TD'!N97+'GAW IMPORT-TD'!S97+'GAW IMPORT-TD'!T97+'GAW IMPORT-TD'!V97</f>
        <v>0</v>
      </c>
      <c r="O163" s="8">
        <f>'GAW IMPORT-TD'!O97+'GAW IMPORT-TD'!U97+'GAW IMPORT-TD'!X97</f>
        <v>0</v>
      </c>
      <c r="P163" s="21">
        <f>'GAW IMPORT-TD'!P97</f>
        <v>0</v>
      </c>
      <c r="Q163" s="21">
        <f>'GAW IMPORT-TD'!Q97</f>
        <v>0</v>
      </c>
      <c r="R163" s="21">
        <f>'GAW IMPORT-TD'!R97</f>
        <v>0</v>
      </c>
    </row>
    <row r="164" spans="1:20">
      <c r="A164" s="140"/>
      <c r="B164" s="3" t="s">
        <v>90</v>
      </c>
      <c r="C164" s="3"/>
      <c r="D164" s="3"/>
      <c r="E164" s="3"/>
      <c r="F164" s="3"/>
      <c r="G164" s="3"/>
      <c r="H164" s="3" t="s">
        <v>61</v>
      </c>
      <c r="J164" s="8">
        <f>SUM(L164:R164)</f>
        <v>0</v>
      </c>
      <c r="K164" s="3"/>
      <c r="L164" s="21">
        <f>'GAW IMPORT-TD'!L98</f>
        <v>0</v>
      </c>
      <c r="M164" s="21">
        <f>'GAW IMPORT-TD'!M98</f>
        <v>0</v>
      </c>
      <c r="N164" s="8">
        <f>'GAW IMPORT-TD'!N98+'GAW IMPORT-TD'!S98+'GAW IMPORT-TD'!T98+'GAW IMPORT-TD'!V98</f>
        <v>0</v>
      </c>
      <c r="O164" s="8">
        <f>'GAW IMPORT-TD'!O98+'GAW IMPORT-TD'!U98+'GAW IMPORT-TD'!X98</f>
        <v>0</v>
      </c>
      <c r="P164" s="21">
        <f>'GAW IMPORT-TD'!P98</f>
        <v>0</v>
      </c>
      <c r="Q164" s="21">
        <f>'GAW IMPORT-TD'!Q98</f>
        <v>0</v>
      </c>
      <c r="R164" s="21">
        <f>'GAW IMPORT-TD'!R98</f>
        <v>0</v>
      </c>
    </row>
    <row r="165" spans="1:20">
      <c r="A165" s="140"/>
      <c r="B165" s="3"/>
      <c r="C165" s="3"/>
      <c r="D165" s="3"/>
      <c r="E165" s="3"/>
      <c r="F165" s="3"/>
      <c r="G165" s="3"/>
      <c r="H165" s="3"/>
      <c r="J165" s="14"/>
      <c r="K165" s="14"/>
      <c r="L165" s="14"/>
      <c r="M165" s="14"/>
      <c r="N165" s="14"/>
      <c r="O165" s="14"/>
      <c r="P165" s="14"/>
      <c r="Q165" s="14"/>
      <c r="R165" s="14"/>
    </row>
    <row r="166" spans="1:20">
      <c r="A166" s="140"/>
      <c r="B166" s="3"/>
      <c r="C166" s="3"/>
      <c r="D166" s="3"/>
      <c r="E166" s="3"/>
      <c r="F166" s="3"/>
      <c r="G166" s="3"/>
      <c r="H166" s="3"/>
      <c r="J166" s="14"/>
      <c r="K166" s="14"/>
      <c r="L166" s="14"/>
      <c r="M166" s="14"/>
      <c r="N166" s="14"/>
      <c r="O166" s="14"/>
      <c r="P166" s="14"/>
      <c r="Q166" s="14"/>
      <c r="R166" s="14"/>
    </row>
    <row r="167" spans="1:20">
      <c r="A167" s="140"/>
      <c r="B167" s="17" t="s">
        <v>91</v>
      </c>
      <c r="C167" s="3"/>
      <c r="D167" s="3"/>
      <c r="E167" s="3"/>
      <c r="F167" s="3"/>
      <c r="G167" s="3"/>
      <c r="H167" s="3"/>
    </row>
    <row r="168" spans="1:20">
      <c r="A168" s="140"/>
      <c r="B168" s="17" t="s">
        <v>92</v>
      </c>
      <c r="C168" s="3"/>
      <c r="D168" s="3"/>
      <c r="E168" s="3"/>
      <c r="F168" s="3"/>
      <c r="G168" s="3"/>
      <c r="H168" s="3"/>
    </row>
    <row r="169" spans="1:20">
      <c r="A169" s="140"/>
      <c r="B169" s="3" t="s">
        <v>69</v>
      </c>
      <c r="C169" s="3"/>
      <c r="D169" s="3"/>
      <c r="E169" s="3"/>
      <c r="F169" s="3"/>
      <c r="G169" s="3"/>
      <c r="H169" s="3" t="s">
        <v>61</v>
      </c>
      <c r="J169" s="8">
        <f t="shared" ref="J169:J174" si="45">SUM(L169:R169)</f>
        <v>253254586.5046013</v>
      </c>
      <c r="L169" s="8">
        <f>L143+L148+L158+L163</f>
        <v>4132208.5694577275</v>
      </c>
      <c r="M169" s="8">
        <f t="shared" ref="M169:R169" si="46">M143+M148+M158+M163</f>
        <v>5285444.302989414</v>
      </c>
      <c r="N169" s="8">
        <f t="shared" si="46"/>
        <v>78733385.155222625</v>
      </c>
      <c r="O169" s="8">
        <f t="shared" si="46"/>
        <v>82006220.052729547</v>
      </c>
      <c r="P169" s="8">
        <f t="shared" si="46"/>
        <v>7097868.1915144399</v>
      </c>
      <c r="Q169" s="8">
        <f t="shared" si="46"/>
        <v>69043321.439517245</v>
      </c>
      <c r="R169" s="8">
        <f t="shared" si="46"/>
        <v>6956138.7931703348</v>
      </c>
      <c r="T169" s="142" t="s">
        <v>257</v>
      </c>
    </row>
    <row r="170" spans="1:20">
      <c r="A170" s="140"/>
      <c r="B170" s="3" t="s">
        <v>93</v>
      </c>
      <c r="C170" s="3"/>
      <c r="D170" s="3"/>
      <c r="E170" s="3"/>
      <c r="F170" s="3"/>
      <c r="G170" s="3"/>
      <c r="H170" s="3" t="s">
        <v>61</v>
      </c>
      <c r="J170" s="8">
        <f t="shared" si="45"/>
        <v>6088818085.3813095</v>
      </c>
      <c r="L170" s="8">
        <f>L144+L149+L159+L164</f>
        <v>95927597.222129881</v>
      </c>
      <c r="M170" s="8">
        <f t="shared" ref="M170:R170" si="47">M144+M149+M159+M164</f>
        <v>119807952.0128727</v>
      </c>
      <c r="N170" s="8">
        <f t="shared" si="47"/>
        <v>1752759572.9804916</v>
      </c>
      <c r="O170" s="8">
        <f t="shared" si="47"/>
        <v>2167745631.0945759</v>
      </c>
      <c r="P170" s="8">
        <f t="shared" si="47"/>
        <v>151387888.7487219</v>
      </c>
      <c r="Q170" s="8">
        <f t="shared" si="47"/>
        <v>1674876234.1136186</v>
      </c>
      <c r="R170" s="8">
        <f t="shared" si="47"/>
        <v>126313209.20889848</v>
      </c>
      <c r="T170" s="142" t="s">
        <v>254</v>
      </c>
    </row>
    <row r="171" spans="1:20">
      <c r="A171" s="140"/>
      <c r="B171" s="3" t="s">
        <v>135</v>
      </c>
      <c r="C171" s="3"/>
      <c r="D171" s="22" t="s">
        <v>136</v>
      </c>
      <c r="E171" s="3"/>
      <c r="F171" s="3"/>
      <c r="G171" s="3"/>
      <c r="H171" s="3" t="s">
        <v>61</v>
      </c>
      <c r="J171" s="8">
        <f t="shared" si="45"/>
        <v>515073764.17599761</v>
      </c>
      <c r="L171" s="8">
        <f>L169+(L170*$J$15)</f>
        <v>8257095.2500093114</v>
      </c>
      <c r="M171" s="8">
        <f t="shared" ref="M171" si="48">M169+(M170*$J$15)</f>
        <v>10437186.239542939</v>
      </c>
      <c r="N171" s="8">
        <f t="shared" ref="N171" si="49">N169+(N170*$J$15)</f>
        <v>154102046.79338378</v>
      </c>
      <c r="O171" s="8">
        <f t="shared" ref="O171" si="50">O169+(O170*$J$15)</f>
        <v>175219282.1897963</v>
      </c>
      <c r="P171" s="8">
        <f t="shared" ref="P171" si="51">P169+(P170*$J$15)</f>
        <v>13607547.407709481</v>
      </c>
      <c r="Q171" s="8">
        <f t="shared" ref="Q171" si="52">Q169+(Q170*$J$15)</f>
        <v>141062999.50640285</v>
      </c>
      <c r="R171" s="8">
        <f t="shared" ref="R171" si="53">R169+(R170*$J$15)</f>
        <v>12387606.789152969</v>
      </c>
      <c r="T171" s="56" t="s">
        <v>256</v>
      </c>
    </row>
    <row r="172" spans="1:20">
      <c r="A172" s="140"/>
      <c r="B172" s="3" t="s">
        <v>138</v>
      </c>
      <c r="C172" s="3"/>
      <c r="D172" s="22" t="s">
        <v>137</v>
      </c>
      <c r="E172" s="3"/>
      <c r="F172" s="3"/>
      <c r="G172" s="3"/>
      <c r="H172" s="3" t="s">
        <v>61</v>
      </c>
      <c r="J172" s="8">
        <f t="shared" si="45"/>
        <v>435919129.06604058</v>
      </c>
      <c r="L172" s="8">
        <f>L169+(L170*$J$16)</f>
        <v>7010036.4861216238</v>
      </c>
      <c r="M172" s="8">
        <f t="shared" ref="M172:R172" si="54">M169+(M170*$J$16)</f>
        <v>8879682.8633755948</v>
      </c>
      <c r="N172" s="8">
        <f t="shared" si="54"/>
        <v>131316172.34463736</v>
      </c>
      <c r="O172" s="8">
        <f t="shared" si="54"/>
        <v>147038588.98556682</v>
      </c>
      <c r="P172" s="8">
        <f t="shared" si="54"/>
        <v>11639504.853976097</v>
      </c>
      <c r="Q172" s="8">
        <f t="shared" si="54"/>
        <v>119289608.46292579</v>
      </c>
      <c r="R172" s="8">
        <f t="shared" si="54"/>
        <v>10745535.06943729</v>
      </c>
    </row>
    <row r="173" spans="1:20">
      <c r="A173" s="140"/>
      <c r="B173" s="3" t="s">
        <v>139</v>
      </c>
      <c r="C173" s="3"/>
      <c r="D173" s="22" t="s">
        <v>272</v>
      </c>
      <c r="E173" s="23"/>
      <c r="F173" s="23"/>
      <c r="G173" s="3"/>
      <c r="H173" s="3" t="s">
        <v>61</v>
      </c>
      <c r="J173" s="8">
        <f t="shared" si="45"/>
        <v>472452037.57832849</v>
      </c>
      <c r="L173" s="8">
        <f>L169+(L170*$J$12)</f>
        <v>7585602.0694544036</v>
      </c>
      <c r="M173" s="8">
        <f t="shared" ref="M173:R173" si="55">M169+(M170*$J$12)</f>
        <v>9598530.5754528306</v>
      </c>
      <c r="N173" s="8">
        <f t="shared" si="55"/>
        <v>141832729.78252032</v>
      </c>
      <c r="O173" s="8">
        <f t="shared" si="55"/>
        <v>160045062.77213427</v>
      </c>
      <c r="P173" s="8">
        <f t="shared" si="55"/>
        <v>12547832.186468428</v>
      </c>
      <c r="Q173" s="8">
        <f t="shared" si="55"/>
        <v>129338865.8676075</v>
      </c>
      <c r="R173" s="8">
        <f t="shared" si="55"/>
        <v>11503414.324690681</v>
      </c>
    </row>
    <row r="174" spans="1:20">
      <c r="A174" s="140"/>
      <c r="B174" s="3" t="s">
        <v>139</v>
      </c>
      <c r="C174" s="3"/>
      <c r="D174" s="22" t="s">
        <v>270</v>
      </c>
      <c r="E174" s="23"/>
      <c r="F174" s="23"/>
      <c r="G174" s="3"/>
      <c r="H174" s="3" t="s">
        <v>61</v>
      </c>
      <c r="J174" s="8">
        <f t="shared" si="45"/>
        <v>551606672.68828559</v>
      </c>
      <c r="L174" s="8">
        <f>L169+(L170*$J$13)</f>
        <v>8832660.8333420921</v>
      </c>
      <c r="M174" s="8">
        <f t="shared" ref="M174:R174" si="56">M169+(M170*$J$13)</f>
        <v>11156033.951620176</v>
      </c>
      <c r="N174" s="8">
        <f t="shared" si="56"/>
        <v>164618604.23126674</v>
      </c>
      <c r="O174" s="8">
        <f t="shared" si="56"/>
        <v>188225755.97636378</v>
      </c>
      <c r="P174" s="8">
        <f t="shared" si="56"/>
        <v>14515874.740201812</v>
      </c>
      <c r="Q174" s="8">
        <f t="shared" si="56"/>
        <v>151112256.91108456</v>
      </c>
      <c r="R174" s="8">
        <f t="shared" si="56"/>
        <v>13145486.044406362</v>
      </c>
    </row>
    <row r="175" spans="1:20">
      <c r="A175" s="140"/>
      <c r="B175" s="3"/>
      <c r="C175" s="3"/>
      <c r="D175" s="3"/>
      <c r="E175" s="3"/>
      <c r="F175" s="3"/>
      <c r="G175" s="3"/>
      <c r="H175" s="3"/>
    </row>
    <row r="176" spans="1:20">
      <c r="A176" s="140"/>
      <c r="B176" s="17" t="s">
        <v>94</v>
      </c>
      <c r="C176" s="3"/>
      <c r="D176" s="3"/>
      <c r="E176" s="3"/>
      <c r="F176" s="3"/>
      <c r="G176" s="3"/>
      <c r="H176" s="3"/>
    </row>
    <row r="177" spans="1:20">
      <c r="A177" s="140"/>
      <c r="B177" s="3" t="s">
        <v>69</v>
      </c>
      <c r="C177" s="3"/>
      <c r="D177" s="3"/>
      <c r="E177" s="3"/>
      <c r="F177" s="3"/>
      <c r="G177" s="3"/>
      <c r="H177" s="3" t="s">
        <v>61</v>
      </c>
      <c r="J177" s="8">
        <f>SUM(L177:R177)</f>
        <v>2609497.888001116</v>
      </c>
      <c r="L177" s="8">
        <f>L153</f>
        <v>0</v>
      </c>
      <c r="M177" s="8">
        <f t="shared" ref="M177:R177" si="57">M153</f>
        <v>0</v>
      </c>
      <c r="N177" s="8">
        <f t="shared" si="57"/>
        <v>874693.25192747451</v>
      </c>
      <c r="O177" s="8">
        <f t="shared" si="57"/>
        <v>0</v>
      </c>
      <c r="P177" s="8">
        <f t="shared" si="57"/>
        <v>1734804.6360736417</v>
      </c>
      <c r="Q177" s="8">
        <f t="shared" si="57"/>
        <v>0</v>
      </c>
      <c r="R177" s="8">
        <f t="shared" si="57"/>
        <v>0</v>
      </c>
    </row>
    <row r="178" spans="1:20">
      <c r="A178" s="140"/>
      <c r="B178" s="3" t="s">
        <v>93</v>
      </c>
      <c r="C178" s="3"/>
      <c r="D178" s="3"/>
      <c r="E178" s="3"/>
      <c r="F178" s="3"/>
      <c r="G178" s="3"/>
      <c r="H178" s="3" t="s">
        <v>61</v>
      </c>
      <c r="J178" s="8">
        <f>SUM(L178:R178)</f>
        <v>13936764.559714386</v>
      </c>
      <c r="L178" s="8">
        <f>L154</f>
        <v>-5.6208310304227755E-11</v>
      </c>
      <c r="M178" s="8">
        <f t="shared" ref="M178:R178" si="58">M154</f>
        <v>0</v>
      </c>
      <c r="N178" s="8">
        <f t="shared" si="58"/>
        <v>6997546.0154198091</v>
      </c>
      <c r="O178" s="8">
        <f t="shared" si="58"/>
        <v>0</v>
      </c>
      <c r="P178" s="8">
        <f t="shared" si="58"/>
        <v>6939218.5442945771</v>
      </c>
      <c r="Q178" s="8">
        <f t="shared" si="58"/>
        <v>0</v>
      </c>
      <c r="R178" s="8">
        <f t="shared" si="58"/>
        <v>0</v>
      </c>
    </row>
    <row r="179" spans="1:20">
      <c r="A179" s="140"/>
      <c r="B179" s="3" t="s">
        <v>135</v>
      </c>
      <c r="C179" s="3"/>
      <c r="D179" s="3" t="s">
        <v>143</v>
      </c>
      <c r="E179" s="3"/>
      <c r="F179" s="3"/>
      <c r="G179" s="3"/>
      <c r="H179" s="3" t="s">
        <v>61</v>
      </c>
      <c r="J179" s="8">
        <f>SUM(L179:R179)</f>
        <v>3208778.7640688345</v>
      </c>
      <c r="L179" s="8">
        <f>L177+(L178*$J$15)</f>
        <v>-2.4169573430817933E-12</v>
      </c>
      <c r="M179" s="8">
        <f t="shared" ref="M179" si="59">M177+(M178*$J$15)</f>
        <v>0</v>
      </c>
      <c r="N179" s="8">
        <f t="shared" ref="N179" si="60">N177+(N178*$J$15)</f>
        <v>1175587.7305905262</v>
      </c>
      <c r="O179" s="8">
        <f t="shared" ref="O179" si="61">O177+(O178*$J$15)</f>
        <v>0</v>
      </c>
      <c r="P179" s="8">
        <f t="shared" ref="P179" si="62">P177+(P178*$J$15)</f>
        <v>2033191.0334783085</v>
      </c>
      <c r="Q179" s="8">
        <f t="shared" ref="Q179" si="63">Q177+(Q178*$J$15)</f>
        <v>0</v>
      </c>
      <c r="R179" s="8">
        <f t="shared" ref="R179" si="64">R177+(R178*$J$15)</f>
        <v>0</v>
      </c>
    </row>
    <row r="180" spans="1:20">
      <c r="A180" s="140"/>
      <c r="B180" s="3" t="s">
        <v>138</v>
      </c>
      <c r="C180" s="3"/>
      <c r="D180" s="3" t="s">
        <v>144</v>
      </c>
      <c r="E180" s="3"/>
      <c r="F180" s="3"/>
      <c r="G180" s="3"/>
      <c r="H180" s="3" t="s">
        <v>61</v>
      </c>
      <c r="J180" s="8">
        <f>SUM(L180:R180)</f>
        <v>3027600.8247925481</v>
      </c>
      <c r="L180" s="8">
        <f>L177+(L178*$J$16)</f>
        <v>-1.6862493091268326E-12</v>
      </c>
      <c r="M180" s="8">
        <f t="shared" ref="M180:R180" si="65">M177+(M178*$J$16)</f>
        <v>0</v>
      </c>
      <c r="N180" s="8">
        <f t="shared" si="65"/>
        <v>1084619.6323900688</v>
      </c>
      <c r="O180" s="8">
        <f t="shared" si="65"/>
        <v>0</v>
      </c>
      <c r="P180" s="8">
        <f t="shared" si="65"/>
        <v>1942981.192402479</v>
      </c>
      <c r="Q180" s="8">
        <f t="shared" si="65"/>
        <v>0</v>
      </c>
      <c r="R180" s="8">
        <f t="shared" si="65"/>
        <v>0</v>
      </c>
    </row>
    <row r="181" spans="1:20">
      <c r="A181" s="140"/>
      <c r="B181" s="3"/>
      <c r="C181" s="3"/>
      <c r="D181" s="3"/>
      <c r="E181" s="3"/>
      <c r="F181" s="3"/>
      <c r="G181" s="3"/>
      <c r="H181" s="3"/>
      <c r="L181" s="23"/>
      <c r="M181" s="23"/>
      <c r="N181" s="23"/>
      <c r="O181" s="23"/>
      <c r="P181" s="23"/>
      <c r="Q181" s="23"/>
      <c r="R181" s="23"/>
    </row>
    <row r="182" spans="1:20">
      <c r="A182" s="140"/>
      <c r="B182" s="17" t="s">
        <v>95</v>
      </c>
      <c r="C182" s="3"/>
      <c r="D182" s="3"/>
      <c r="E182" s="3"/>
      <c r="F182" s="3"/>
      <c r="G182" s="3"/>
      <c r="H182" s="3"/>
    </row>
    <row r="183" spans="1:20">
      <c r="A183" s="140"/>
      <c r="B183" s="22" t="s">
        <v>177</v>
      </c>
      <c r="C183" s="3"/>
      <c r="D183" s="3"/>
      <c r="E183" s="3"/>
      <c r="F183" s="3"/>
      <c r="G183" s="3"/>
      <c r="H183" s="3" t="s">
        <v>61</v>
      </c>
      <c r="J183" s="8">
        <f>SUM(L183:R183)</f>
        <v>0</v>
      </c>
      <c r="L183" s="10"/>
      <c r="M183" s="10"/>
      <c r="N183" s="10"/>
      <c r="O183" s="10"/>
      <c r="P183" s="10"/>
      <c r="Q183" s="10"/>
      <c r="R183" s="10"/>
    </row>
    <row r="184" spans="1:20">
      <c r="A184" s="140"/>
      <c r="B184" s="22" t="s">
        <v>96</v>
      </c>
      <c r="C184" s="3"/>
      <c r="D184" s="3"/>
      <c r="E184" s="3"/>
      <c r="F184" s="3"/>
      <c r="G184" s="3"/>
      <c r="H184" s="3" t="s">
        <v>61</v>
      </c>
      <c r="J184" s="8">
        <f>SUM(L184:R184)</f>
        <v>19493.546875</v>
      </c>
      <c r="L184" s="21">
        <f>'Input Ov. Op-TD'!L145</f>
        <v>0</v>
      </c>
      <c r="M184" s="21">
        <f>'Input Ov. Op-TD'!M145</f>
        <v>0</v>
      </c>
      <c r="N184" s="8">
        <f>'Input Ov. Op-TD'!N145+'Input Ov. Op-TD'!S145-'Input Ov. Op-TD'!U145</f>
        <v>0</v>
      </c>
      <c r="O184" s="8">
        <f>'Input Ov. Op-TD'!O145+'Input Ov. Op-TD'!U145</f>
        <v>0</v>
      </c>
      <c r="P184" s="21">
        <f>'Input Ov. Op-TD'!P145</f>
        <v>7358.1298828125</v>
      </c>
      <c r="Q184" s="21">
        <f>'Input Ov. Op-TD'!Q145</f>
        <v>12135.4169921875</v>
      </c>
      <c r="R184" s="21">
        <f>'Input Ov. Op-TD'!R145</f>
        <v>0</v>
      </c>
    </row>
    <row r="185" spans="1:20">
      <c r="A185" s="140"/>
      <c r="B185" s="22" t="s">
        <v>97</v>
      </c>
      <c r="C185" s="3"/>
      <c r="D185" s="3"/>
      <c r="E185" s="3"/>
      <c r="F185" s="3"/>
      <c r="G185" s="3"/>
      <c r="H185" s="3" t="s">
        <v>61</v>
      </c>
      <c r="J185" s="8">
        <f>SUM(L185:R185)</f>
        <v>0</v>
      </c>
      <c r="L185" s="10"/>
      <c r="M185" s="10"/>
      <c r="N185" s="10"/>
      <c r="O185" s="10"/>
      <c r="P185" s="10"/>
      <c r="Q185" s="10"/>
      <c r="R185" s="10"/>
    </row>
    <row r="186" spans="1:20">
      <c r="A186" s="140"/>
      <c r="B186" s="17" t="s">
        <v>98</v>
      </c>
      <c r="C186" s="3"/>
      <c r="D186" s="3"/>
      <c r="E186" s="3"/>
      <c r="F186" s="3"/>
      <c r="G186" s="3"/>
      <c r="H186" s="3" t="s">
        <v>61</v>
      </c>
      <c r="J186" s="8">
        <f>SUM(L186:R186)</f>
        <v>19493.546875</v>
      </c>
      <c r="L186" s="8">
        <f>SUM(L183:L185)</f>
        <v>0</v>
      </c>
      <c r="M186" s="8">
        <f t="shared" ref="M186" si="66">SUM(M183:M185)</f>
        <v>0</v>
      </c>
      <c r="N186" s="8">
        <f t="shared" ref="N186" si="67">SUM(N183:N185)</f>
        <v>0</v>
      </c>
      <c r="O186" s="8">
        <f t="shared" ref="O186" si="68">SUM(O183:O185)</f>
        <v>0</v>
      </c>
      <c r="P186" s="8">
        <f t="shared" ref="P186" si="69">SUM(P183:P185)</f>
        <v>7358.1298828125</v>
      </c>
      <c r="Q186" s="8">
        <f t="shared" ref="Q186" si="70">SUM(Q183:Q185)</f>
        <v>12135.4169921875</v>
      </c>
      <c r="R186" s="8">
        <f t="shared" ref="R186" si="71">SUM(R183:R185)</f>
        <v>0</v>
      </c>
    </row>
    <row r="187" spans="1:20">
      <c r="A187" s="140"/>
      <c r="B187" s="3"/>
      <c r="C187" s="3"/>
      <c r="D187" s="3"/>
      <c r="E187" s="3"/>
      <c r="F187" s="3"/>
      <c r="G187" s="3"/>
      <c r="H187" s="3"/>
    </row>
    <row r="188" spans="1:20">
      <c r="A188" s="140"/>
      <c r="B188" s="17" t="s">
        <v>99</v>
      </c>
      <c r="C188" s="3"/>
      <c r="D188" s="3"/>
      <c r="E188" s="3"/>
      <c r="F188" s="3"/>
      <c r="G188" s="3"/>
      <c r="H188" s="3"/>
    </row>
    <row r="189" spans="1:20">
      <c r="A189" s="140"/>
      <c r="B189" s="17"/>
      <c r="C189" s="3"/>
      <c r="D189" s="3"/>
      <c r="E189" s="3"/>
      <c r="F189" s="3"/>
      <c r="G189" s="3"/>
      <c r="H189" s="3"/>
    </row>
    <row r="190" spans="1:20">
      <c r="A190" s="140"/>
      <c r="B190" s="7" t="s">
        <v>214</v>
      </c>
      <c r="C190" s="3"/>
      <c r="D190" s="3"/>
      <c r="E190" s="3"/>
      <c r="F190" s="3"/>
      <c r="G190" s="3"/>
      <c r="H190" s="3"/>
    </row>
    <row r="191" spans="1:20">
      <c r="A191" s="140"/>
      <c r="B191" s="3" t="s">
        <v>135</v>
      </c>
      <c r="C191" s="3"/>
      <c r="D191" s="22" t="s">
        <v>140</v>
      </c>
      <c r="E191" s="3"/>
      <c r="F191" s="3"/>
      <c r="G191" s="3"/>
      <c r="H191" s="3" t="s">
        <v>61</v>
      </c>
      <c r="J191" s="8">
        <f>SUM(L191:R191)</f>
        <v>515054270.62912261</v>
      </c>
      <c r="L191" s="8">
        <f>L171-L186</f>
        <v>8257095.2500093114</v>
      </c>
      <c r="M191" s="8">
        <f t="shared" ref="M191:R191" si="72">M171-M186</f>
        <v>10437186.239542939</v>
      </c>
      <c r="N191" s="8">
        <f t="shared" si="72"/>
        <v>154102046.79338378</v>
      </c>
      <c r="O191" s="8">
        <f t="shared" si="72"/>
        <v>175219282.1897963</v>
      </c>
      <c r="P191" s="8">
        <f t="shared" si="72"/>
        <v>13600189.277826669</v>
      </c>
      <c r="Q191" s="8">
        <f t="shared" si="72"/>
        <v>141050864.08941066</v>
      </c>
      <c r="R191" s="8">
        <f t="shared" si="72"/>
        <v>12387606.789152969</v>
      </c>
      <c r="T191" s="142" t="s">
        <v>258</v>
      </c>
    </row>
    <row r="192" spans="1:20">
      <c r="A192" s="140"/>
      <c r="B192" s="3" t="s">
        <v>138</v>
      </c>
      <c r="C192" s="3"/>
      <c r="D192" s="22" t="s">
        <v>238</v>
      </c>
      <c r="E192" s="3"/>
      <c r="F192" s="3"/>
      <c r="G192" s="3"/>
      <c r="H192" s="3" t="s">
        <v>61</v>
      </c>
      <c r="J192" s="8">
        <f>SUM(L192:R192)</f>
        <v>435899635.51916558</v>
      </c>
      <c r="L192" s="8">
        <f>L172-L186</f>
        <v>7010036.4861216238</v>
      </c>
      <c r="M192" s="8">
        <f t="shared" ref="M192:R192" si="73">M172-M186</f>
        <v>8879682.8633755948</v>
      </c>
      <c r="N192" s="8">
        <f t="shared" si="73"/>
        <v>131316172.34463736</v>
      </c>
      <c r="O192" s="8">
        <f t="shared" si="73"/>
        <v>147038588.98556682</v>
      </c>
      <c r="P192" s="8">
        <f t="shared" si="73"/>
        <v>11632146.724093284</v>
      </c>
      <c r="Q192" s="8">
        <f t="shared" si="73"/>
        <v>119277473.0459336</v>
      </c>
      <c r="R192" s="8">
        <f t="shared" si="73"/>
        <v>10745535.06943729</v>
      </c>
      <c r="T192" s="142" t="s">
        <v>258</v>
      </c>
    </row>
    <row r="193" spans="1:20">
      <c r="A193" s="140"/>
      <c r="B193" s="3"/>
      <c r="C193" s="3"/>
      <c r="D193" s="22"/>
      <c r="E193" s="3"/>
      <c r="F193" s="3"/>
      <c r="G193" s="3"/>
      <c r="H193" s="3"/>
      <c r="J193" s="11"/>
      <c r="K193" s="140"/>
      <c r="L193" s="11"/>
      <c r="M193" s="11"/>
      <c r="N193" s="11"/>
      <c r="O193" s="11"/>
      <c r="P193" s="11"/>
      <c r="Q193" s="11"/>
      <c r="R193" s="11"/>
    </row>
    <row r="194" spans="1:20" ht="14.25" customHeight="1">
      <c r="A194" s="140"/>
      <c r="B194" s="7" t="s">
        <v>230</v>
      </c>
      <c r="C194" s="3"/>
      <c r="D194" s="22"/>
      <c r="E194" s="3"/>
      <c r="F194" s="3"/>
      <c r="G194" s="3"/>
      <c r="H194" s="3"/>
      <c r="J194" s="11"/>
      <c r="K194" s="140"/>
      <c r="L194" s="11"/>
      <c r="M194" s="11"/>
      <c r="N194" s="11"/>
      <c r="O194" s="11"/>
      <c r="P194" s="11"/>
      <c r="Q194" s="11"/>
      <c r="R194" s="11"/>
    </row>
    <row r="195" spans="1:20">
      <c r="A195" s="140"/>
      <c r="B195" s="3" t="s">
        <v>139</v>
      </c>
      <c r="C195" s="3"/>
      <c r="D195" s="22" t="s">
        <v>271</v>
      </c>
      <c r="E195" s="23"/>
      <c r="F195" s="23"/>
      <c r="G195" s="3"/>
      <c r="H195" s="3" t="s">
        <v>61</v>
      </c>
      <c r="J195" s="8">
        <f t="shared" ref="J195" si="74">SUM(L195:R195)</f>
        <v>551587179.14141059</v>
      </c>
      <c r="L195" s="8">
        <f t="shared" ref="L195:R195" si="75">L174-L186</f>
        <v>8832660.8333420921</v>
      </c>
      <c r="M195" s="8">
        <f t="shared" si="75"/>
        <v>11156033.951620176</v>
      </c>
      <c r="N195" s="8">
        <f t="shared" si="75"/>
        <v>164618604.23126674</v>
      </c>
      <c r="O195" s="8">
        <f t="shared" si="75"/>
        <v>188225755.97636378</v>
      </c>
      <c r="P195" s="8">
        <f t="shared" si="75"/>
        <v>14508516.610319</v>
      </c>
      <c r="Q195" s="8">
        <f t="shared" si="75"/>
        <v>151100121.49409238</v>
      </c>
      <c r="R195" s="8">
        <f t="shared" si="75"/>
        <v>13145486.044406362</v>
      </c>
      <c r="T195" s="142" t="s">
        <v>258</v>
      </c>
    </row>
    <row r="196" spans="1:20">
      <c r="A196" s="140"/>
      <c r="B196" s="3"/>
      <c r="C196" s="3"/>
      <c r="D196" s="22"/>
      <c r="E196" s="23"/>
      <c r="F196" s="23"/>
      <c r="G196" s="3"/>
      <c r="H196" s="3"/>
      <c r="T196" s="142"/>
    </row>
    <row r="197" spans="1:20">
      <c r="A197" s="140"/>
      <c r="B197" s="7" t="s">
        <v>229</v>
      </c>
      <c r="C197" s="3"/>
      <c r="D197" s="22"/>
      <c r="E197" s="3"/>
      <c r="F197" s="3"/>
      <c r="G197" s="3"/>
      <c r="H197" s="3"/>
      <c r="J197" s="11"/>
      <c r="K197" s="140"/>
      <c r="L197" s="11"/>
      <c r="M197" s="11"/>
      <c r="N197" s="11"/>
      <c r="O197" s="11"/>
      <c r="P197" s="11"/>
      <c r="Q197" s="11"/>
      <c r="R197" s="11"/>
      <c r="T197" s="142"/>
    </row>
    <row r="198" spans="1:20">
      <c r="A198" s="140"/>
      <c r="B198" s="3" t="s">
        <v>139</v>
      </c>
      <c r="C198" s="3"/>
      <c r="D198" s="22" t="s">
        <v>269</v>
      </c>
      <c r="E198" s="3"/>
      <c r="F198" s="3"/>
      <c r="G198" s="3"/>
      <c r="H198" s="3" t="s">
        <v>61</v>
      </c>
      <c r="J198" s="8">
        <f>SUM(L198:R198)</f>
        <v>472432544.03145349</v>
      </c>
      <c r="L198" s="8">
        <f t="shared" ref="L198:R198" si="76">L173-L186</f>
        <v>7585602.0694544036</v>
      </c>
      <c r="M198" s="8">
        <f t="shared" si="76"/>
        <v>9598530.5754528306</v>
      </c>
      <c r="N198" s="8">
        <f t="shared" si="76"/>
        <v>141832729.78252032</v>
      </c>
      <c r="O198" s="8">
        <f t="shared" si="76"/>
        <v>160045062.77213427</v>
      </c>
      <c r="P198" s="8">
        <f t="shared" si="76"/>
        <v>12540474.056585616</v>
      </c>
      <c r="Q198" s="8">
        <f t="shared" si="76"/>
        <v>129326730.45061532</v>
      </c>
      <c r="R198" s="8">
        <f t="shared" si="76"/>
        <v>11503414.324690681</v>
      </c>
      <c r="T198" s="142" t="s">
        <v>258</v>
      </c>
    </row>
    <row r="199" spans="1:20">
      <c r="A199" s="140"/>
      <c r="B199" s="3"/>
      <c r="C199" s="3"/>
      <c r="D199" s="22"/>
      <c r="E199" s="23"/>
      <c r="F199" s="23"/>
      <c r="G199" s="3"/>
      <c r="H199" s="3"/>
      <c r="T199" s="142"/>
    </row>
    <row r="200" spans="1:20">
      <c r="A200" s="140"/>
      <c r="B200" s="3"/>
      <c r="C200" s="3"/>
      <c r="D200" s="22"/>
      <c r="E200" s="23"/>
      <c r="F200" s="23"/>
      <c r="G200" s="3"/>
      <c r="H200" s="3"/>
      <c r="T200" s="142"/>
    </row>
    <row r="201" spans="1:20">
      <c r="B201" s="3"/>
      <c r="C201" s="3"/>
      <c r="D201" s="3"/>
      <c r="E201" s="3"/>
      <c r="F201" s="3"/>
      <c r="G201" s="3"/>
      <c r="H201" s="3"/>
    </row>
    <row r="202" spans="1:20" s="4" customFormat="1" ht="12.75">
      <c r="B202" s="4" t="s">
        <v>180</v>
      </c>
    </row>
    <row r="203" spans="1:20">
      <c r="B203" s="17" t="s">
        <v>71</v>
      </c>
      <c r="C203" s="3"/>
      <c r="D203" s="3"/>
      <c r="E203" s="3"/>
      <c r="F203" s="3"/>
      <c r="G203" s="3"/>
      <c r="H203" s="3"/>
    </row>
    <row r="204" spans="1:20">
      <c r="B204" s="17"/>
      <c r="C204" s="3"/>
      <c r="D204" s="3"/>
      <c r="E204" s="3"/>
      <c r="F204" s="3"/>
      <c r="G204" s="3"/>
      <c r="H204" s="3"/>
    </row>
    <row r="205" spans="1:20">
      <c r="A205" s="140"/>
      <c r="B205" s="17" t="s">
        <v>72</v>
      </c>
      <c r="C205" s="16"/>
      <c r="D205" s="16"/>
      <c r="E205" s="16"/>
      <c r="F205" s="3"/>
      <c r="G205" s="16"/>
      <c r="H205" s="3"/>
    </row>
    <row r="206" spans="1:20">
      <c r="A206" s="140"/>
      <c r="B206" s="3" t="s">
        <v>73</v>
      </c>
      <c r="C206" s="16"/>
      <c r="D206" s="16"/>
      <c r="E206" s="16"/>
      <c r="F206" s="3"/>
      <c r="G206" s="16"/>
      <c r="H206" s="3" t="s">
        <v>62</v>
      </c>
      <c r="J206" s="8">
        <f>SUM(L206:R206)</f>
        <v>0</v>
      </c>
      <c r="K206" s="3"/>
      <c r="L206" s="21">
        <f>'GAW IMPORT-TD'!L108</f>
        <v>0</v>
      </c>
      <c r="M206" s="21">
        <f>'GAW IMPORT-TD'!M108</f>
        <v>0</v>
      </c>
      <c r="N206" s="8">
        <f>'GAW IMPORT-TD'!N108+'GAW IMPORT-TD'!S108+'GAW IMPORT-TD'!T108+'GAW IMPORT-TD'!V108</f>
        <v>0</v>
      </c>
      <c r="O206" s="8">
        <f>'GAW IMPORT-TD'!O108+'GAW IMPORT-TD'!U108+'GAW IMPORT-TD'!X108</f>
        <v>0</v>
      </c>
      <c r="P206" s="21">
        <f>'GAW IMPORT-TD'!P108</f>
        <v>0</v>
      </c>
      <c r="Q206" s="21">
        <f>'GAW IMPORT-TD'!Q108</f>
        <v>0</v>
      </c>
      <c r="R206" s="21">
        <f>'GAW IMPORT-TD'!R108</f>
        <v>0</v>
      </c>
    </row>
    <row r="207" spans="1:20">
      <c r="A207" s="140"/>
      <c r="B207" s="3" t="s">
        <v>74</v>
      </c>
      <c r="C207" s="16"/>
      <c r="D207" s="16"/>
      <c r="E207" s="16"/>
      <c r="F207" s="3"/>
      <c r="G207" s="16"/>
      <c r="H207" s="3" t="s">
        <v>62</v>
      </c>
      <c r="J207" s="8">
        <f>SUM(L207:R207)</f>
        <v>199316688.48622537</v>
      </c>
      <c r="K207" s="3"/>
      <c r="L207" s="21">
        <f>'GAW IMPORT-TD'!L109</f>
        <v>3576905.5747522856</v>
      </c>
      <c r="M207" s="21">
        <f>'GAW IMPORT-TD'!M109</f>
        <v>3825906.8054225985</v>
      </c>
      <c r="N207" s="8">
        <f>'GAW IMPORT-TD'!N109+'GAW IMPORT-TD'!S109+'GAW IMPORT-TD'!T109+'GAW IMPORT-TD'!V109</f>
        <v>51738215.282817878</v>
      </c>
      <c r="O207" s="8">
        <f>'GAW IMPORT-TD'!O109+'GAW IMPORT-TD'!U109+'GAW IMPORT-TD'!X109</f>
        <v>70948326.261518389</v>
      </c>
      <c r="P207" s="21">
        <f>'GAW IMPORT-TD'!P109</f>
        <v>5767685.5662510348</v>
      </c>
      <c r="Q207" s="21">
        <f>'GAW IMPORT-TD'!Q109</f>
        <v>57462785.233246066</v>
      </c>
      <c r="R207" s="21">
        <f>'GAW IMPORT-TD'!R109</f>
        <v>5996863.7622171342</v>
      </c>
    </row>
    <row r="208" spans="1:20">
      <c r="A208" s="140"/>
      <c r="B208" s="3" t="s">
        <v>75</v>
      </c>
      <c r="C208" s="16"/>
      <c r="D208" s="16"/>
      <c r="E208" s="16"/>
      <c r="F208" s="3"/>
      <c r="G208" s="16"/>
      <c r="H208" s="3" t="s">
        <v>62</v>
      </c>
      <c r="J208" s="8">
        <f>SUM(L208:R208)</f>
        <v>4264505791.3206687</v>
      </c>
      <c r="K208" s="3"/>
      <c r="L208" s="21">
        <f>'GAW IMPORT-TD'!L110</f>
        <v>68318896.47776866</v>
      </c>
      <c r="M208" s="21">
        <f>'GAW IMPORT-TD'!M110</f>
        <v>83022177.67767036</v>
      </c>
      <c r="N208" s="8">
        <f>'GAW IMPORT-TD'!N110+'GAW IMPORT-TD'!S110+'GAW IMPORT-TD'!T110+'GAW IMPORT-TD'!V110</f>
        <v>1156592634.7550101</v>
      </c>
      <c r="O208" s="8">
        <f>'GAW IMPORT-TD'!O110+'GAW IMPORT-TD'!U110+'GAW IMPORT-TD'!X110</f>
        <v>1609098755.2410831</v>
      </c>
      <c r="P208" s="21">
        <f>'GAW IMPORT-TD'!P110</f>
        <v>118814322.6647713</v>
      </c>
      <c r="Q208" s="21">
        <f>'GAW IMPORT-TD'!Q110</f>
        <v>1133908557.0613344</v>
      </c>
      <c r="R208" s="21">
        <f>'GAW IMPORT-TD'!R110</f>
        <v>94750447.44303073</v>
      </c>
    </row>
    <row r="209" spans="1:18">
      <c r="A209" s="140"/>
      <c r="B209" s="3"/>
      <c r="C209" s="16"/>
      <c r="D209" s="16"/>
      <c r="E209" s="16"/>
      <c r="F209" s="3"/>
      <c r="G209" s="16"/>
      <c r="H209" s="3"/>
    </row>
    <row r="210" spans="1:18">
      <c r="A210" s="140"/>
      <c r="B210" s="17" t="s">
        <v>76</v>
      </c>
      <c r="C210" s="16"/>
      <c r="D210" s="16"/>
      <c r="E210" s="16"/>
      <c r="F210" s="3"/>
      <c r="G210" s="16"/>
      <c r="H210" s="3"/>
    </row>
    <row r="211" spans="1:18">
      <c r="A211" s="140"/>
      <c r="B211" s="3" t="s">
        <v>77</v>
      </c>
      <c r="C211" s="16"/>
      <c r="D211" s="16"/>
      <c r="E211" s="16"/>
      <c r="F211" s="3"/>
      <c r="G211" s="16"/>
      <c r="H211" s="3" t="s">
        <v>62</v>
      </c>
      <c r="J211" s="8">
        <f>SUM(L211:R211)</f>
        <v>271622694.77581608</v>
      </c>
      <c r="K211" s="3"/>
      <c r="L211" s="21">
        <f>'GAW IMPORT-TD'!L113</f>
        <v>2471400.8998971013</v>
      </c>
      <c r="M211" s="21">
        <f>'GAW IMPORT-TD'!M113</f>
        <v>6467272.2710674312</v>
      </c>
      <c r="N211" s="8">
        <f>'GAW IMPORT-TD'!N113+'GAW IMPORT-TD'!S113+'GAW IMPORT-TD'!T113+'GAW IMPORT-TD'!V113</f>
        <v>127263894.89303645</v>
      </c>
      <c r="O211" s="8">
        <f>'GAW IMPORT-TD'!O113+'GAW IMPORT-TD'!U113+'GAW IMPORT-TD'!X113</f>
        <v>75398356.946938768</v>
      </c>
      <c r="P211" s="21">
        <f>'GAW IMPORT-TD'!P113</f>
        <v>1912858.5000000002</v>
      </c>
      <c r="Q211" s="21">
        <f>'GAW IMPORT-TD'!Q113</f>
        <v>53491129.326932706</v>
      </c>
      <c r="R211" s="21">
        <f>'GAW IMPORT-TD'!R113</f>
        <v>4617781.9379436364</v>
      </c>
    </row>
    <row r="212" spans="1:18">
      <c r="A212" s="140"/>
      <c r="B212" s="3" t="s">
        <v>69</v>
      </c>
      <c r="C212" s="16"/>
      <c r="D212" s="16"/>
      <c r="E212" s="16"/>
      <c r="F212" s="3"/>
      <c r="G212" s="16"/>
      <c r="H212" s="3" t="s">
        <v>62</v>
      </c>
      <c r="J212" s="8">
        <f>SUM(L212:R212)</f>
        <v>61744944.252333716</v>
      </c>
      <c r="K212" s="3"/>
      <c r="L212" s="21">
        <f>'GAW IMPORT-TD'!L114</f>
        <v>654493.87498563086</v>
      </c>
      <c r="M212" s="21">
        <f>'GAW IMPORT-TD'!M114</f>
        <v>1662661.8332334454</v>
      </c>
      <c r="N212" s="8">
        <f>'GAW IMPORT-TD'!N114+'GAW IMPORT-TD'!S114+'GAW IMPORT-TD'!T114+'GAW IMPORT-TD'!V114</f>
        <v>29401642.913252603</v>
      </c>
      <c r="O212" s="8">
        <f>'GAW IMPORT-TD'!O114+'GAW IMPORT-TD'!U114+'GAW IMPORT-TD'!X114</f>
        <v>13538231.284713769</v>
      </c>
      <c r="P212" s="21">
        <f>'GAW IMPORT-TD'!P114</f>
        <v>1379711.457458382</v>
      </c>
      <c r="Q212" s="21">
        <f>'GAW IMPORT-TD'!Q114</f>
        <v>13875195.471794508</v>
      </c>
      <c r="R212" s="21">
        <f>'GAW IMPORT-TD'!R114</f>
        <v>1233007.4168953772</v>
      </c>
    </row>
    <row r="213" spans="1:18">
      <c r="A213" s="140"/>
      <c r="B213" s="3" t="s">
        <v>78</v>
      </c>
      <c r="C213" s="16"/>
      <c r="D213" s="16"/>
      <c r="E213" s="16"/>
      <c r="F213" s="3"/>
      <c r="G213" s="16"/>
      <c r="H213" s="3" t="s">
        <v>62</v>
      </c>
      <c r="J213" s="8">
        <f>SUM(L213:R213)</f>
        <v>1895761536.9517107</v>
      </c>
      <c r="K213" s="3"/>
      <c r="L213" s="21">
        <f>'GAW IMPORT-TD'!L115</f>
        <v>26807978.166741706</v>
      </c>
      <c r="M213" s="21">
        <f>'GAW IMPORT-TD'!M115</f>
        <v>38962557.487742439</v>
      </c>
      <c r="N213" s="8">
        <f>'GAW IMPORT-TD'!N115+'GAW IMPORT-TD'!S115+'GAW IMPORT-TD'!T115+'GAW IMPORT-TD'!V115</f>
        <v>659818570.65225279</v>
      </c>
      <c r="O213" s="8">
        <f>'GAW IMPORT-TD'!O115+'GAW IMPORT-TD'!U115+'GAW IMPORT-TD'!X115</f>
        <v>571236131.5651449</v>
      </c>
      <c r="P213" s="21">
        <f>'GAW IMPORT-TD'!P115</f>
        <v>28852906.447728403</v>
      </c>
      <c r="Q213" s="21">
        <f>'GAW IMPORT-TD'!Q115</f>
        <v>539869588.01531243</v>
      </c>
      <c r="R213" s="21">
        <f>'GAW IMPORT-TD'!R115</f>
        <v>30213804.616787858</v>
      </c>
    </row>
    <row r="214" spans="1:18">
      <c r="A214" s="140"/>
      <c r="B214" s="3"/>
      <c r="C214" s="16"/>
      <c r="D214" s="16"/>
      <c r="E214" s="16"/>
      <c r="F214" s="3"/>
      <c r="G214" s="16"/>
      <c r="H214" s="3"/>
    </row>
    <row r="215" spans="1:18">
      <c r="A215" s="140"/>
      <c r="B215" s="17" t="s">
        <v>79</v>
      </c>
      <c r="C215" s="16"/>
      <c r="D215" s="16"/>
      <c r="E215" s="16"/>
      <c r="F215" s="3"/>
      <c r="G215" s="16"/>
      <c r="H215" s="3"/>
    </row>
    <row r="216" spans="1:18">
      <c r="A216" s="140"/>
      <c r="B216" s="3" t="s">
        <v>80</v>
      </c>
      <c r="C216" s="16"/>
      <c r="D216" s="16"/>
      <c r="E216" s="16"/>
      <c r="F216" s="3"/>
      <c r="G216" s="16"/>
      <c r="H216" s="3" t="s">
        <v>62</v>
      </c>
      <c r="J216" s="8">
        <f>SUM(L216:R216)</f>
        <v>0</v>
      </c>
      <c r="K216" s="3"/>
      <c r="L216" s="21">
        <f>'GAW IMPORT-TD'!L118</f>
        <v>0</v>
      </c>
      <c r="M216" s="21">
        <f>'GAW IMPORT-TD'!M118</f>
        <v>0</v>
      </c>
      <c r="N216" s="8">
        <f>'GAW IMPORT-TD'!N118+'GAW IMPORT-TD'!S118+'GAW IMPORT-TD'!T118+'GAW IMPORT-TD'!V118</f>
        <v>0</v>
      </c>
      <c r="O216" s="8">
        <f>'GAW IMPORT-TD'!O118+'GAW IMPORT-TD'!U118+'GAW IMPORT-TD'!X118</f>
        <v>0</v>
      </c>
      <c r="P216" s="21">
        <f>'GAW IMPORT-TD'!P118</f>
        <v>0</v>
      </c>
      <c r="Q216" s="21">
        <f>'GAW IMPORT-TD'!Q118</f>
        <v>0</v>
      </c>
      <c r="R216" s="21">
        <f>'GAW IMPORT-TD'!R118</f>
        <v>0</v>
      </c>
    </row>
    <row r="217" spans="1:18">
      <c r="A217" s="140"/>
      <c r="B217" s="3" t="s">
        <v>81</v>
      </c>
      <c r="C217" s="16"/>
      <c r="D217" s="16"/>
      <c r="E217" s="16"/>
      <c r="F217" s="3"/>
      <c r="G217" s="16"/>
      <c r="H217" s="3" t="s">
        <v>62</v>
      </c>
      <c r="J217" s="8">
        <f>SUM(L217:R217)</f>
        <v>2635592.866881127</v>
      </c>
      <c r="K217" s="3"/>
      <c r="L217" s="21">
        <f>'GAW IMPORT-TD'!L119</f>
        <v>0</v>
      </c>
      <c r="M217" s="21">
        <f>'GAW IMPORT-TD'!M119</f>
        <v>0</v>
      </c>
      <c r="N217" s="8">
        <f>'GAW IMPORT-TD'!N119+'GAW IMPORT-TD'!S119+'GAW IMPORT-TD'!T119+'GAW IMPORT-TD'!V119</f>
        <v>883440.18444674916</v>
      </c>
      <c r="O217" s="8">
        <f>'GAW IMPORT-TD'!O119+'GAW IMPORT-TD'!U119+'GAW IMPORT-TD'!X119</f>
        <v>0</v>
      </c>
      <c r="P217" s="21">
        <f>'GAW IMPORT-TD'!P119</f>
        <v>1752152.682434378</v>
      </c>
      <c r="Q217" s="21">
        <f>'GAW IMPORT-TD'!Q119</f>
        <v>0</v>
      </c>
      <c r="R217" s="21">
        <f>'GAW IMPORT-TD'!R119</f>
        <v>0</v>
      </c>
    </row>
    <row r="218" spans="1:18">
      <c r="A218" s="140"/>
      <c r="B218" s="3" t="s">
        <v>82</v>
      </c>
      <c r="C218" s="18"/>
      <c r="D218" s="18"/>
      <c r="E218" s="18"/>
      <c r="F218" s="3"/>
      <c r="G218" s="18"/>
      <c r="H218" s="3" t="s">
        <v>62</v>
      </c>
      <c r="J218" s="8">
        <f>SUM(L218:R218)</f>
        <v>11440539.338430401</v>
      </c>
      <c r="K218" s="3"/>
      <c r="L218" s="21">
        <f>'GAW IMPORT-TD'!L120</f>
        <v>-5.6770393407270028E-11</v>
      </c>
      <c r="M218" s="21">
        <f>'GAW IMPORT-TD'!M120</f>
        <v>0</v>
      </c>
      <c r="N218" s="8">
        <f>'GAW IMPORT-TD'!N120+'GAW IMPORT-TD'!S120+'GAW IMPORT-TD'!T120+'GAW IMPORT-TD'!V120</f>
        <v>6184081.291127257</v>
      </c>
      <c r="O218" s="8">
        <f>'GAW IMPORT-TD'!O120+'GAW IMPORT-TD'!U120+'GAW IMPORT-TD'!X120</f>
        <v>0</v>
      </c>
      <c r="P218" s="21">
        <f>'GAW IMPORT-TD'!P120</f>
        <v>5256458.0473031439</v>
      </c>
      <c r="Q218" s="21">
        <f>'GAW IMPORT-TD'!Q120</f>
        <v>0</v>
      </c>
      <c r="R218" s="21">
        <f>'GAW IMPORT-TD'!R120</f>
        <v>0</v>
      </c>
    </row>
    <row r="219" spans="1:18">
      <c r="A219" s="140"/>
      <c r="B219" s="3"/>
      <c r="C219" s="18"/>
      <c r="D219" s="18"/>
      <c r="E219" s="18"/>
      <c r="F219" s="3"/>
      <c r="G219" s="18"/>
      <c r="H219" s="3"/>
    </row>
    <row r="220" spans="1:18">
      <c r="A220" s="140"/>
      <c r="B220" s="17" t="s">
        <v>83</v>
      </c>
      <c r="C220" s="18"/>
      <c r="D220" s="18"/>
      <c r="E220" s="18"/>
      <c r="F220" s="3"/>
      <c r="G220" s="18"/>
      <c r="H220" s="3"/>
    </row>
    <row r="221" spans="1:18">
      <c r="A221" s="140"/>
      <c r="B221" s="3" t="s">
        <v>84</v>
      </c>
      <c r="C221" s="18"/>
      <c r="D221" s="18"/>
      <c r="E221" s="18"/>
      <c r="F221" s="3"/>
      <c r="G221" s="18"/>
      <c r="H221" s="3" t="s">
        <v>62</v>
      </c>
      <c r="J221" s="8">
        <f>SUM(L221:R221)</f>
        <v>0</v>
      </c>
      <c r="K221" s="3"/>
      <c r="L221" s="21">
        <f>'GAW IMPORT-TD'!L123</f>
        <v>0</v>
      </c>
      <c r="M221" s="21">
        <f>'GAW IMPORT-TD'!M123</f>
        <v>0</v>
      </c>
      <c r="N221" s="8">
        <f>'GAW IMPORT-TD'!N123+'GAW IMPORT-TD'!S123+'GAW IMPORT-TD'!T123+'GAW IMPORT-TD'!V123</f>
        <v>0</v>
      </c>
      <c r="O221" s="8">
        <f>'GAW IMPORT-TD'!O123+'GAW IMPORT-TD'!U123+'GAW IMPORT-TD'!X123</f>
        <v>0</v>
      </c>
      <c r="P221" s="21">
        <f>'GAW IMPORT-TD'!P123</f>
        <v>0</v>
      </c>
      <c r="Q221" s="21">
        <f>'GAW IMPORT-TD'!Q123</f>
        <v>0</v>
      </c>
      <c r="R221" s="21">
        <f>'GAW IMPORT-TD'!R123</f>
        <v>0</v>
      </c>
    </row>
    <row r="222" spans="1:18">
      <c r="A222" s="140"/>
      <c r="B222" s="3" t="s">
        <v>85</v>
      </c>
      <c r="C222" s="18"/>
      <c r="D222" s="18"/>
      <c r="E222" s="18"/>
      <c r="F222" s="3"/>
      <c r="G222" s="18"/>
      <c r="H222" s="3" t="s">
        <v>62</v>
      </c>
      <c r="J222" s="8">
        <f>SUM(L222:R222)</f>
        <v>0</v>
      </c>
      <c r="K222" s="3"/>
      <c r="L222" s="21">
        <f>'GAW IMPORT-TD'!L124</f>
        <v>0</v>
      </c>
      <c r="M222" s="21">
        <f>'GAW IMPORT-TD'!M124</f>
        <v>0</v>
      </c>
      <c r="N222" s="8">
        <f>'GAW IMPORT-TD'!N124+'GAW IMPORT-TD'!S124+'GAW IMPORT-TD'!T124+'GAW IMPORT-TD'!V124</f>
        <v>0</v>
      </c>
      <c r="O222" s="8">
        <f>'GAW IMPORT-TD'!O124+'GAW IMPORT-TD'!U124+'GAW IMPORT-TD'!X124</f>
        <v>0</v>
      </c>
      <c r="P222" s="21">
        <f>'GAW IMPORT-TD'!P124</f>
        <v>0</v>
      </c>
      <c r="Q222" s="21">
        <f>'GAW IMPORT-TD'!Q124</f>
        <v>0</v>
      </c>
      <c r="R222" s="21">
        <f>'GAW IMPORT-TD'!R124</f>
        <v>0</v>
      </c>
    </row>
    <row r="223" spans="1:18">
      <c r="A223" s="140"/>
      <c r="B223" s="3" t="s">
        <v>86</v>
      </c>
      <c r="C223" s="18"/>
      <c r="D223" s="18"/>
      <c r="E223" s="18"/>
      <c r="F223" s="3"/>
      <c r="G223" s="18"/>
      <c r="H223" s="3" t="s">
        <v>62</v>
      </c>
      <c r="J223" s="8">
        <f>SUM(L223:R223)</f>
        <v>0</v>
      </c>
      <c r="K223" s="3"/>
      <c r="L223" s="21">
        <f>'GAW IMPORT-TD'!L125</f>
        <v>0</v>
      </c>
      <c r="M223" s="21">
        <f>'GAW IMPORT-TD'!M125</f>
        <v>0</v>
      </c>
      <c r="N223" s="8">
        <f>'GAW IMPORT-TD'!N125+'GAW IMPORT-TD'!S125+'GAW IMPORT-TD'!T125+'GAW IMPORT-TD'!V125</f>
        <v>0</v>
      </c>
      <c r="O223" s="8">
        <f>'GAW IMPORT-TD'!O125+'GAW IMPORT-TD'!U125+'GAW IMPORT-TD'!X125</f>
        <v>0</v>
      </c>
      <c r="P223" s="21">
        <f>'GAW IMPORT-TD'!P125</f>
        <v>0</v>
      </c>
      <c r="Q223" s="21">
        <f>'GAW IMPORT-TD'!Q125</f>
        <v>0</v>
      </c>
      <c r="R223" s="21">
        <f>'GAW IMPORT-TD'!R125</f>
        <v>0</v>
      </c>
    </row>
    <row r="224" spans="1:18">
      <c r="A224" s="140"/>
      <c r="B224" s="3"/>
      <c r="C224" s="18"/>
      <c r="D224" s="18"/>
      <c r="E224" s="18"/>
      <c r="F224" s="3"/>
      <c r="G224" s="18"/>
      <c r="H224" s="3"/>
    </row>
    <row r="225" spans="1:20">
      <c r="A225" s="140"/>
      <c r="B225" s="17" t="s">
        <v>87</v>
      </c>
      <c r="C225" s="18"/>
      <c r="D225" s="18"/>
      <c r="E225" s="18"/>
      <c r="F225" s="3"/>
      <c r="G225" s="18"/>
      <c r="H225" s="3"/>
    </row>
    <row r="226" spans="1:20">
      <c r="A226" s="140"/>
      <c r="B226" s="3" t="s">
        <v>88</v>
      </c>
      <c r="C226" s="18"/>
      <c r="D226" s="18"/>
      <c r="E226" s="18"/>
      <c r="F226" s="3"/>
      <c r="G226" s="18"/>
      <c r="H226" s="3" t="s">
        <v>62</v>
      </c>
      <c r="J226" s="8">
        <f>SUM(L226:R226)</f>
        <v>259482.72727272729</v>
      </c>
      <c r="K226" s="3"/>
      <c r="L226" s="21">
        <f>'GAW IMPORT-TD'!L128</f>
        <v>0</v>
      </c>
      <c r="M226" s="21">
        <f>'GAW IMPORT-TD'!M128</f>
        <v>0</v>
      </c>
      <c r="N226" s="8">
        <f>'GAW IMPORT-TD'!N128+'GAW IMPORT-TD'!S128+'GAW IMPORT-TD'!T128+'GAW IMPORT-TD'!V128</f>
        <v>0</v>
      </c>
      <c r="O226" s="8">
        <f>'GAW IMPORT-TD'!O128+'GAW IMPORT-TD'!U128+'GAW IMPORT-TD'!X128</f>
        <v>0</v>
      </c>
      <c r="P226" s="21">
        <f>'GAW IMPORT-TD'!P128</f>
        <v>0</v>
      </c>
      <c r="Q226" s="21">
        <f>'GAW IMPORT-TD'!Q128</f>
        <v>0</v>
      </c>
      <c r="R226" s="21">
        <f>'GAW IMPORT-TD'!R128</f>
        <v>259482.72727272729</v>
      </c>
    </row>
    <row r="227" spans="1:20">
      <c r="A227" s="140"/>
      <c r="B227" s="3" t="s">
        <v>89</v>
      </c>
      <c r="C227" s="3"/>
      <c r="D227" s="3"/>
      <c r="E227" s="3"/>
      <c r="F227" s="3"/>
      <c r="G227" s="3"/>
      <c r="H227" s="3" t="s">
        <v>62</v>
      </c>
      <c r="J227" s="8">
        <f>SUM(L227:R227)</f>
        <v>14281.60606060606</v>
      </c>
      <c r="K227" s="3"/>
      <c r="L227" s="21">
        <f>'GAW IMPORT-TD'!L129</f>
        <v>0</v>
      </c>
      <c r="M227" s="21">
        <f>'GAW IMPORT-TD'!M129</f>
        <v>0</v>
      </c>
      <c r="N227" s="8">
        <f>'GAW IMPORT-TD'!N129+'GAW IMPORT-TD'!S129+'GAW IMPORT-TD'!T129+'GAW IMPORT-TD'!V129</f>
        <v>0</v>
      </c>
      <c r="O227" s="8">
        <f>'GAW IMPORT-TD'!O129+'GAW IMPORT-TD'!U129+'GAW IMPORT-TD'!X129</f>
        <v>0</v>
      </c>
      <c r="P227" s="21">
        <f>'GAW IMPORT-TD'!P129</f>
        <v>0</v>
      </c>
      <c r="Q227" s="21">
        <f>'GAW IMPORT-TD'!Q129</f>
        <v>0</v>
      </c>
      <c r="R227" s="21">
        <f>'GAW IMPORT-TD'!R129</f>
        <v>14281.60606060606</v>
      </c>
    </row>
    <row r="228" spans="1:20">
      <c r="A228" s="140"/>
      <c r="B228" s="3" t="s">
        <v>90</v>
      </c>
      <c r="C228" s="3"/>
      <c r="D228" s="3"/>
      <c r="E228" s="3"/>
      <c r="F228" s="3"/>
      <c r="G228" s="3"/>
      <c r="H228" s="3" t="s">
        <v>62</v>
      </c>
      <c r="J228" s="8">
        <f>SUM(L228:R228)</f>
        <v>245201.12121212122</v>
      </c>
      <c r="K228" s="3"/>
      <c r="L228" s="21">
        <f>'GAW IMPORT-TD'!L130</f>
        <v>0</v>
      </c>
      <c r="M228" s="21">
        <f>'GAW IMPORT-TD'!M130</f>
        <v>0</v>
      </c>
      <c r="N228" s="8">
        <f>'GAW IMPORT-TD'!N130+'GAW IMPORT-TD'!S130+'GAW IMPORT-TD'!T130+'GAW IMPORT-TD'!V130</f>
        <v>0</v>
      </c>
      <c r="O228" s="8">
        <f>'GAW IMPORT-TD'!O130+'GAW IMPORT-TD'!U130+'GAW IMPORT-TD'!X130</f>
        <v>0</v>
      </c>
      <c r="P228" s="21">
        <f>'GAW IMPORT-TD'!P130</f>
        <v>0</v>
      </c>
      <c r="Q228" s="21">
        <f>'GAW IMPORT-TD'!Q130</f>
        <v>0</v>
      </c>
      <c r="R228" s="21">
        <f>'GAW IMPORT-TD'!R130</f>
        <v>245201.12121212122</v>
      </c>
    </row>
    <row r="229" spans="1:20">
      <c r="A229" s="140"/>
      <c r="B229" s="3"/>
      <c r="C229" s="3"/>
      <c r="D229" s="3"/>
      <c r="E229" s="3"/>
      <c r="F229" s="3"/>
      <c r="G229" s="3"/>
      <c r="H229" s="3"/>
      <c r="J229" s="14"/>
      <c r="K229" s="14"/>
      <c r="L229" s="14"/>
      <c r="M229" s="14"/>
      <c r="N229" s="14"/>
      <c r="O229" s="14"/>
      <c r="P229" s="14"/>
      <c r="Q229" s="14"/>
      <c r="R229" s="14"/>
    </row>
    <row r="230" spans="1:20">
      <c r="A230" s="140"/>
      <c r="B230" s="3"/>
      <c r="C230" s="3"/>
      <c r="D230" s="3"/>
      <c r="E230" s="3"/>
      <c r="F230" s="3"/>
      <c r="G230" s="3"/>
      <c r="H230" s="3"/>
      <c r="J230" s="14"/>
      <c r="K230" s="14"/>
      <c r="L230" s="14"/>
      <c r="M230" s="14"/>
      <c r="N230" s="14"/>
      <c r="O230" s="14"/>
      <c r="P230" s="14"/>
      <c r="Q230" s="14"/>
      <c r="R230" s="14"/>
    </row>
    <row r="231" spans="1:20">
      <c r="A231" s="140"/>
      <c r="B231" s="17" t="s">
        <v>91</v>
      </c>
      <c r="C231" s="3"/>
      <c r="D231" s="3"/>
      <c r="E231" s="3"/>
      <c r="F231" s="3"/>
      <c r="G231" s="3"/>
      <c r="H231" s="3"/>
    </row>
    <row r="232" spans="1:20">
      <c r="A232" s="140"/>
      <c r="B232" s="17" t="s">
        <v>92</v>
      </c>
      <c r="C232" s="3"/>
      <c r="D232" s="3"/>
      <c r="E232" s="3"/>
      <c r="F232" s="3"/>
      <c r="G232" s="3"/>
      <c r="H232" s="3"/>
    </row>
    <row r="233" spans="1:20">
      <c r="A233" s="140"/>
      <c r="B233" s="3" t="s">
        <v>69</v>
      </c>
      <c r="C233" s="3"/>
      <c r="D233" s="3"/>
      <c r="E233" s="3"/>
      <c r="F233" s="3"/>
      <c r="G233" s="3"/>
      <c r="H233" s="3" t="s">
        <v>62</v>
      </c>
      <c r="J233" s="8">
        <f>SUM(L233:R233)</f>
        <v>261075914.34461969</v>
      </c>
      <c r="L233" s="8">
        <f>L207+L212+L222+L227</f>
        <v>4231399.4497379167</v>
      </c>
      <c r="M233" s="8">
        <f t="shared" ref="M233:R233" si="77">M207+M212+M222+M227</f>
        <v>5488568.6386560444</v>
      </c>
      <c r="N233" s="8">
        <f t="shared" si="77"/>
        <v>81139858.196070477</v>
      </c>
      <c r="O233" s="8">
        <f t="shared" si="77"/>
        <v>84486557.546232164</v>
      </c>
      <c r="P233" s="8">
        <f t="shared" si="77"/>
        <v>7147397.0237094164</v>
      </c>
      <c r="Q233" s="8">
        <f t="shared" si="77"/>
        <v>71337980.705040574</v>
      </c>
      <c r="R233" s="8">
        <f t="shared" si="77"/>
        <v>7244152.7851731181</v>
      </c>
      <c r="T233" s="142" t="s">
        <v>257</v>
      </c>
    </row>
    <row r="234" spans="1:20">
      <c r="A234" s="140"/>
      <c r="B234" s="3" t="s">
        <v>93</v>
      </c>
      <c r="C234" s="3"/>
      <c r="D234" s="3"/>
      <c r="E234" s="3"/>
      <c r="F234" s="3"/>
      <c r="G234" s="3"/>
      <c r="H234" s="3" t="s">
        <v>62</v>
      </c>
      <c r="J234" s="8">
        <f>SUM(L234:R234)</f>
        <v>6160512529.3935909</v>
      </c>
      <c r="L234" s="8">
        <f>L208+L213+L223+L228</f>
        <v>95126874.644510359</v>
      </c>
      <c r="M234" s="8">
        <f t="shared" ref="M234:R234" si="78">M208+M213+M223+M228</f>
        <v>121984735.1654128</v>
      </c>
      <c r="N234" s="8">
        <f t="shared" si="78"/>
        <v>1816411205.4072628</v>
      </c>
      <c r="O234" s="8">
        <f t="shared" si="78"/>
        <v>2180334886.8062282</v>
      </c>
      <c r="P234" s="8">
        <f t="shared" si="78"/>
        <v>147667229.11249971</v>
      </c>
      <c r="Q234" s="8">
        <f t="shared" si="78"/>
        <v>1673778145.0766468</v>
      </c>
      <c r="R234" s="8">
        <f t="shared" si="78"/>
        <v>125209453.18103072</v>
      </c>
      <c r="T234" s="142" t="s">
        <v>254</v>
      </c>
    </row>
    <row r="235" spans="1:20">
      <c r="A235" s="140"/>
      <c r="B235" s="3" t="s">
        <v>135</v>
      </c>
      <c r="C235" s="3"/>
      <c r="D235" s="22" t="s">
        <v>136</v>
      </c>
      <c r="E235" s="3"/>
      <c r="F235" s="3"/>
      <c r="G235" s="3"/>
      <c r="H235" s="3" t="s">
        <v>62</v>
      </c>
      <c r="J235" s="8">
        <f>SUM(L235:R235)</f>
        <v>525977953.10854417</v>
      </c>
      <c r="L235" s="8">
        <f>L233+(L234*$J$15)</f>
        <v>8321855.0594518613</v>
      </c>
      <c r="M235" s="8">
        <f t="shared" ref="M235" si="79">M233+(M234*$J$15)</f>
        <v>10733912.250768796</v>
      </c>
      <c r="N235" s="8">
        <f t="shared" ref="N235" si="80">N233+(N234*$J$15)</f>
        <v>159245540.02858275</v>
      </c>
      <c r="O235" s="8">
        <f t="shared" ref="O235" si="81">O233+(O234*$J$15)</f>
        <v>178240957.67889997</v>
      </c>
      <c r="P235" s="8">
        <f t="shared" ref="P235" si="82">P233+(P234*$J$15)</f>
        <v>13497087.875546902</v>
      </c>
      <c r="Q235" s="8">
        <f t="shared" ref="Q235" si="83">Q233+(Q234*$J$15)</f>
        <v>143310440.94333637</v>
      </c>
      <c r="R235" s="8">
        <f t="shared" ref="R235" si="84">R233+(R234*$J$15)</f>
        <v>12628159.271957438</v>
      </c>
      <c r="T235" s="56" t="s">
        <v>256</v>
      </c>
    </row>
    <row r="236" spans="1:20">
      <c r="A236" s="140"/>
      <c r="B236" s="3" t="s">
        <v>138</v>
      </c>
      <c r="C236" s="3"/>
      <c r="D236" s="22" t="s">
        <v>137</v>
      </c>
      <c r="E236" s="3"/>
      <c r="F236" s="3"/>
      <c r="G236" s="3"/>
      <c r="H236" s="3" t="s">
        <v>62</v>
      </c>
      <c r="J236" s="8">
        <f>SUM(L236:R236)</f>
        <v>445891290.22642744</v>
      </c>
      <c r="L236" s="8">
        <f>L233+(L234*$J$16)</f>
        <v>7085205.6890732273</v>
      </c>
      <c r="M236" s="8">
        <f t="shared" ref="M236:R236" si="85">M233+(M234*$J$16)</f>
        <v>9148110.693618428</v>
      </c>
      <c r="N236" s="8">
        <f t="shared" si="85"/>
        <v>135632194.35828835</v>
      </c>
      <c r="O236" s="8">
        <f t="shared" si="85"/>
        <v>149896604.150419</v>
      </c>
      <c r="P236" s="8">
        <f t="shared" si="85"/>
        <v>11577413.897084408</v>
      </c>
      <c r="Q236" s="8">
        <f t="shared" si="85"/>
        <v>121551325.05733997</v>
      </c>
      <c r="R236" s="8">
        <f t="shared" si="85"/>
        <v>11000436.38060404</v>
      </c>
    </row>
    <row r="237" spans="1:20">
      <c r="A237" s="140"/>
      <c r="B237" s="3" t="s">
        <v>139</v>
      </c>
      <c r="C237" s="3"/>
      <c r="D237" s="22" t="s">
        <v>272</v>
      </c>
      <c r="E237" s="23"/>
      <c r="F237" s="23"/>
      <c r="G237" s="3"/>
      <c r="H237" s="3" t="s">
        <v>62</v>
      </c>
      <c r="J237" s="8">
        <f>SUM(L237:R237)</f>
        <v>482854365.40278888</v>
      </c>
      <c r="L237" s="8">
        <f>L233+(L234*$J$12)</f>
        <v>7655966.93694029</v>
      </c>
      <c r="M237" s="8">
        <f t="shared" ref="M237:R237" si="86">M233+(M234*$J$12)</f>
        <v>9880019.1046109051</v>
      </c>
      <c r="N237" s="8">
        <f t="shared" si="86"/>
        <v>146530661.59073192</v>
      </c>
      <c r="O237" s="8">
        <f t="shared" si="86"/>
        <v>162978613.47125638</v>
      </c>
      <c r="P237" s="8">
        <f t="shared" si="86"/>
        <v>12463417.271759406</v>
      </c>
      <c r="Q237" s="8">
        <f t="shared" si="86"/>
        <v>131593993.92779985</v>
      </c>
      <c r="R237" s="8">
        <f t="shared" si="86"/>
        <v>11751693.099690225</v>
      </c>
    </row>
    <row r="238" spans="1:20">
      <c r="A238" s="140"/>
      <c r="B238" s="23"/>
      <c r="C238" s="23"/>
      <c r="D238" s="23"/>
      <c r="E238" s="3"/>
      <c r="F238" s="3"/>
      <c r="G238" s="3"/>
      <c r="H238" s="3"/>
    </row>
    <row r="239" spans="1:20">
      <c r="A239" s="140"/>
      <c r="B239" s="3"/>
      <c r="C239" s="3"/>
      <c r="D239" s="3"/>
      <c r="E239" s="3"/>
      <c r="F239" s="3"/>
      <c r="G239" s="3"/>
      <c r="H239" s="3"/>
    </row>
    <row r="240" spans="1:20">
      <c r="A240" s="140"/>
      <c r="B240" s="17" t="s">
        <v>94</v>
      </c>
      <c r="C240" s="3"/>
      <c r="D240" s="3"/>
      <c r="E240" s="3"/>
      <c r="F240" s="3"/>
      <c r="G240" s="3"/>
      <c r="H240" s="3"/>
    </row>
    <row r="241" spans="1:20">
      <c r="A241" s="140"/>
      <c r="B241" s="3" t="s">
        <v>69</v>
      </c>
      <c r="C241" s="3"/>
      <c r="D241" s="3"/>
      <c r="E241" s="3"/>
      <c r="F241" s="3"/>
      <c r="G241" s="3"/>
      <c r="H241" s="3" t="s">
        <v>62</v>
      </c>
      <c r="J241" s="8">
        <f>SUM(L241:R241)</f>
        <v>2635592.866881127</v>
      </c>
      <c r="L241" s="8">
        <f>L217</f>
        <v>0</v>
      </c>
      <c r="M241" s="8">
        <f t="shared" ref="M241:R241" si="87">M217</f>
        <v>0</v>
      </c>
      <c r="N241" s="8">
        <f t="shared" si="87"/>
        <v>883440.18444674916</v>
      </c>
      <c r="O241" s="8">
        <f t="shared" si="87"/>
        <v>0</v>
      </c>
      <c r="P241" s="8">
        <f t="shared" si="87"/>
        <v>1752152.682434378</v>
      </c>
      <c r="Q241" s="8">
        <f t="shared" si="87"/>
        <v>0</v>
      </c>
      <c r="R241" s="8">
        <f t="shared" si="87"/>
        <v>0</v>
      </c>
    </row>
    <row r="242" spans="1:20">
      <c r="A242" s="140"/>
      <c r="B242" s="3" t="s">
        <v>93</v>
      </c>
      <c r="C242" s="3"/>
      <c r="D242" s="3"/>
      <c r="E242" s="3"/>
      <c r="F242" s="3"/>
      <c r="G242" s="3"/>
      <c r="H242" s="3" t="s">
        <v>62</v>
      </c>
      <c r="J242" s="8">
        <f>SUM(L242:R242)</f>
        <v>11440539.338430401</v>
      </c>
      <c r="L242" s="8">
        <f>L218</f>
        <v>-5.6770393407270028E-11</v>
      </c>
      <c r="M242" s="8">
        <f t="shared" ref="M242:R242" si="88">M218</f>
        <v>0</v>
      </c>
      <c r="N242" s="8">
        <f t="shared" si="88"/>
        <v>6184081.291127257</v>
      </c>
      <c r="O242" s="8">
        <f t="shared" si="88"/>
        <v>0</v>
      </c>
      <c r="P242" s="8">
        <f t="shared" si="88"/>
        <v>5256458.0473031439</v>
      </c>
      <c r="Q242" s="8">
        <f t="shared" si="88"/>
        <v>0</v>
      </c>
      <c r="R242" s="8">
        <f t="shared" si="88"/>
        <v>0</v>
      </c>
    </row>
    <row r="243" spans="1:20">
      <c r="A243" s="140"/>
      <c r="B243" s="3" t="s">
        <v>142</v>
      </c>
      <c r="C243" s="3"/>
      <c r="D243" s="3" t="s">
        <v>143</v>
      </c>
      <c r="E243" s="3"/>
      <c r="F243" s="3"/>
      <c r="G243" s="3"/>
      <c r="H243" s="3" t="s">
        <v>62</v>
      </c>
      <c r="J243" s="8">
        <f>SUM(L243:R243)</f>
        <v>3127536.0584336342</v>
      </c>
      <c r="L243" s="8">
        <f>L241+(L242*$J$15)</f>
        <v>-2.4411269165126111E-12</v>
      </c>
      <c r="M243" s="8">
        <f t="shared" ref="M243" si="89">M241+(M242*$J$15)</f>
        <v>0</v>
      </c>
      <c r="N243" s="8">
        <f t="shared" ref="N243" si="90">N241+(N242*$J$15)</f>
        <v>1149355.6799652213</v>
      </c>
      <c r="O243" s="8">
        <f t="shared" ref="O243" si="91">O241+(O242*$J$15)</f>
        <v>0</v>
      </c>
      <c r="P243" s="8">
        <f t="shared" ref="P243" si="92">P241+(P242*$J$15)</f>
        <v>1978180.3784684131</v>
      </c>
      <c r="Q243" s="8">
        <f t="shared" ref="Q243" si="93">Q241+(Q242*$J$15)</f>
        <v>0</v>
      </c>
      <c r="R243" s="8">
        <f t="shared" ref="R243" si="94">R241+(R242*$J$15)</f>
        <v>0</v>
      </c>
    </row>
    <row r="244" spans="1:20">
      <c r="A244" s="140"/>
      <c r="B244" s="3" t="s">
        <v>142</v>
      </c>
      <c r="C244" s="3"/>
      <c r="D244" s="3" t="s">
        <v>144</v>
      </c>
      <c r="E244" s="3"/>
      <c r="F244" s="3"/>
      <c r="G244" s="3"/>
      <c r="H244" s="3" t="s">
        <v>62</v>
      </c>
      <c r="J244" s="8">
        <f>SUM(L244:R244)</f>
        <v>2978809.0470340392</v>
      </c>
      <c r="L244" s="8">
        <f>L241+(L242*$J$16)</f>
        <v>-1.7031118022181008E-12</v>
      </c>
      <c r="M244" s="8">
        <f t="shared" ref="M244:R244" si="95">M241+(M242*$J$16)</f>
        <v>0</v>
      </c>
      <c r="N244" s="8">
        <f t="shared" si="95"/>
        <v>1068962.6231805668</v>
      </c>
      <c r="O244" s="8">
        <f t="shared" si="95"/>
        <v>0</v>
      </c>
      <c r="P244" s="8">
        <f t="shared" si="95"/>
        <v>1909846.4238534723</v>
      </c>
      <c r="Q244" s="8">
        <f t="shared" si="95"/>
        <v>0</v>
      </c>
      <c r="R244" s="8">
        <f t="shared" si="95"/>
        <v>0</v>
      </c>
    </row>
    <row r="245" spans="1:20">
      <c r="A245" s="140"/>
      <c r="B245" s="3"/>
      <c r="C245" s="3"/>
      <c r="D245" s="3"/>
      <c r="E245" s="3"/>
      <c r="F245" s="3"/>
      <c r="G245" s="3"/>
      <c r="H245" s="3"/>
      <c r="L245" s="23"/>
      <c r="M245" s="23"/>
      <c r="N245" s="23"/>
      <c r="O245" s="23"/>
      <c r="P245" s="23"/>
      <c r="Q245" s="23"/>
      <c r="R245" s="23"/>
    </row>
    <row r="246" spans="1:20">
      <c r="A246" s="140"/>
      <c r="B246" s="17" t="s">
        <v>95</v>
      </c>
      <c r="C246" s="3"/>
      <c r="D246" s="3"/>
      <c r="E246" s="3"/>
      <c r="F246" s="3"/>
      <c r="G246" s="3"/>
      <c r="H246" s="3"/>
    </row>
    <row r="247" spans="1:20">
      <c r="A247" s="140"/>
      <c r="B247" s="22" t="s">
        <v>177</v>
      </c>
      <c r="C247" s="3"/>
      <c r="D247" s="3"/>
      <c r="E247" s="3"/>
      <c r="F247" s="3"/>
      <c r="G247" s="3"/>
      <c r="H247" s="3" t="s">
        <v>62</v>
      </c>
      <c r="J247" s="8">
        <f>SUM(L247:R247)</f>
        <v>0</v>
      </c>
      <c r="L247" s="10"/>
      <c r="M247" s="10"/>
      <c r="N247" s="10"/>
      <c r="O247" s="10"/>
      <c r="P247" s="10"/>
      <c r="Q247" s="10"/>
      <c r="R247" s="10"/>
    </row>
    <row r="248" spans="1:20">
      <c r="A248" s="140"/>
      <c r="B248" s="22" t="s">
        <v>96</v>
      </c>
      <c r="C248" s="3"/>
      <c r="D248" s="3"/>
      <c r="E248" s="3"/>
      <c r="F248" s="3"/>
      <c r="G248" s="3"/>
      <c r="H248" s="3" t="s">
        <v>62</v>
      </c>
      <c r="J248" s="8">
        <f>SUM(L248:R248)</f>
        <v>1055.1300048828125</v>
      </c>
      <c r="L248" s="21">
        <f>'Input Ov. Op-TD'!L192</f>
        <v>0</v>
      </c>
      <c r="M248" s="21">
        <f>'Input Ov. Op-TD'!M192</f>
        <v>0</v>
      </c>
      <c r="N248" s="8">
        <f>'Input Ov. Op-TD'!N192+'Input Ov. Op-TD'!S192-'Input Ov. Op-TD'!U192</f>
        <v>0</v>
      </c>
      <c r="O248" s="8">
        <f>'Input Ov. Op-TD'!O192+'Input Ov. Op-TD'!U192</f>
        <v>0</v>
      </c>
      <c r="P248" s="21">
        <f>'Input Ov. Op-TD'!P192</f>
        <v>1055.1300048828125</v>
      </c>
      <c r="Q248" s="21">
        <f>'Input Ov. Op-TD'!Q192</f>
        <v>0</v>
      </c>
      <c r="R248" s="21">
        <f>'Input Ov. Op-TD'!R192</f>
        <v>0</v>
      </c>
    </row>
    <row r="249" spans="1:20">
      <c r="A249" s="140"/>
      <c r="B249" s="22" t="s">
        <v>97</v>
      </c>
      <c r="C249" s="3"/>
      <c r="D249" s="3"/>
      <c r="E249" s="3"/>
      <c r="F249" s="3"/>
      <c r="G249" s="3"/>
      <c r="H249" s="3" t="s">
        <v>62</v>
      </c>
      <c r="J249" s="8">
        <f>SUM(L249:R249)</f>
        <v>0</v>
      </c>
      <c r="L249" s="10"/>
      <c r="M249" s="10"/>
      <c r="N249" s="10"/>
      <c r="O249" s="10"/>
      <c r="P249" s="10"/>
      <c r="Q249" s="10"/>
      <c r="R249" s="10"/>
    </row>
    <row r="250" spans="1:20">
      <c r="A250" s="140"/>
      <c r="B250" s="17" t="s">
        <v>98</v>
      </c>
      <c r="C250" s="3"/>
      <c r="D250" s="3"/>
      <c r="E250" s="3"/>
      <c r="F250" s="3"/>
      <c r="G250" s="3"/>
      <c r="H250" s="3" t="s">
        <v>62</v>
      </c>
      <c r="J250" s="8">
        <f>SUM(L250:R250)</f>
        <v>1055.1300048828125</v>
      </c>
      <c r="L250" s="8">
        <f>SUM(L247:L249)</f>
        <v>0</v>
      </c>
      <c r="M250" s="8">
        <f t="shared" ref="M250" si="96">SUM(M247:M249)</f>
        <v>0</v>
      </c>
      <c r="N250" s="8">
        <f t="shared" ref="N250" si="97">SUM(N247:N249)</f>
        <v>0</v>
      </c>
      <c r="O250" s="8">
        <f t="shared" ref="O250" si="98">SUM(O247:O249)</f>
        <v>0</v>
      </c>
      <c r="P250" s="8">
        <f t="shared" ref="P250" si="99">SUM(P247:P249)</f>
        <v>1055.1300048828125</v>
      </c>
      <c r="Q250" s="8">
        <f t="shared" ref="Q250" si="100">SUM(Q247:Q249)</f>
        <v>0</v>
      </c>
      <c r="R250" s="8">
        <f t="shared" ref="R250" si="101">SUM(R247:R249)</f>
        <v>0</v>
      </c>
    </row>
    <row r="251" spans="1:20">
      <c r="A251" s="140"/>
      <c r="B251" s="3"/>
      <c r="C251" s="3"/>
      <c r="D251" s="3"/>
      <c r="E251" s="3"/>
      <c r="F251" s="3"/>
      <c r="G251" s="3"/>
      <c r="H251" s="3"/>
    </row>
    <row r="252" spans="1:20">
      <c r="A252" s="140"/>
      <c r="B252" s="17" t="s">
        <v>99</v>
      </c>
      <c r="C252" s="3"/>
      <c r="D252" s="3"/>
      <c r="E252" s="3"/>
      <c r="F252" s="3"/>
      <c r="G252" s="3"/>
      <c r="H252" s="3"/>
    </row>
    <row r="253" spans="1:20">
      <c r="A253" s="140"/>
      <c r="B253" s="17"/>
      <c r="C253" s="3"/>
      <c r="D253" s="3"/>
      <c r="E253" s="3"/>
      <c r="F253" s="3"/>
      <c r="G253" s="3"/>
      <c r="H253" s="3"/>
    </row>
    <row r="254" spans="1:20">
      <c r="A254" s="140"/>
      <c r="B254" s="7" t="s">
        <v>214</v>
      </c>
      <c r="C254" s="3"/>
      <c r="D254" s="3"/>
      <c r="E254" s="3"/>
      <c r="F254" s="3"/>
      <c r="G254" s="3"/>
      <c r="H254" s="3"/>
    </row>
    <row r="255" spans="1:20">
      <c r="A255" s="140"/>
      <c r="B255" s="3" t="s">
        <v>135</v>
      </c>
      <c r="C255" s="3"/>
      <c r="D255" s="22" t="s">
        <v>140</v>
      </c>
      <c r="E255" s="3"/>
      <c r="F255" s="3"/>
      <c r="G255" s="3"/>
      <c r="H255" s="3" t="s">
        <v>62</v>
      </c>
      <c r="J255" s="8">
        <f>SUM(L255:R255)</f>
        <v>525976897.97853929</v>
      </c>
      <c r="L255" s="8">
        <f>L235-L250</f>
        <v>8321855.0594518613</v>
      </c>
      <c r="M255" s="8">
        <f t="shared" ref="M255:R255" si="102">M235-M250</f>
        <v>10733912.250768796</v>
      </c>
      <c r="N255" s="8">
        <f t="shared" si="102"/>
        <v>159245540.02858275</v>
      </c>
      <c r="O255" s="8">
        <f t="shared" si="102"/>
        <v>178240957.67889997</v>
      </c>
      <c r="P255" s="8">
        <f t="shared" si="102"/>
        <v>13496032.74554202</v>
      </c>
      <c r="Q255" s="8">
        <f t="shared" si="102"/>
        <v>143310440.94333637</v>
      </c>
      <c r="R255" s="8">
        <f t="shared" si="102"/>
        <v>12628159.271957438</v>
      </c>
      <c r="T255" s="142" t="s">
        <v>258</v>
      </c>
    </row>
    <row r="256" spans="1:20">
      <c r="A256" s="140"/>
      <c r="B256" s="3" t="s">
        <v>138</v>
      </c>
      <c r="C256" s="3"/>
      <c r="D256" s="22" t="s">
        <v>137</v>
      </c>
      <c r="E256" s="3"/>
      <c r="F256" s="3"/>
      <c r="G256" s="3"/>
      <c r="H256" s="3" t="s">
        <v>62</v>
      </c>
      <c r="J256" s="8">
        <f>SUM(L256:R256)</f>
        <v>445890235.09642255</v>
      </c>
      <c r="L256" s="8">
        <f>L236-L250</f>
        <v>7085205.6890732273</v>
      </c>
      <c r="M256" s="8">
        <f t="shared" ref="M256:R256" si="103">M236-M250</f>
        <v>9148110.693618428</v>
      </c>
      <c r="N256" s="8">
        <f t="shared" si="103"/>
        <v>135632194.35828835</v>
      </c>
      <c r="O256" s="8">
        <f t="shared" si="103"/>
        <v>149896604.150419</v>
      </c>
      <c r="P256" s="8">
        <f t="shared" si="103"/>
        <v>11576358.767079525</v>
      </c>
      <c r="Q256" s="8">
        <f t="shared" si="103"/>
        <v>121551325.05733997</v>
      </c>
      <c r="R256" s="8">
        <f t="shared" si="103"/>
        <v>11000436.38060404</v>
      </c>
      <c r="T256" s="142" t="s">
        <v>258</v>
      </c>
    </row>
    <row r="257" spans="1:20">
      <c r="A257" s="140"/>
      <c r="B257" s="3"/>
      <c r="C257" s="3"/>
      <c r="D257" s="22"/>
      <c r="E257" s="3"/>
      <c r="F257" s="3"/>
      <c r="G257" s="3"/>
      <c r="H257" s="3"/>
    </row>
    <row r="258" spans="1:20">
      <c r="A258" s="140"/>
      <c r="B258" s="7" t="s">
        <v>229</v>
      </c>
      <c r="C258" s="3"/>
      <c r="D258" s="22"/>
      <c r="E258" s="3"/>
      <c r="F258" s="3"/>
      <c r="G258" s="3"/>
      <c r="H258" s="3"/>
      <c r="J258" s="11"/>
      <c r="K258" s="140"/>
      <c r="L258" s="11"/>
      <c r="M258" s="11"/>
      <c r="N258" s="11"/>
      <c r="O258" s="11"/>
      <c r="P258" s="11"/>
      <c r="Q258" s="11"/>
      <c r="R258" s="11"/>
    </row>
    <row r="259" spans="1:20">
      <c r="A259" s="140"/>
      <c r="B259" s="3" t="s">
        <v>139</v>
      </c>
      <c r="C259" s="3"/>
      <c r="D259" s="22" t="s">
        <v>272</v>
      </c>
      <c r="E259" s="3"/>
      <c r="F259" s="3"/>
      <c r="G259" s="3"/>
      <c r="H259" s="3" t="s">
        <v>62</v>
      </c>
      <c r="J259" s="8">
        <f>SUM(L259:R259)</f>
        <v>482853310.27278399</v>
      </c>
      <c r="L259" s="8">
        <f>L237-L250</f>
        <v>7655966.93694029</v>
      </c>
      <c r="M259" s="8">
        <f t="shared" ref="M259:Q259" si="104">M237-M250</f>
        <v>9880019.1046109051</v>
      </c>
      <c r="N259" s="8">
        <f t="shared" si="104"/>
        <v>146530661.59073192</v>
      </c>
      <c r="O259" s="8">
        <f t="shared" si="104"/>
        <v>162978613.47125638</v>
      </c>
      <c r="P259" s="8">
        <f t="shared" si="104"/>
        <v>12462362.141754523</v>
      </c>
      <c r="Q259" s="8">
        <f t="shared" si="104"/>
        <v>131593993.92779985</v>
      </c>
      <c r="R259" s="8">
        <f>R237-R250</f>
        <v>11751693.099690225</v>
      </c>
      <c r="T259" s="142" t="s">
        <v>258</v>
      </c>
    </row>
    <row r="260" spans="1:20">
      <c r="A260" s="140"/>
      <c r="B260" s="3"/>
      <c r="C260" s="3"/>
      <c r="D260" s="3"/>
      <c r="E260" s="3"/>
      <c r="F260" s="3"/>
      <c r="G260" s="3"/>
      <c r="H260" s="3"/>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19</vt:i4>
      </vt:variant>
      <vt:variant>
        <vt:lpstr>Benoemde bereiken</vt:lpstr>
      </vt:variant>
      <vt:variant>
        <vt:i4>1333</vt:i4>
      </vt:variant>
    </vt:vector>
  </HeadingPairs>
  <TitlesOfParts>
    <vt:vector size="1352" baseType="lpstr">
      <vt:lpstr>Toelichting</vt:lpstr>
      <vt:lpstr>Data Marktmodel G</vt:lpstr>
      <vt:lpstr>Inkoopkosten transport </vt:lpstr>
      <vt:lpstr>TD--&gt;</vt:lpstr>
      <vt:lpstr>Input OPEX-TD</vt:lpstr>
      <vt:lpstr>Input Ov. Op-TD</vt:lpstr>
      <vt:lpstr>GAW IMPORT-TD</vt:lpstr>
      <vt:lpstr>Berekening netto-OPEX-TD</vt:lpstr>
      <vt:lpstr>Berekening kapitaal kosten TD</vt:lpstr>
      <vt:lpstr>AD--&gt;</vt:lpstr>
      <vt:lpstr>INPUT OPEX-AD</vt:lpstr>
      <vt:lpstr>Input Ov.Op- AD</vt:lpstr>
      <vt:lpstr>GAW IMPORT-AD</vt:lpstr>
      <vt:lpstr>berekening Netto-OPEX -AD</vt:lpstr>
      <vt:lpstr>Berekening kapitaalkosten- AD</vt:lpstr>
      <vt:lpstr>Totalen--&gt; </vt:lpstr>
      <vt:lpstr>Berekening ORV Lokale heffingen</vt:lpstr>
      <vt:lpstr>Totale kosten </vt:lpstr>
      <vt:lpstr>CPI</vt:lpstr>
      <vt:lpstr>'INPUT OPEX-AD'!_3B.A.10</vt:lpstr>
      <vt:lpstr>'INPUT OPEX-AD'!_3B.B.1</vt:lpstr>
      <vt:lpstr>'INPUT OPEX-AD'!_3B.B.2</vt:lpstr>
      <vt:lpstr>'INPUT OPEX-AD'!_3B.B.5</vt:lpstr>
      <vt:lpstr>'INPUT OPEX-AD'!_3B.B.6</vt:lpstr>
      <vt:lpstr>cogas_2012_Total_Cost_Ex_1</vt:lpstr>
      <vt:lpstr>cogas_2012_Total_Cost_Ex_2</vt:lpstr>
      <vt:lpstr>cogas_2013_Total_Cost_Ex_1</vt:lpstr>
      <vt:lpstr>cogas_2013_Total_Cost_Ex_10</vt:lpstr>
      <vt:lpstr>cogas_2013_Total_Cost_Ex_11</vt:lpstr>
      <vt:lpstr>cogas_2013_Total_Cost_Ex_2</vt:lpstr>
      <vt:lpstr>cogas_2013_Total_Cost_Ex_3</vt:lpstr>
      <vt:lpstr>cogas_2013_Total_Cost_Ex_4</vt:lpstr>
      <vt:lpstr>cogas_2013_Total_Cost_Ex_5</vt:lpstr>
      <vt:lpstr>cogas_2013_Total_Cost_Ex_6</vt:lpstr>
      <vt:lpstr>cogas_2013_Total_Cost_Ex_7</vt:lpstr>
      <vt:lpstr>cogas_2013_Total_Cost_Ex_8</vt:lpstr>
      <vt:lpstr>cogas_2013_Total_Cost_Ex_9</vt:lpstr>
      <vt:lpstr>cogas_2014_2B.E.AD.tot</vt:lpstr>
      <vt:lpstr>cogas_2014_2B.E.TD.tot</vt:lpstr>
      <vt:lpstr>cogas_2014_3A.A.42</vt:lpstr>
      <vt:lpstr>cogas_2014_3A.A.43</vt:lpstr>
      <vt:lpstr>cogas_2014_3A.A.44</vt:lpstr>
      <vt:lpstr>cogas_2014_3A.A.45</vt:lpstr>
      <vt:lpstr>cogas_2014_3A.A.46</vt:lpstr>
      <vt:lpstr>cogas_2014_3A.A.47</vt:lpstr>
      <vt:lpstr>cogas_2014_3A.A.48</vt:lpstr>
      <vt:lpstr>cogas_2014_3A.A.49</vt:lpstr>
      <vt:lpstr>cogas_2014_3A.A.51</vt:lpstr>
      <vt:lpstr>cogas_2014_3B.A.51</vt:lpstr>
      <vt:lpstr>cogas_2014_3B.som.1</vt:lpstr>
      <vt:lpstr>cogas_2014_3B.som.2</vt:lpstr>
      <vt:lpstr>cogas_2014_3B.som.3</vt:lpstr>
      <vt:lpstr>cogas_2014_3B.som.4</vt:lpstr>
      <vt:lpstr>cogas_2014_3B.som.5</vt:lpstr>
      <vt:lpstr>cogas_2014_3B.som.6</vt:lpstr>
      <vt:lpstr>cogas_2014_3B.som.7</vt:lpstr>
      <vt:lpstr>cogas_2014_7A.A.21</vt:lpstr>
      <vt:lpstr>cogas_2014_7A.A.22</vt:lpstr>
      <vt:lpstr>cogas_2014_7A.A.23</vt:lpstr>
      <vt:lpstr>cogas_2014_7A.A.24</vt:lpstr>
      <vt:lpstr>cogas_2014_7A.A.25</vt:lpstr>
      <vt:lpstr>cogas_2014_7A.A.26</vt:lpstr>
      <vt:lpstr>cogas_2014_7A.A.27</vt:lpstr>
      <vt:lpstr>cogas_2014_7A.A.41</vt:lpstr>
      <vt:lpstr>cogas_2014_7A.A.42</vt:lpstr>
      <vt:lpstr>cogas_2014_7A.A.43</vt:lpstr>
      <vt:lpstr>cogas_2014_7A.A.44</vt:lpstr>
      <vt:lpstr>cogas_2014_7A.A.45</vt:lpstr>
      <vt:lpstr>cogas_2014_7A.A.46</vt:lpstr>
      <vt:lpstr>cogas_2014_7A.A.47</vt:lpstr>
      <vt:lpstr>cogas_2014_7A.B.21</vt:lpstr>
      <vt:lpstr>cogas_2014_7A.B.22</vt:lpstr>
      <vt:lpstr>cogas_2014_7A.B.23</vt:lpstr>
      <vt:lpstr>cogas_2014_7A.B.24</vt:lpstr>
      <vt:lpstr>cogas_2014_7A.B.25</vt:lpstr>
      <vt:lpstr>cogas_2014_7A.B.26</vt:lpstr>
      <vt:lpstr>cogas_2014_7A.B.27</vt:lpstr>
      <vt:lpstr>cogas_2014_7A.B.28</vt:lpstr>
      <vt:lpstr>cogas_2014_7A.B.29</vt:lpstr>
      <vt:lpstr>cogas_2014_7A.B.30</vt:lpstr>
      <vt:lpstr>cogas_2014_7B.A.21</vt:lpstr>
      <vt:lpstr>cogas_2014_7B.A.22</vt:lpstr>
      <vt:lpstr>cogas_2014_7B.A.23</vt:lpstr>
      <vt:lpstr>cogas_2014_7B.A.24</vt:lpstr>
      <vt:lpstr>cogas_2014_7B.A.25</vt:lpstr>
      <vt:lpstr>cogas_2014_7B.A.26</vt:lpstr>
      <vt:lpstr>cogas_2014_7B.A.27</vt:lpstr>
      <vt:lpstr>cogas_2014_7B.A.28</vt:lpstr>
      <vt:lpstr>cogas_2014_7B.A.41</vt:lpstr>
      <vt:lpstr>cogas_2014_7B.A.42</vt:lpstr>
      <vt:lpstr>cogas_2014_7B.A.43</vt:lpstr>
      <vt:lpstr>cogas_2014_7B.A.44</vt:lpstr>
      <vt:lpstr>cogas_2014_7B.A.45</vt:lpstr>
      <vt:lpstr>cogas_2014_7B.A.46</vt:lpstr>
      <vt:lpstr>cogas_2014_7B.A.47</vt:lpstr>
      <vt:lpstr>cogas_2014_7B.A.48</vt:lpstr>
      <vt:lpstr>cogas_2014_7B.B.21</vt:lpstr>
      <vt:lpstr>cogas_2014_7B.B.22</vt:lpstr>
      <vt:lpstr>cogas_2014_7B.B.23</vt:lpstr>
      <vt:lpstr>cogas_2014_7B.B.24</vt:lpstr>
      <vt:lpstr>cogas_2014_7B.B.25</vt:lpstr>
      <vt:lpstr>cogas_2014_7B.B.26</vt:lpstr>
      <vt:lpstr>cogas_2014_7B.B.27</vt:lpstr>
      <vt:lpstr>cogas_2014_7B.B.28</vt:lpstr>
      <vt:lpstr>cogas_2014_7B.B.29</vt:lpstr>
      <vt:lpstr>cogas_2014_Total_Cost_Ex_1</vt:lpstr>
      <vt:lpstr>cogas_2014_Total_Cost_Ex_10</vt:lpstr>
      <vt:lpstr>cogas_2014_Total_Cost_Ex_11</vt:lpstr>
      <vt:lpstr>cogas_2014_Total_Cost_Ex_2</vt:lpstr>
      <vt:lpstr>cogas_2014_Total_Cost_Ex_3</vt:lpstr>
      <vt:lpstr>cogas_2014_Total_Cost_Ex_4</vt:lpstr>
      <vt:lpstr>cogas_2014_Total_Cost_Ex_5</vt:lpstr>
      <vt:lpstr>cogas_2014_Total_Cost_Ex_6</vt:lpstr>
      <vt:lpstr>cogas_2014_Total_Cost_Ex_7</vt:lpstr>
      <vt:lpstr>cogas_2014_Total_Cost_Ex_8</vt:lpstr>
      <vt:lpstr>cogas_2014_Total_Cost_Ex_9</vt:lpstr>
      <vt:lpstr>cogas_2015_2B.E.AD.tot</vt:lpstr>
      <vt:lpstr>cogas_2015_2B.E.TD.tot</vt:lpstr>
      <vt:lpstr>cogas_2015_3A.A.42</vt:lpstr>
      <vt:lpstr>cogas_2015_3A.A.43</vt:lpstr>
      <vt:lpstr>cogas_2015_3A.A.44</vt:lpstr>
      <vt:lpstr>cogas_2015_3A.A.45</vt:lpstr>
      <vt:lpstr>cogas_2015_3A.A.46</vt:lpstr>
      <vt:lpstr>cogas_2015_3A.A.47</vt:lpstr>
      <vt:lpstr>cogas_2015_3A.A.48</vt:lpstr>
      <vt:lpstr>cogas_2015_3A.A.49</vt:lpstr>
      <vt:lpstr>cogas_2015_3A.A.51</vt:lpstr>
      <vt:lpstr>cogas_2015_3B.A.51</vt:lpstr>
      <vt:lpstr>cogas_2015_3B.som.1</vt:lpstr>
      <vt:lpstr>cogas_2015_3B.som.2</vt:lpstr>
      <vt:lpstr>cogas_2015_3B.som.3</vt:lpstr>
      <vt:lpstr>cogas_2015_3B.som.4</vt:lpstr>
      <vt:lpstr>cogas_2015_3B.som.5</vt:lpstr>
      <vt:lpstr>cogas_2015_3B.som.6</vt:lpstr>
      <vt:lpstr>cogas_2015_3B.som.7</vt:lpstr>
      <vt:lpstr>cogas_2015_7A.A.21</vt:lpstr>
      <vt:lpstr>cogas_2015_7A.A.22</vt:lpstr>
      <vt:lpstr>cogas_2015_7A.A.23</vt:lpstr>
      <vt:lpstr>cogas_2015_7A.A.24</vt:lpstr>
      <vt:lpstr>cogas_2015_7A.A.25</vt:lpstr>
      <vt:lpstr>cogas_2015_7A.A.26</vt:lpstr>
      <vt:lpstr>cogas_2015_7A.A.27</vt:lpstr>
      <vt:lpstr>cogas_2015_7A.A.41</vt:lpstr>
      <vt:lpstr>cogas_2015_7A.A.42</vt:lpstr>
      <vt:lpstr>cogas_2015_7A.A.43</vt:lpstr>
      <vt:lpstr>cogas_2015_7A.A.44</vt:lpstr>
      <vt:lpstr>cogas_2015_7A.A.45</vt:lpstr>
      <vt:lpstr>cogas_2015_7A.A.46</vt:lpstr>
      <vt:lpstr>cogas_2015_7A.A.47</vt:lpstr>
      <vt:lpstr>cogas_2015_7A.B.21</vt:lpstr>
      <vt:lpstr>cogas_2015_7A.B.22</vt:lpstr>
      <vt:lpstr>cogas_2015_7A.B.23</vt:lpstr>
      <vt:lpstr>cogas_2015_7A.B.24</vt:lpstr>
      <vt:lpstr>cogas_2015_7A.B.25</vt:lpstr>
      <vt:lpstr>cogas_2015_7A.B.26</vt:lpstr>
      <vt:lpstr>cogas_2015_7A.B.27</vt:lpstr>
      <vt:lpstr>cogas_2015_7A.B.28</vt:lpstr>
      <vt:lpstr>cogas_2015_7A.B.29</vt:lpstr>
      <vt:lpstr>cogas_2015_7A.B.30</vt:lpstr>
      <vt:lpstr>cogas_2015_7B.A.21</vt:lpstr>
      <vt:lpstr>cogas_2015_7B.A.22</vt:lpstr>
      <vt:lpstr>cogas_2015_7B.A.23</vt:lpstr>
      <vt:lpstr>cogas_2015_7B.A.24</vt:lpstr>
      <vt:lpstr>cogas_2015_7B.A.25</vt:lpstr>
      <vt:lpstr>cogas_2015_7B.A.26</vt:lpstr>
      <vt:lpstr>cogas_2015_7B.A.27</vt:lpstr>
      <vt:lpstr>cogas_2015_7B.A.28</vt:lpstr>
      <vt:lpstr>cogas_2015_7B.A.41</vt:lpstr>
      <vt:lpstr>cogas_2015_7B.A.42</vt:lpstr>
      <vt:lpstr>cogas_2015_7B.A.43</vt:lpstr>
      <vt:lpstr>cogas_2015_7B.A.44</vt:lpstr>
      <vt:lpstr>cogas_2015_7B.A.45</vt:lpstr>
      <vt:lpstr>cogas_2015_7B.A.46</vt:lpstr>
      <vt:lpstr>cogas_2015_7B.A.47</vt:lpstr>
      <vt:lpstr>cogas_2015_7B.A.48</vt:lpstr>
      <vt:lpstr>cogas_2015_7B.B.21</vt:lpstr>
      <vt:lpstr>cogas_2015_7B.B.22</vt:lpstr>
      <vt:lpstr>cogas_2015_7B.B.23</vt:lpstr>
      <vt:lpstr>cogas_2015_7B.B.24</vt:lpstr>
      <vt:lpstr>cogas_2015_7B.B.25</vt:lpstr>
      <vt:lpstr>cogas_2015_7B.B.26</vt:lpstr>
      <vt:lpstr>cogas_2015_7B.B.27</vt:lpstr>
      <vt:lpstr>cogas_2015_7B.B.28</vt:lpstr>
      <vt:lpstr>cogas_2015_7B.B.29</vt:lpstr>
      <vt:lpstr>cogas_2015_Total_Cost_Ex_1</vt:lpstr>
      <vt:lpstr>cogas_2015_Total_Cost_Ex_10</vt:lpstr>
      <vt:lpstr>cogas_2015_Total_Cost_Ex_2</vt:lpstr>
      <vt:lpstr>cogas_2015_Total_Cost_Ex_3</vt:lpstr>
      <vt:lpstr>cogas_2015_Total_Cost_Ex_4</vt:lpstr>
      <vt:lpstr>cogas_2015_Total_Cost_Ex_5</vt:lpstr>
      <vt:lpstr>cogas_2015_Total_Cost_Ex_6</vt:lpstr>
      <vt:lpstr>cogas_2015_Total_Cost_Ex_7</vt:lpstr>
      <vt:lpstr>cogas_2015_Total_Cost_Ex_8</vt:lpstr>
      <vt:lpstr>cogas_2015_Total_Cost_Ex_9</vt:lpstr>
      <vt:lpstr>endinet_2014_2B.E.AD.tot</vt:lpstr>
      <vt:lpstr>endinet_2014_2B.E.TD.tot</vt:lpstr>
      <vt:lpstr>endinet_2014_3A.A.42</vt:lpstr>
      <vt:lpstr>endinet_2014_3A.A.43</vt:lpstr>
      <vt:lpstr>endinet_2014_3A.A.44</vt:lpstr>
      <vt:lpstr>endinet_2014_3A.A.45</vt:lpstr>
      <vt:lpstr>endinet_2014_3A.A.46</vt:lpstr>
      <vt:lpstr>endinet_2014_3A.A.47</vt:lpstr>
      <vt:lpstr>endinet_2014_3A.A.48</vt:lpstr>
      <vt:lpstr>endinet_2014_3A.A.49</vt:lpstr>
      <vt:lpstr>endinet_2014_3A.A.51</vt:lpstr>
      <vt:lpstr>endinet_2014_3B.A.51</vt:lpstr>
      <vt:lpstr>endinet_2014_3B.som.1</vt:lpstr>
      <vt:lpstr>endinet_2014_3B.som.2</vt:lpstr>
      <vt:lpstr>endinet_2014_3B.som.3</vt:lpstr>
      <vt:lpstr>endinet_2014_3B.som.4</vt:lpstr>
      <vt:lpstr>endinet_2014_3B.som.5</vt:lpstr>
      <vt:lpstr>endinet_2014_3B.som.6</vt:lpstr>
      <vt:lpstr>endinet_2014_3B.som.7</vt:lpstr>
      <vt:lpstr>endinet_2014_7A.A.21</vt:lpstr>
      <vt:lpstr>endinet_2014_7A.A.22</vt:lpstr>
      <vt:lpstr>endinet_2014_7A.A.23</vt:lpstr>
      <vt:lpstr>endinet_2014_7A.A.24</vt:lpstr>
      <vt:lpstr>endinet_2014_7A.A.25</vt:lpstr>
      <vt:lpstr>endinet_2014_7A.A.26</vt:lpstr>
      <vt:lpstr>endinet_2014_7A.A.27</vt:lpstr>
      <vt:lpstr>endinet_2014_7A.A.41</vt:lpstr>
      <vt:lpstr>endinet_2014_7A.A.42</vt:lpstr>
      <vt:lpstr>endinet_2014_7A.A.43</vt:lpstr>
      <vt:lpstr>endinet_2014_7A.A.44</vt:lpstr>
      <vt:lpstr>endinet_2014_7A.A.45</vt:lpstr>
      <vt:lpstr>endinet_2014_7A.A.46</vt:lpstr>
      <vt:lpstr>endinet_2014_7A.A.47</vt:lpstr>
      <vt:lpstr>endinet_2014_7A.B.21</vt:lpstr>
      <vt:lpstr>endinet_2014_7A.B.22</vt:lpstr>
      <vt:lpstr>endinet_2014_7A.B.23</vt:lpstr>
      <vt:lpstr>endinet_2014_7A.B.24</vt:lpstr>
      <vt:lpstr>endinet_2014_7A.B.25</vt:lpstr>
      <vt:lpstr>endinet_2014_7A.B.26</vt:lpstr>
      <vt:lpstr>endinet_2014_7A.B.27</vt:lpstr>
      <vt:lpstr>endinet_2014_7A.B.28</vt:lpstr>
      <vt:lpstr>endinet_2014_7A.B.29</vt:lpstr>
      <vt:lpstr>endinet_2014_7A.B.30</vt:lpstr>
      <vt:lpstr>endinet_2014_7B.A.21</vt:lpstr>
      <vt:lpstr>endinet_2014_7B.A.22</vt:lpstr>
      <vt:lpstr>endinet_2014_7B.A.23</vt:lpstr>
      <vt:lpstr>endinet_2014_7B.A.24</vt:lpstr>
      <vt:lpstr>endinet_2014_7B.A.25</vt:lpstr>
      <vt:lpstr>endinet_2014_7B.A.26</vt:lpstr>
      <vt:lpstr>endinet_2014_7B.A.27</vt:lpstr>
      <vt:lpstr>endinet_2014_7B.A.28</vt:lpstr>
      <vt:lpstr>endinet_2014_7B.A.41</vt:lpstr>
      <vt:lpstr>endinet_2014_7B.A.42</vt:lpstr>
      <vt:lpstr>endinet_2014_7B.A.43</vt:lpstr>
      <vt:lpstr>endinet_2014_7B.A.44</vt:lpstr>
      <vt:lpstr>endinet_2014_7B.A.45</vt:lpstr>
      <vt:lpstr>endinet_2014_7B.A.46</vt:lpstr>
      <vt:lpstr>endinet_2014_7B.A.47</vt:lpstr>
      <vt:lpstr>endinet_2014_7B.A.48</vt:lpstr>
      <vt:lpstr>endinet_2014_7B.B.21</vt:lpstr>
      <vt:lpstr>endinet_2014_7B.B.22</vt:lpstr>
      <vt:lpstr>endinet_2014_7B.B.23</vt:lpstr>
      <vt:lpstr>endinet_2014_7B.B.24</vt:lpstr>
      <vt:lpstr>endinet_2014_7B.B.25</vt:lpstr>
      <vt:lpstr>endinet_2014_7B.B.26</vt:lpstr>
      <vt:lpstr>endinet_2014_7B.B.27</vt:lpstr>
      <vt:lpstr>endinet_2014_7B.B.28</vt:lpstr>
      <vt:lpstr>endinet_2014_7B.B.29</vt:lpstr>
      <vt:lpstr>endinet_2015_2B.E.AD.tot</vt:lpstr>
      <vt:lpstr>endinet_2015_2B.E.TD.tot</vt:lpstr>
      <vt:lpstr>endinet_2015_3A.A.42</vt:lpstr>
      <vt:lpstr>endinet_2015_3A.A.43</vt:lpstr>
      <vt:lpstr>endinet_2015_3A.A.44</vt:lpstr>
      <vt:lpstr>endinet_2015_3A.A.45</vt:lpstr>
      <vt:lpstr>endinet_2015_3A.A.46</vt:lpstr>
      <vt:lpstr>endinet_2015_3A.A.47</vt:lpstr>
      <vt:lpstr>endinet_2015_3A.A.48</vt:lpstr>
      <vt:lpstr>endinet_2015_3A.A.49</vt:lpstr>
      <vt:lpstr>endinet_2015_3A.A.51</vt:lpstr>
      <vt:lpstr>endinet_2015_3B.A.51</vt:lpstr>
      <vt:lpstr>endinet_2015_3B.som.1</vt:lpstr>
      <vt:lpstr>endinet_2015_3B.som.2</vt:lpstr>
      <vt:lpstr>endinet_2015_3B.som.3</vt:lpstr>
      <vt:lpstr>endinet_2015_3B.som.4</vt:lpstr>
      <vt:lpstr>endinet_2015_3B.som.5</vt:lpstr>
      <vt:lpstr>endinet_2015_3B.som.6</vt:lpstr>
      <vt:lpstr>endinet_2015_3B.som.7</vt:lpstr>
      <vt:lpstr>endinet_2015_7A.A.21</vt:lpstr>
      <vt:lpstr>endinet_2015_7A.A.22</vt:lpstr>
      <vt:lpstr>endinet_2015_7A.A.23</vt:lpstr>
      <vt:lpstr>endinet_2015_7A.A.24</vt:lpstr>
      <vt:lpstr>endinet_2015_7A.A.25</vt:lpstr>
      <vt:lpstr>endinet_2015_7A.A.26</vt:lpstr>
      <vt:lpstr>endinet_2015_7A.A.27</vt:lpstr>
      <vt:lpstr>endinet_2015_7A.A.41</vt:lpstr>
      <vt:lpstr>endinet_2015_7A.A.42</vt:lpstr>
      <vt:lpstr>endinet_2015_7A.A.43</vt:lpstr>
      <vt:lpstr>endinet_2015_7A.A.44</vt:lpstr>
      <vt:lpstr>endinet_2015_7A.A.45</vt:lpstr>
      <vt:lpstr>endinet_2015_7A.A.46</vt:lpstr>
      <vt:lpstr>endinet_2015_7A.A.47</vt:lpstr>
      <vt:lpstr>endinet_2015_7A.B.21</vt:lpstr>
      <vt:lpstr>endinet_2015_7A.B.22</vt:lpstr>
      <vt:lpstr>endinet_2015_7A.B.23</vt:lpstr>
      <vt:lpstr>endinet_2015_7A.B.24</vt:lpstr>
      <vt:lpstr>endinet_2015_7A.B.25</vt:lpstr>
      <vt:lpstr>endinet_2015_7A.B.26</vt:lpstr>
      <vt:lpstr>endinet_2015_7A.B.27</vt:lpstr>
      <vt:lpstr>endinet_2015_7A.B.28</vt:lpstr>
      <vt:lpstr>endinet_2015_7A.B.29</vt:lpstr>
      <vt:lpstr>endinet_2015_7A.B.30</vt:lpstr>
      <vt:lpstr>endinet_2015_7B.A.21</vt:lpstr>
      <vt:lpstr>endinet_2015_7B.A.22</vt:lpstr>
      <vt:lpstr>endinet_2015_7B.A.23</vt:lpstr>
      <vt:lpstr>endinet_2015_7B.A.24</vt:lpstr>
      <vt:lpstr>endinet_2015_7B.A.25</vt:lpstr>
      <vt:lpstr>endinet_2015_7B.A.26</vt:lpstr>
      <vt:lpstr>endinet_2015_7B.A.27</vt:lpstr>
      <vt:lpstr>endinet_2015_7B.A.28</vt:lpstr>
      <vt:lpstr>endinet_2015_7B.A.41</vt:lpstr>
      <vt:lpstr>endinet_2015_7B.A.42</vt:lpstr>
      <vt:lpstr>endinet_2015_7B.A.43</vt:lpstr>
      <vt:lpstr>endinet_2015_7B.A.44</vt:lpstr>
      <vt:lpstr>endinet_2015_7B.A.45</vt:lpstr>
      <vt:lpstr>endinet_2015_7B.A.46</vt:lpstr>
      <vt:lpstr>endinet_2015_7B.A.47</vt:lpstr>
      <vt:lpstr>endinet_2015_7B.A.48</vt:lpstr>
      <vt:lpstr>endinet_2015_7B.B.21</vt:lpstr>
      <vt:lpstr>endinet_2015_7B.B.22</vt:lpstr>
      <vt:lpstr>endinet_2015_7B.B.23</vt:lpstr>
      <vt:lpstr>endinet_2015_7B.B.24</vt:lpstr>
      <vt:lpstr>endinet_2015_7B.B.25</vt:lpstr>
      <vt:lpstr>endinet_2015_7B.B.26</vt:lpstr>
      <vt:lpstr>endinet_2015_7B.B.27</vt:lpstr>
      <vt:lpstr>endinet_2015_7B.B.28</vt:lpstr>
      <vt:lpstr>endinet_2015_7B.B.29</vt:lpstr>
      <vt:lpstr>enduris_2012_Total_Cost_Ex_1</vt:lpstr>
      <vt:lpstr>enduris_2012_Total_Cost_Ex_2</vt:lpstr>
      <vt:lpstr>enduris_2013_Total_Cost_Ex_1</vt:lpstr>
      <vt:lpstr>enduris_2013_Total_Cost_Ex_10</vt:lpstr>
      <vt:lpstr>enduris_2013_Total_Cost_Ex_11</vt:lpstr>
      <vt:lpstr>enduris_2013_Total_Cost_Ex_2</vt:lpstr>
      <vt:lpstr>enduris_2013_Total_Cost_Ex_3</vt:lpstr>
      <vt:lpstr>enduris_2013_Total_Cost_Ex_4</vt:lpstr>
      <vt:lpstr>enduris_2013_Total_Cost_Ex_5</vt:lpstr>
      <vt:lpstr>enduris_2013_Total_Cost_Ex_6</vt:lpstr>
      <vt:lpstr>enduris_2013_Total_Cost_Ex_7</vt:lpstr>
      <vt:lpstr>enduris_2013_Total_Cost_Ex_8</vt:lpstr>
      <vt:lpstr>enduris_2013_Total_Cost_Ex_9</vt:lpstr>
      <vt:lpstr>enduris_2014_2B.E.AD.tot</vt:lpstr>
      <vt:lpstr>enduris_2014_2B.E.TD.tot</vt:lpstr>
      <vt:lpstr>enduris_2014_3A.A.42</vt:lpstr>
      <vt:lpstr>enduris_2014_3A.A.43</vt:lpstr>
      <vt:lpstr>enduris_2014_3A.A.44</vt:lpstr>
      <vt:lpstr>enduris_2014_3A.A.45</vt:lpstr>
      <vt:lpstr>enduris_2014_3A.A.46</vt:lpstr>
      <vt:lpstr>enduris_2014_3A.A.47</vt:lpstr>
      <vt:lpstr>enduris_2014_3A.A.48</vt:lpstr>
      <vt:lpstr>enduris_2014_3A.A.49</vt:lpstr>
      <vt:lpstr>enduris_2014_3A.A.51</vt:lpstr>
      <vt:lpstr>enduris_2014_3B.A.51</vt:lpstr>
      <vt:lpstr>enduris_2014_3B.som.1</vt:lpstr>
      <vt:lpstr>enduris_2014_3B.som.2</vt:lpstr>
      <vt:lpstr>enduris_2014_3B.som.3</vt:lpstr>
      <vt:lpstr>enduris_2014_3B.som.4</vt:lpstr>
      <vt:lpstr>enduris_2014_3B.som.5</vt:lpstr>
      <vt:lpstr>enduris_2014_3B.som.6</vt:lpstr>
      <vt:lpstr>enduris_2014_3B.som.7</vt:lpstr>
      <vt:lpstr>enduris_2014_7A.A.21</vt:lpstr>
      <vt:lpstr>enduris_2014_7A.A.22</vt:lpstr>
      <vt:lpstr>enduris_2014_7A.A.23</vt:lpstr>
      <vt:lpstr>enduris_2014_7A.A.24</vt:lpstr>
      <vt:lpstr>enduris_2014_7A.A.25</vt:lpstr>
      <vt:lpstr>enduris_2014_7A.A.26</vt:lpstr>
      <vt:lpstr>enduris_2014_7A.A.27</vt:lpstr>
      <vt:lpstr>enduris_2014_7A.A.41</vt:lpstr>
      <vt:lpstr>enduris_2014_7A.A.42</vt:lpstr>
      <vt:lpstr>enduris_2014_7A.A.43</vt:lpstr>
      <vt:lpstr>enduris_2014_7A.A.44</vt:lpstr>
      <vt:lpstr>enduris_2014_7A.A.45</vt:lpstr>
      <vt:lpstr>enduris_2014_7A.A.46</vt:lpstr>
      <vt:lpstr>enduris_2014_7A.A.47</vt:lpstr>
      <vt:lpstr>enduris_2014_7A.B.21</vt:lpstr>
      <vt:lpstr>enduris_2014_7A.B.22</vt:lpstr>
      <vt:lpstr>enduris_2014_7A.B.23</vt:lpstr>
      <vt:lpstr>enduris_2014_7A.B.24</vt:lpstr>
      <vt:lpstr>enduris_2014_7A.B.25</vt:lpstr>
      <vt:lpstr>enduris_2014_7A.B.26</vt:lpstr>
      <vt:lpstr>enduris_2014_7A.B.27</vt:lpstr>
      <vt:lpstr>enduris_2014_7A.B.28</vt:lpstr>
      <vt:lpstr>enduris_2014_7A.B.29</vt:lpstr>
      <vt:lpstr>enduris_2014_7A.B.30</vt:lpstr>
      <vt:lpstr>enduris_2014_7B.A.21</vt:lpstr>
      <vt:lpstr>enduris_2014_7B.A.22</vt:lpstr>
      <vt:lpstr>enduris_2014_7B.A.23</vt:lpstr>
      <vt:lpstr>enduris_2014_7B.A.24</vt:lpstr>
      <vt:lpstr>enduris_2014_7B.A.25</vt:lpstr>
      <vt:lpstr>enduris_2014_7B.A.26</vt:lpstr>
      <vt:lpstr>enduris_2014_7B.A.27</vt:lpstr>
      <vt:lpstr>enduris_2014_7B.A.28</vt:lpstr>
      <vt:lpstr>enduris_2014_7B.A.41</vt:lpstr>
      <vt:lpstr>enduris_2014_7B.A.42</vt:lpstr>
      <vt:lpstr>enduris_2014_7B.A.43</vt:lpstr>
      <vt:lpstr>enduris_2014_7B.A.44</vt:lpstr>
      <vt:lpstr>enduris_2014_7B.A.45</vt:lpstr>
      <vt:lpstr>enduris_2014_7B.A.46</vt:lpstr>
      <vt:lpstr>enduris_2014_7B.A.47</vt:lpstr>
      <vt:lpstr>enduris_2014_7B.A.48</vt:lpstr>
      <vt:lpstr>enduris_2014_7B.B.21</vt:lpstr>
      <vt:lpstr>enduris_2014_7B.B.22</vt:lpstr>
      <vt:lpstr>enduris_2014_7B.B.23</vt:lpstr>
      <vt:lpstr>enduris_2014_7B.B.24</vt:lpstr>
      <vt:lpstr>enduris_2014_7B.B.25</vt:lpstr>
      <vt:lpstr>enduris_2014_7B.B.26</vt:lpstr>
      <vt:lpstr>enduris_2014_7B.B.27</vt:lpstr>
      <vt:lpstr>enduris_2014_7B.B.28</vt:lpstr>
      <vt:lpstr>enduris_2014_7B.B.29</vt:lpstr>
      <vt:lpstr>enduris_2014_Total_Cost_Ex_1</vt:lpstr>
      <vt:lpstr>enduris_2014_Total_Cost_Ex_10</vt:lpstr>
      <vt:lpstr>enduris_2014_Total_Cost_Ex_11</vt:lpstr>
      <vt:lpstr>enduris_2014_Total_Cost_Ex_2</vt:lpstr>
      <vt:lpstr>enduris_2014_Total_Cost_Ex_3</vt:lpstr>
      <vt:lpstr>enduris_2014_Total_Cost_Ex_4</vt:lpstr>
      <vt:lpstr>enduris_2014_Total_Cost_Ex_5</vt:lpstr>
      <vt:lpstr>enduris_2014_Total_Cost_Ex_6</vt:lpstr>
      <vt:lpstr>enduris_2014_Total_Cost_Ex_7</vt:lpstr>
      <vt:lpstr>enduris_2014_Total_Cost_Ex_8</vt:lpstr>
      <vt:lpstr>enduris_2014_Total_Cost_Ex_9</vt:lpstr>
      <vt:lpstr>enduris_2015_2B.E.AD.tot</vt:lpstr>
      <vt:lpstr>enduris_2015_2B.E.TD.tot</vt:lpstr>
      <vt:lpstr>enduris_2015_3A.A.42</vt:lpstr>
      <vt:lpstr>enduris_2015_3A.A.43</vt:lpstr>
      <vt:lpstr>enduris_2015_3A.A.44</vt:lpstr>
      <vt:lpstr>enduris_2015_3A.A.45</vt:lpstr>
      <vt:lpstr>enduris_2015_3A.A.46</vt:lpstr>
      <vt:lpstr>enduris_2015_3A.A.47</vt:lpstr>
      <vt:lpstr>enduris_2015_3A.A.48</vt:lpstr>
      <vt:lpstr>enduris_2015_3A.A.49</vt:lpstr>
      <vt:lpstr>enduris_2015_3A.A.51</vt:lpstr>
      <vt:lpstr>enduris_2015_3B.A.51</vt:lpstr>
      <vt:lpstr>enduris_2015_3B.som.1</vt:lpstr>
      <vt:lpstr>enduris_2015_3B.som.2</vt:lpstr>
      <vt:lpstr>enduris_2015_3B.som.3</vt:lpstr>
      <vt:lpstr>enduris_2015_3B.som.4</vt:lpstr>
      <vt:lpstr>enduris_2015_3B.som.5</vt:lpstr>
      <vt:lpstr>enduris_2015_3B.som.6</vt:lpstr>
      <vt:lpstr>enduris_2015_3B.som.7</vt:lpstr>
      <vt:lpstr>enduris_2015_7A.A.21</vt:lpstr>
      <vt:lpstr>enduris_2015_7A.A.22</vt:lpstr>
      <vt:lpstr>enduris_2015_7A.A.23</vt:lpstr>
      <vt:lpstr>enduris_2015_7A.A.24</vt:lpstr>
      <vt:lpstr>enduris_2015_7A.A.25</vt:lpstr>
      <vt:lpstr>enduris_2015_7A.A.26</vt:lpstr>
      <vt:lpstr>enduris_2015_7A.A.27</vt:lpstr>
      <vt:lpstr>enduris_2015_7A.A.41</vt:lpstr>
      <vt:lpstr>enduris_2015_7A.A.42</vt:lpstr>
      <vt:lpstr>enduris_2015_7A.A.43</vt:lpstr>
      <vt:lpstr>enduris_2015_7A.A.44</vt:lpstr>
      <vt:lpstr>enduris_2015_7A.A.45</vt:lpstr>
      <vt:lpstr>enduris_2015_7A.A.46</vt:lpstr>
      <vt:lpstr>enduris_2015_7A.A.47</vt:lpstr>
      <vt:lpstr>enduris_2015_7A.B.21</vt:lpstr>
      <vt:lpstr>enduris_2015_7A.B.22</vt:lpstr>
      <vt:lpstr>enduris_2015_7A.B.23</vt:lpstr>
      <vt:lpstr>enduris_2015_7A.B.24</vt:lpstr>
      <vt:lpstr>enduris_2015_7A.B.25</vt:lpstr>
      <vt:lpstr>enduris_2015_7A.B.26</vt:lpstr>
      <vt:lpstr>enduris_2015_7A.B.27</vt:lpstr>
      <vt:lpstr>enduris_2015_7A.B.28</vt:lpstr>
      <vt:lpstr>enduris_2015_7A.B.29</vt:lpstr>
      <vt:lpstr>enduris_2015_7A.B.30</vt:lpstr>
      <vt:lpstr>enduris_2015_7B.A.21</vt:lpstr>
      <vt:lpstr>enduris_2015_7B.A.22</vt:lpstr>
      <vt:lpstr>enduris_2015_7B.A.23</vt:lpstr>
      <vt:lpstr>enduris_2015_7B.A.24</vt:lpstr>
      <vt:lpstr>enduris_2015_7B.A.25</vt:lpstr>
      <vt:lpstr>enduris_2015_7B.A.26</vt:lpstr>
      <vt:lpstr>enduris_2015_7B.A.27</vt:lpstr>
      <vt:lpstr>enduris_2015_7B.A.28</vt:lpstr>
      <vt:lpstr>enduris_2015_7B.A.41</vt:lpstr>
      <vt:lpstr>enduris_2015_7B.A.42</vt:lpstr>
      <vt:lpstr>enduris_2015_7B.A.43</vt:lpstr>
      <vt:lpstr>enduris_2015_7B.A.44</vt:lpstr>
      <vt:lpstr>enduris_2015_7B.A.45</vt:lpstr>
      <vt:lpstr>enduris_2015_7B.A.46</vt:lpstr>
      <vt:lpstr>enduris_2015_7B.A.47</vt:lpstr>
      <vt:lpstr>enduris_2015_7B.A.48</vt:lpstr>
      <vt:lpstr>enduris_2015_7B.B.21</vt:lpstr>
      <vt:lpstr>enduris_2015_7B.B.22</vt:lpstr>
      <vt:lpstr>enduris_2015_7B.B.23</vt:lpstr>
      <vt:lpstr>enduris_2015_7B.B.24</vt:lpstr>
      <vt:lpstr>enduris_2015_7B.B.25</vt:lpstr>
      <vt:lpstr>enduris_2015_7B.B.26</vt:lpstr>
      <vt:lpstr>enduris_2015_7B.B.27</vt:lpstr>
      <vt:lpstr>enduris_2015_7B.B.28</vt:lpstr>
      <vt:lpstr>enduris_2015_7B.B.29</vt:lpstr>
      <vt:lpstr>enduris_2015_Total_Cost_Ex_1</vt:lpstr>
      <vt:lpstr>enduris_2015_Total_Cost_Ex_10</vt:lpstr>
      <vt:lpstr>enduris_2015_Total_Cost_Ex_2</vt:lpstr>
      <vt:lpstr>enduris_2015_Total_Cost_Ex_3</vt:lpstr>
      <vt:lpstr>enduris_2015_Total_Cost_Ex_4</vt:lpstr>
      <vt:lpstr>enduris_2015_Total_Cost_Ex_5</vt:lpstr>
      <vt:lpstr>enduris_2015_Total_Cost_Ex_6</vt:lpstr>
      <vt:lpstr>enduris_2015_Total_Cost_Ex_7</vt:lpstr>
      <vt:lpstr>enduris_2015_Total_Cost_Ex_8</vt:lpstr>
      <vt:lpstr>enduris_2015_Total_Cost_Ex_9</vt:lpstr>
      <vt:lpstr>enexis_2012_Total_Cost_Ex_1</vt:lpstr>
      <vt:lpstr>enexis_2012_Total_Cost_Ex_2</vt:lpstr>
      <vt:lpstr>enexis_2013_Total_Cost_Ex_1</vt:lpstr>
      <vt:lpstr>enexis_2013_Total_Cost_Ex_10</vt:lpstr>
      <vt:lpstr>enexis_2013_Total_Cost_Ex_11</vt:lpstr>
      <vt:lpstr>enexis_2013_Total_Cost_Ex_2</vt:lpstr>
      <vt:lpstr>enexis_2013_Total_Cost_Ex_3</vt:lpstr>
      <vt:lpstr>enexis_2013_Total_Cost_Ex_4</vt:lpstr>
      <vt:lpstr>enexis_2013_Total_Cost_Ex_5</vt:lpstr>
      <vt:lpstr>enexis_2013_Total_Cost_Ex_6</vt:lpstr>
      <vt:lpstr>enexis_2013_Total_Cost_Ex_7</vt:lpstr>
      <vt:lpstr>enexis_2013_Total_Cost_Ex_8</vt:lpstr>
      <vt:lpstr>enexis_2013_Total_Cost_Ex_9</vt:lpstr>
      <vt:lpstr>enexis_2014_2B.E.AD.tot</vt:lpstr>
      <vt:lpstr>enexis_2014_2B.E.TD.tot</vt:lpstr>
      <vt:lpstr>enexis_2014_3A.A.42</vt:lpstr>
      <vt:lpstr>enexis_2014_3A.A.43</vt:lpstr>
      <vt:lpstr>enexis_2014_3A.A.44</vt:lpstr>
      <vt:lpstr>enexis_2014_3A.A.45</vt:lpstr>
      <vt:lpstr>enexis_2014_3A.A.46</vt:lpstr>
      <vt:lpstr>enexis_2014_3A.A.47</vt:lpstr>
      <vt:lpstr>enexis_2014_3A.A.48</vt:lpstr>
      <vt:lpstr>enexis_2014_3A.A.49</vt:lpstr>
      <vt:lpstr>enexis_2014_3A.A.51</vt:lpstr>
      <vt:lpstr>enexis_2014_3B.A.51</vt:lpstr>
      <vt:lpstr>enexis_2014_3B.som.1</vt:lpstr>
      <vt:lpstr>enexis_2014_3B.som.2</vt:lpstr>
      <vt:lpstr>enexis_2014_3B.som.3</vt:lpstr>
      <vt:lpstr>enexis_2014_3B.som.4</vt:lpstr>
      <vt:lpstr>enexis_2014_3B.som.5</vt:lpstr>
      <vt:lpstr>enexis_2014_3B.som.6</vt:lpstr>
      <vt:lpstr>enexis_2014_3B.som.7</vt:lpstr>
      <vt:lpstr>enexis_2014_7A.A.21</vt:lpstr>
      <vt:lpstr>enexis_2014_7A.A.22</vt:lpstr>
      <vt:lpstr>enexis_2014_7A.A.23</vt:lpstr>
      <vt:lpstr>enexis_2014_7A.A.24</vt:lpstr>
      <vt:lpstr>enexis_2014_7A.A.25</vt:lpstr>
      <vt:lpstr>enexis_2014_7A.A.26</vt:lpstr>
      <vt:lpstr>enexis_2014_7A.A.27</vt:lpstr>
      <vt:lpstr>enexis_2014_7A.A.41</vt:lpstr>
      <vt:lpstr>enexis_2014_7A.A.42</vt:lpstr>
      <vt:lpstr>enexis_2014_7A.A.43</vt:lpstr>
      <vt:lpstr>enexis_2014_7A.A.44</vt:lpstr>
      <vt:lpstr>enexis_2014_7A.A.45</vt:lpstr>
      <vt:lpstr>enexis_2014_7A.A.46</vt:lpstr>
      <vt:lpstr>enexis_2014_7A.A.47</vt:lpstr>
      <vt:lpstr>enexis_2014_7A.B.21</vt:lpstr>
      <vt:lpstr>enexis_2014_7A.B.22</vt:lpstr>
      <vt:lpstr>enexis_2014_7A.B.23</vt:lpstr>
      <vt:lpstr>enexis_2014_7A.B.24</vt:lpstr>
      <vt:lpstr>enexis_2014_7A.B.25</vt:lpstr>
      <vt:lpstr>enexis_2014_7A.B.26</vt:lpstr>
      <vt:lpstr>enexis_2014_7A.B.27</vt:lpstr>
      <vt:lpstr>enexis_2014_7A.B.28</vt:lpstr>
      <vt:lpstr>enexis_2014_7A.B.29</vt:lpstr>
      <vt:lpstr>enexis_2014_7A.B.30</vt:lpstr>
      <vt:lpstr>enexis_2014_7B.A.21</vt:lpstr>
      <vt:lpstr>enexis_2014_7B.A.22</vt:lpstr>
      <vt:lpstr>enexis_2014_7B.A.23</vt:lpstr>
      <vt:lpstr>enexis_2014_7B.A.24</vt:lpstr>
      <vt:lpstr>enexis_2014_7B.A.25</vt:lpstr>
      <vt:lpstr>enexis_2014_7B.A.26</vt:lpstr>
      <vt:lpstr>enexis_2014_7B.A.27</vt:lpstr>
      <vt:lpstr>enexis_2014_7B.A.28</vt:lpstr>
      <vt:lpstr>enexis_2014_7B.A.41</vt:lpstr>
      <vt:lpstr>enexis_2014_7B.A.42</vt:lpstr>
      <vt:lpstr>enexis_2014_7B.A.43</vt:lpstr>
      <vt:lpstr>enexis_2014_7B.A.44</vt:lpstr>
      <vt:lpstr>enexis_2014_7B.A.45</vt:lpstr>
      <vt:lpstr>enexis_2014_7B.A.46</vt:lpstr>
      <vt:lpstr>enexis_2014_7B.A.47</vt:lpstr>
      <vt:lpstr>enexis_2014_7B.A.48</vt:lpstr>
      <vt:lpstr>enexis_2014_7B.B.21</vt:lpstr>
      <vt:lpstr>enexis_2014_7B.B.22</vt:lpstr>
      <vt:lpstr>enexis_2014_7B.B.23</vt:lpstr>
      <vt:lpstr>enexis_2014_7B.B.24</vt:lpstr>
      <vt:lpstr>enexis_2014_7B.B.25</vt:lpstr>
      <vt:lpstr>enexis_2014_7B.B.26</vt:lpstr>
      <vt:lpstr>enexis_2014_7B.B.27</vt:lpstr>
      <vt:lpstr>enexis_2014_7B.B.28</vt:lpstr>
      <vt:lpstr>enexis_2014_7B.B.29</vt:lpstr>
      <vt:lpstr>enexis_2014_Total_Cost_Ex_1</vt:lpstr>
      <vt:lpstr>enexis_2014_Total_Cost_Ex_10</vt:lpstr>
      <vt:lpstr>enexis_2014_Total_Cost_Ex_11</vt:lpstr>
      <vt:lpstr>enexis_2014_Total_Cost_Ex_2</vt:lpstr>
      <vt:lpstr>enexis_2014_Total_Cost_Ex_3</vt:lpstr>
      <vt:lpstr>enexis_2014_Total_Cost_Ex_4</vt:lpstr>
      <vt:lpstr>enexis_2014_Total_Cost_Ex_5</vt:lpstr>
      <vt:lpstr>enexis_2014_Total_Cost_Ex_6</vt:lpstr>
      <vt:lpstr>enexis_2014_Total_Cost_Ex_7</vt:lpstr>
      <vt:lpstr>enexis_2014_Total_Cost_Ex_8</vt:lpstr>
      <vt:lpstr>enexis_2014_Total_Cost_Ex_9</vt:lpstr>
      <vt:lpstr>enexis_2015_2B.E.AD.tot</vt:lpstr>
      <vt:lpstr>enexis_2015_2B.E.TD.tot</vt:lpstr>
      <vt:lpstr>enexis_2015_3A.A.42</vt:lpstr>
      <vt:lpstr>enexis_2015_3A.A.43</vt:lpstr>
      <vt:lpstr>enexis_2015_3A.A.44</vt:lpstr>
      <vt:lpstr>enexis_2015_3A.A.45</vt:lpstr>
      <vt:lpstr>enexis_2015_3A.A.46</vt:lpstr>
      <vt:lpstr>enexis_2015_3A.A.47</vt:lpstr>
      <vt:lpstr>enexis_2015_3A.A.48</vt:lpstr>
      <vt:lpstr>enexis_2015_3A.A.49</vt:lpstr>
      <vt:lpstr>enexis_2015_3A.A.51</vt:lpstr>
      <vt:lpstr>enexis_2015_3B.A.51</vt:lpstr>
      <vt:lpstr>enexis_2015_3B.som.1</vt:lpstr>
      <vt:lpstr>enexis_2015_3B.som.2</vt:lpstr>
      <vt:lpstr>enexis_2015_3B.som.3</vt:lpstr>
      <vt:lpstr>enexis_2015_3B.som.4</vt:lpstr>
      <vt:lpstr>enexis_2015_3B.som.5</vt:lpstr>
      <vt:lpstr>enexis_2015_3B.som.6</vt:lpstr>
      <vt:lpstr>enexis_2015_3B.som.7</vt:lpstr>
      <vt:lpstr>enexis_2015_7A.A.21</vt:lpstr>
      <vt:lpstr>enexis_2015_7A.A.22</vt:lpstr>
      <vt:lpstr>enexis_2015_7A.A.23</vt:lpstr>
      <vt:lpstr>enexis_2015_7A.A.24</vt:lpstr>
      <vt:lpstr>enexis_2015_7A.A.25</vt:lpstr>
      <vt:lpstr>enexis_2015_7A.A.26</vt:lpstr>
      <vt:lpstr>enexis_2015_7A.A.27</vt:lpstr>
      <vt:lpstr>enexis_2015_7A.A.41</vt:lpstr>
      <vt:lpstr>enexis_2015_7A.A.42</vt:lpstr>
      <vt:lpstr>enexis_2015_7A.A.43</vt:lpstr>
      <vt:lpstr>enexis_2015_7A.A.44</vt:lpstr>
      <vt:lpstr>enexis_2015_7A.A.45</vt:lpstr>
      <vt:lpstr>enexis_2015_7A.A.46</vt:lpstr>
      <vt:lpstr>enexis_2015_7A.A.47</vt:lpstr>
      <vt:lpstr>enexis_2015_7A.B.21</vt:lpstr>
      <vt:lpstr>enexis_2015_7A.B.22</vt:lpstr>
      <vt:lpstr>enexis_2015_7A.B.23</vt:lpstr>
      <vt:lpstr>enexis_2015_7A.B.24</vt:lpstr>
      <vt:lpstr>enexis_2015_7A.B.25</vt:lpstr>
      <vt:lpstr>enexis_2015_7A.B.26</vt:lpstr>
      <vt:lpstr>enexis_2015_7A.B.27</vt:lpstr>
      <vt:lpstr>enexis_2015_7A.B.28</vt:lpstr>
      <vt:lpstr>enexis_2015_7A.B.29</vt:lpstr>
      <vt:lpstr>enexis_2015_7A.B.30</vt:lpstr>
      <vt:lpstr>enexis_2015_7B.A.21</vt:lpstr>
      <vt:lpstr>enexis_2015_7B.A.22</vt:lpstr>
      <vt:lpstr>enexis_2015_7B.A.23</vt:lpstr>
      <vt:lpstr>enexis_2015_7B.A.24</vt:lpstr>
      <vt:lpstr>enexis_2015_7B.A.25</vt:lpstr>
      <vt:lpstr>enexis_2015_7B.A.26</vt:lpstr>
      <vt:lpstr>enexis_2015_7B.A.27</vt:lpstr>
      <vt:lpstr>enexis_2015_7B.A.28</vt:lpstr>
      <vt:lpstr>enexis_2015_7B.A.41</vt:lpstr>
      <vt:lpstr>enexis_2015_7B.A.42</vt:lpstr>
      <vt:lpstr>enexis_2015_7B.A.43</vt:lpstr>
      <vt:lpstr>enexis_2015_7B.A.44</vt:lpstr>
      <vt:lpstr>enexis_2015_7B.A.45</vt:lpstr>
      <vt:lpstr>enexis_2015_7B.A.46</vt:lpstr>
      <vt:lpstr>enexis_2015_7B.A.47</vt:lpstr>
      <vt:lpstr>enexis_2015_7B.A.48</vt:lpstr>
      <vt:lpstr>enexis_2015_7B.B.21</vt:lpstr>
      <vt:lpstr>enexis_2015_7B.B.22</vt:lpstr>
      <vt:lpstr>enexis_2015_7B.B.23</vt:lpstr>
      <vt:lpstr>enexis_2015_7B.B.24</vt:lpstr>
      <vt:lpstr>enexis_2015_7B.B.25</vt:lpstr>
      <vt:lpstr>enexis_2015_7B.B.26</vt:lpstr>
      <vt:lpstr>enexis_2015_7B.B.27</vt:lpstr>
      <vt:lpstr>enexis_2015_7B.B.28</vt:lpstr>
      <vt:lpstr>enexis_2015_7B.B.29</vt:lpstr>
      <vt:lpstr>enexis_2015_Total_Cost_Ex_1</vt:lpstr>
      <vt:lpstr>enexis_2015_Total_Cost_Ex_10</vt:lpstr>
      <vt:lpstr>enexis_2015_Total_Cost_Ex_2</vt:lpstr>
      <vt:lpstr>enexis_2015_Total_Cost_Ex_3</vt:lpstr>
      <vt:lpstr>enexis_2015_Total_Cost_Ex_4</vt:lpstr>
      <vt:lpstr>enexis_2015_Total_Cost_Ex_5</vt:lpstr>
      <vt:lpstr>enexis_2015_Total_Cost_Ex_6</vt:lpstr>
      <vt:lpstr>enexis_2015_Total_Cost_Ex_7</vt:lpstr>
      <vt:lpstr>enexis_2015_Total_Cost_Ex_8</vt:lpstr>
      <vt:lpstr>enexis_2015_Total_Cost_Ex_9</vt:lpstr>
      <vt:lpstr>liander_2012_Total_Cost_Ex_1</vt:lpstr>
      <vt:lpstr>liander_2012_Total_Cost_Ex_2</vt:lpstr>
      <vt:lpstr>liander_2013_Total_Cost_Ex_1</vt:lpstr>
      <vt:lpstr>liander_2013_Total_Cost_Ex_10</vt:lpstr>
      <vt:lpstr>liander_2013_Total_Cost_Ex_11</vt:lpstr>
      <vt:lpstr>liander_2013_Total_Cost_Ex_2</vt:lpstr>
      <vt:lpstr>liander_2013_Total_Cost_Ex_3</vt:lpstr>
      <vt:lpstr>liander_2013_Total_Cost_Ex_4</vt:lpstr>
      <vt:lpstr>liander_2013_Total_Cost_Ex_5</vt:lpstr>
      <vt:lpstr>liander_2013_Total_Cost_Ex_6</vt:lpstr>
      <vt:lpstr>liander_2013_Total_Cost_Ex_7</vt:lpstr>
      <vt:lpstr>liander_2013_Total_Cost_Ex_8</vt:lpstr>
      <vt:lpstr>liander_2013_Total_Cost_Ex_9</vt:lpstr>
      <vt:lpstr>liander_2014_2B.E.AD.tot</vt:lpstr>
      <vt:lpstr>liander_2014_2B.E.TD.tot</vt:lpstr>
      <vt:lpstr>liander_2014_3A.A.42</vt:lpstr>
      <vt:lpstr>liander_2014_3A.A.43</vt:lpstr>
      <vt:lpstr>liander_2014_3A.A.44</vt:lpstr>
      <vt:lpstr>liander_2014_3A.A.45</vt:lpstr>
      <vt:lpstr>liander_2014_3A.A.46</vt:lpstr>
      <vt:lpstr>liander_2014_3A.A.47</vt:lpstr>
      <vt:lpstr>liander_2014_3A.A.48</vt:lpstr>
      <vt:lpstr>liander_2014_3A.A.49</vt:lpstr>
      <vt:lpstr>liander_2014_3A.A.51</vt:lpstr>
      <vt:lpstr>liander_2014_3B.A.51</vt:lpstr>
      <vt:lpstr>liander_2014_3B.som.1</vt:lpstr>
      <vt:lpstr>liander_2014_3B.som.2</vt:lpstr>
      <vt:lpstr>liander_2014_3B.som.3</vt:lpstr>
      <vt:lpstr>liander_2014_3B.som.4</vt:lpstr>
      <vt:lpstr>liander_2014_3B.som.5</vt:lpstr>
      <vt:lpstr>liander_2014_3B.som.6</vt:lpstr>
      <vt:lpstr>liander_2014_3B.som.7</vt:lpstr>
      <vt:lpstr>liander_2014_7A.A.21</vt:lpstr>
      <vt:lpstr>liander_2014_7A.A.22</vt:lpstr>
      <vt:lpstr>liander_2014_7A.A.23</vt:lpstr>
      <vt:lpstr>liander_2014_7A.A.24</vt:lpstr>
      <vt:lpstr>liander_2014_7A.A.25</vt:lpstr>
      <vt:lpstr>liander_2014_7A.A.26</vt:lpstr>
      <vt:lpstr>liander_2014_7A.A.27</vt:lpstr>
      <vt:lpstr>liander_2014_7A.A.41</vt:lpstr>
      <vt:lpstr>liander_2014_7A.A.42</vt:lpstr>
      <vt:lpstr>liander_2014_7A.A.43</vt:lpstr>
      <vt:lpstr>liander_2014_7A.A.44</vt:lpstr>
      <vt:lpstr>liander_2014_7A.A.45</vt:lpstr>
      <vt:lpstr>liander_2014_7A.A.46</vt:lpstr>
      <vt:lpstr>liander_2014_7A.A.47</vt:lpstr>
      <vt:lpstr>liander_2014_7A.B.21</vt:lpstr>
      <vt:lpstr>liander_2014_7A.B.22</vt:lpstr>
      <vt:lpstr>liander_2014_7A.B.23</vt:lpstr>
      <vt:lpstr>liander_2014_7A.B.24</vt:lpstr>
      <vt:lpstr>liander_2014_7A.B.25</vt:lpstr>
      <vt:lpstr>liander_2014_7A.B.26</vt:lpstr>
      <vt:lpstr>liander_2014_7A.B.27</vt:lpstr>
      <vt:lpstr>liander_2014_7A.B.28</vt:lpstr>
      <vt:lpstr>liander_2014_7A.B.29</vt:lpstr>
      <vt:lpstr>liander_2014_7A.B.30</vt:lpstr>
      <vt:lpstr>liander_2014_7B.A.21</vt:lpstr>
      <vt:lpstr>liander_2014_7B.A.22</vt:lpstr>
      <vt:lpstr>liander_2014_7B.A.23</vt:lpstr>
      <vt:lpstr>liander_2014_7B.A.24</vt:lpstr>
      <vt:lpstr>liander_2014_7B.A.25</vt:lpstr>
      <vt:lpstr>liander_2014_7B.A.26</vt:lpstr>
      <vt:lpstr>liander_2014_7B.A.27</vt:lpstr>
      <vt:lpstr>liander_2014_7B.A.28</vt:lpstr>
      <vt:lpstr>liander_2014_7B.A.41</vt:lpstr>
      <vt:lpstr>liander_2014_7B.A.42</vt:lpstr>
      <vt:lpstr>liander_2014_7B.A.43</vt:lpstr>
      <vt:lpstr>liander_2014_7B.A.44</vt:lpstr>
      <vt:lpstr>liander_2014_7B.A.45</vt:lpstr>
      <vt:lpstr>liander_2014_7B.A.46</vt:lpstr>
      <vt:lpstr>liander_2014_7B.A.47</vt:lpstr>
      <vt:lpstr>liander_2014_7B.A.48</vt:lpstr>
      <vt:lpstr>liander_2014_7B.B.21</vt:lpstr>
      <vt:lpstr>liander_2014_7B.B.22</vt:lpstr>
      <vt:lpstr>liander_2014_7B.B.23</vt:lpstr>
      <vt:lpstr>liander_2014_7B.B.24</vt:lpstr>
      <vt:lpstr>liander_2014_7B.B.25</vt:lpstr>
      <vt:lpstr>liander_2014_7B.B.26</vt:lpstr>
      <vt:lpstr>liander_2014_7B.B.27</vt:lpstr>
      <vt:lpstr>liander_2014_7B.B.28</vt:lpstr>
      <vt:lpstr>liander_2014_7B.B.29</vt:lpstr>
      <vt:lpstr>liander_2014_Total_Cost_Ex_1</vt:lpstr>
      <vt:lpstr>liander_2014_Total_Cost_Ex_10</vt:lpstr>
      <vt:lpstr>liander_2014_Total_Cost_Ex_11</vt:lpstr>
      <vt:lpstr>liander_2014_Total_Cost_Ex_2</vt:lpstr>
      <vt:lpstr>liander_2014_Total_Cost_Ex_3</vt:lpstr>
      <vt:lpstr>liander_2014_Total_Cost_Ex_4</vt:lpstr>
      <vt:lpstr>liander_2014_Total_Cost_Ex_5</vt:lpstr>
      <vt:lpstr>liander_2014_Total_Cost_Ex_6</vt:lpstr>
      <vt:lpstr>liander_2014_Total_Cost_Ex_7</vt:lpstr>
      <vt:lpstr>liander_2014_Total_Cost_Ex_8</vt:lpstr>
      <vt:lpstr>liander_2014_Total_Cost_Ex_9</vt:lpstr>
      <vt:lpstr>liander_2015_2B.E.AD.tot</vt:lpstr>
      <vt:lpstr>liander_2015_2B.E.TD.tot</vt:lpstr>
      <vt:lpstr>liander_2015_3A.A.42</vt:lpstr>
      <vt:lpstr>liander_2015_3A.A.43</vt:lpstr>
      <vt:lpstr>liander_2015_3A.A.44</vt:lpstr>
      <vt:lpstr>liander_2015_3A.A.45</vt:lpstr>
      <vt:lpstr>liander_2015_3A.A.46</vt:lpstr>
      <vt:lpstr>liander_2015_3A.A.47</vt:lpstr>
      <vt:lpstr>liander_2015_3A.A.48</vt:lpstr>
      <vt:lpstr>liander_2015_3A.A.49</vt:lpstr>
      <vt:lpstr>liander_2015_3A.A.51</vt:lpstr>
      <vt:lpstr>liander_2015_3B.A.51</vt:lpstr>
      <vt:lpstr>liander_2015_3B.som.1</vt:lpstr>
      <vt:lpstr>liander_2015_3B.som.2</vt:lpstr>
      <vt:lpstr>liander_2015_3B.som.3</vt:lpstr>
      <vt:lpstr>liander_2015_3B.som.4</vt:lpstr>
      <vt:lpstr>liander_2015_3B.som.5</vt:lpstr>
      <vt:lpstr>liander_2015_3B.som.6</vt:lpstr>
      <vt:lpstr>liander_2015_3B.som.7</vt:lpstr>
      <vt:lpstr>liander_2015_7A.A.21</vt:lpstr>
      <vt:lpstr>liander_2015_7A.A.22</vt:lpstr>
      <vt:lpstr>liander_2015_7A.A.23</vt:lpstr>
      <vt:lpstr>liander_2015_7A.A.24</vt:lpstr>
      <vt:lpstr>liander_2015_7A.A.25</vt:lpstr>
      <vt:lpstr>liander_2015_7A.A.26</vt:lpstr>
      <vt:lpstr>liander_2015_7A.A.27</vt:lpstr>
      <vt:lpstr>liander_2015_7A.A.41</vt:lpstr>
      <vt:lpstr>liander_2015_7A.A.42</vt:lpstr>
      <vt:lpstr>liander_2015_7A.A.43</vt:lpstr>
      <vt:lpstr>liander_2015_7A.A.44</vt:lpstr>
      <vt:lpstr>liander_2015_7A.A.45</vt:lpstr>
      <vt:lpstr>liander_2015_7A.A.46</vt:lpstr>
      <vt:lpstr>liander_2015_7A.A.47</vt:lpstr>
      <vt:lpstr>liander_2015_7A.B.21</vt:lpstr>
      <vt:lpstr>liander_2015_7A.B.22</vt:lpstr>
      <vt:lpstr>liander_2015_7A.B.23</vt:lpstr>
      <vt:lpstr>liander_2015_7A.B.24</vt:lpstr>
      <vt:lpstr>liander_2015_7A.B.25</vt:lpstr>
      <vt:lpstr>liander_2015_7A.B.26</vt:lpstr>
      <vt:lpstr>liander_2015_7A.B.27</vt:lpstr>
      <vt:lpstr>liander_2015_7A.B.28</vt:lpstr>
      <vt:lpstr>liander_2015_7A.B.29</vt:lpstr>
      <vt:lpstr>liander_2015_7A.B.30</vt:lpstr>
      <vt:lpstr>liander_2015_7B.A.21</vt:lpstr>
      <vt:lpstr>liander_2015_7B.A.22</vt:lpstr>
      <vt:lpstr>liander_2015_7B.A.23</vt:lpstr>
      <vt:lpstr>liander_2015_7B.A.24</vt:lpstr>
      <vt:lpstr>liander_2015_7B.A.25</vt:lpstr>
      <vt:lpstr>liander_2015_7B.A.26</vt:lpstr>
      <vt:lpstr>liander_2015_7B.A.27</vt:lpstr>
      <vt:lpstr>liander_2015_7B.A.28</vt:lpstr>
      <vt:lpstr>liander_2015_7B.A.41</vt:lpstr>
      <vt:lpstr>liander_2015_7B.A.42</vt:lpstr>
      <vt:lpstr>liander_2015_7B.A.43</vt:lpstr>
      <vt:lpstr>liander_2015_7B.A.44</vt:lpstr>
      <vt:lpstr>liander_2015_7B.A.45</vt:lpstr>
      <vt:lpstr>liander_2015_7B.A.46</vt:lpstr>
      <vt:lpstr>liander_2015_7B.A.47</vt:lpstr>
      <vt:lpstr>liander_2015_7B.A.48</vt:lpstr>
      <vt:lpstr>liander_2015_7B.B.21</vt:lpstr>
      <vt:lpstr>liander_2015_7B.B.22</vt:lpstr>
      <vt:lpstr>liander_2015_7B.B.23</vt:lpstr>
      <vt:lpstr>liander_2015_7B.B.24</vt:lpstr>
      <vt:lpstr>liander_2015_7B.B.25</vt:lpstr>
      <vt:lpstr>liander_2015_7B.B.26</vt:lpstr>
      <vt:lpstr>liander_2015_7B.B.27</vt:lpstr>
      <vt:lpstr>liander_2015_7B.B.28</vt:lpstr>
      <vt:lpstr>liander_2015_7B.B.29</vt:lpstr>
      <vt:lpstr>liander_2015_Total_Cost_Ex_1</vt:lpstr>
      <vt:lpstr>liander_2015_Total_Cost_Ex_10</vt:lpstr>
      <vt:lpstr>liander_2015_Total_Cost_Ex_2</vt:lpstr>
      <vt:lpstr>liander_2015_Total_Cost_Ex_3</vt:lpstr>
      <vt:lpstr>liander_2015_Total_Cost_Ex_4</vt:lpstr>
      <vt:lpstr>liander_2015_Total_Cost_Ex_5</vt:lpstr>
      <vt:lpstr>liander_2015_Total_Cost_Ex_6</vt:lpstr>
      <vt:lpstr>liander_2015_Total_Cost_Ex_7</vt:lpstr>
      <vt:lpstr>liander_2015_Total_Cost_Ex_8</vt:lpstr>
      <vt:lpstr>liander_2015_Total_Cost_Ex_9</vt:lpstr>
      <vt:lpstr>rendo_2012_Total_Cost_Ex_1</vt:lpstr>
      <vt:lpstr>rendo_2012_Total_Cost_Ex_2</vt:lpstr>
      <vt:lpstr>rendo_2013_Total_Cost_Ex_1</vt:lpstr>
      <vt:lpstr>rendo_2013_Total_Cost_Ex_10</vt:lpstr>
      <vt:lpstr>rendo_2013_Total_Cost_Ex_11</vt:lpstr>
      <vt:lpstr>rendo_2013_Total_Cost_Ex_2</vt:lpstr>
      <vt:lpstr>rendo_2013_Total_Cost_Ex_3</vt:lpstr>
      <vt:lpstr>rendo_2013_Total_Cost_Ex_4</vt:lpstr>
      <vt:lpstr>rendo_2013_Total_Cost_Ex_5</vt:lpstr>
      <vt:lpstr>rendo_2013_Total_Cost_Ex_6</vt:lpstr>
      <vt:lpstr>rendo_2013_Total_Cost_Ex_7</vt:lpstr>
      <vt:lpstr>rendo_2013_Total_Cost_Ex_8</vt:lpstr>
      <vt:lpstr>rendo_2013_Total_Cost_Ex_9</vt:lpstr>
      <vt:lpstr>rendo_2014_2B.E.AD.tot</vt:lpstr>
      <vt:lpstr>rendo_2014_2B.E.TD.tot</vt:lpstr>
      <vt:lpstr>rendo_2014_3A.A.42</vt:lpstr>
      <vt:lpstr>rendo_2014_3A.A.43</vt:lpstr>
      <vt:lpstr>rendo_2014_3A.A.44</vt:lpstr>
      <vt:lpstr>rendo_2014_3A.A.45</vt:lpstr>
      <vt:lpstr>rendo_2014_3A.A.46</vt:lpstr>
      <vt:lpstr>rendo_2014_3A.A.47</vt:lpstr>
      <vt:lpstr>rendo_2014_3A.A.48</vt:lpstr>
      <vt:lpstr>rendo_2014_3A.A.49</vt:lpstr>
      <vt:lpstr>rendo_2014_3A.A.51</vt:lpstr>
      <vt:lpstr>rendo_2014_3B.A.51</vt:lpstr>
      <vt:lpstr>rendo_2014_3B.som.1</vt:lpstr>
      <vt:lpstr>rendo_2014_3B.som.2</vt:lpstr>
      <vt:lpstr>rendo_2014_3B.som.3</vt:lpstr>
      <vt:lpstr>rendo_2014_3B.som.4</vt:lpstr>
      <vt:lpstr>rendo_2014_3B.som.5</vt:lpstr>
      <vt:lpstr>rendo_2014_3B.som.6</vt:lpstr>
      <vt:lpstr>rendo_2014_3B.som.7</vt:lpstr>
      <vt:lpstr>rendo_2014_7A.A.21</vt:lpstr>
      <vt:lpstr>rendo_2014_7A.A.22</vt:lpstr>
      <vt:lpstr>rendo_2014_7A.A.23</vt:lpstr>
      <vt:lpstr>rendo_2014_7A.A.24</vt:lpstr>
      <vt:lpstr>rendo_2014_7A.A.25</vt:lpstr>
      <vt:lpstr>rendo_2014_7A.A.26</vt:lpstr>
      <vt:lpstr>rendo_2014_7A.A.27</vt:lpstr>
      <vt:lpstr>rendo_2014_7A.A.41</vt:lpstr>
      <vt:lpstr>rendo_2014_7A.A.42</vt:lpstr>
      <vt:lpstr>rendo_2014_7A.A.43</vt:lpstr>
      <vt:lpstr>rendo_2014_7A.A.44</vt:lpstr>
      <vt:lpstr>rendo_2014_7A.A.45</vt:lpstr>
      <vt:lpstr>rendo_2014_7A.A.46</vt:lpstr>
      <vt:lpstr>rendo_2014_7A.A.47</vt:lpstr>
      <vt:lpstr>rendo_2014_7A.B.21</vt:lpstr>
      <vt:lpstr>rendo_2014_7A.B.22</vt:lpstr>
      <vt:lpstr>rendo_2014_7A.B.23</vt:lpstr>
      <vt:lpstr>rendo_2014_7A.B.24</vt:lpstr>
      <vt:lpstr>rendo_2014_7A.B.25</vt:lpstr>
      <vt:lpstr>rendo_2014_7A.B.26</vt:lpstr>
      <vt:lpstr>rendo_2014_7A.B.27</vt:lpstr>
      <vt:lpstr>rendo_2014_7A.B.28</vt:lpstr>
      <vt:lpstr>rendo_2014_7A.B.29</vt:lpstr>
      <vt:lpstr>rendo_2014_7A.B.30</vt:lpstr>
      <vt:lpstr>rendo_2014_7B.A.21</vt:lpstr>
      <vt:lpstr>rendo_2014_7B.A.22</vt:lpstr>
      <vt:lpstr>rendo_2014_7B.A.23</vt:lpstr>
      <vt:lpstr>rendo_2014_7B.A.24</vt:lpstr>
      <vt:lpstr>rendo_2014_7B.A.25</vt:lpstr>
      <vt:lpstr>rendo_2014_7B.A.26</vt:lpstr>
      <vt:lpstr>rendo_2014_7B.A.27</vt:lpstr>
      <vt:lpstr>rendo_2014_7B.A.28</vt:lpstr>
      <vt:lpstr>rendo_2014_7B.A.41</vt:lpstr>
      <vt:lpstr>rendo_2014_7B.A.42</vt:lpstr>
      <vt:lpstr>rendo_2014_7B.A.43</vt:lpstr>
      <vt:lpstr>rendo_2014_7B.A.44</vt:lpstr>
      <vt:lpstr>rendo_2014_7B.A.45</vt:lpstr>
      <vt:lpstr>rendo_2014_7B.A.46</vt:lpstr>
      <vt:lpstr>rendo_2014_7B.A.47</vt:lpstr>
      <vt:lpstr>rendo_2014_7B.A.48</vt:lpstr>
      <vt:lpstr>rendo_2014_7B.B.21</vt:lpstr>
      <vt:lpstr>rendo_2014_7B.B.22</vt:lpstr>
      <vt:lpstr>rendo_2014_7B.B.23</vt:lpstr>
      <vt:lpstr>rendo_2014_7B.B.24</vt:lpstr>
      <vt:lpstr>rendo_2014_7B.B.25</vt:lpstr>
      <vt:lpstr>rendo_2014_7B.B.26</vt:lpstr>
      <vt:lpstr>rendo_2014_7B.B.27</vt:lpstr>
      <vt:lpstr>rendo_2014_7B.B.28</vt:lpstr>
      <vt:lpstr>rendo_2014_7B.B.29</vt:lpstr>
      <vt:lpstr>rendo_2014_Total_Cost_Ex_1</vt:lpstr>
      <vt:lpstr>rendo_2014_Total_Cost_Ex_10</vt:lpstr>
      <vt:lpstr>rendo_2014_Total_Cost_Ex_11</vt:lpstr>
      <vt:lpstr>rendo_2014_Total_Cost_Ex_2</vt:lpstr>
      <vt:lpstr>rendo_2014_Total_Cost_Ex_3</vt:lpstr>
      <vt:lpstr>rendo_2014_Total_Cost_Ex_4</vt:lpstr>
      <vt:lpstr>rendo_2014_Total_Cost_Ex_5</vt:lpstr>
      <vt:lpstr>rendo_2014_Total_Cost_Ex_6</vt:lpstr>
      <vt:lpstr>rendo_2014_Total_Cost_Ex_7</vt:lpstr>
      <vt:lpstr>rendo_2014_Total_Cost_Ex_8</vt:lpstr>
      <vt:lpstr>rendo_2014_Total_Cost_Ex_9</vt:lpstr>
      <vt:lpstr>rendo_2015_2B.E.AD.tot</vt:lpstr>
      <vt:lpstr>rendo_2015_2B.E.TD.tot</vt:lpstr>
      <vt:lpstr>rendo_2015_3A.A.42</vt:lpstr>
      <vt:lpstr>rendo_2015_3A.A.43</vt:lpstr>
      <vt:lpstr>rendo_2015_3A.A.44</vt:lpstr>
      <vt:lpstr>rendo_2015_3A.A.45</vt:lpstr>
      <vt:lpstr>rendo_2015_3A.A.46</vt:lpstr>
      <vt:lpstr>rendo_2015_3A.A.47</vt:lpstr>
      <vt:lpstr>rendo_2015_3A.A.48</vt:lpstr>
      <vt:lpstr>rendo_2015_3A.A.49</vt:lpstr>
      <vt:lpstr>rendo_2015_3A.A.51</vt:lpstr>
      <vt:lpstr>rendo_2015_3B.A.51</vt:lpstr>
      <vt:lpstr>rendo_2015_3B.som.1</vt:lpstr>
      <vt:lpstr>rendo_2015_3B.som.2</vt:lpstr>
      <vt:lpstr>rendo_2015_3B.som.3</vt:lpstr>
      <vt:lpstr>rendo_2015_3B.som.4</vt:lpstr>
      <vt:lpstr>rendo_2015_3B.som.5</vt:lpstr>
      <vt:lpstr>rendo_2015_3B.som.6</vt:lpstr>
      <vt:lpstr>rendo_2015_3B.som.7</vt:lpstr>
      <vt:lpstr>rendo_2015_7A.A.21</vt:lpstr>
      <vt:lpstr>rendo_2015_7A.A.22</vt:lpstr>
      <vt:lpstr>rendo_2015_7A.A.23</vt:lpstr>
      <vt:lpstr>rendo_2015_7A.A.24</vt:lpstr>
      <vt:lpstr>rendo_2015_7A.A.25</vt:lpstr>
      <vt:lpstr>rendo_2015_7A.A.26</vt:lpstr>
      <vt:lpstr>rendo_2015_7A.A.27</vt:lpstr>
      <vt:lpstr>rendo_2015_7A.A.41</vt:lpstr>
      <vt:lpstr>rendo_2015_7A.A.42</vt:lpstr>
      <vt:lpstr>rendo_2015_7A.A.43</vt:lpstr>
      <vt:lpstr>rendo_2015_7A.A.44</vt:lpstr>
      <vt:lpstr>rendo_2015_7A.A.45</vt:lpstr>
      <vt:lpstr>rendo_2015_7A.A.46</vt:lpstr>
      <vt:lpstr>rendo_2015_7A.A.47</vt:lpstr>
      <vt:lpstr>rendo_2015_7A.B.21</vt:lpstr>
      <vt:lpstr>rendo_2015_7A.B.22</vt:lpstr>
      <vt:lpstr>rendo_2015_7A.B.23</vt:lpstr>
      <vt:lpstr>rendo_2015_7A.B.24</vt:lpstr>
      <vt:lpstr>rendo_2015_7A.B.25</vt:lpstr>
      <vt:lpstr>rendo_2015_7A.B.26</vt:lpstr>
      <vt:lpstr>rendo_2015_7A.B.27</vt:lpstr>
      <vt:lpstr>rendo_2015_7A.B.28</vt:lpstr>
      <vt:lpstr>rendo_2015_7A.B.29</vt:lpstr>
      <vt:lpstr>rendo_2015_7A.B.30</vt:lpstr>
      <vt:lpstr>rendo_2015_7B.A.21</vt:lpstr>
      <vt:lpstr>rendo_2015_7B.A.22</vt:lpstr>
      <vt:lpstr>rendo_2015_7B.A.23</vt:lpstr>
      <vt:lpstr>rendo_2015_7B.A.24</vt:lpstr>
      <vt:lpstr>rendo_2015_7B.A.25</vt:lpstr>
      <vt:lpstr>rendo_2015_7B.A.26</vt:lpstr>
      <vt:lpstr>rendo_2015_7B.A.27</vt:lpstr>
      <vt:lpstr>rendo_2015_7B.A.28</vt:lpstr>
      <vt:lpstr>rendo_2015_7B.A.41</vt:lpstr>
      <vt:lpstr>rendo_2015_7B.A.42</vt:lpstr>
      <vt:lpstr>rendo_2015_7B.A.43</vt:lpstr>
      <vt:lpstr>rendo_2015_7B.A.44</vt:lpstr>
      <vt:lpstr>rendo_2015_7B.A.45</vt:lpstr>
      <vt:lpstr>rendo_2015_7B.A.46</vt:lpstr>
      <vt:lpstr>rendo_2015_7B.A.47</vt:lpstr>
      <vt:lpstr>rendo_2015_7B.A.48</vt:lpstr>
      <vt:lpstr>rendo_2015_7B.B.21</vt:lpstr>
      <vt:lpstr>rendo_2015_7B.B.22</vt:lpstr>
      <vt:lpstr>rendo_2015_7B.B.23</vt:lpstr>
      <vt:lpstr>rendo_2015_7B.B.24</vt:lpstr>
      <vt:lpstr>rendo_2015_7B.B.25</vt:lpstr>
      <vt:lpstr>rendo_2015_7B.B.26</vt:lpstr>
      <vt:lpstr>rendo_2015_7B.B.27</vt:lpstr>
      <vt:lpstr>rendo_2015_7B.B.28</vt:lpstr>
      <vt:lpstr>rendo_2015_7B.B.29</vt:lpstr>
      <vt:lpstr>rendo_2015_Total_Cost_Ex_1</vt:lpstr>
      <vt:lpstr>rendo_2015_Total_Cost_Ex_10</vt:lpstr>
      <vt:lpstr>rendo_2015_Total_Cost_Ex_2</vt:lpstr>
      <vt:lpstr>rendo_2015_Total_Cost_Ex_3</vt:lpstr>
      <vt:lpstr>rendo_2015_Total_Cost_Ex_4</vt:lpstr>
      <vt:lpstr>rendo_2015_Total_Cost_Ex_5</vt:lpstr>
      <vt:lpstr>rendo_2015_Total_Cost_Ex_6</vt:lpstr>
      <vt:lpstr>rendo_2015_Total_Cost_Ex_7</vt:lpstr>
      <vt:lpstr>rendo_2015_Total_Cost_Ex_8</vt:lpstr>
      <vt:lpstr>rendo_2015_Total_Cost_Ex_9</vt:lpstr>
      <vt:lpstr>Savings_2012_Total_Cost_Ex</vt:lpstr>
      <vt:lpstr>Savings_2013_Total_Cost_Ex</vt:lpstr>
      <vt:lpstr>stedin_2012_Total_Cost_Ex_1</vt:lpstr>
      <vt:lpstr>stedin_2012_Total_Cost_Ex_2</vt:lpstr>
      <vt:lpstr>stedin_2013_Total_Cost_Ex_1</vt:lpstr>
      <vt:lpstr>stedin_2013_Total_Cost_Ex_10</vt:lpstr>
      <vt:lpstr>stedin_2013_Total_Cost_Ex_11</vt:lpstr>
      <vt:lpstr>stedin_2013_Total_Cost_Ex_2</vt:lpstr>
      <vt:lpstr>stedin_2013_Total_Cost_Ex_3</vt:lpstr>
      <vt:lpstr>stedin_2013_Total_Cost_Ex_4</vt:lpstr>
      <vt:lpstr>stedin_2013_Total_Cost_Ex_5</vt:lpstr>
      <vt:lpstr>stedin_2013_Total_Cost_Ex_6</vt:lpstr>
      <vt:lpstr>stedin_2013_Total_Cost_Ex_7</vt:lpstr>
      <vt:lpstr>stedin_2013_Total_Cost_Ex_8</vt:lpstr>
      <vt:lpstr>stedin_2013_Total_Cost_Ex_9</vt:lpstr>
      <vt:lpstr>stedin_2014_2B.E.AD.tot</vt:lpstr>
      <vt:lpstr>stedin_2014_2B.E.TD.tot</vt:lpstr>
      <vt:lpstr>stedin_2014_3A.A.42</vt:lpstr>
      <vt:lpstr>stedin_2014_3A.A.43</vt:lpstr>
      <vt:lpstr>stedin_2014_3A.A.44</vt:lpstr>
      <vt:lpstr>stedin_2014_3A.A.45</vt:lpstr>
      <vt:lpstr>stedin_2014_3A.A.46</vt:lpstr>
      <vt:lpstr>stedin_2014_3A.A.47</vt:lpstr>
      <vt:lpstr>stedin_2014_3A.A.48</vt:lpstr>
      <vt:lpstr>stedin_2014_3A.A.49</vt:lpstr>
      <vt:lpstr>stedin_2014_3A.A.51</vt:lpstr>
      <vt:lpstr>stedin_2014_3B.A.51</vt:lpstr>
      <vt:lpstr>stedin_2014_3B.som.1</vt:lpstr>
      <vt:lpstr>stedin_2014_3B.som.2</vt:lpstr>
      <vt:lpstr>stedin_2014_3B.som.3</vt:lpstr>
      <vt:lpstr>stedin_2014_3B.som.4</vt:lpstr>
      <vt:lpstr>stedin_2014_3B.som.5</vt:lpstr>
      <vt:lpstr>stedin_2014_3B.som.6</vt:lpstr>
      <vt:lpstr>stedin_2014_3B.som.7</vt:lpstr>
      <vt:lpstr>stedin_2014_7A.A.21</vt:lpstr>
      <vt:lpstr>stedin_2014_7A.A.22</vt:lpstr>
      <vt:lpstr>stedin_2014_7A.A.23</vt:lpstr>
      <vt:lpstr>stedin_2014_7A.A.24</vt:lpstr>
      <vt:lpstr>stedin_2014_7A.A.25</vt:lpstr>
      <vt:lpstr>stedin_2014_7A.A.26</vt:lpstr>
      <vt:lpstr>stedin_2014_7A.A.27</vt:lpstr>
      <vt:lpstr>stedin_2014_7A.A.41</vt:lpstr>
      <vt:lpstr>stedin_2014_7A.A.42</vt:lpstr>
      <vt:lpstr>stedin_2014_7A.A.43</vt:lpstr>
      <vt:lpstr>stedin_2014_7A.A.44</vt:lpstr>
      <vt:lpstr>stedin_2014_7A.A.45</vt:lpstr>
      <vt:lpstr>stedin_2014_7A.A.46</vt:lpstr>
      <vt:lpstr>stedin_2014_7A.A.47</vt:lpstr>
      <vt:lpstr>stedin_2014_7A.B.21</vt:lpstr>
      <vt:lpstr>stedin_2014_7A.B.22</vt:lpstr>
      <vt:lpstr>stedin_2014_7A.B.23</vt:lpstr>
      <vt:lpstr>stedin_2014_7A.B.24</vt:lpstr>
      <vt:lpstr>stedin_2014_7A.B.25</vt:lpstr>
      <vt:lpstr>stedin_2014_7A.B.26</vt:lpstr>
      <vt:lpstr>stedin_2014_7A.B.27</vt:lpstr>
      <vt:lpstr>stedin_2014_7A.B.28</vt:lpstr>
      <vt:lpstr>stedin_2014_7A.B.29</vt:lpstr>
      <vt:lpstr>stedin_2014_7A.B.30</vt:lpstr>
      <vt:lpstr>stedin_2014_7B.A.21</vt:lpstr>
      <vt:lpstr>stedin_2014_7B.A.22</vt:lpstr>
      <vt:lpstr>stedin_2014_7B.A.23</vt:lpstr>
      <vt:lpstr>stedin_2014_7B.A.24</vt:lpstr>
      <vt:lpstr>stedin_2014_7B.A.25</vt:lpstr>
      <vt:lpstr>stedin_2014_7B.A.26</vt:lpstr>
      <vt:lpstr>stedin_2014_7B.A.27</vt:lpstr>
      <vt:lpstr>stedin_2014_7B.A.28</vt:lpstr>
      <vt:lpstr>stedin_2014_7B.A.41</vt:lpstr>
      <vt:lpstr>stedin_2014_7B.A.42</vt:lpstr>
      <vt:lpstr>stedin_2014_7B.A.43</vt:lpstr>
      <vt:lpstr>stedin_2014_7B.A.44</vt:lpstr>
      <vt:lpstr>stedin_2014_7B.A.45</vt:lpstr>
      <vt:lpstr>stedin_2014_7B.A.46</vt:lpstr>
      <vt:lpstr>stedin_2014_7B.A.47</vt:lpstr>
      <vt:lpstr>stedin_2014_7B.A.48</vt:lpstr>
      <vt:lpstr>stedin_2014_7B.B.21</vt:lpstr>
      <vt:lpstr>stedin_2014_7B.B.22</vt:lpstr>
      <vt:lpstr>stedin_2014_7B.B.23</vt:lpstr>
      <vt:lpstr>stedin_2014_7B.B.24</vt:lpstr>
      <vt:lpstr>stedin_2014_7B.B.25</vt:lpstr>
      <vt:lpstr>stedin_2014_7B.B.26</vt:lpstr>
      <vt:lpstr>stedin_2014_7B.B.27</vt:lpstr>
      <vt:lpstr>stedin_2014_7B.B.28</vt:lpstr>
      <vt:lpstr>stedin_2014_7B.B.29</vt:lpstr>
      <vt:lpstr>stedin_2014_Total_Cost_Ex_1</vt:lpstr>
      <vt:lpstr>stedin_2014_Total_Cost_Ex_10</vt:lpstr>
      <vt:lpstr>stedin_2014_Total_Cost_Ex_11</vt:lpstr>
      <vt:lpstr>stedin_2014_Total_Cost_Ex_2</vt:lpstr>
      <vt:lpstr>stedin_2014_Total_Cost_Ex_3</vt:lpstr>
      <vt:lpstr>stedin_2014_Total_Cost_Ex_4</vt:lpstr>
      <vt:lpstr>stedin_2014_Total_Cost_Ex_5</vt:lpstr>
      <vt:lpstr>stedin_2014_Total_Cost_Ex_6</vt:lpstr>
      <vt:lpstr>stedin_2014_Total_Cost_Ex_7</vt:lpstr>
      <vt:lpstr>stedin_2014_Total_Cost_Ex_8</vt:lpstr>
      <vt:lpstr>stedin_2014_Total_Cost_Ex_9</vt:lpstr>
      <vt:lpstr>stedin_2015_2B.E.AD.tot</vt:lpstr>
      <vt:lpstr>stedin_2015_2B.E.TD.tot</vt:lpstr>
      <vt:lpstr>stedin_2015_3A.A.42</vt:lpstr>
      <vt:lpstr>stedin_2015_3A.A.43</vt:lpstr>
      <vt:lpstr>stedin_2015_3A.A.44</vt:lpstr>
      <vt:lpstr>stedin_2015_3A.A.45</vt:lpstr>
      <vt:lpstr>stedin_2015_3A.A.46</vt:lpstr>
      <vt:lpstr>stedin_2015_3A.A.47</vt:lpstr>
      <vt:lpstr>stedin_2015_3A.A.48</vt:lpstr>
      <vt:lpstr>stedin_2015_3A.A.49</vt:lpstr>
      <vt:lpstr>stedin_2015_3A.A.51</vt:lpstr>
      <vt:lpstr>stedin_2015_3B.A.51</vt:lpstr>
      <vt:lpstr>stedin_2015_3B.som.1</vt:lpstr>
      <vt:lpstr>stedin_2015_3B.som.2</vt:lpstr>
      <vt:lpstr>stedin_2015_3B.som.3</vt:lpstr>
      <vt:lpstr>stedin_2015_3B.som.4</vt:lpstr>
      <vt:lpstr>stedin_2015_3B.som.5</vt:lpstr>
      <vt:lpstr>stedin_2015_3B.som.6</vt:lpstr>
      <vt:lpstr>stedin_2015_3B.som.7</vt:lpstr>
      <vt:lpstr>stedin_2015_7A.A.21</vt:lpstr>
      <vt:lpstr>stedin_2015_7A.A.22</vt:lpstr>
      <vt:lpstr>stedin_2015_7A.A.23</vt:lpstr>
      <vt:lpstr>stedin_2015_7A.A.24</vt:lpstr>
      <vt:lpstr>stedin_2015_7A.A.25</vt:lpstr>
      <vt:lpstr>stedin_2015_7A.A.26</vt:lpstr>
      <vt:lpstr>stedin_2015_7A.A.27</vt:lpstr>
      <vt:lpstr>stedin_2015_7A.A.41</vt:lpstr>
      <vt:lpstr>stedin_2015_7A.A.42</vt:lpstr>
      <vt:lpstr>stedin_2015_7A.A.43</vt:lpstr>
      <vt:lpstr>stedin_2015_7A.A.44</vt:lpstr>
      <vt:lpstr>stedin_2015_7A.A.45</vt:lpstr>
      <vt:lpstr>stedin_2015_7A.A.46</vt:lpstr>
      <vt:lpstr>stedin_2015_7A.A.47</vt:lpstr>
      <vt:lpstr>stedin_2015_7A.B.21</vt:lpstr>
      <vt:lpstr>stedin_2015_7A.B.22</vt:lpstr>
      <vt:lpstr>stedin_2015_7A.B.23</vt:lpstr>
      <vt:lpstr>stedin_2015_7A.B.24</vt:lpstr>
      <vt:lpstr>stedin_2015_7A.B.25</vt:lpstr>
      <vt:lpstr>stedin_2015_7A.B.26</vt:lpstr>
      <vt:lpstr>stedin_2015_7A.B.27</vt:lpstr>
      <vt:lpstr>stedin_2015_7A.B.28</vt:lpstr>
      <vt:lpstr>stedin_2015_7A.B.29</vt:lpstr>
      <vt:lpstr>stedin_2015_7A.B.30</vt:lpstr>
      <vt:lpstr>stedin_2015_7B.A.21</vt:lpstr>
      <vt:lpstr>stedin_2015_7B.A.22</vt:lpstr>
      <vt:lpstr>stedin_2015_7B.A.23</vt:lpstr>
      <vt:lpstr>stedin_2015_7B.A.24</vt:lpstr>
      <vt:lpstr>stedin_2015_7B.A.25</vt:lpstr>
      <vt:lpstr>stedin_2015_7B.A.26</vt:lpstr>
      <vt:lpstr>stedin_2015_7B.A.27</vt:lpstr>
      <vt:lpstr>stedin_2015_7B.A.28</vt:lpstr>
      <vt:lpstr>stedin_2015_7B.A.41</vt:lpstr>
      <vt:lpstr>stedin_2015_7B.A.42</vt:lpstr>
      <vt:lpstr>stedin_2015_7B.A.43</vt:lpstr>
      <vt:lpstr>stedin_2015_7B.A.44</vt:lpstr>
      <vt:lpstr>stedin_2015_7B.A.45</vt:lpstr>
      <vt:lpstr>stedin_2015_7B.A.46</vt:lpstr>
      <vt:lpstr>stedin_2015_7B.A.47</vt:lpstr>
      <vt:lpstr>stedin_2015_7B.A.48</vt:lpstr>
      <vt:lpstr>stedin_2015_7B.B.21</vt:lpstr>
      <vt:lpstr>stedin_2015_7B.B.22</vt:lpstr>
      <vt:lpstr>stedin_2015_7B.B.23</vt:lpstr>
      <vt:lpstr>stedin_2015_7B.B.24</vt:lpstr>
      <vt:lpstr>stedin_2015_7B.B.25</vt:lpstr>
      <vt:lpstr>stedin_2015_7B.B.26</vt:lpstr>
      <vt:lpstr>stedin_2015_7B.B.27</vt:lpstr>
      <vt:lpstr>stedin_2015_7B.B.28</vt:lpstr>
      <vt:lpstr>stedin_2015_7B.B.29</vt:lpstr>
      <vt:lpstr>stedin_2015_Total_Cost_Ex_1</vt:lpstr>
      <vt:lpstr>stedin_2015_Total_Cost_Ex_10</vt:lpstr>
      <vt:lpstr>stedin_2015_Total_Cost_Ex_2</vt:lpstr>
      <vt:lpstr>stedin_2015_Total_Cost_Ex_3</vt:lpstr>
      <vt:lpstr>stedin_2015_Total_Cost_Ex_4</vt:lpstr>
      <vt:lpstr>stedin_2015_Total_Cost_Ex_5</vt:lpstr>
      <vt:lpstr>stedin_2015_Total_Cost_Ex_6</vt:lpstr>
      <vt:lpstr>stedin_2015_Total_Cost_Ex_7</vt:lpstr>
      <vt:lpstr>stedin_2015_Total_Cost_Ex_8</vt:lpstr>
      <vt:lpstr>stedin_2015_Total_Cost_Ex_9</vt:lpstr>
      <vt:lpstr>westland_2012_Total_Cost_Ex_1</vt:lpstr>
      <vt:lpstr>westland_2012_Total_Cost_Ex_2</vt:lpstr>
      <vt:lpstr>westland_2013_Total_Cost_Ex_1</vt:lpstr>
      <vt:lpstr>westland_2013_Total_Cost_Ex_10</vt:lpstr>
      <vt:lpstr>westland_2013_Total_Cost_Ex_11</vt:lpstr>
      <vt:lpstr>westland_2013_Total_Cost_Ex_2</vt:lpstr>
      <vt:lpstr>westland_2013_Total_Cost_Ex_3</vt:lpstr>
      <vt:lpstr>westland_2013_Total_Cost_Ex_4</vt:lpstr>
      <vt:lpstr>westland_2013_Total_Cost_Ex_5</vt:lpstr>
      <vt:lpstr>westland_2013_Total_Cost_Ex_6</vt:lpstr>
      <vt:lpstr>westland_2013_Total_Cost_Ex_7</vt:lpstr>
      <vt:lpstr>westland_2013_Total_Cost_Ex_8</vt:lpstr>
      <vt:lpstr>westland_2013_Total_Cost_Ex_9</vt:lpstr>
      <vt:lpstr>westland_2014_2B.E.AD.tot</vt:lpstr>
      <vt:lpstr>westland_2014_2B.E.TD.tot</vt:lpstr>
      <vt:lpstr>westland_2014_3A.A.42</vt:lpstr>
      <vt:lpstr>westland_2014_3A.A.43</vt:lpstr>
      <vt:lpstr>westland_2014_3A.A.44</vt:lpstr>
      <vt:lpstr>westland_2014_3A.A.45</vt:lpstr>
      <vt:lpstr>westland_2014_3A.A.46</vt:lpstr>
      <vt:lpstr>westland_2014_3A.A.47</vt:lpstr>
      <vt:lpstr>westland_2014_3A.A.48</vt:lpstr>
      <vt:lpstr>westland_2014_3A.A.49</vt:lpstr>
      <vt:lpstr>westland_2014_3A.A.51</vt:lpstr>
      <vt:lpstr>westland_2014_3B.A.51</vt:lpstr>
      <vt:lpstr>westland_2014_3B.som.1</vt:lpstr>
      <vt:lpstr>westland_2014_3B.som.2</vt:lpstr>
      <vt:lpstr>westland_2014_3B.som.3</vt:lpstr>
      <vt:lpstr>westland_2014_3B.som.4</vt:lpstr>
      <vt:lpstr>westland_2014_3B.som.5</vt:lpstr>
      <vt:lpstr>westland_2014_3B.som.6</vt:lpstr>
      <vt:lpstr>westland_2014_3B.som.7</vt:lpstr>
      <vt:lpstr>westland_2014_7A.A.21</vt:lpstr>
      <vt:lpstr>westland_2014_7A.A.22</vt:lpstr>
      <vt:lpstr>westland_2014_7A.A.23</vt:lpstr>
      <vt:lpstr>westland_2014_7A.A.24</vt:lpstr>
      <vt:lpstr>westland_2014_7A.A.25</vt:lpstr>
      <vt:lpstr>westland_2014_7A.A.26</vt:lpstr>
      <vt:lpstr>westland_2014_7A.A.27</vt:lpstr>
      <vt:lpstr>westland_2014_7A.A.41</vt:lpstr>
      <vt:lpstr>westland_2014_7A.A.42</vt:lpstr>
      <vt:lpstr>westland_2014_7A.A.43</vt:lpstr>
      <vt:lpstr>westland_2014_7A.A.44</vt:lpstr>
      <vt:lpstr>westland_2014_7A.A.45</vt:lpstr>
      <vt:lpstr>westland_2014_7A.A.46</vt:lpstr>
      <vt:lpstr>westland_2014_7A.A.47</vt:lpstr>
      <vt:lpstr>westland_2014_7A.B.21</vt:lpstr>
      <vt:lpstr>westland_2014_7A.B.22</vt:lpstr>
      <vt:lpstr>westland_2014_7A.B.23</vt:lpstr>
      <vt:lpstr>westland_2014_7A.B.24</vt:lpstr>
      <vt:lpstr>westland_2014_7A.B.25</vt:lpstr>
      <vt:lpstr>westland_2014_7A.B.26</vt:lpstr>
      <vt:lpstr>westland_2014_7A.B.27</vt:lpstr>
      <vt:lpstr>westland_2014_7A.B.28</vt:lpstr>
      <vt:lpstr>westland_2014_7A.B.29</vt:lpstr>
      <vt:lpstr>westland_2014_7A.B.30</vt:lpstr>
      <vt:lpstr>westland_2014_7B.A.21</vt:lpstr>
      <vt:lpstr>westland_2014_7B.A.22</vt:lpstr>
      <vt:lpstr>westland_2014_7B.A.23</vt:lpstr>
      <vt:lpstr>westland_2014_7B.A.24</vt:lpstr>
      <vt:lpstr>westland_2014_7B.A.25</vt:lpstr>
      <vt:lpstr>westland_2014_7B.A.26</vt:lpstr>
      <vt:lpstr>westland_2014_7B.A.27</vt:lpstr>
      <vt:lpstr>westland_2014_7B.A.28</vt:lpstr>
      <vt:lpstr>westland_2014_7B.A.41</vt:lpstr>
      <vt:lpstr>westland_2014_7B.A.42</vt:lpstr>
      <vt:lpstr>westland_2014_7B.A.43</vt:lpstr>
      <vt:lpstr>westland_2014_7B.A.44</vt:lpstr>
      <vt:lpstr>westland_2014_7B.A.45</vt:lpstr>
      <vt:lpstr>westland_2014_7B.A.46</vt:lpstr>
      <vt:lpstr>westland_2014_7B.A.47</vt:lpstr>
      <vt:lpstr>westland_2014_7B.A.48</vt:lpstr>
      <vt:lpstr>westland_2014_7B.B.21</vt:lpstr>
      <vt:lpstr>westland_2014_7B.B.22</vt:lpstr>
      <vt:lpstr>westland_2014_7B.B.23</vt:lpstr>
      <vt:lpstr>westland_2014_7B.B.24</vt:lpstr>
      <vt:lpstr>westland_2014_7B.B.25</vt:lpstr>
      <vt:lpstr>westland_2014_7B.B.26</vt:lpstr>
      <vt:lpstr>westland_2014_7B.B.27</vt:lpstr>
      <vt:lpstr>westland_2014_7B.B.28</vt:lpstr>
      <vt:lpstr>westland_2014_7B.B.29</vt:lpstr>
      <vt:lpstr>westland_2014_Total_Cost_Ex_1</vt:lpstr>
      <vt:lpstr>westland_2014_Total_Cost_Ex_10</vt:lpstr>
      <vt:lpstr>westland_2014_Total_Cost_Ex_11</vt:lpstr>
      <vt:lpstr>westland_2014_Total_Cost_Ex_2</vt:lpstr>
      <vt:lpstr>westland_2014_Total_Cost_Ex_3</vt:lpstr>
      <vt:lpstr>westland_2014_Total_Cost_Ex_4</vt:lpstr>
      <vt:lpstr>westland_2014_Total_Cost_Ex_5</vt:lpstr>
      <vt:lpstr>westland_2014_Total_Cost_Ex_6</vt:lpstr>
      <vt:lpstr>westland_2014_Total_Cost_Ex_7</vt:lpstr>
      <vt:lpstr>westland_2014_Total_Cost_Ex_8</vt:lpstr>
      <vt:lpstr>westland_2014_Total_Cost_Ex_9</vt:lpstr>
      <vt:lpstr>westland_2015_2B.E.AD.tot</vt:lpstr>
      <vt:lpstr>westland_2015_2B.E.TD.tot</vt:lpstr>
      <vt:lpstr>westland_2015_3A.A.42</vt:lpstr>
      <vt:lpstr>westland_2015_3A.A.43</vt:lpstr>
      <vt:lpstr>westland_2015_3A.A.44</vt:lpstr>
      <vt:lpstr>westland_2015_3A.A.45</vt:lpstr>
      <vt:lpstr>westland_2015_3A.A.46</vt:lpstr>
      <vt:lpstr>westland_2015_3A.A.47</vt:lpstr>
      <vt:lpstr>westland_2015_3A.A.48</vt:lpstr>
      <vt:lpstr>westland_2015_3A.A.49</vt:lpstr>
      <vt:lpstr>westland_2015_3A.A.51</vt:lpstr>
      <vt:lpstr>westland_2015_3B.A.51</vt:lpstr>
      <vt:lpstr>westland_2015_3B.som.1</vt:lpstr>
      <vt:lpstr>westland_2015_3B.som.2</vt:lpstr>
      <vt:lpstr>westland_2015_3B.som.3</vt:lpstr>
      <vt:lpstr>westland_2015_3B.som.4</vt:lpstr>
      <vt:lpstr>westland_2015_3B.som.5</vt:lpstr>
      <vt:lpstr>westland_2015_3B.som.6</vt:lpstr>
      <vt:lpstr>westland_2015_3B.som.7</vt:lpstr>
      <vt:lpstr>westland_2015_7A.A.21</vt:lpstr>
      <vt:lpstr>westland_2015_7A.A.22</vt:lpstr>
      <vt:lpstr>westland_2015_7A.A.23</vt:lpstr>
      <vt:lpstr>westland_2015_7A.A.24</vt:lpstr>
      <vt:lpstr>westland_2015_7A.A.25</vt:lpstr>
      <vt:lpstr>westland_2015_7A.A.26</vt:lpstr>
      <vt:lpstr>westland_2015_7A.A.27</vt:lpstr>
      <vt:lpstr>westland_2015_7A.A.41</vt:lpstr>
      <vt:lpstr>westland_2015_7A.A.42</vt:lpstr>
      <vt:lpstr>westland_2015_7A.A.43</vt:lpstr>
      <vt:lpstr>westland_2015_7A.A.44</vt:lpstr>
      <vt:lpstr>westland_2015_7A.A.45</vt:lpstr>
      <vt:lpstr>westland_2015_7A.A.46</vt:lpstr>
      <vt:lpstr>westland_2015_7A.A.47</vt:lpstr>
      <vt:lpstr>westland_2015_7A.B.21</vt:lpstr>
      <vt:lpstr>westland_2015_7A.B.22</vt:lpstr>
      <vt:lpstr>westland_2015_7A.B.23</vt:lpstr>
      <vt:lpstr>westland_2015_7A.B.24</vt:lpstr>
      <vt:lpstr>westland_2015_7A.B.25</vt:lpstr>
      <vt:lpstr>westland_2015_7A.B.26</vt:lpstr>
      <vt:lpstr>westland_2015_7A.B.27</vt:lpstr>
      <vt:lpstr>westland_2015_7A.B.28</vt:lpstr>
      <vt:lpstr>westland_2015_7A.B.29</vt:lpstr>
      <vt:lpstr>westland_2015_7A.B.30</vt:lpstr>
      <vt:lpstr>westland_2015_7B.A.21</vt:lpstr>
      <vt:lpstr>westland_2015_7B.A.22</vt:lpstr>
      <vt:lpstr>westland_2015_7B.A.23</vt:lpstr>
      <vt:lpstr>westland_2015_7B.A.24</vt:lpstr>
      <vt:lpstr>westland_2015_7B.A.25</vt:lpstr>
      <vt:lpstr>westland_2015_7B.A.26</vt:lpstr>
      <vt:lpstr>westland_2015_7B.A.27</vt:lpstr>
      <vt:lpstr>westland_2015_7B.A.28</vt:lpstr>
      <vt:lpstr>westland_2015_7B.A.41</vt:lpstr>
      <vt:lpstr>westland_2015_7B.A.42</vt:lpstr>
      <vt:lpstr>westland_2015_7B.A.43</vt:lpstr>
      <vt:lpstr>westland_2015_7B.A.44</vt:lpstr>
      <vt:lpstr>westland_2015_7B.A.45</vt:lpstr>
      <vt:lpstr>westland_2015_7B.A.46</vt:lpstr>
      <vt:lpstr>westland_2015_7B.A.47</vt:lpstr>
      <vt:lpstr>westland_2015_7B.A.48</vt:lpstr>
      <vt:lpstr>westland_2015_7B.B.21</vt:lpstr>
      <vt:lpstr>westland_2015_7B.B.22</vt:lpstr>
      <vt:lpstr>westland_2015_7B.B.23</vt:lpstr>
      <vt:lpstr>westland_2015_7B.B.24</vt:lpstr>
      <vt:lpstr>westland_2015_7B.B.25</vt:lpstr>
      <vt:lpstr>westland_2015_7B.B.26</vt:lpstr>
      <vt:lpstr>westland_2015_7B.B.27</vt:lpstr>
      <vt:lpstr>westland_2015_7B.B.28</vt:lpstr>
      <vt:lpstr>westland_2015_7B.B.29</vt:lpstr>
      <vt:lpstr>westland_2015_Total_Cost_Ex_1</vt:lpstr>
      <vt:lpstr>westland_2015_Total_Cost_Ex_10</vt:lpstr>
      <vt:lpstr>westland_2015_Total_Cost_Ex_2</vt:lpstr>
      <vt:lpstr>westland_2015_Total_Cost_Ex_3</vt:lpstr>
      <vt:lpstr>westland_2015_Total_Cost_Ex_4</vt:lpstr>
      <vt:lpstr>westland_2015_Total_Cost_Ex_5</vt:lpstr>
      <vt:lpstr>westland_2015_Total_Cost_Ex_6</vt:lpstr>
      <vt:lpstr>westland_2015_Total_Cost_Ex_7</vt:lpstr>
      <vt:lpstr>westland_2015_Total_Cost_Ex_8</vt:lpstr>
      <vt:lpstr>westland_2015_Total_Cost_Ex_9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2016-09-27T08:55:20Z</dcterms:modified>
</cp:coreProperties>
</file>