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380" windowWidth="15480" windowHeight="5115" tabRatio="821"/>
  </bookViews>
  <sheets>
    <sheet name="Toel. wijziging NG4R (aug 2016)" sheetId="31" r:id="rId1"/>
    <sheet name="Toel. herstel NG4R (sep. 2014)" sheetId="29" r:id="rId2"/>
    <sheet name="Dashboard" sheetId="11" r:id="rId3"/>
    <sheet name="completeren data" sheetId="27" r:id="rId4"/>
    <sheet name="afschrijvingstermijn" sheetId="30" r:id="rId5"/>
    <sheet name="Cogas" sheetId="12" r:id="rId6"/>
    <sheet name="DNWB" sheetId="13" r:id="rId7"/>
    <sheet name="Enexis" sheetId="18" r:id="rId8"/>
    <sheet name="Haarlemmermeer" sheetId="14" r:id="rId9"/>
    <sheet name="Intergas" sheetId="15" r:id="rId10"/>
    <sheet name="Liander" sheetId="16" r:id="rId11"/>
    <sheet name="EndinetRE" sheetId="17" r:id="rId12"/>
    <sheet name="EndinetOB" sheetId="19" r:id="rId13"/>
    <sheet name="Rendo" sheetId="20" r:id="rId14"/>
    <sheet name="Stedin" sheetId="21" r:id="rId15"/>
    <sheet name="Westland" sheetId="22" r:id="rId16"/>
    <sheet name="Zebra" sheetId="2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cpi2000" localSheetId="0">#REF!</definedName>
    <definedName name="_cpi2000">#REF!</definedName>
    <definedName name="_CPI2001">'[1]CPI en WACC'!$C$7</definedName>
    <definedName name="_CPI2002">'[1]CPI en WACC'!$C$8</definedName>
    <definedName name="_CPI2003">'[1]CPI en WACC'!$C$9</definedName>
    <definedName name="_CPI2004">'[1]CPI en WACC'!$C$10</definedName>
    <definedName name="_CPI2005">'[1]CPI en WACC'!$C$11</definedName>
    <definedName name="_CPI2006">'[1]CPI en WACC'!$C$12</definedName>
    <definedName name="_CPI2007">'[1]CPI en WACC'!$C$13</definedName>
    <definedName name="_CPI2008">'[1]CPI en WACC'!$C$14</definedName>
    <definedName name="_CPI2009">'[1]CPI en WACC'!$C$15</definedName>
    <definedName name="_CPI2010">'[1]CPI en WACC'!$C$16</definedName>
    <definedName name="ab">Dashboard!#REF!</definedName>
    <definedName name="AFS_NA" localSheetId="4">[2]Cogas!#REF!</definedName>
    <definedName name="AFS_NA">Cogas!#REF!</definedName>
    <definedName name="AFS_NA_COGAS">Cogas!#REF!</definedName>
    <definedName name="AFS_NA_D">DNWB!#REF!</definedName>
    <definedName name="AFS_NA_E">Enexis!#REF!</definedName>
    <definedName name="AFS_NA_ehd_COGAS" localSheetId="4">[2]Cogas!#REF!</definedName>
    <definedName name="AFS_NA_ehd_COGAS">Cogas!#REF!</definedName>
    <definedName name="AFS_NA_ehd_D" localSheetId="4">[2]DNWB!#REF!</definedName>
    <definedName name="AFS_NA_ehd_D">DNWB!#REF!</definedName>
    <definedName name="AFS_NA_ehd_E" localSheetId="4">[2]Enexis!#REF!</definedName>
    <definedName name="AFS_NA_ehd_E">Enexis!#REF!</definedName>
    <definedName name="AFS_NA_ehd_H" localSheetId="4">[2]Haarlemmermeer!#REF!</definedName>
    <definedName name="AFS_NA_ehd_H">Haarlemmermeer!#REF!</definedName>
    <definedName name="AFS_NA_ehd_I" localSheetId="4">[2]Intergas!#REF!</definedName>
    <definedName name="AFS_NA_ehd_I">Intergas!#REF!</definedName>
    <definedName name="AFS_NA_ehd_L" localSheetId="4">[2]Liander!#REF!</definedName>
    <definedName name="AFS_NA_ehd_L">Liander!#REF!</definedName>
    <definedName name="AFS_NA_ehd_N" localSheetId="4">[2]EndinetRE!#REF!</definedName>
    <definedName name="AFS_NA_ehd_N">EndinetRE!#REF!</definedName>
    <definedName name="AFS_NA_ehd_O" localSheetId="4">[2]EndinetOB!#REF!</definedName>
    <definedName name="AFS_NA_ehd_O">EndinetOB!#REF!</definedName>
    <definedName name="AFS_NA_ehd_R" localSheetId="4">[2]Rendo!#REF!</definedName>
    <definedName name="AFS_NA_ehd_R">Rendo!#REF!</definedName>
    <definedName name="AFS_NA_ehd_S" localSheetId="4">[2]Stedin!#REF!</definedName>
    <definedName name="AFS_NA_ehd_S">Stedin!#REF!</definedName>
    <definedName name="AFS_NA_ehd_W" localSheetId="4">[2]Westland!#REF!</definedName>
    <definedName name="AFS_NA_ehd_W">Westland!#REF!</definedName>
    <definedName name="AFS_NA_ehd_Z" localSheetId="4">[2]Zebra!#REF!</definedName>
    <definedName name="AFS_NA_ehd_Z">Zebra!#REF!</definedName>
    <definedName name="AFS_NA_ehv_L" localSheetId="4">[2]Liander!#REF!</definedName>
    <definedName name="AFS_NA_ehv_L">Liander!#REF!</definedName>
    <definedName name="AFS_NA_H">Haarlemmermeer!#REF!</definedName>
    <definedName name="AFS_NA_I">Intergas!#REF!</definedName>
    <definedName name="AFS_NA_L">Liander!#REF!</definedName>
    <definedName name="AFS_NA_N">EndinetRE!#REF!</definedName>
    <definedName name="AFS_NA_O">EndinetOB!#REF!</definedName>
    <definedName name="AFS_NA_plus_COGAS">Cogas!#REF!</definedName>
    <definedName name="AFS_NA_plus_D">DNWB!#REF!</definedName>
    <definedName name="AFS_NA_plus_E">Enexis!#REF!</definedName>
    <definedName name="AFS_NA_plus_H">Haarlemmermeer!#REF!</definedName>
    <definedName name="AFS_NA_plus_I">Intergas!#REF!</definedName>
    <definedName name="AFS_NA_plus_L">Liander!#REF!</definedName>
    <definedName name="AFS_NA_plus_N">EndinetRE!#REF!</definedName>
    <definedName name="AFS_NA_plus_O">EndinetOB!#REF!</definedName>
    <definedName name="AFS_NA_plus_R">Rendo!#REF!</definedName>
    <definedName name="AFS_NA_plus_S">Stedin!#REF!</definedName>
    <definedName name="AFS_NA_plus_W">Westland!#REF!</definedName>
    <definedName name="AFS_NA_plus_Z">Zebra!#REF!</definedName>
    <definedName name="AFS_NA_R">Rendo!#REF!</definedName>
    <definedName name="AFS_NA_S">Stedin!#REF!</definedName>
    <definedName name="AFS_NA_W">Westland!#REF!</definedName>
    <definedName name="AFS_NA_Z">Zebra!#REF!</definedName>
    <definedName name="AFS_NW_H">Haarlemmermeer!#REF!</definedName>
    <definedName name="AFS_SW" localSheetId="4">[2]Cogas!#REF!</definedName>
    <definedName name="AFS_SW">Cogas!#REF!</definedName>
    <definedName name="AFS_SW_COGAS" localSheetId="4">[2]Cogas!#REF!</definedName>
    <definedName name="AFS_SW_COGAS">Cogas!#REF!</definedName>
    <definedName name="AFS_SW_D" localSheetId="4">[2]DNWB!#REF!</definedName>
    <definedName name="AFS_SW_D">DNWB!#REF!</definedName>
    <definedName name="AFS_SW_E" localSheetId="4">[2]Enexis!#REF!</definedName>
    <definedName name="AFS_SW_E">Enexis!#REF!</definedName>
    <definedName name="AFS_SW_ehd_COGAS" localSheetId="4">[2]Cogas!#REF!</definedName>
    <definedName name="AFS_SW_ehd_COGAS">Cogas!#REF!</definedName>
    <definedName name="AFS_SW_ehd_D" localSheetId="4">[2]DNWB!#REF!</definedName>
    <definedName name="AFS_SW_ehd_D">DNWB!#REF!</definedName>
    <definedName name="AFS_SW_ehd_E" localSheetId="4">[2]Enexis!#REF!</definedName>
    <definedName name="AFS_SW_ehd_E">Enexis!#REF!</definedName>
    <definedName name="AFS_SW_ehd_H" localSheetId="4">[2]Haarlemmermeer!#REF!</definedName>
    <definedName name="AFS_SW_ehd_H">Haarlemmermeer!#REF!</definedName>
    <definedName name="AFS_SW_ehd_I" localSheetId="4">[2]Intergas!#REF!</definedName>
    <definedName name="AFS_SW_ehd_I">Intergas!#REF!</definedName>
    <definedName name="AFS_SW_ehd_L" localSheetId="4">[2]Liander!#REF!</definedName>
    <definedName name="AFS_SW_ehd_L">Liander!#REF!</definedName>
    <definedName name="AFS_SW_ehd_N" localSheetId="4">[2]EndinetRE!#REF!</definedName>
    <definedName name="AFS_SW_ehd_N">EndinetRE!#REF!</definedName>
    <definedName name="AFS_SW_ehd_O" localSheetId="4">[2]EndinetOB!#REF!</definedName>
    <definedName name="AFS_SW_ehd_O">EndinetOB!#REF!</definedName>
    <definedName name="AFS_SW_ehd_R" localSheetId="4">[2]Rendo!#REF!</definedName>
    <definedName name="AFS_SW_ehd_R">Rendo!#REF!</definedName>
    <definedName name="AFS_SW_ehd_S" localSheetId="4">[2]Stedin!#REF!</definedName>
    <definedName name="AFS_SW_ehd_S">Stedin!#REF!</definedName>
    <definedName name="AFS_SW_ehd_W" localSheetId="4">[2]Westland!#REF!</definedName>
    <definedName name="AFS_SW_ehd_W">Westland!#REF!</definedName>
    <definedName name="AFS_SW_ehd_Z" localSheetId="4">[2]Zebra!#REF!</definedName>
    <definedName name="AFS_SW_ehd_Z">Zebra!#REF!</definedName>
    <definedName name="AFS_SW_ehv_L" localSheetId="4">[2]Liander!#REF!</definedName>
    <definedName name="AFS_SW_ehv_L">Liander!#REF!</definedName>
    <definedName name="AFS_SW_H" localSheetId="4">[2]Haarlemmermeer!#REF!</definedName>
    <definedName name="AFS_SW_H">Haarlemmermeer!#REF!</definedName>
    <definedName name="AFS_SW_I" localSheetId="4">[2]Intergas!#REF!</definedName>
    <definedName name="AFS_SW_I">Intergas!#REF!</definedName>
    <definedName name="AFS_SW_L" localSheetId="4">[2]Liander!#REF!</definedName>
    <definedName name="AFS_SW_L">Liander!#REF!</definedName>
    <definedName name="AFS_SW_N" localSheetId="4">[2]EndinetRE!#REF!</definedName>
    <definedName name="AFS_SW_N">EndinetRE!#REF!</definedName>
    <definedName name="AFS_SW_O" localSheetId="4">[2]EndinetOB!#REF!</definedName>
    <definedName name="AFS_SW_O">EndinetOB!#REF!</definedName>
    <definedName name="AFS_SW_plus_COGAS" localSheetId="4">[2]Cogas!#REF!</definedName>
    <definedName name="AFS_SW_plus_COGAS">Cogas!#REF!</definedName>
    <definedName name="AFS_SW_plus_D" localSheetId="4">[2]DNWB!#REF!</definedName>
    <definedName name="AFS_SW_plus_D">DNWB!#REF!</definedName>
    <definedName name="AFS_SW_plus_E" localSheetId="4">[2]Enexis!#REF!</definedName>
    <definedName name="AFS_SW_plus_E">Enexis!#REF!</definedName>
    <definedName name="AFS_SW_plus_H" localSheetId="4">[2]Haarlemmermeer!#REF!</definedName>
    <definedName name="AFS_SW_plus_H">Haarlemmermeer!#REF!</definedName>
    <definedName name="AFS_SW_plus_I" localSheetId="4">[2]Intergas!#REF!</definedName>
    <definedName name="AFS_SW_plus_I">Intergas!#REF!</definedName>
    <definedName name="AFS_SW_plus_L" localSheetId="4">[2]Liander!#REF!</definedName>
    <definedName name="AFS_SW_plus_L">Liander!#REF!</definedName>
    <definedName name="AFS_SW_plus_N" localSheetId="4">[2]EndinetRE!#REF!</definedName>
    <definedName name="AFS_SW_plus_N">EndinetRE!#REF!</definedName>
    <definedName name="AFS_SW_plus_O" localSheetId="4">[2]EndinetOB!#REF!</definedName>
    <definedName name="AFS_SW_plus_O">EndinetOB!#REF!</definedName>
    <definedName name="AFS_SW_plus_R" localSheetId="4">[2]Rendo!#REF!</definedName>
    <definedName name="AFS_SW_plus_R">Rendo!#REF!</definedName>
    <definedName name="AFS_SW_plus_S" localSheetId="4">[2]Stedin!#REF!</definedName>
    <definedName name="AFS_SW_plus_S">Stedin!#REF!</definedName>
    <definedName name="AFS_SW_plus_W" localSheetId="4">[2]Westland!#REF!</definedName>
    <definedName name="AFS_SW_plus_W">Westland!#REF!</definedName>
    <definedName name="AFS_SW_plus_Z" localSheetId="4">[2]Zebra!#REF!</definedName>
    <definedName name="AFS_SW_plus_Z">Zebra!#REF!</definedName>
    <definedName name="AFS_SW_R" localSheetId="4">[2]Rendo!#REF!</definedName>
    <definedName name="AFS_SW_R">Rendo!#REF!</definedName>
    <definedName name="AFS_SW_S" localSheetId="4">[2]Stedin!#REF!</definedName>
    <definedName name="AFS_SW_S">Stedin!#REF!</definedName>
    <definedName name="AFS_SW_W" localSheetId="4">[2]Westland!#REF!</definedName>
    <definedName name="AFS_SW_W">Westland!#REF!</definedName>
    <definedName name="AFS_SW_Z" localSheetId="4">[2]Zebra!#REF!</definedName>
    <definedName name="AFS_SW_Z">Zebra!#REF!</definedName>
    <definedName name="AFS_T">Dashboard!#REF!</definedName>
    <definedName name="afwijking" localSheetId="0">#REF!</definedName>
    <definedName name="afwijking">#REF!</definedName>
    <definedName name="ap">Dashboard!$B$4</definedName>
    <definedName name="AS2DocOpenMode" hidden="1">"AS2DocumentEdit"</definedName>
    <definedName name="at">afschrijvingstermijn!$C$8</definedName>
    <definedName name="beta0" localSheetId="0">#REF!</definedName>
    <definedName name="beta0">#REF!</definedName>
    <definedName name="beta1" localSheetId="0">#REF!</definedName>
    <definedName name="beta1">#REF!</definedName>
    <definedName name="C_NA" localSheetId="4">[2]Dashboard!#REF!</definedName>
    <definedName name="C_NA">Dashboard!#REF!</definedName>
    <definedName name="C_NA_ehd" localSheetId="4">[2]Dashboard!#REF!</definedName>
    <definedName name="C_NA_ehd">Dashboard!#REF!</definedName>
    <definedName name="C_NA_plus" localSheetId="4">[2]Dashboard!#REF!</definedName>
    <definedName name="C_NA_plus">Dashboard!#REF!</definedName>
    <definedName name="C_SW" localSheetId="4">[2]Dashboard!#REF!</definedName>
    <definedName name="C_SW">Dashboard!#REF!</definedName>
    <definedName name="C_SW_ehd" localSheetId="4">[2]Dashboard!#REF!</definedName>
    <definedName name="C_SW_ehd">Dashboard!#REF!</definedName>
    <definedName name="C_SW_plus" localSheetId="4">[2]Dashboard!#REF!</definedName>
    <definedName name="C_SW_plus">Dashboard!#REF!</definedName>
    <definedName name="CODE">[3]Adresgegevens!$D$7</definedName>
    <definedName name="cpi" localSheetId="0">#REF!</definedName>
    <definedName name="CPI">#REF!</definedName>
    <definedName name="CPI_2005">[4]Database!$D$13</definedName>
    <definedName name="CPIv2000n2001">'[1]CPI en WACC'!$C$22</definedName>
    <definedName name="CPIv2000n2002">'[1]CPI en WACC'!$C$23</definedName>
    <definedName name="CPIv2000n2003">'[1]CPI en WACC'!$C$24</definedName>
    <definedName name="CPIv2000n2004">'[1]CPI en WACC'!$C$25</definedName>
    <definedName name="CPIv2000n2005">'[1]CPI en WACC'!$C$26</definedName>
    <definedName name="CPIv2000n2006">'[1]CPI en WACC'!$C$27</definedName>
    <definedName name="CPIv2000n2007">'[1]CPI en WACC'!$C$28</definedName>
    <definedName name="CPIv2000n2008">'[1]CPI en WACC'!$C$29</definedName>
    <definedName name="CPIv2000n2009">'[1]CPI en WACC'!$C$30</definedName>
    <definedName name="CPIv2001n2002">'[1]CPI en WACC'!$D$23</definedName>
    <definedName name="CPIv2001n2003">'[1]CPI en WACC'!$D$24</definedName>
    <definedName name="CPIv2001n2004">'[1]CPI en WACC'!$D$25</definedName>
    <definedName name="CPIv2001n2005">'[1]CPI en WACC'!$D$26</definedName>
    <definedName name="CPIv2001n2006">'[1]CPI en WACC'!$D$27</definedName>
    <definedName name="CPIv2001n2007">'[1]CPI en WACC'!$D$28</definedName>
    <definedName name="CPIv2001n2008">'[1]CPI en WACC'!$D$29</definedName>
    <definedName name="CPIv2001n2009">'[1]CPI en WACC'!$D$30</definedName>
    <definedName name="CPIv2002n2003">'[1]CPI en WACC'!$E$24</definedName>
    <definedName name="CPIv2002n2004">'[1]CPI en WACC'!$E$25</definedName>
    <definedName name="CPIv2002n2005">'[1]CPI en WACC'!$E$26</definedName>
    <definedName name="CPIv2002n2006">'[1]CPI en WACC'!$E$27</definedName>
    <definedName name="CPIv2002n2007">'[1]CPI en WACC'!$E$28</definedName>
    <definedName name="CPIv2002n2008">'[1]CPI en WACC'!$E$29</definedName>
    <definedName name="CPIv2002n2009">'[1]CPI en WACC'!$E$30</definedName>
    <definedName name="CPIv2003n2004">'[1]CPI en WACC'!$F$25</definedName>
    <definedName name="CPIv2003n2005">'[1]CPI en WACC'!$F$26</definedName>
    <definedName name="CPIv2003n2006">'[1]CPI en WACC'!$F$27</definedName>
    <definedName name="CPIv2003n2007">'[1]CPI en WACC'!$F$28</definedName>
    <definedName name="CPIv2003n2008">'[1]CPI en WACC'!$F$29</definedName>
    <definedName name="CPIv2003n2009">'[1]CPI en WACC'!$F$30</definedName>
    <definedName name="CPIv2004n2005">'[1]CPI en WACC'!$G$26</definedName>
    <definedName name="CPIv2004n2006">'[1]CPI en WACC'!$G$27</definedName>
    <definedName name="CPIv2004n2007">'[1]CPI en WACC'!$G$28</definedName>
    <definedName name="CPIv2004n2008">'[1]CPI en WACC'!$G$29</definedName>
    <definedName name="CPIv2004n2009">'[1]CPI en WACC'!$G$30</definedName>
    <definedName name="CPIv2005n2006">'[1]CPI en WACC'!$H$27</definedName>
    <definedName name="CPIv2005n2007">'[1]CPI en WACC'!$H$28</definedName>
    <definedName name="CPIv2005n2008">'[1]CPI en WACC'!$H$29</definedName>
    <definedName name="CPIv2005n2009">'[1]CPI en WACC'!$H$30</definedName>
    <definedName name="CPIv2006n2007">'[1]CPI en WACC'!$I$28</definedName>
    <definedName name="CPIv2006n2008">'[1]CPI en WACC'!$I$29</definedName>
    <definedName name="CPIv2006n2009">'[1]CPI en WACC'!$I$30</definedName>
    <definedName name="CPIv2007n2008">'[1]CPI en WACC'!$J$29</definedName>
    <definedName name="CPIv2007n2009">'[1]CPI en WACC'!$J$30</definedName>
    <definedName name="CPIv2007n2010">'[1]CPI en WACC'!$J$31</definedName>
    <definedName name="CPIv2008n2009">'[1]CPI en WACC'!$K$30</definedName>
    <definedName name="cr">#REF!</definedName>
    <definedName name="criterium">#REF!</definedName>
    <definedName name="EAV" localSheetId="4">[2]Dashboard!#REF!</definedName>
    <definedName name="EAV">Dashboard!#REF!</definedName>
    <definedName name="EAV_ehd" localSheetId="4">[2]Dashboard!#REF!</definedName>
    <definedName name="EAV_ehd">Dashboard!#REF!</definedName>
    <definedName name="EAV_plus" localSheetId="4">[2]Dashboard!#REF!</definedName>
    <definedName name="EAV_plus">Dashboard!#REF!</definedName>
    <definedName name="eur" localSheetId="0">#REF!</definedName>
    <definedName name="eur">#REF!</definedName>
    <definedName name="factor" localSheetId="0">#REF!</definedName>
    <definedName name="factor">#REF!</definedName>
    <definedName name="fik">[5]cockpit!$B$9</definedName>
    <definedName name="FM" localSheetId="4">[2]Dashboard!#REF!</definedName>
    <definedName name="FM">Dashboard!#REF!</definedName>
    <definedName name="ind">Dashboard!#REF!</definedName>
    <definedName name="jaar">#REF!</definedName>
    <definedName name="meerkeuze">#REF!</definedName>
    <definedName name="NAAM_NE">'[6]Toegestane Omzet'!$M$1</definedName>
    <definedName name="NAAM_VOL">[3]Adresgegevens!$D$8</definedName>
    <definedName name="omzet_2000_aanpas_kolom" localSheetId="0">#REF!</definedName>
    <definedName name="omzet_2000_aanpas_kolom">#REF!</definedName>
    <definedName name="omzet_2000_kolom" localSheetId="0">#REF!</definedName>
    <definedName name="omzet_2000_kolom">#REF!</definedName>
    <definedName name="omzet_2001_kolom" localSheetId="0">#REF!</definedName>
    <definedName name="omzet_2001_kolom">#REF!</definedName>
    <definedName name="PB">[3]Adresgegevens!$D$9</definedName>
    <definedName name="PC">[3]Adresgegevens!$D$10</definedName>
    <definedName name="PLAATS">[3]Adresgegevens!$D$11</definedName>
    <definedName name="PR_ME_2000" localSheetId="0">'[6]Toegestane Omzet'!#REF!</definedName>
    <definedName name="PR_ME_2000">'[6]Toegestane Omzet'!#REF!</definedName>
    <definedName name="required_x" localSheetId="0">#REF!</definedName>
    <definedName name="required_x">#REF!</definedName>
    <definedName name="SWV" localSheetId="4">[2]Dashboard!#REF!</definedName>
    <definedName name="SWV">Dashboard!#REF!</definedName>
    <definedName name="SWV_ehd" localSheetId="4">[2]Dashboard!#REF!</definedName>
    <definedName name="SWV_ehd">Dashboard!#REF!</definedName>
    <definedName name="SWV_plus" localSheetId="4">[2]Dashboard!#REF!</definedName>
    <definedName name="SWV_plus">Dashboard!#REF!</definedName>
    <definedName name="tarief_factor" localSheetId="0">#REF!</definedName>
    <definedName name="tarief_factor">#REF!</definedName>
    <definedName name="test" localSheetId="0">#REF!</definedName>
    <definedName name="test">#REF!</definedName>
    <definedName name="wacc" localSheetId="0">[7]Data!#REF!</definedName>
    <definedName name="wacc">[8]Data!#REF!</definedName>
    <definedName name="wacc_exc_tax" localSheetId="0">[9]constants!$E$3</definedName>
    <definedName name="wacc_exc_tax">[8]constants!$E$3</definedName>
    <definedName name="wacc_inc_tax" localSheetId="0">[7]constants!$E$4</definedName>
    <definedName name="wacc_inc_tax">[8]constants!$E$4</definedName>
    <definedName name="WACC2009">'[1]CPI en WACC'!$D$15</definedName>
    <definedName name="WACC2011">'[1]CPI en WACC'!$D$17</definedName>
    <definedName name="WACC2011_2013">'[10]CPI&amp;WACC'!$D$14</definedName>
  </definedNames>
  <calcPr calcId="145621"/>
</workbook>
</file>

<file path=xl/calcChain.xml><?xml version="1.0" encoding="utf-8"?>
<calcChain xmlns="http://schemas.openxmlformats.org/spreadsheetml/2006/main">
  <c r="I42" i="31" l="1"/>
  <c r="D24" i="21" s="1"/>
  <c r="I43" i="31"/>
  <c r="D25" i="21" s="1"/>
  <c r="I44" i="31"/>
  <c r="D26" i="21" s="1"/>
  <c r="I45" i="31"/>
  <c r="D27" i="21" s="1"/>
  <c r="I46" i="31"/>
  <c r="D28" i="21" s="1"/>
  <c r="I47" i="31"/>
  <c r="D29" i="21" s="1"/>
  <c r="I48" i="31"/>
  <c r="D30" i="21" s="1"/>
  <c r="I49" i="31"/>
  <c r="D31" i="21" s="1"/>
  <c r="I50" i="31"/>
  <c r="D32" i="21" s="1"/>
  <c r="I51" i="31"/>
  <c r="D33" i="21" s="1"/>
  <c r="I52" i="31"/>
  <c r="D34" i="21" s="1"/>
  <c r="I53" i="31"/>
  <c r="D35" i="21" s="1"/>
  <c r="I54" i="31"/>
  <c r="D36" i="21" s="1"/>
  <c r="I55" i="31"/>
  <c r="D37" i="21" s="1"/>
  <c r="I56" i="31"/>
  <c r="D38" i="21" s="1"/>
  <c r="I57" i="31"/>
  <c r="D39" i="21" s="1"/>
  <c r="I58" i="31"/>
  <c r="D40" i="21" s="1"/>
  <c r="I59" i="31"/>
  <c r="D41" i="21" s="1"/>
  <c r="I60" i="31"/>
  <c r="D42" i="21" s="1"/>
  <c r="I61" i="31"/>
  <c r="D43" i="21" s="1"/>
  <c r="I62" i="31"/>
  <c r="D44" i="21" s="1"/>
  <c r="I63" i="31"/>
  <c r="D45" i="21" s="1"/>
  <c r="I64" i="31"/>
  <c r="D46" i="21" s="1"/>
  <c r="I65" i="31"/>
  <c r="D47" i="21" s="1"/>
  <c r="I66" i="31"/>
  <c r="D48" i="21" s="1"/>
  <c r="I67" i="31"/>
  <c r="D49" i="21" s="1"/>
  <c r="I68" i="31"/>
  <c r="D50" i="21" s="1"/>
  <c r="I69" i="31"/>
  <c r="D51" i="21" s="1"/>
  <c r="I70" i="31"/>
  <c r="D52" i="21" s="1"/>
  <c r="I71" i="31"/>
  <c r="D53" i="21" s="1"/>
  <c r="I72" i="31"/>
  <c r="D54" i="21" s="1"/>
  <c r="I41" i="31"/>
  <c r="D23" i="21" s="1"/>
  <c r="K104" i="27"/>
  <c r="K105" i="27" l="1"/>
  <c r="C106" i="21" s="1"/>
  <c r="K52" i="27"/>
  <c r="C52" i="21" s="1"/>
  <c r="K53" i="27"/>
  <c r="C53" i="21" s="1"/>
  <c r="K106" i="27"/>
  <c r="C107" i="21" s="1"/>
  <c r="K107" i="27"/>
  <c r="C108" i="21" s="1"/>
  <c r="K54" i="27"/>
  <c r="C54" i="21" s="1"/>
  <c r="G4" i="27"/>
  <c r="G57" i="27"/>
  <c r="C4" i="27"/>
  <c r="D4" i="27"/>
  <c r="E4" i="27"/>
  <c r="F4" i="27"/>
  <c r="H4" i="27"/>
  <c r="I4" i="27"/>
  <c r="C57" i="27"/>
  <c r="D57" i="27"/>
  <c r="E57" i="27"/>
  <c r="F57" i="27"/>
  <c r="H57" i="27"/>
  <c r="I57" i="27"/>
  <c r="J4" i="27"/>
  <c r="C4" i="13" s="1"/>
  <c r="D117" i="30" s="1"/>
  <c r="J57" i="27"/>
  <c r="C58" i="13" s="1"/>
  <c r="G5" i="27"/>
  <c r="G58" i="27"/>
  <c r="C5" i="27"/>
  <c r="D5" i="27"/>
  <c r="J5" i="27" s="1"/>
  <c r="C5" i="13" s="1"/>
  <c r="E5" i="27"/>
  <c r="F5" i="27"/>
  <c r="H5" i="27"/>
  <c r="I5" i="27"/>
  <c r="C58" i="27"/>
  <c r="D58" i="27"/>
  <c r="J58" i="27" s="1"/>
  <c r="C59" i="13" s="1"/>
  <c r="E58" i="27"/>
  <c r="F58" i="27"/>
  <c r="H58" i="27"/>
  <c r="I58" i="27"/>
  <c r="G7" i="27"/>
  <c r="G60" i="27"/>
  <c r="C7" i="27"/>
  <c r="D7" i="27"/>
  <c r="E7" i="27"/>
  <c r="F7" i="27"/>
  <c r="H7" i="27"/>
  <c r="I7" i="27"/>
  <c r="C60" i="27"/>
  <c r="D60" i="27"/>
  <c r="E60" i="27"/>
  <c r="F60" i="27"/>
  <c r="H60" i="27"/>
  <c r="I60" i="27"/>
  <c r="J7" i="27"/>
  <c r="C7" i="13" s="1"/>
  <c r="D120" i="30" s="1"/>
  <c r="J60" i="27"/>
  <c r="C61" i="13" s="1"/>
  <c r="G8" i="27"/>
  <c r="G61" i="27"/>
  <c r="C8" i="27"/>
  <c r="D8" i="27"/>
  <c r="J8" i="27" s="1"/>
  <c r="C8" i="13" s="1"/>
  <c r="E8" i="27"/>
  <c r="F8" i="27"/>
  <c r="H8" i="27"/>
  <c r="I8" i="27"/>
  <c r="C61" i="27"/>
  <c r="D61" i="27"/>
  <c r="J61" i="27" s="1"/>
  <c r="C62" i="13" s="1"/>
  <c r="E61" i="27"/>
  <c r="F61" i="27"/>
  <c r="H61" i="27"/>
  <c r="I61" i="27"/>
  <c r="G62" i="27"/>
  <c r="C9" i="27"/>
  <c r="D9" i="27"/>
  <c r="E9" i="27"/>
  <c r="F9" i="27"/>
  <c r="G9" i="27"/>
  <c r="H9" i="27"/>
  <c r="I9" i="27"/>
  <c r="C62" i="27"/>
  <c r="D62" i="27"/>
  <c r="E62" i="27"/>
  <c r="F62" i="27"/>
  <c r="H62" i="27"/>
  <c r="I62" i="27"/>
  <c r="J9" i="27"/>
  <c r="C9" i="13" s="1"/>
  <c r="D122" i="30" s="1"/>
  <c r="J62" i="27"/>
  <c r="C63" i="13" s="1"/>
  <c r="C6" i="27"/>
  <c r="D6" i="27"/>
  <c r="J6" i="27" s="1"/>
  <c r="C6" i="13" s="1"/>
  <c r="E6" i="27"/>
  <c r="F6" i="27"/>
  <c r="G6" i="27"/>
  <c r="H6" i="27"/>
  <c r="I6" i="27"/>
  <c r="C59" i="27"/>
  <c r="J59" i="27" s="1"/>
  <c r="C60" i="13" s="1"/>
  <c r="D59" i="27"/>
  <c r="E59" i="27"/>
  <c r="F59" i="27"/>
  <c r="G59" i="27"/>
  <c r="H59" i="27"/>
  <c r="I59" i="27"/>
  <c r="C10" i="27"/>
  <c r="D10" i="27"/>
  <c r="E10" i="27"/>
  <c r="F10" i="27"/>
  <c r="G10" i="27"/>
  <c r="H10" i="27"/>
  <c r="I10" i="27"/>
  <c r="C63" i="27"/>
  <c r="D63" i="27"/>
  <c r="E63" i="27"/>
  <c r="F63" i="27"/>
  <c r="G63" i="27"/>
  <c r="H63" i="27"/>
  <c r="I63" i="27"/>
  <c r="J10" i="27"/>
  <c r="C10" i="13" s="1"/>
  <c r="D123" i="30" s="1"/>
  <c r="J63" i="27"/>
  <c r="C64" i="13" s="1"/>
  <c r="C11" i="27"/>
  <c r="D11" i="27"/>
  <c r="J11" i="27" s="1"/>
  <c r="C11" i="13" s="1"/>
  <c r="E11" i="27"/>
  <c r="F11" i="27"/>
  <c r="G11" i="27"/>
  <c r="H11" i="27"/>
  <c r="I11" i="27"/>
  <c r="C64" i="27"/>
  <c r="J64" i="27" s="1"/>
  <c r="C65" i="13" s="1"/>
  <c r="D64" i="27"/>
  <c r="E64" i="27"/>
  <c r="F64" i="27"/>
  <c r="G64" i="27"/>
  <c r="H64" i="27"/>
  <c r="I64" i="27"/>
  <c r="C12" i="27"/>
  <c r="D12" i="27"/>
  <c r="E12" i="27"/>
  <c r="F12" i="27"/>
  <c r="G12" i="27"/>
  <c r="H12" i="27"/>
  <c r="I12" i="27"/>
  <c r="C65" i="27"/>
  <c r="D65" i="27"/>
  <c r="E65" i="27"/>
  <c r="F65" i="27"/>
  <c r="G65" i="27"/>
  <c r="H65" i="27"/>
  <c r="I65" i="27"/>
  <c r="J12" i="27"/>
  <c r="C12" i="13" s="1"/>
  <c r="D125" i="30" s="1"/>
  <c r="J65" i="27"/>
  <c r="C66" i="13" s="1"/>
  <c r="C13" i="27"/>
  <c r="D13" i="27"/>
  <c r="J13" i="27" s="1"/>
  <c r="C13" i="13" s="1"/>
  <c r="E13" i="27"/>
  <c r="F13" i="27"/>
  <c r="G13" i="27"/>
  <c r="H13" i="27"/>
  <c r="I13" i="27"/>
  <c r="C66" i="27"/>
  <c r="J66" i="27" s="1"/>
  <c r="C67" i="13" s="1"/>
  <c r="D66" i="27"/>
  <c r="E66" i="27"/>
  <c r="F66" i="27"/>
  <c r="G66" i="27"/>
  <c r="H66" i="27"/>
  <c r="I66" i="27"/>
  <c r="C14" i="27"/>
  <c r="D14" i="27"/>
  <c r="E14" i="27"/>
  <c r="F14" i="27"/>
  <c r="G14" i="27"/>
  <c r="H14" i="27"/>
  <c r="I14" i="27"/>
  <c r="C67" i="27"/>
  <c r="D67" i="27"/>
  <c r="E67" i="27"/>
  <c r="F67" i="27"/>
  <c r="G67" i="27"/>
  <c r="H67" i="27"/>
  <c r="I67" i="27"/>
  <c r="J14" i="27"/>
  <c r="C14" i="13" s="1"/>
  <c r="D127" i="30" s="1"/>
  <c r="J67" i="27"/>
  <c r="C68" i="13" s="1"/>
  <c r="C15" i="27"/>
  <c r="D15" i="27"/>
  <c r="J15" i="27" s="1"/>
  <c r="C15" i="13" s="1"/>
  <c r="E15" i="27"/>
  <c r="F15" i="27"/>
  <c r="G15" i="27"/>
  <c r="H15" i="27"/>
  <c r="I15" i="27"/>
  <c r="C68" i="27"/>
  <c r="J68" i="27" s="1"/>
  <c r="C69" i="13" s="1"/>
  <c r="D68" i="27"/>
  <c r="E68" i="27"/>
  <c r="F68" i="27"/>
  <c r="G68" i="27"/>
  <c r="H68" i="27"/>
  <c r="I68" i="27"/>
  <c r="C16" i="27"/>
  <c r="D16" i="27"/>
  <c r="E16" i="27"/>
  <c r="F16" i="27"/>
  <c r="G16" i="27"/>
  <c r="H16" i="27"/>
  <c r="I16" i="27"/>
  <c r="C69" i="27"/>
  <c r="D69" i="27"/>
  <c r="E69" i="27"/>
  <c r="F69" i="27"/>
  <c r="G69" i="27"/>
  <c r="H69" i="27"/>
  <c r="I69" i="27"/>
  <c r="J16" i="27"/>
  <c r="C16" i="13" s="1"/>
  <c r="D129" i="30" s="1"/>
  <c r="J69" i="27"/>
  <c r="C70" i="13" s="1"/>
  <c r="C17" i="27"/>
  <c r="D17" i="27"/>
  <c r="J17" i="27" s="1"/>
  <c r="C17" i="13" s="1"/>
  <c r="E17" i="27"/>
  <c r="F17" i="27"/>
  <c r="G17" i="27"/>
  <c r="H17" i="27"/>
  <c r="I17" i="27"/>
  <c r="C70" i="27"/>
  <c r="J70" i="27" s="1"/>
  <c r="C71" i="13" s="1"/>
  <c r="D70" i="27"/>
  <c r="E70" i="27"/>
  <c r="F70" i="27"/>
  <c r="G70" i="27"/>
  <c r="H70" i="27"/>
  <c r="I70" i="27"/>
  <c r="C18" i="27"/>
  <c r="D18" i="27"/>
  <c r="E18" i="27"/>
  <c r="F18" i="27"/>
  <c r="G18" i="27"/>
  <c r="H18" i="27"/>
  <c r="I18" i="27"/>
  <c r="C71" i="27"/>
  <c r="D71" i="27"/>
  <c r="E71" i="27"/>
  <c r="F71" i="27"/>
  <c r="G71" i="27"/>
  <c r="H71" i="27"/>
  <c r="I71" i="27"/>
  <c r="J18" i="27"/>
  <c r="C18" i="13" s="1"/>
  <c r="D131" i="30" s="1"/>
  <c r="J71" i="27"/>
  <c r="C72" i="13" s="1"/>
  <c r="C19" i="27"/>
  <c r="D19" i="27"/>
  <c r="J19" i="27" s="1"/>
  <c r="C19" i="13" s="1"/>
  <c r="E19" i="27"/>
  <c r="F19" i="27"/>
  <c r="G19" i="27"/>
  <c r="H19" i="27"/>
  <c r="I19" i="27"/>
  <c r="C72" i="27"/>
  <c r="J72" i="27" s="1"/>
  <c r="C73" i="13" s="1"/>
  <c r="D72" i="27"/>
  <c r="E72" i="27"/>
  <c r="F72" i="27"/>
  <c r="G72" i="27"/>
  <c r="H72" i="27"/>
  <c r="I72" i="27"/>
  <c r="C20" i="27"/>
  <c r="D20" i="27"/>
  <c r="E20" i="27"/>
  <c r="F20" i="27"/>
  <c r="G20" i="27"/>
  <c r="H20" i="27"/>
  <c r="I20" i="27"/>
  <c r="C73" i="27"/>
  <c r="D73" i="27"/>
  <c r="E73" i="27"/>
  <c r="F73" i="27"/>
  <c r="G73" i="27"/>
  <c r="H73" i="27"/>
  <c r="I73" i="27"/>
  <c r="J20" i="27"/>
  <c r="C20" i="13" s="1"/>
  <c r="D133" i="30" s="1"/>
  <c r="J73" i="27"/>
  <c r="C74" i="13" s="1"/>
  <c r="C21" i="27"/>
  <c r="D21" i="27"/>
  <c r="J21" i="27" s="1"/>
  <c r="C21" i="13" s="1"/>
  <c r="E21" i="27"/>
  <c r="F21" i="27"/>
  <c r="G21" i="27"/>
  <c r="H21" i="27"/>
  <c r="I21" i="27"/>
  <c r="C74" i="27"/>
  <c r="J74" i="27" s="1"/>
  <c r="C75" i="13" s="1"/>
  <c r="D74" i="27"/>
  <c r="E74" i="27"/>
  <c r="F74" i="27"/>
  <c r="G74" i="27"/>
  <c r="H74" i="27"/>
  <c r="I74" i="27"/>
  <c r="C22" i="27"/>
  <c r="D22" i="27"/>
  <c r="E22" i="27"/>
  <c r="F22" i="27"/>
  <c r="G22" i="27"/>
  <c r="H22" i="27"/>
  <c r="I22" i="27"/>
  <c r="C75" i="27"/>
  <c r="D75" i="27"/>
  <c r="E75" i="27"/>
  <c r="F75" i="27"/>
  <c r="G75" i="27"/>
  <c r="H75" i="27"/>
  <c r="I75" i="27"/>
  <c r="J22" i="27"/>
  <c r="C22" i="13" s="1"/>
  <c r="J75" i="27"/>
  <c r="C76" i="13" s="1"/>
  <c r="D135" i="30"/>
  <c r="C23" i="27"/>
  <c r="D23" i="27"/>
  <c r="E23" i="27"/>
  <c r="F23" i="27"/>
  <c r="G23" i="27"/>
  <c r="H23" i="27"/>
  <c r="I23" i="27"/>
  <c r="C76" i="27"/>
  <c r="D76" i="27"/>
  <c r="E76" i="27"/>
  <c r="F76" i="27"/>
  <c r="G76" i="27"/>
  <c r="H76" i="27"/>
  <c r="I76" i="27"/>
  <c r="C24" i="27"/>
  <c r="D24" i="27"/>
  <c r="E24" i="27"/>
  <c r="F24" i="27"/>
  <c r="G24" i="27"/>
  <c r="H24" i="27"/>
  <c r="I24" i="27"/>
  <c r="C77" i="27"/>
  <c r="D77" i="27"/>
  <c r="E77" i="27"/>
  <c r="F77" i="27"/>
  <c r="G77" i="27"/>
  <c r="H77" i="27"/>
  <c r="I77" i="27"/>
  <c r="J24" i="27"/>
  <c r="C24" i="13" s="1"/>
  <c r="J77" i="27"/>
  <c r="C78" i="13" s="1"/>
  <c r="D137" i="30" s="1"/>
  <c r="C25" i="27"/>
  <c r="D25" i="27"/>
  <c r="E25" i="27"/>
  <c r="F25" i="27"/>
  <c r="G25" i="27"/>
  <c r="H25" i="27"/>
  <c r="I25" i="27"/>
  <c r="C78" i="27"/>
  <c r="D78" i="27"/>
  <c r="E78" i="27"/>
  <c r="F78" i="27"/>
  <c r="G78" i="27"/>
  <c r="H78" i="27"/>
  <c r="I78" i="27"/>
  <c r="C26" i="27"/>
  <c r="D26" i="27"/>
  <c r="E26" i="27"/>
  <c r="F26" i="27"/>
  <c r="G26" i="27"/>
  <c r="H26" i="27"/>
  <c r="I26" i="27"/>
  <c r="C79" i="27"/>
  <c r="D79" i="27"/>
  <c r="J79" i="27" s="1"/>
  <c r="C80" i="13" s="1"/>
  <c r="D139" i="30" s="1"/>
  <c r="E79" i="27"/>
  <c r="F79" i="27"/>
  <c r="G79" i="27"/>
  <c r="H79" i="27"/>
  <c r="I79" i="27"/>
  <c r="J26" i="27"/>
  <c r="C26" i="13" s="1"/>
  <c r="C27" i="27"/>
  <c r="D27" i="27"/>
  <c r="E27" i="27"/>
  <c r="F27" i="27"/>
  <c r="G27" i="27"/>
  <c r="H27" i="27"/>
  <c r="I27" i="27"/>
  <c r="C80" i="27"/>
  <c r="D80" i="27"/>
  <c r="E80" i="27"/>
  <c r="F80" i="27"/>
  <c r="G80" i="27"/>
  <c r="H80" i="27"/>
  <c r="I80" i="27"/>
  <c r="C28" i="27"/>
  <c r="D28" i="27"/>
  <c r="E28" i="27"/>
  <c r="F28" i="27"/>
  <c r="G28" i="27"/>
  <c r="H28" i="27"/>
  <c r="I28" i="27"/>
  <c r="C81" i="27"/>
  <c r="D81" i="27"/>
  <c r="E81" i="27"/>
  <c r="F81" i="27"/>
  <c r="G81" i="27"/>
  <c r="H81" i="27"/>
  <c r="I81" i="27"/>
  <c r="J28" i="27"/>
  <c r="C28" i="13" s="1"/>
  <c r="J81" i="27"/>
  <c r="C82" i="13" s="1"/>
  <c r="D141" i="30" s="1"/>
  <c r="C29" i="27"/>
  <c r="D29" i="27"/>
  <c r="E29" i="27"/>
  <c r="F29" i="27"/>
  <c r="G29" i="27"/>
  <c r="H29" i="27"/>
  <c r="I29" i="27"/>
  <c r="C82" i="27"/>
  <c r="D82" i="27"/>
  <c r="E82" i="27"/>
  <c r="F82" i="27"/>
  <c r="G82" i="27"/>
  <c r="H82" i="27"/>
  <c r="I82" i="27"/>
  <c r="C30" i="27"/>
  <c r="D30" i="27"/>
  <c r="E30" i="27"/>
  <c r="F30" i="27"/>
  <c r="G30" i="27"/>
  <c r="H30" i="27"/>
  <c r="I30" i="27"/>
  <c r="C83" i="27"/>
  <c r="D83" i="27"/>
  <c r="J83" i="27" s="1"/>
  <c r="C84" i="13" s="1"/>
  <c r="D143" i="30" s="1"/>
  <c r="E83" i="27"/>
  <c r="F83" i="27"/>
  <c r="G83" i="27"/>
  <c r="H83" i="27"/>
  <c r="I83" i="27"/>
  <c r="J30" i="27"/>
  <c r="C30" i="13" s="1"/>
  <c r="C31" i="27"/>
  <c r="D31" i="27"/>
  <c r="E31" i="27"/>
  <c r="F31" i="27"/>
  <c r="G31" i="27"/>
  <c r="H31" i="27"/>
  <c r="I31" i="27"/>
  <c r="C84" i="27"/>
  <c r="D84" i="27"/>
  <c r="E84" i="27"/>
  <c r="F84" i="27"/>
  <c r="G84" i="27"/>
  <c r="H84" i="27"/>
  <c r="I84" i="27"/>
  <c r="C32" i="27"/>
  <c r="D32" i="27"/>
  <c r="E32" i="27"/>
  <c r="F32" i="27"/>
  <c r="G32" i="27"/>
  <c r="H32" i="27"/>
  <c r="I32" i="27"/>
  <c r="C85" i="27"/>
  <c r="D85" i="27"/>
  <c r="E85" i="27"/>
  <c r="F85" i="27"/>
  <c r="G85" i="27"/>
  <c r="H85" i="27"/>
  <c r="I85" i="27"/>
  <c r="J32" i="27"/>
  <c r="C32" i="13" s="1"/>
  <c r="J85" i="27"/>
  <c r="C86" i="13" s="1"/>
  <c r="D145" i="30" s="1"/>
  <c r="C33" i="27"/>
  <c r="D33" i="27"/>
  <c r="E33" i="27"/>
  <c r="F33" i="27"/>
  <c r="G33" i="27"/>
  <c r="H33" i="27"/>
  <c r="I33" i="27"/>
  <c r="C86" i="27"/>
  <c r="D86" i="27"/>
  <c r="E86" i="27"/>
  <c r="F86" i="27"/>
  <c r="G86" i="27"/>
  <c r="H86" i="27"/>
  <c r="I86" i="27"/>
  <c r="C34" i="27"/>
  <c r="D34" i="27"/>
  <c r="E34" i="27"/>
  <c r="F34" i="27"/>
  <c r="G34" i="27"/>
  <c r="H34" i="27"/>
  <c r="I34" i="27"/>
  <c r="C87" i="27"/>
  <c r="D87" i="27"/>
  <c r="J87" i="27" s="1"/>
  <c r="C88" i="13" s="1"/>
  <c r="D147" i="30" s="1"/>
  <c r="E87" i="27"/>
  <c r="F87" i="27"/>
  <c r="G87" i="27"/>
  <c r="H87" i="27"/>
  <c r="I87" i="27"/>
  <c r="J34" i="27"/>
  <c r="C34" i="13" s="1"/>
  <c r="C35" i="27"/>
  <c r="D35" i="27"/>
  <c r="E35" i="27"/>
  <c r="F35" i="27"/>
  <c r="G35" i="27"/>
  <c r="H35" i="27"/>
  <c r="I35" i="27"/>
  <c r="C88" i="27"/>
  <c r="D88" i="27"/>
  <c r="E88" i="27"/>
  <c r="F88" i="27"/>
  <c r="G88" i="27"/>
  <c r="H88" i="27"/>
  <c r="I88" i="27"/>
  <c r="C36" i="27"/>
  <c r="D36" i="27"/>
  <c r="E36" i="27"/>
  <c r="F36" i="27"/>
  <c r="G36" i="27"/>
  <c r="H36" i="27"/>
  <c r="I36" i="27"/>
  <c r="C89" i="27"/>
  <c r="D89" i="27"/>
  <c r="E89" i="27"/>
  <c r="F89" i="27"/>
  <c r="G89" i="27"/>
  <c r="H89" i="27"/>
  <c r="I89" i="27"/>
  <c r="J36" i="27"/>
  <c r="C36" i="13" s="1"/>
  <c r="J89" i="27"/>
  <c r="C90" i="13" s="1"/>
  <c r="D149" i="30" s="1"/>
  <c r="C37" i="27"/>
  <c r="D37" i="27"/>
  <c r="E37" i="27"/>
  <c r="F37" i="27"/>
  <c r="G37" i="27"/>
  <c r="H37" i="27"/>
  <c r="I37" i="27"/>
  <c r="C90" i="27"/>
  <c r="D90" i="27"/>
  <c r="E90" i="27"/>
  <c r="F90" i="27"/>
  <c r="G90" i="27"/>
  <c r="H90" i="27"/>
  <c r="I90" i="27"/>
  <c r="C38" i="27"/>
  <c r="D38" i="27"/>
  <c r="E38" i="27"/>
  <c r="F38" i="27"/>
  <c r="G38" i="27"/>
  <c r="H38" i="27"/>
  <c r="I38" i="27"/>
  <c r="C91" i="27"/>
  <c r="D91" i="27"/>
  <c r="E91" i="27"/>
  <c r="F91" i="27"/>
  <c r="G91" i="27"/>
  <c r="H91" i="27"/>
  <c r="I91" i="27"/>
  <c r="J38" i="27"/>
  <c r="C38" i="13" s="1"/>
  <c r="D151" i="30" s="1"/>
  <c r="J91" i="27"/>
  <c r="C92" i="13" s="1"/>
  <c r="C39" i="27"/>
  <c r="D39" i="27"/>
  <c r="J39" i="27" s="1"/>
  <c r="C39" i="13" s="1"/>
  <c r="E39" i="27"/>
  <c r="F39" i="27"/>
  <c r="G39" i="27"/>
  <c r="H39" i="27"/>
  <c r="I39" i="27"/>
  <c r="C92" i="27"/>
  <c r="J92" i="27" s="1"/>
  <c r="C93" i="13" s="1"/>
  <c r="D92" i="27"/>
  <c r="E92" i="27"/>
  <c r="F92" i="27"/>
  <c r="G92" i="27"/>
  <c r="H92" i="27"/>
  <c r="I92" i="27"/>
  <c r="C40" i="27"/>
  <c r="D40" i="27"/>
  <c r="E40" i="27"/>
  <c r="F40" i="27"/>
  <c r="G40" i="27"/>
  <c r="H40" i="27"/>
  <c r="I40" i="27"/>
  <c r="C93" i="27"/>
  <c r="D93" i="27"/>
  <c r="E93" i="27"/>
  <c r="F93" i="27"/>
  <c r="G93" i="27"/>
  <c r="H93" i="27"/>
  <c r="I93" i="27"/>
  <c r="J40" i="27"/>
  <c r="C40" i="13" s="1"/>
  <c r="D153" i="30" s="1"/>
  <c r="J93" i="27"/>
  <c r="C94" i="13" s="1"/>
  <c r="C41" i="27"/>
  <c r="D41" i="27"/>
  <c r="J41" i="27" s="1"/>
  <c r="C41" i="13" s="1"/>
  <c r="E41" i="27"/>
  <c r="F41" i="27"/>
  <c r="G41" i="27"/>
  <c r="H41" i="27"/>
  <c r="I41" i="27"/>
  <c r="C94" i="27"/>
  <c r="J94" i="27" s="1"/>
  <c r="C95" i="13" s="1"/>
  <c r="D94" i="27"/>
  <c r="E94" i="27"/>
  <c r="F94" i="27"/>
  <c r="G94" i="27"/>
  <c r="H94" i="27"/>
  <c r="I94" i="27"/>
  <c r="C42" i="27"/>
  <c r="D42" i="27"/>
  <c r="E42" i="27"/>
  <c r="F42" i="27"/>
  <c r="G42" i="27"/>
  <c r="H42" i="27"/>
  <c r="I42" i="27"/>
  <c r="C95" i="27"/>
  <c r="D95" i="27"/>
  <c r="E95" i="27"/>
  <c r="F95" i="27"/>
  <c r="G95" i="27"/>
  <c r="H95" i="27"/>
  <c r="I95" i="27"/>
  <c r="J42" i="27"/>
  <c r="C42" i="13" s="1"/>
  <c r="D155" i="30" s="1"/>
  <c r="J95" i="27"/>
  <c r="C96" i="13" s="1"/>
  <c r="C43" i="27"/>
  <c r="D43" i="27"/>
  <c r="J43" i="27" s="1"/>
  <c r="C43" i="13" s="1"/>
  <c r="E43" i="27"/>
  <c r="F43" i="27"/>
  <c r="G43" i="27"/>
  <c r="H43" i="27"/>
  <c r="I43" i="27"/>
  <c r="C96" i="27"/>
  <c r="J96" i="27" s="1"/>
  <c r="C97" i="13" s="1"/>
  <c r="D96" i="27"/>
  <c r="E96" i="27"/>
  <c r="F96" i="27"/>
  <c r="G96" i="27"/>
  <c r="H96" i="27"/>
  <c r="I96" i="27"/>
  <c r="C44" i="27"/>
  <c r="D44" i="27"/>
  <c r="E44" i="27"/>
  <c r="F44" i="27"/>
  <c r="G44" i="27"/>
  <c r="H44" i="27"/>
  <c r="I44" i="27"/>
  <c r="C97" i="27"/>
  <c r="D97" i="27"/>
  <c r="E97" i="27"/>
  <c r="F97" i="27"/>
  <c r="G97" i="27"/>
  <c r="H97" i="27"/>
  <c r="I97" i="27"/>
  <c r="J44" i="27"/>
  <c r="C44" i="13" s="1"/>
  <c r="D157" i="30" s="1"/>
  <c r="J97" i="27"/>
  <c r="C98" i="13" s="1"/>
  <c r="C45" i="27"/>
  <c r="D45" i="27"/>
  <c r="J45" i="27" s="1"/>
  <c r="C45" i="13" s="1"/>
  <c r="E45" i="27"/>
  <c r="F45" i="27"/>
  <c r="G45" i="27"/>
  <c r="H45" i="27"/>
  <c r="I45" i="27"/>
  <c r="C98" i="27"/>
  <c r="J98" i="27" s="1"/>
  <c r="C99" i="13" s="1"/>
  <c r="D98" i="27"/>
  <c r="E98" i="27"/>
  <c r="F98" i="27"/>
  <c r="G98" i="27"/>
  <c r="H98" i="27"/>
  <c r="I98" i="27"/>
  <c r="C46" i="27"/>
  <c r="D46" i="27"/>
  <c r="E46" i="27"/>
  <c r="F46" i="27"/>
  <c r="G46" i="27"/>
  <c r="H46" i="27"/>
  <c r="I46" i="27"/>
  <c r="C99" i="27"/>
  <c r="D99" i="27"/>
  <c r="E99" i="27"/>
  <c r="F99" i="27"/>
  <c r="G99" i="27"/>
  <c r="H99" i="27"/>
  <c r="I99" i="27"/>
  <c r="J46" i="27"/>
  <c r="C46" i="13" s="1"/>
  <c r="D159" i="30" s="1"/>
  <c r="J99" i="27"/>
  <c r="C100" i="13" s="1"/>
  <c r="C47" i="27"/>
  <c r="D47" i="27"/>
  <c r="J47" i="27" s="1"/>
  <c r="C47" i="13" s="1"/>
  <c r="E47" i="27"/>
  <c r="F47" i="27"/>
  <c r="G47" i="27"/>
  <c r="H47" i="27"/>
  <c r="I47" i="27"/>
  <c r="C100" i="27"/>
  <c r="J100" i="27" s="1"/>
  <c r="C101" i="13" s="1"/>
  <c r="D100" i="27"/>
  <c r="E100" i="27"/>
  <c r="F100" i="27"/>
  <c r="G100" i="27"/>
  <c r="H100" i="27"/>
  <c r="I100" i="27"/>
  <c r="C48" i="27"/>
  <c r="D48" i="27"/>
  <c r="E48" i="27"/>
  <c r="F48" i="27"/>
  <c r="G48" i="27"/>
  <c r="H48" i="27"/>
  <c r="I48" i="27"/>
  <c r="C101" i="27"/>
  <c r="D101" i="27"/>
  <c r="E101" i="27"/>
  <c r="F101" i="27"/>
  <c r="G101" i="27"/>
  <c r="H101" i="27"/>
  <c r="I101" i="27"/>
  <c r="J48" i="27"/>
  <c r="C48" i="13" s="1"/>
  <c r="D161" i="30" s="1"/>
  <c r="J101" i="27"/>
  <c r="C102" i="13" s="1"/>
  <c r="C49" i="27"/>
  <c r="D49" i="27"/>
  <c r="J49" i="27" s="1"/>
  <c r="C49" i="13" s="1"/>
  <c r="E49" i="27"/>
  <c r="F49" i="27"/>
  <c r="G49" i="27"/>
  <c r="H49" i="27"/>
  <c r="I49" i="27"/>
  <c r="C102" i="27"/>
  <c r="J102" i="27" s="1"/>
  <c r="C103" i="13" s="1"/>
  <c r="D102" i="27"/>
  <c r="E102" i="27"/>
  <c r="F102" i="27"/>
  <c r="G102" i="27"/>
  <c r="H102" i="27"/>
  <c r="I102" i="27"/>
  <c r="C50" i="27"/>
  <c r="D50" i="27"/>
  <c r="E50" i="27"/>
  <c r="F50" i="27"/>
  <c r="G50" i="27"/>
  <c r="H50" i="27"/>
  <c r="I50" i="27"/>
  <c r="C103" i="27"/>
  <c r="D103" i="27"/>
  <c r="E103" i="27"/>
  <c r="F103" i="27"/>
  <c r="G103" i="27"/>
  <c r="H103" i="27"/>
  <c r="I103" i="27"/>
  <c r="J50" i="27"/>
  <c r="C50" i="13" s="1"/>
  <c r="D163" i="30" s="1"/>
  <c r="J103" i="27"/>
  <c r="C104" i="13" s="1"/>
  <c r="C51" i="27"/>
  <c r="D51" i="27"/>
  <c r="J51" i="27" s="1"/>
  <c r="C51" i="13" s="1"/>
  <c r="E51" i="27"/>
  <c r="F51" i="27"/>
  <c r="G51" i="27"/>
  <c r="H51" i="27"/>
  <c r="I51" i="27"/>
  <c r="C104" i="27"/>
  <c r="J104" i="27" s="1"/>
  <c r="C105" i="13" s="1"/>
  <c r="D104" i="27"/>
  <c r="E104" i="27"/>
  <c r="F104" i="27"/>
  <c r="G104" i="27"/>
  <c r="H104" i="27"/>
  <c r="I104" i="27"/>
  <c r="C52" i="27"/>
  <c r="D52" i="27"/>
  <c r="E52" i="27"/>
  <c r="F52" i="27"/>
  <c r="G52" i="27"/>
  <c r="H52" i="27"/>
  <c r="I52" i="27"/>
  <c r="C105" i="27"/>
  <c r="D105" i="27"/>
  <c r="E105" i="27"/>
  <c r="F105" i="27"/>
  <c r="G105" i="27"/>
  <c r="H105" i="27"/>
  <c r="I105" i="27"/>
  <c r="J52" i="27"/>
  <c r="C52" i="13" s="1"/>
  <c r="D165" i="30" s="1"/>
  <c r="J105" i="27"/>
  <c r="C106" i="13" s="1"/>
  <c r="C53" i="27"/>
  <c r="D53" i="27"/>
  <c r="J53" i="27" s="1"/>
  <c r="C53" i="13" s="1"/>
  <c r="E53" i="27"/>
  <c r="F53" i="27"/>
  <c r="G53" i="27"/>
  <c r="H53" i="27"/>
  <c r="I53" i="27"/>
  <c r="C106" i="27"/>
  <c r="J106" i="27" s="1"/>
  <c r="C107" i="13" s="1"/>
  <c r="D106" i="27"/>
  <c r="E106" i="27"/>
  <c r="F106" i="27"/>
  <c r="G106" i="27"/>
  <c r="H106" i="27"/>
  <c r="I106" i="27"/>
  <c r="C54" i="27"/>
  <c r="D54" i="27"/>
  <c r="E54" i="27"/>
  <c r="F54" i="27"/>
  <c r="G54" i="27"/>
  <c r="H54" i="27"/>
  <c r="I54" i="27"/>
  <c r="C107" i="27"/>
  <c r="D107" i="27"/>
  <c r="E107" i="27"/>
  <c r="F107" i="27"/>
  <c r="G107" i="27"/>
  <c r="H107" i="27"/>
  <c r="I107" i="27"/>
  <c r="J54" i="27"/>
  <c r="C54" i="13" s="1"/>
  <c r="D167" i="30" s="1"/>
  <c r="J107" i="27"/>
  <c r="C108" i="13" s="1"/>
  <c r="C112" i="27"/>
  <c r="D112" i="27"/>
  <c r="E112" i="27"/>
  <c r="F112" i="27"/>
  <c r="G112" i="27"/>
  <c r="H112" i="27"/>
  <c r="I112" i="27"/>
  <c r="L112" i="27"/>
  <c r="J112" i="27"/>
  <c r="L4" i="27"/>
  <c r="D4" i="14" s="1"/>
  <c r="J166" i="27"/>
  <c r="C166" i="27"/>
  <c r="D166" i="27"/>
  <c r="E166" i="27"/>
  <c r="F166" i="27"/>
  <c r="G166" i="27"/>
  <c r="H166" i="27"/>
  <c r="I166" i="27"/>
  <c r="L166" i="27"/>
  <c r="C113" i="27"/>
  <c r="D113" i="27"/>
  <c r="E113" i="27"/>
  <c r="F113" i="27"/>
  <c r="G113" i="27"/>
  <c r="H113" i="27"/>
  <c r="I113" i="27"/>
  <c r="J113" i="27"/>
  <c r="J167" i="27"/>
  <c r="C167" i="27"/>
  <c r="D167" i="27"/>
  <c r="E167" i="27"/>
  <c r="F167" i="27"/>
  <c r="G167" i="27"/>
  <c r="H167" i="27"/>
  <c r="I167" i="27"/>
  <c r="C115" i="27"/>
  <c r="D115" i="27"/>
  <c r="E115" i="27"/>
  <c r="F115" i="27"/>
  <c r="G115" i="27"/>
  <c r="H115" i="27"/>
  <c r="I115" i="27"/>
  <c r="L115" i="27"/>
  <c r="J115" i="27"/>
  <c r="L7" i="27"/>
  <c r="D7" i="14" s="1"/>
  <c r="J169" i="27"/>
  <c r="C169" i="27"/>
  <c r="D169" i="27"/>
  <c r="E169" i="27"/>
  <c r="F169" i="27"/>
  <c r="G169" i="27"/>
  <c r="H169" i="27"/>
  <c r="I169" i="27"/>
  <c r="L169" i="27"/>
  <c r="C116" i="27"/>
  <c r="D116" i="27"/>
  <c r="E116" i="27"/>
  <c r="F116" i="27"/>
  <c r="G116" i="27"/>
  <c r="H116" i="27"/>
  <c r="I116" i="27"/>
  <c r="J116" i="27"/>
  <c r="J170" i="27"/>
  <c r="C170" i="27"/>
  <c r="D170" i="27"/>
  <c r="E170" i="27"/>
  <c r="F170" i="27"/>
  <c r="G170" i="27"/>
  <c r="H170" i="27"/>
  <c r="I170" i="27"/>
  <c r="J171" i="27"/>
  <c r="C171" i="27"/>
  <c r="D171" i="27"/>
  <c r="E171" i="27"/>
  <c r="F171" i="27"/>
  <c r="G171" i="27"/>
  <c r="H171" i="27"/>
  <c r="I171" i="27"/>
  <c r="C117" i="27"/>
  <c r="D117" i="27"/>
  <c r="E117" i="27"/>
  <c r="F117" i="27"/>
  <c r="G117" i="27"/>
  <c r="H117" i="27"/>
  <c r="I117" i="27"/>
  <c r="J117" i="27"/>
  <c r="C114" i="27"/>
  <c r="D114" i="27"/>
  <c r="E114" i="27"/>
  <c r="F114" i="27"/>
  <c r="G114" i="27"/>
  <c r="H114" i="27"/>
  <c r="I114" i="27"/>
  <c r="J114" i="27"/>
  <c r="J168" i="27"/>
  <c r="C168" i="27"/>
  <c r="D168" i="27"/>
  <c r="E168" i="27"/>
  <c r="F168" i="27"/>
  <c r="G168" i="27"/>
  <c r="H168" i="27"/>
  <c r="I168" i="27"/>
  <c r="C118" i="27"/>
  <c r="D118" i="27"/>
  <c r="E118" i="27"/>
  <c r="F118" i="27"/>
  <c r="G118" i="27"/>
  <c r="H118" i="27"/>
  <c r="I118" i="27"/>
  <c r="L118" i="27"/>
  <c r="J118" i="27"/>
  <c r="L10" i="27"/>
  <c r="D10" i="14" s="1"/>
  <c r="J172" i="27"/>
  <c r="C172" i="27"/>
  <c r="D172" i="27"/>
  <c r="E172" i="27"/>
  <c r="F172" i="27"/>
  <c r="G172" i="27"/>
  <c r="H172" i="27"/>
  <c r="I172" i="27"/>
  <c r="L172" i="27"/>
  <c r="C119" i="27"/>
  <c r="D119" i="27"/>
  <c r="E119" i="27"/>
  <c r="F119" i="27"/>
  <c r="G119" i="27"/>
  <c r="H119" i="27"/>
  <c r="I119" i="27"/>
  <c r="J119" i="27"/>
  <c r="J173" i="27"/>
  <c r="C173" i="27"/>
  <c r="D173" i="27"/>
  <c r="E173" i="27"/>
  <c r="F173" i="27"/>
  <c r="G173" i="27"/>
  <c r="H173" i="27"/>
  <c r="I173" i="27"/>
  <c r="C120" i="27"/>
  <c r="D120" i="27"/>
  <c r="E120" i="27"/>
  <c r="F120" i="27"/>
  <c r="G120" i="27"/>
  <c r="H120" i="27"/>
  <c r="I120" i="27"/>
  <c r="L120" i="27"/>
  <c r="J120" i="27"/>
  <c r="L12" i="27"/>
  <c r="D12" i="14" s="1"/>
  <c r="J174" i="27"/>
  <c r="C174" i="27"/>
  <c r="D174" i="27"/>
  <c r="E174" i="27"/>
  <c r="F174" i="27"/>
  <c r="G174" i="27"/>
  <c r="H174" i="27"/>
  <c r="I174" i="27"/>
  <c r="L174" i="27"/>
  <c r="C121" i="27"/>
  <c r="D121" i="27"/>
  <c r="E121" i="27"/>
  <c r="F121" i="27"/>
  <c r="G121" i="27"/>
  <c r="H121" i="27"/>
  <c r="I121" i="27"/>
  <c r="J121" i="27"/>
  <c r="J175" i="27"/>
  <c r="C175" i="27"/>
  <c r="D175" i="27"/>
  <c r="E175" i="27"/>
  <c r="F175" i="27"/>
  <c r="G175" i="27"/>
  <c r="H175" i="27"/>
  <c r="I175" i="27"/>
  <c r="C122" i="27"/>
  <c r="D122" i="27"/>
  <c r="E122" i="27"/>
  <c r="F122" i="27"/>
  <c r="G122" i="27"/>
  <c r="H122" i="27"/>
  <c r="I122" i="27"/>
  <c r="L122" i="27"/>
  <c r="J122" i="27"/>
  <c r="L14" i="27"/>
  <c r="D14" i="14" s="1"/>
  <c r="J176" i="27"/>
  <c r="C176" i="27"/>
  <c r="D176" i="27"/>
  <c r="E176" i="27"/>
  <c r="F176" i="27"/>
  <c r="G176" i="27"/>
  <c r="H176" i="27"/>
  <c r="I176" i="27"/>
  <c r="L176" i="27"/>
  <c r="C123" i="27"/>
  <c r="D123" i="27"/>
  <c r="E123" i="27"/>
  <c r="F123" i="27"/>
  <c r="G123" i="27"/>
  <c r="H123" i="27"/>
  <c r="I123" i="27"/>
  <c r="J123" i="27"/>
  <c r="J177" i="27"/>
  <c r="C177" i="27"/>
  <c r="D177" i="27"/>
  <c r="E177" i="27"/>
  <c r="F177" i="27"/>
  <c r="G177" i="27"/>
  <c r="H177" i="27"/>
  <c r="I177" i="27"/>
  <c r="C124" i="27"/>
  <c r="D124" i="27"/>
  <c r="E124" i="27"/>
  <c r="F124" i="27"/>
  <c r="G124" i="27"/>
  <c r="H124" i="27"/>
  <c r="I124" i="27"/>
  <c r="L124" i="27"/>
  <c r="J124" i="27"/>
  <c r="L16" i="27"/>
  <c r="D16" i="14" s="1"/>
  <c r="J178" i="27"/>
  <c r="C178" i="27"/>
  <c r="D178" i="27"/>
  <c r="E178" i="27"/>
  <c r="F178" i="27"/>
  <c r="G178" i="27"/>
  <c r="H178" i="27"/>
  <c r="I178" i="27"/>
  <c r="L178" i="27"/>
  <c r="C125" i="27"/>
  <c r="D125" i="27"/>
  <c r="E125" i="27"/>
  <c r="F125" i="27"/>
  <c r="G125" i="27"/>
  <c r="H125" i="27"/>
  <c r="I125" i="27"/>
  <c r="J125" i="27"/>
  <c r="J179" i="27"/>
  <c r="C179" i="27"/>
  <c r="D179" i="27"/>
  <c r="E179" i="27"/>
  <c r="F179" i="27"/>
  <c r="G179" i="27"/>
  <c r="H179" i="27"/>
  <c r="I179" i="27"/>
  <c r="C126" i="27"/>
  <c r="D126" i="27"/>
  <c r="E126" i="27"/>
  <c r="F126" i="27"/>
  <c r="G126" i="27"/>
  <c r="H126" i="27"/>
  <c r="I126" i="27"/>
  <c r="L126" i="27"/>
  <c r="J126" i="27"/>
  <c r="L18" i="27"/>
  <c r="D18" i="14" s="1"/>
  <c r="J180" i="27"/>
  <c r="C180" i="27"/>
  <c r="D180" i="27"/>
  <c r="E180" i="27"/>
  <c r="F180" i="27"/>
  <c r="G180" i="27"/>
  <c r="H180" i="27"/>
  <c r="I180" i="27"/>
  <c r="L180" i="27"/>
  <c r="C127" i="27"/>
  <c r="D127" i="27"/>
  <c r="E127" i="27"/>
  <c r="F127" i="27"/>
  <c r="G127" i="27"/>
  <c r="H127" i="27"/>
  <c r="I127" i="27"/>
  <c r="J127" i="27"/>
  <c r="J181" i="27"/>
  <c r="C181" i="27"/>
  <c r="D181" i="27"/>
  <c r="E181" i="27"/>
  <c r="F181" i="27"/>
  <c r="G181" i="27"/>
  <c r="H181" i="27"/>
  <c r="I181" i="27"/>
  <c r="C128" i="27"/>
  <c r="D128" i="27"/>
  <c r="E128" i="27"/>
  <c r="F128" i="27"/>
  <c r="G128" i="27"/>
  <c r="H128" i="27"/>
  <c r="I128" i="27"/>
  <c r="L128" i="27"/>
  <c r="J128" i="27"/>
  <c r="L20" i="27"/>
  <c r="D20" i="14" s="1"/>
  <c r="J182" i="27"/>
  <c r="C182" i="27"/>
  <c r="D182" i="27"/>
  <c r="E182" i="27"/>
  <c r="F182" i="27"/>
  <c r="G182" i="27"/>
  <c r="H182" i="27"/>
  <c r="I182" i="27"/>
  <c r="L182" i="27"/>
  <c r="C129" i="27"/>
  <c r="D129" i="27"/>
  <c r="E129" i="27"/>
  <c r="F129" i="27"/>
  <c r="G129" i="27"/>
  <c r="H129" i="27"/>
  <c r="I129" i="27"/>
  <c r="J129" i="27"/>
  <c r="J183" i="27"/>
  <c r="C183" i="27"/>
  <c r="D183" i="27"/>
  <c r="E183" i="27"/>
  <c r="F183" i="27"/>
  <c r="G183" i="27"/>
  <c r="H183" i="27"/>
  <c r="I183" i="27"/>
  <c r="C130" i="27"/>
  <c r="D130" i="27"/>
  <c r="E130" i="27"/>
  <c r="F130" i="27"/>
  <c r="G130" i="27"/>
  <c r="H130" i="27"/>
  <c r="I130" i="27"/>
  <c r="L130" i="27"/>
  <c r="J130" i="27"/>
  <c r="L22" i="27"/>
  <c r="D22" i="14" s="1"/>
  <c r="J184" i="27"/>
  <c r="C184" i="27"/>
  <c r="D184" i="27"/>
  <c r="E184" i="27"/>
  <c r="F184" i="27"/>
  <c r="G184" i="27"/>
  <c r="H184" i="27"/>
  <c r="I184" i="27"/>
  <c r="L184" i="27"/>
  <c r="C131" i="27"/>
  <c r="D131" i="27"/>
  <c r="E131" i="27"/>
  <c r="F131" i="27"/>
  <c r="G131" i="27"/>
  <c r="H131" i="27"/>
  <c r="I131" i="27"/>
  <c r="J131" i="27"/>
  <c r="J185" i="27"/>
  <c r="C185" i="27"/>
  <c r="D185" i="27"/>
  <c r="E185" i="27"/>
  <c r="F185" i="27"/>
  <c r="G185" i="27"/>
  <c r="H185" i="27"/>
  <c r="I185" i="27"/>
  <c r="C132" i="27"/>
  <c r="D132" i="27"/>
  <c r="E132" i="27"/>
  <c r="F132" i="27"/>
  <c r="G132" i="27"/>
  <c r="H132" i="27"/>
  <c r="I132" i="27"/>
  <c r="L132" i="27"/>
  <c r="J132" i="27"/>
  <c r="L24" i="27"/>
  <c r="D24" i="14" s="1"/>
  <c r="J186" i="27"/>
  <c r="C186" i="27"/>
  <c r="D186" i="27"/>
  <c r="E186" i="27"/>
  <c r="F186" i="27"/>
  <c r="G186" i="27"/>
  <c r="H186" i="27"/>
  <c r="I186" i="27"/>
  <c r="L186" i="27"/>
  <c r="C133" i="27"/>
  <c r="D133" i="27"/>
  <c r="E133" i="27"/>
  <c r="F133" i="27"/>
  <c r="G133" i="27"/>
  <c r="H133" i="27"/>
  <c r="I133" i="27"/>
  <c r="J133" i="27"/>
  <c r="J187" i="27"/>
  <c r="C187" i="27"/>
  <c r="D187" i="27"/>
  <c r="E187" i="27"/>
  <c r="F187" i="27"/>
  <c r="G187" i="27"/>
  <c r="H187" i="27"/>
  <c r="I187" i="27"/>
  <c r="C134" i="27"/>
  <c r="D134" i="27"/>
  <c r="E134" i="27"/>
  <c r="F134" i="27"/>
  <c r="G134" i="27"/>
  <c r="H134" i="27"/>
  <c r="I134" i="27"/>
  <c r="L134" i="27"/>
  <c r="J134" i="27"/>
  <c r="L26" i="27"/>
  <c r="D26" i="14" s="1"/>
  <c r="J188" i="27"/>
  <c r="C188" i="27"/>
  <c r="D188" i="27"/>
  <c r="E188" i="27"/>
  <c r="F188" i="27"/>
  <c r="G188" i="27"/>
  <c r="H188" i="27"/>
  <c r="I188" i="27"/>
  <c r="L188" i="27"/>
  <c r="C135" i="27"/>
  <c r="D135" i="27"/>
  <c r="E135" i="27"/>
  <c r="F135" i="27"/>
  <c r="G135" i="27"/>
  <c r="H135" i="27"/>
  <c r="I135" i="27"/>
  <c r="J135" i="27"/>
  <c r="J189" i="27"/>
  <c r="C189" i="27"/>
  <c r="D189" i="27"/>
  <c r="E189" i="27"/>
  <c r="F189" i="27"/>
  <c r="G189" i="27"/>
  <c r="H189" i="27"/>
  <c r="I189" i="27"/>
  <c r="C136" i="27"/>
  <c r="D136" i="27"/>
  <c r="E136" i="27"/>
  <c r="F136" i="27"/>
  <c r="G136" i="27"/>
  <c r="H136" i="27"/>
  <c r="I136" i="27"/>
  <c r="L136" i="27"/>
  <c r="J136" i="27"/>
  <c r="L28" i="27"/>
  <c r="D28" i="14" s="1"/>
  <c r="J190" i="27"/>
  <c r="C190" i="27"/>
  <c r="D190" i="27"/>
  <c r="E190" i="27"/>
  <c r="F190" i="27"/>
  <c r="G190" i="27"/>
  <c r="H190" i="27"/>
  <c r="I190" i="27"/>
  <c r="L190" i="27"/>
  <c r="C137" i="27"/>
  <c r="D137" i="27"/>
  <c r="E137" i="27"/>
  <c r="F137" i="27"/>
  <c r="G137" i="27"/>
  <c r="H137" i="27"/>
  <c r="I137" i="27"/>
  <c r="J137" i="27"/>
  <c r="J191" i="27"/>
  <c r="C191" i="27"/>
  <c r="D191" i="27"/>
  <c r="E191" i="27"/>
  <c r="F191" i="27"/>
  <c r="G191" i="27"/>
  <c r="H191" i="27"/>
  <c r="I191" i="27"/>
  <c r="C138" i="27"/>
  <c r="D138" i="27"/>
  <c r="E138" i="27"/>
  <c r="F138" i="27"/>
  <c r="G138" i="27"/>
  <c r="H138" i="27"/>
  <c r="I138" i="27"/>
  <c r="L138" i="27"/>
  <c r="J138" i="27"/>
  <c r="L30" i="27"/>
  <c r="D30" i="14" s="1"/>
  <c r="J192" i="27"/>
  <c r="C192" i="27"/>
  <c r="D192" i="27"/>
  <c r="E192" i="27"/>
  <c r="F192" i="27"/>
  <c r="G192" i="27"/>
  <c r="H192" i="27"/>
  <c r="I192" i="27"/>
  <c r="L192" i="27"/>
  <c r="C139" i="27"/>
  <c r="D139" i="27"/>
  <c r="E139" i="27"/>
  <c r="F139" i="27"/>
  <c r="G139" i="27"/>
  <c r="H139" i="27"/>
  <c r="I139" i="27"/>
  <c r="L139" i="27"/>
  <c r="J139" i="27"/>
  <c r="L31" i="27"/>
  <c r="D31" i="14" s="1"/>
  <c r="F144" i="30" s="1"/>
  <c r="J193" i="27"/>
  <c r="L84" i="27" s="1"/>
  <c r="D85" i="14" s="1"/>
  <c r="C193" i="27"/>
  <c r="D193" i="27"/>
  <c r="E193" i="27"/>
  <c r="F193" i="27"/>
  <c r="G193" i="27"/>
  <c r="H193" i="27"/>
  <c r="I193" i="27"/>
  <c r="L193" i="27"/>
  <c r="C140" i="27"/>
  <c r="L140" i="27" s="1"/>
  <c r="D140" i="27"/>
  <c r="E140" i="27"/>
  <c r="F140" i="27"/>
  <c r="G140" i="27"/>
  <c r="H140" i="27"/>
  <c r="I140" i="27"/>
  <c r="J140" i="27"/>
  <c r="J194" i="27"/>
  <c r="C194" i="27"/>
  <c r="L194" i="27" s="1"/>
  <c r="D194" i="27"/>
  <c r="E194" i="27"/>
  <c r="F194" i="27"/>
  <c r="G194" i="27"/>
  <c r="H194" i="27"/>
  <c r="I194" i="27"/>
  <c r="C141" i="27"/>
  <c r="D141" i="27"/>
  <c r="E141" i="27"/>
  <c r="F141" i="27"/>
  <c r="G141" i="27"/>
  <c r="H141" i="27"/>
  <c r="I141" i="27"/>
  <c r="L141" i="27"/>
  <c r="J141" i="27"/>
  <c r="L33" i="27"/>
  <c r="D33" i="14" s="1"/>
  <c r="J195" i="27"/>
  <c r="L86" i="27" s="1"/>
  <c r="D87" i="14" s="1"/>
  <c r="C195" i="27"/>
  <c r="D195" i="27"/>
  <c r="E195" i="27"/>
  <c r="F195" i="27"/>
  <c r="G195" i="27"/>
  <c r="H195" i="27"/>
  <c r="I195" i="27"/>
  <c r="L195" i="27"/>
  <c r="C142" i="27"/>
  <c r="L142" i="27" s="1"/>
  <c r="D142" i="27"/>
  <c r="E142" i="27"/>
  <c r="F142" i="27"/>
  <c r="G142" i="27"/>
  <c r="H142" i="27"/>
  <c r="I142" i="27"/>
  <c r="J142" i="27"/>
  <c r="J196" i="27"/>
  <c r="C196" i="27"/>
  <c r="L196" i="27" s="1"/>
  <c r="D196" i="27"/>
  <c r="E196" i="27"/>
  <c r="F196" i="27"/>
  <c r="G196" i="27"/>
  <c r="H196" i="27"/>
  <c r="I196" i="27"/>
  <c r="C143" i="27"/>
  <c r="D143" i="27"/>
  <c r="E143" i="27"/>
  <c r="F143" i="27"/>
  <c r="G143" i="27"/>
  <c r="H143" i="27"/>
  <c r="I143" i="27"/>
  <c r="L143" i="27"/>
  <c r="J143" i="27"/>
  <c r="L35" i="27"/>
  <c r="D35" i="14" s="1"/>
  <c r="F148" i="30" s="1"/>
  <c r="J197" i="27"/>
  <c r="L88" i="27" s="1"/>
  <c r="D89" i="14" s="1"/>
  <c r="C197" i="27"/>
  <c r="D197" i="27"/>
  <c r="E197" i="27"/>
  <c r="F197" i="27"/>
  <c r="G197" i="27"/>
  <c r="H197" i="27"/>
  <c r="I197" i="27"/>
  <c r="L197" i="27"/>
  <c r="C144" i="27"/>
  <c r="L144" i="27" s="1"/>
  <c r="D144" i="27"/>
  <c r="E144" i="27"/>
  <c r="F144" i="27"/>
  <c r="G144" i="27"/>
  <c r="H144" i="27"/>
  <c r="I144" i="27"/>
  <c r="J144" i="27"/>
  <c r="J198" i="27"/>
  <c r="C198" i="27"/>
  <c r="L198" i="27" s="1"/>
  <c r="D198" i="27"/>
  <c r="E198" i="27"/>
  <c r="F198" i="27"/>
  <c r="G198" i="27"/>
  <c r="H198" i="27"/>
  <c r="I198" i="27"/>
  <c r="C145" i="27"/>
  <c r="D145" i="27"/>
  <c r="E145" i="27"/>
  <c r="F145" i="27"/>
  <c r="G145" i="27"/>
  <c r="H145" i="27"/>
  <c r="I145" i="27"/>
  <c r="L145" i="27"/>
  <c r="J145" i="27"/>
  <c r="L37" i="27"/>
  <c r="D37" i="14" s="1"/>
  <c r="J199" i="27"/>
  <c r="L90" i="27" s="1"/>
  <c r="D91" i="14" s="1"/>
  <c r="C199" i="27"/>
  <c r="D199" i="27"/>
  <c r="E199" i="27"/>
  <c r="F199" i="27"/>
  <c r="G199" i="27"/>
  <c r="H199" i="27"/>
  <c r="I199" i="27"/>
  <c r="L199" i="27"/>
  <c r="C146" i="27"/>
  <c r="L146" i="27" s="1"/>
  <c r="D146" i="27"/>
  <c r="E146" i="27"/>
  <c r="F146" i="27"/>
  <c r="G146" i="27"/>
  <c r="H146" i="27"/>
  <c r="I146" i="27"/>
  <c r="J146" i="27"/>
  <c r="J200" i="27"/>
  <c r="C200" i="27"/>
  <c r="L200" i="27" s="1"/>
  <c r="D200" i="27"/>
  <c r="E200" i="27"/>
  <c r="F200" i="27"/>
  <c r="G200" i="27"/>
  <c r="H200" i="27"/>
  <c r="I200" i="27"/>
  <c r="C147" i="27"/>
  <c r="D147" i="27"/>
  <c r="E147" i="27"/>
  <c r="F147" i="27"/>
  <c r="G147" i="27"/>
  <c r="H147" i="27"/>
  <c r="I147" i="27"/>
  <c r="L147" i="27"/>
  <c r="J147" i="27"/>
  <c r="L39" i="27"/>
  <c r="D39" i="14" s="1"/>
  <c r="F152" i="30" s="1"/>
  <c r="J201" i="27"/>
  <c r="L92" i="27" s="1"/>
  <c r="D93" i="14" s="1"/>
  <c r="C201" i="27"/>
  <c r="D201" i="27"/>
  <c r="E201" i="27"/>
  <c r="F201" i="27"/>
  <c r="G201" i="27"/>
  <c r="H201" i="27"/>
  <c r="I201" i="27"/>
  <c r="L201" i="27"/>
  <c r="C148" i="27"/>
  <c r="L148" i="27" s="1"/>
  <c r="D148" i="27"/>
  <c r="E148" i="27"/>
  <c r="F148" i="27"/>
  <c r="G148" i="27"/>
  <c r="H148" i="27"/>
  <c r="I148" i="27"/>
  <c r="J148" i="27"/>
  <c r="J202" i="27"/>
  <c r="C202" i="27"/>
  <c r="L202" i="27" s="1"/>
  <c r="D202" i="27"/>
  <c r="E202" i="27"/>
  <c r="F202" i="27"/>
  <c r="G202" i="27"/>
  <c r="H202" i="27"/>
  <c r="I202" i="27"/>
  <c r="C149" i="27"/>
  <c r="D149" i="27"/>
  <c r="E149" i="27"/>
  <c r="F149" i="27"/>
  <c r="G149" i="27"/>
  <c r="H149" i="27"/>
  <c r="I149" i="27"/>
  <c r="L149" i="27"/>
  <c r="J149" i="27"/>
  <c r="L41" i="27"/>
  <c r="D41" i="14" s="1"/>
  <c r="J203" i="27"/>
  <c r="L94" i="27" s="1"/>
  <c r="D95" i="14" s="1"/>
  <c r="C203" i="27"/>
  <c r="D203" i="27"/>
  <c r="E203" i="27"/>
  <c r="F203" i="27"/>
  <c r="G203" i="27"/>
  <c r="H203" i="27"/>
  <c r="I203" i="27"/>
  <c r="L203" i="27"/>
  <c r="C150" i="27"/>
  <c r="L150" i="27" s="1"/>
  <c r="D150" i="27"/>
  <c r="E150" i="27"/>
  <c r="F150" i="27"/>
  <c r="G150" i="27"/>
  <c r="H150" i="27"/>
  <c r="I150" i="27"/>
  <c r="J150" i="27"/>
  <c r="J204" i="27"/>
  <c r="C204" i="27"/>
  <c r="L204" i="27" s="1"/>
  <c r="D204" i="27"/>
  <c r="E204" i="27"/>
  <c r="F204" i="27"/>
  <c r="G204" i="27"/>
  <c r="H204" i="27"/>
  <c r="I204" i="27"/>
  <c r="C151" i="27"/>
  <c r="D151" i="27"/>
  <c r="E151" i="27"/>
  <c r="F151" i="27"/>
  <c r="G151" i="27"/>
  <c r="H151" i="27"/>
  <c r="I151" i="27"/>
  <c r="L151" i="27"/>
  <c r="J151" i="27"/>
  <c r="L43" i="27"/>
  <c r="D43" i="14" s="1"/>
  <c r="F156" i="30" s="1"/>
  <c r="J205" i="27"/>
  <c r="L96" i="27" s="1"/>
  <c r="D97" i="14" s="1"/>
  <c r="C205" i="27"/>
  <c r="D205" i="27"/>
  <c r="E205" i="27"/>
  <c r="F205" i="27"/>
  <c r="G205" i="27"/>
  <c r="H205" i="27"/>
  <c r="I205" i="27"/>
  <c r="L205" i="27"/>
  <c r="C152" i="27"/>
  <c r="L152" i="27" s="1"/>
  <c r="D152" i="27"/>
  <c r="E152" i="27"/>
  <c r="F152" i="27"/>
  <c r="G152" i="27"/>
  <c r="H152" i="27"/>
  <c r="I152" i="27"/>
  <c r="J152" i="27"/>
  <c r="J206" i="27"/>
  <c r="C206" i="27"/>
  <c r="L206" i="27" s="1"/>
  <c r="D206" i="27"/>
  <c r="E206" i="27"/>
  <c r="F206" i="27"/>
  <c r="G206" i="27"/>
  <c r="H206" i="27"/>
  <c r="I206" i="27"/>
  <c r="C153" i="27"/>
  <c r="D153" i="27"/>
  <c r="E153" i="27"/>
  <c r="F153" i="27"/>
  <c r="G153" i="27"/>
  <c r="H153" i="27"/>
  <c r="I153" i="27"/>
  <c r="L153" i="27"/>
  <c r="J153" i="27"/>
  <c r="L45" i="27"/>
  <c r="D45" i="14" s="1"/>
  <c r="J207" i="27"/>
  <c r="L98" i="27" s="1"/>
  <c r="D99" i="14" s="1"/>
  <c r="C207" i="27"/>
  <c r="D207" i="27"/>
  <c r="E207" i="27"/>
  <c r="F207" i="27"/>
  <c r="G207" i="27"/>
  <c r="H207" i="27"/>
  <c r="I207" i="27"/>
  <c r="L207" i="27"/>
  <c r="C154" i="27"/>
  <c r="L154" i="27" s="1"/>
  <c r="D154" i="27"/>
  <c r="E154" i="27"/>
  <c r="F154" i="27"/>
  <c r="G154" i="27"/>
  <c r="H154" i="27"/>
  <c r="I154" i="27"/>
  <c r="J154" i="27"/>
  <c r="J208" i="27"/>
  <c r="C208" i="27"/>
  <c r="D208" i="27"/>
  <c r="E208" i="27"/>
  <c r="F208" i="27"/>
  <c r="G208" i="27"/>
  <c r="H208" i="27"/>
  <c r="I208" i="27"/>
  <c r="C155" i="27"/>
  <c r="D155" i="27"/>
  <c r="E155" i="27"/>
  <c r="F155" i="27"/>
  <c r="G155" i="27"/>
  <c r="H155" i="27"/>
  <c r="I155" i="27"/>
  <c r="L155" i="27"/>
  <c r="J155" i="27"/>
  <c r="L47" i="27"/>
  <c r="D47" i="14" s="1"/>
  <c r="J209" i="27"/>
  <c r="C209" i="27"/>
  <c r="D209" i="27"/>
  <c r="E209" i="27"/>
  <c r="F209" i="27"/>
  <c r="G209" i="27"/>
  <c r="H209" i="27"/>
  <c r="I209" i="27"/>
  <c r="L209" i="27"/>
  <c r="C156" i="27"/>
  <c r="D156" i="27"/>
  <c r="E156" i="27"/>
  <c r="F156" i="27"/>
  <c r="G156" i="27"/>
  <c r="H156" i="27"/>
  <c r="I156" i="27"/>
  <c r="J156" i="27"/>
  <c r="J210" i="27"/>
  <c r="C210" i="27"/>
  <c r="D210" i="27"/>
  <c r="E210" i="27"/>
  <c r="F210" i="27"/>
  <c r="G210" i="27"/>
  <c r="H210" i="27"/>
  <c r="I210" i="27"/>
  <c r="C157" i="27"/>
  <c r="D157" i="27"/>
  <c r="E157" i="27"/>
  <c r="F157" i="27"/>
  <c r="G157" i="27"/>
  <c r="H157" i="27"/>
  <c r="I157" i="27"/>
  <c r="L157" i="27"/>
  <c r="J157" i="27"/>
  <c r="L49" i="27"/>
  <c r="D49" i="14" s="1"/>
  <c r="J211" i="27"/>
  <c r="C211" i="27"/>
  <c r="D211" i="27"/>
  <c r="E211" i="27"/>
  <c r="F211" i="27"/>
  <c r="G211" i="27"/>
  <c r="H211" i="27"/>
  <c r="I211" i="27"/>
  <c r="L211" i="27"/>
  <c r="C158" i="27"/>
  <c r="D158" i="27"/>
  <c r="E158" i="27"/>
  <c r="F158" i="27"/>
  <c r="G158" i="27"/>
  <c r="H158" i="27"/>
  <c r="I158" i="27"/>
  <c r="J158" i="27"/>
  <c r="J212" i="27"/>
  <c r="C212" i="27"/>
  <c r="D212" i="27"/>
  <c r="E212" i="27"/>
  <c r="F212" i="27"/>
  <c r="G212" i="27"/>
  <c r="H212" i="27"/>
  <c r="I212" i="27"/>
  <c r="C159" i="27"/>
  <c r="D159" i="27"/>
  <c r="E159" i="27"/>
  <c r="F159" i="27"/>
  <c r="G159" i="27"/>
  <c r="H159" i="27"/>
  <c r="I159" i="27"/>
  <c r="L159" i="27"/>
  <c r="J159" i="27"/>
  <c r="L51" i="27"/>
  <c r="D51" i="14" s="1"/>
  <c r="J213" i="27"/>
  <c r="C213" i="27"/>
  <c r="D213" i="27"/>
  <c r="E213" i="27"/>
  <c r="F213" i="27"/>
  <c r="G213" i="27"/>
  <c r="H213" i="27"/>
  <c r="I213" i="27"/>
  <c r="L213" i="27"/>
  <c r="C160" i="27"/>
  <c r="D160" i="27"/>
  <c r="E160" i="27"/>
  <c r="F160" i="27"/>
  <c r="G160" i="27"/>
  <c r="H160" i="27"/>
  <c r="I160" i="27"/>
  <c r="J160" i="27"/>
  <c r="J214" i="27"/>
  <c r="C214" i="27"/>
  <c r="D214" i="27"/>
  <c r="E214" i="27"/>
  <c r="F214" i="27"/>
  <c r="G214" i="27"/>
  <c r="H214" i="27"/>
  <c r="I214" i="27"/>
  <c r="C161" i="27"/>
  <c r="D161" i="27"/>
  <c r="E161" i="27"/>
  <c r="F161" i="27"/>
  <c r="G161" i="27"/>
  <c r="H161" i="27"/>
  <c r="I161" i="27"/>
  <c r="L161" i="27"/>
  <c r="J161" i="27"/>
  <c r="L53" i="27"/>
  <c r="D53" i="14" s="1"/>
  <c r="J215" i="27"/>
  <c r="C215" i="27"/>
  <c r="D215" i="27"/>
  <c r="E215" i="27"/>
  <c r="F215" i="27"/>
  <c r="G215" i="27"/>
  <c r="H215" i="27"/>
  <c r="I215" i="27"/>
  <c r="L215" i="27"/>
  <c r="C162" i="27"/>
  <c r="D162" i="27"/>
  <c r="E162" i="27"/>
  <c r="F162" i="27"/>
  <c r="G162" i="27"/>
  <c r="H162" i="27"/>
  <c r="I162" i="27"/>
  <c r="J162" i="27"/>
  <c r="J216" i="27"/>
  <c r="C216" i="27"/>
  <c r="D216" i="27"/>
  <c r="E216" i="27"/>
  <c r="F216" i="27"/>
  <c r="G216" i="27"/>
  <c r="H216" i="27"/>
  <c r="I216" i="27"/>
  <c r="N163" i="27"/>
  <c r="N217" i="27"/>
  <c r="K112" i="27"/>
  <c r="N4" i="27"/>
  <c r="D4" i="19" s="1"/>
  <c r="K166" i="27"/>
  <c r="N57" i="27" s="1"/>
  <c r="D58" i="19"/>
  <c r="K113" i="27"/>
  <c r="K167" i="27"/>
  <c r="K115" i="27"/>
  <c r="N7" i="27"/>
  <c r="D7" i="19" s="1"/>
  <c r="K169" i="27"/>
  <c r="N60" i="27" s="1"/>
  <c r="D61" i="19" s="1"/>
  <c r="K116" i="27"/>
  <c r="K170" i="27"/>
  <c r="K171" i="27"/>
  <c r="K117" i="27"/>
  <c r="K114" i="27"/>
  <c r="K168" i="27"/>
  <c r="K118" i="27"/>
  <c r="N10" i="27"/>
  <c r="D10" i="19" s="1"/>
  <c r="K172" i="27"/>
  <c r="N63" i="27" s="1"/>
  <c r="D64" i="19" s="1"/>
  <c r="K119" i="27"/>
  <c r="K173" i="27"/>
  <c r="K120" i="27"/>
  <c r="N12" i="27"/>
  <c r="D12" i="19" s="1"/>
  <c r="K174" i="27"/>
  <c r="N65" i="27" s="1"/>
  <c r="D66" i="19"/>
  <c r="K121" i="27"/>
  <c r="K175" i="27"/>
  <c r="K122" i="27"/>
  <c r="N14" i="27"/>
  <c r="D14" i="19" s="1"/>
  <c r="K176" i="27"/>
  <c r="N67" i="27" s="1"/>
  <c r="D68" i="19" s="1"/>
  <c r="K123" i="27"/>
  <c r="K177" i="27"/>
  <c r="K124" i="27"/>
  <c r="N16" i="27"/>
  <c r="D16" i="19" s="1"/>
  <c r="K178" i="27"/>
  <c r="N69" i="27" s="1"/>
  <c r="D70" i="19"/>
  <c r="K125" i="27"/>
  <c r="K179" i="27"/>
  <c r="K126" i="27"/>
  <c r="N18" i="27"/>
  <c r="D18" i="19" s="1"/>
  <c r="K180" i="27"/>
  <c r="N71" i="27" s="1"/>
  <c r="D72" i="19" s="1"/>
  <c r="K127" i="27"/>
  <c r="K181" i="27"/>
  <c r="K128" i="27"/>
  <c r="N20" i="27"/>
  <c r="D20" i="19" s="1"/>
  <c r="K182" i="27"/>
  <c r="N73" i="27" s="1"/>
  <c r="D74" i="19"/>
  <c r="K129" i="27"/>
  <c r="K183" i="27"/>
  <c r="K130" i="27"/>
  <c r="N22" i="27"/>
  <c r="D22" i="19" s="1"/>
  <c r="K184" i="27"/>
  <c r="N75" i="27" s="1"/>
  <c r="D76" i="19" s="1"/>
  <c r="K131" i="27"/>
  <c r="K185" i="27"/>
  <c r="K132" i="27"/>
  <c r="N24" i="27"/>
  <c r="D24" i="19" s="1"/>
  <c r="K186" i="27"/>
  <c r="N77" i="27" s="1"/>
  <c r="D78" i="19"/>
  <c r="K133" i="27"/>
  <c r="K187" i="27"/>
  <c r="K134" i="27"/>
  <c r="N26" i="27"/>
  <c r="D26" i="19" s="1"/>
  <c r="K188" i="27"/>
  <c r="N79" i="27" s="1"/>
  <c r="D80" i="19" s="1"/>
  <c r="K135" i="27"/>
  <c r="K189" i="27"/>
  <c r="K136" i="27"/>
  <c r="N28" i="27"/>
  <c r="D28" i="19" s="1"/>
  <c r="K190" i="27"/>
  <c r="N81" i="27" s="1"/>
  <c r="D82" i="19"/>
  <c r="K137" i="27"/>
  <c r="K191" i="27"/>
  <c r="K138" i="27"/>
  <c r="N30" i="27"/>
  <c r="D30" i="19" s="1"/>
  <c r="K192" i="27"/>
  <c r="N83" i="27" s="1"/>
  <c r="D84" i="19" s="1"/>
  <c r="K139" i="27"/>
  <c r="N31" i="27" s="1"/>
  <c r="D31" i="19" s="1"/>
  <c r="J144" i="30" s="1"/>
  <c r="K193" i="27"/>
  <c r="N84" i="27"/>
  <c r="D85" i="19" s="1"/>
  <c r="K140" i="27"/>
  <c r="N32" i="27"/>
  <c r="D32" i="19" s="1"/>
  <c r="K194" i="27"/>
  <c r="N85" i="27" s="1"/>
  <c r="D86" i="19"/>
  <c r="K141" i="27"/>
  <c r="N33" i="27" s="1"/>
  <c r="D33" i="19"/>
  <c r="J146" i="30" s="1"/>
  <c r="K195" i="27"/>
  <c r="N86" i="27"/>
  <c r="D87" i="19" s="1"/>
  <c r="K142" i="27"/>
  <c r="N34" i="27"/>
  <c r="D34" i="19" s="1"/>
  <c r="K196" i="27"/>
  <c r="N87" i="27" s="1"/>
  <c r="D88" i="19" s="1"/>
  <c r="K143" i="27"/>
  <c r="N35" i="27" s="1"/>
  <c r="D35" i="19" s="1"/>
  <c r="J148" i="30" s="1"/>
  <c r="K197" i="27"/>
  <c r="N88" i="27"/>
  <c r="D89" i="19" s="1"/>
  <c r="K144" i="27"/>
  <c r="N36" i="27"/>
  <c r="D36" i="19" s="1"/>
  <c r="K198" i="27"/>
  <c r="N89" i="27" s="1"/>
  <c r="D90" i="19"/>
  <c r="K145" i="27"/>
  <c r="N37" i="27" s="1"/>
  <c r="D37" i="19"/>
  <c r="J150" i="30" s="1"/>
  <c r="K199" i="27"/>
  <c r="N90" i="27"/>
  <c r="D91" i="19" s="1"/>
  <c r="K146" i="27"/>
  <c r="N38" i="27"/>
  <c r="D38" i="19" s="1"/>
  <c r="K200" i="27"/>
  <c r="N91" i="27" s="1"/>
  <c r="D92" i="19" s="1"/>
  <c r="K147" i="27"/>
  <c r="N39" i="27" s="1"/>
  <c r="D39" i="19" s="1"/>
  <c r="J152" i="30" s="1"/>
  <c r="K201" i="27"/>
  <c r="N92" i="27"/>
  <c r="D93" i="19" s="1"/>
  <c r="K148" i="27"/>
  <c r="N40" i="27"/>
  <c r="D40" i="19" s="1"/>
  <c r="K202" i="27"/>
  <c r="N93" i="27" s="1"/>
  <c r="D94" i="19"/>
  <c r="K149" i="27"/>
  <c r="N41" i="27" s="1"/>
  <c r="D41" i="19"/>
  <c r="J154" i="30" s="1"/>
  <c r="K203" i="27"/>
  <c r="N94" i="27"/>
  <c r="D95" i="19" s="1"/>
  <c r="K150" i="27"/>
  <c r="N42" i="27"/>
  <c r="D42" i="19" s="1"/>
  <c r="K204" i="27"/>
  <c r="N95" i="27" s="1"/>
  <c r="D96" i="19" s="1"/>
  <c r="K151" i="27"/>
  <c r="N43" i="27" s="1"/>
  <c r="D43" i="19" s="1"/>
  <c r="J156" i="30" s="1"/>
  <c r="K205" i="27"/>
  <c r="N96" i="27"/>
  <c r="D97" i="19" s="1"/>
  <c r="K152" i="27"/>
  <c r="N44" i="27"/>
  <c r="D44" i="19" s="1"/>
  <c r="K206" i="27"/>
  <c r="N97" i="27"/>
  <c r="D98" i="19" s="1"/>
  <c r="J157" i="30" s="1"/>
  <c r="K153" i="27"/>
  <c r="N45" i="27"/>
  <c r="D45" i="19" s="1"/>
  <c r="J158" i="30" s="1"/>
  <c r="K207" i="27"/>
  <c r="N98" i="27" s="1"/>
  <c r="D99" i="19" s="1"/>
  <c r="K154" i="27"/>
  <c r="N46" i="27" s="1"/>
  <c r="D46" i="19" s="1"/>
  <c r="K208" i="27"/>
  <c r="K155" i="27"/>
  <c r="N47" i="27"/>
  <c r="D47" i="19" s="1"/>
  <c r="K209" i="27"/>
  <c r="N100" i="27" s="1"/>
  <c r="D101" i="19" s="1"/>
  <c r="K156" i="27"/>
  <c r="K210" i="27"/>
  <c r="K157" i="27"/>
  <c r="N49" i="27"/>
  <c r="D49" i="19" s="1"/>
  <c r="J162" i="30" s="1"/>
  <c r="K211" i="27"/>
  <c r="N102" i="27" s="1"/>
  <c r="D103" i="19" s="1"/>
  <c r="K158" i="27"/>
  <c r="K212" i="27"/>
  <c r="K159" i="27"/>
  <c r="N51" i="27"/>
  <c r="D51" i="19" s="1"/>
  <c r="K213" i="27"/>
  <c r="N104" i="27" s="1"/>
  <c r="D105" i="19" s="1"/>
  <c r="K160" i="27"/>
  <c r="K214" i="27"/>
  <c r="K161" i="27"/>
  <c r="N53" i="27"/>
  <c r="D53" i="19" s="1"/>
  <c r="J166" i="30" s="1"/>
  <c r="K215" i="27"/>
  <c r="N106" i="27" s="1"/>
  <c r="D107" i="19" s="1"/>
  <c r="K162" i="27"/>
  <c r="K216" i="27"/>
  <c r="K117" i="30"/>
  <c r="K118" i="30"/>
  <c r="K120" i="30"/>
  <c r="K121" i="30"/>
  <c r="K122" i="30"/>
  <c r="K119" i="30"/>
  <c r="K123" i="30"/>
  <c r="K124" i="30"/>
  <c r="K125" i="30"/>
  <c r="K126" i="30"/>
  <c r="K127" i="30"/>
  <c r="K128" i="30"/>
  <c r="K129" i="30"/>
  <c r="K130" i="30"/>
  <c r="K131" i="30"/>
  <c r="K132" i="30"/>
  <c r="K133" i="30"/>
  <c r="K134" i="30"/>
  <c r="K135" i="30"/>
  <c r="K136" i="30"/>
  <c r="K137" i="30"/>
  <c r="K138" i="30"/>
  <c r="K139" i="30"/>
  <c r="K140" i="30"/>
  <c r="K141" i="30"/>
  <c r="K142" i="30"/>
  <c r="K143" i="30"/>
  <c r="K144" i="30"/>
  <c r="K145" i="30"/>
  <c r="K146" i="30"/>
  <c r="K147" i="30"/>
  <c r="K148" i="30"/>
  <c r="K149" i="30"/>
  <c r="K150" i="30"/>
  <c r="K151" i="30"/>
  <c r="K152" i="30"/>
  <c r="K153" i="30"/>
  <c r="K154" i="30"/>
  <c r="K155" i="30"/>
  <c r="K156" i="30"/>
  <c r="K157" i="30"/>
  <c r="K158" i="30"/>
  <c r="K159" i="30"/>
  <c r="K160" i="30"/>
  <c r="K161" i="30"/>
  <c r="K162" i="30"/>
  <c r="K163" i="30"/>
  <c r="K164" i="30"/>
  <c r="K165" i="30"/>
  <c r="K166" i="30"/>
  <c r="K167" i="30"/>
  <c r="D273" i="27"/>
  <c r="K273" i="27"/>
  <c r="K4" i="27"/>
  <c r="C4" i="21" s="1"/>
  <c r="K57" i="27"/>
  <c r="C58" i="21" s="1"/>
  <c r="K5" i="27"/>
  <c r="C5" i="21"/>
  <c r="L118" i="30" s="1"/>
  <c r="K58" i="27"/>
  <c r="C59" i="21"/>
  <c r="K7" i="27"/>
  <c r="C7" i="21" s="1"/>
  <c r="K60" i="27"/>
  <c r="C61" i="21" s="1"/>
  <c r="K8" i="27"/>
  <c r="C8" i="21"/>
  <c r="L121" i="30" s="1"/>
  <c r="K61" i="27"/>
  <c r="C62" i="21"/>
  <c r="K9" i="27"/>
  <c r="C9" i="21" s="1"/>
  <c r="K62" i="27"/>
  <c r="C63" i="21" s="1"/>
  <c r="K6" i="27"/>
  <c r="C6" i="21"/>
  <c r="L119" i="30" s="1"/>
  <c r="K59" i="27"/>
  <c r="C60" i="21"/>
  <c r="K10" i="27"/>
  <c r="C10" i="21" s="1"/>
  <c r="K63" i="27"/>
  <c r="C64" i="21" s="1"/>
  <c r="K11" i="27"/>
  <c r="C11" i="21"/>
  <c r="L124" i="30" s="1"/>
  <c r="K64" i="27"/>
  <c r="C65" i="21"/>
  <c r="K12" i="27"/>
  <c r="C12" i="21" s="1"/>
  <c r="K65" i="27"/>
  <c r="C66" i="21" s="1"/>
  <c r="K13" i="27"/>
  <c r="C13" i="21"/>
  <c r="L126" i="30" s="1"/>
  <c r="K66" i="27"/>
  <c r="C67" i="21"/>
  <c r="K14" i="27"/>
  <c r="C14" i="21" s="1"/>
  <c r="K67" i="27"/>
  <c r="C68" i="21" s="1"/>
  <c r="K15" i="27"/>
  <c r="C15" i="21"/>
  <c r="L128" i="30" s="1"/>
  <c r="K68" i="27"/>
  <c r="C69" i="21"/>
  <c r="K16" i="27"/>
  <c r="C16" i="21" s="1"/>
  <c r="K69" i="27"/>
  <c r="C70" i="21" s="1"/>
  <c r="K17" i="27"/>
  <c r="C17" i="21"/>
  <c r="L130" i="30" s="1"/>
  <c r="K70" i="27"/>
  <c r="C71" i="21"/>
  <c r="K18" i="27"/>
  <c r="C18" i="21" s="1"/>
  <c r="K71" i="27"/>
  <c r="C72" i="21" s="1"/>
  <c r="K19" i="27"/>
  <c r="C19" i="21"/>
  <c r="L132" i="30" s="1"/>
  <c r="K72" i="27"/>
  <c r="C73" i="21"/>
  <c r="K20" i="27"/>
  <c r="C20" i="21" s="1"/>
  <c r="K73" i="27"/>
  <c r="C74" i="21" s="1"/>
  <c r="K21" i="27"/>
  <c r="C21" i="21"/>
  <c r="L134" i="30" s="1"/>
  <c r="K74" i="27"/>
  <c r="C75" i="21"/>
  <c r="K22" i="27"/>
  <c r="C22" i="21" s="1"/>
  <c r="K75" i="27"/>
  <c r="C76" i="21" s="1"/>
  <c r="K23" i="27"/>
  <c r="C23" i="21" s="1"/>
  <c r="K76" i="27"/>
  <c r="C77" i="21" s="1"/>
  <c r="K24" i="27"/>
  <c r="C24" i="21" s="1"/>
  <c r="K77" i="27"/>
  <c r="C78" i="21" s="1"/>
  <c r="K25" i="27"/>
  <c r="C25" i="21" s="1"/>
  <c r="K78" i="27"/>
  <c r="C79" i="21" s="1"/>
  <c r="K26" i="27"/>
  <c r="C26" i="21" s="1"/>
  <c r="K79" i="27"/>
  <c r="C80" i="21" s="1"/>
  <c r="K27" i="27"/>
  <c r="C27" i="21" s="1"/>
  <c r="K80" i="27"/>
  <c r="C81" i="21" s="1"/>
  <c r="K28" i="27"/>
  <c r="C28" i="21" s="1"/>
  <c r="K81" i="27"/>
  <c r="C82" i="21" s="1"/>
  <c r="K29" i="27"/>
  <c r="C29" i="21" s="1"/>
  <c r="K82" i="27"/>
  <c r="C83" i="21" s="1"/>
  <c r="K30" i="27"/>
  <c r="C30" i="21" s="1"/>
  <c r="K83" i="27"/>
  <c r="C84" i="21" s="1"/>
  <c r="K31" i="27"/>
  <c r="C31" i="21" s="1"/>
  <c r="K84" i="27"/>
  <c r="C85" i="21" s="1"/>
  <c r="K32" i="27"/>
  <c r="C32" i="21" s="1"/>
  <c r="K85" i="27"/>
  <c r="C86" i="21" s="1"/>
  <c r="K33" i="27"/>
  <c r="C33" i="21" s="1"/>
  <c r="K86" i="27"/>
  <c r="C87" i="21" s="1"/>
  <c r="K34" i="27"/>
  <c r="C34" i="21" s="1"/>
  <c r="K87" i="27"/>
  <c r="C88" i="21" s="1"/>
  <c r="K35" i="27"/>
  <c r="C35" i="21" s="1"/>
  <c r="K88" i="27"/>
  <c r="C89" i="21" s="1"/>
  <c r="K36" i="27"/>
  <c r="C36" i="21" s="1"/>
  <c r="K89" i="27"/>
  <c r="C90" i="21" s="1"/>
  <c r="K37" i="27"/>
  <c r="C37" i="21" s="1"/>
  <c r="K90" i="27"/>
  <c r="C91" i="21" s="1"/>
  <c r="K38" i="27"/>
  <c r="C38" i="21" s="1"/>
  <c r="K91" i="27"/>
  <c r="C92" i="21" s="1"/>
  <c r="K39" i="27"/>
  <c r="C39" i="21" s="1"/>
  <c r="K92" i="27"/>
  <c r="C93" i="21" s="1"/>
  <c r="K40" i="27"/>
  <c r="C40" i="21" s="1"/>
  <c r="K93" i="27"/>
  <c r="C94" i="21" s="1"/>
  <c r="K41" i="27"/>
  <c r="C41" i="21" s="1"/>
  <c r="K94" i="27"/>
  <c r="C95" i="21" s="1"/>
  <c r="K42" i="27"/>
  <c r="C42" i="21" s="1"/>
  <c r="K95" i="27"/>
  <c r="C96" i="21" s="1"/>
  <c r="K43" i="27"/>
  <c r="C43" i="21" s="1"/>
  <c r="K96" i="27"/>
  <c r="C97" i="21" s="1"/>
  <c r="K44" i="27"/>
  <c r="C44" i="21" s="1"/>
  <c r="K97" i="27"/>
  <c r="C98" i="21" s="1"/>
  <c r="K45" i="27"/>
  <c r="C45" i="21" s="1"/>
  <c r="K98" i="27"/>
  <c r="C99" i="21" s="1"/>
  <c r="K46" i="27"/>
  <c r="C46" i="21" s="1"/>
  <c r="K99" i="27"/>
  <c r="C100" i="21" s="1"/>
  <c r="K47" i="27"/>
  <c r="C47" i="21" s="1"/>
  <c r="K100" i="27"/>
  <c r="C101" i="21" s="1"/>
  <c r="K48" i="27"/>
  <c r="C48" i="21" s="1"/>
  <c r="K101" i="27"/>
  <c r="C102" i="21" s="1"/>
  <c r="K49" i="27"/>
  <c r="C49" i="21" s="1"/>
  <c r="K102" i="27"/>
  <c r="C103" i="21" s="1"/>
  <c r="K50" i="27"/>
  <c r="C50" i="21" s="1"/>
  <c r="K103" i="27"/>
  <c r="C104" i="21" s="1"/>
  <c r="K51" i="27"/>
  <c r="C51" i="21" s="1"/>
  <c r="L164" i="30" s="1"/>
  <c r="C105" i="21"/>
  <c r="L165" i="30"/>
  <c r="L166" i="30"/>
  <c r="L167" i="30"/>
  <c r="C223" i="27"/>
  <c r="C110" i="12"/>
  <c r="C273" i="27" s="1"/>
  <c r="D223" i="27"/>
  <c r="E223" i="27"/>
  <c r="C110" i="18"/>
  <c r="E273" i="27" s="1"/>
  <c r="F223" i="27"/>
  <c r="C110" i="14"/>
  <c r="F273" i="27"/>
  <c r="G223" i="27"/>
  <c r="C110" i="15"/>
  <c r="G273" i="27" s="1"/>
  <c r="H223" i="27"/>
  <c r="C110" i="16"/>
  <c r="H273" i="27"/>
  <c r="I223" i="27"/>
  <c r="G114" i="17"/>
  <c r="I273" i="27" s="1"/>
  <c r="J223" i="27"/>
  <c r="C110" i="19"/>
  <c r="J273" i="27"/>
  <c r="K223" i="27"/>
  <c r="L223" i="27"/>
  <c r="C110" i="22"/>
  <c r="L273" i="27"/>
  <c r="M223" i="27"/>
  <c r="C110" i="23"/>
  <c r="M273" i="27" s="1"/>
  <c r="C224" i="27"/>
  <c r="D224" i="27"/>
  <c r="E224" i="27"/>
  <c r="F224" i="27"/>
  <c r="G224" i="27"/>
  <c r="H224" i="27"/>
  <c r="I224" i="27"/>
  <c r="J224" i="27"/>
  <c r="K224" i="27"/>
  <c r="L224" i="27"/>
  <c r="M224" i="27"/>
  <c r="C225" i="27"/>
  <c r="D225" i="27"/>
  <c r="E225" i="27"/>
  <c r="F225" i="27"/>
  <c r="G225" i="27"/>
  <c r="H225" i="27"/>
  <c r="I225" i="27"/>
  <c r="J225" i="27"/>
  <c r="K225" i="27"/>
  <c r="L225" i="27"/>
  <c r="M225" i="27"/>
  <c r="C226" i="27"/>
  <c r="D226" i="27"/>
  <c r="E226" i="27"/>
  <c r="F226" i="27"/>
  <c r="G226" i="27"/>
  <c r="H226" i="27"/>
  <c r="I226" i="27"/>
  <c r="J226" i="27"/>
  <c r="K226" i="27"/>
  <c r="L226" i="27"/>
  <c r="M226" i="27"/>
  <c r="C227" i="27"/>
  <c r="D227" i="27"/>
  <c r="E227" i="27"/>
  <c r="F227" i="27"/>
  <c r="G227" i="27"/>
  <c r="H227" i="27"/>
  <c r="I227" i="27"/>
  <c r="J227" i="27"/>
  <c r="K227" i="27"/>
  <c r="L227" i="27"/>
  <c r="M227" i="27"/>
  <c r="C228" i="27"/>
  <c r="D228" i="27"/>
  <c r="E228" i="27"/>
  <c r="F228" i="27"/>
  <c r="G228" i="27"/>
  <c r="H228" i="27"/>
  <c r="I228" i="27"/>
  <c r="J228" i="27"/>
  <c r="K228" i="27"/>
  <c r="L228" i="27"/>
  <c r="M228" i="27"/>
  <c r="C229" i="27"/>
  <c r="D229" i="27"/>
  <c r="E229" i="27"/>
  <c r="F229" i="27"/>
  <c r="G229" i="27"/>
  <c r="H229" i="27"/>
  <c r="I229" i="27"/>
  <c r="J229" i="27"/>
  <c r="K229" i="27"/>
  <c r="L229" i="27"/>
  <c r="M229" i="27"/>
  <c r="C230" i="27"/>
  <c r="D230" i="27"/>
  <c r="E230" i="27"/>
  <c r="F230" i="27"/>
  <c r="G230" i="27"/>
  <c r="H230" i="27"/>
  <c r="I230" i="27"/>
  <c r="J230" i="27"/>
  <c r="K230" i="27"/>
  <c r="L230" i="27"/>
  <c r="M230" i="27"/>
  <c r="C231" i="27"/>
  <c r="D231" i="27"/>
  <c r="E231" i="27"/>
  <c r="F231" i="27"/>
  <c r="G231" i="27"/>
  <c r="H231" i="27"/>
  <c r="I231" i="27"/>
  <c r="J231" i="27"/>
  <c r="K231" i="27"/>
  <c r="L231" i="27"/>
  <c r="M231" i="27"/>
  <c r="C232" i="27"/>
  <c r="D232" i="27"/>
  <c r="E232" i="27"/>
  <c r="F232" i="27"/>
  <c r="G232" i="27"/>
  <c r="H232" i="27"/>
  <c r="I232" i="27"/>
  <c r="J232" i="27"/>
  <c r="K232" i="27"/>
  <c r="L232" i="27"/>
  <c r="M232" i="27"/>
  <c r="C233" i="27"/>
  <c r="D233" i="27"/>
  <c r="E233" i="27"/>
  <c r="F233" i="27"/>
  <c r="G233" i="27"/>
  <c r="H233" i="27"/>
  <c r="I233" i="27"/>
  <c r="J233" i="27"/>
  <c r="K233" i="27"/>
  <c r="L233" i="27"/>
  <c r="M233" i="27"/>
  <c r="C234" i="27"/>
  <c r="D234" i="27"/>
  <c r="E234" i="27"/>
  <c r="F234" i="27"/>
  <c r="G234" i="27"/>
  <c r="H234" i="27"/>
  <c r="I234" i="27"/>
  <c r="J234" i="27"/>
  <c r="K234" i="27"/>
  <c r="L234" i="27"/>
  <c r="M234" i="27"/>
  <c r="C235" i="27"/>
  <c r="D235" i="27"/>
  <c r="E235" i="27"/>
  <c r="F235" i="27"/>
  <c r="G235" i="27"/>
  <c r="H235" i="27"/>
  <c r="I235" i="27"/>
  <c r="J235" i="27"/>
  <c r="K235" i="27"/>
  <c r="L235" i="27"/>
  <c r="M235" i="27"/>
  <c r="C236" i="27"/>
  <c r="D236" i="27"/>
  <c r="E236" i="27"/>
  <c r="F236" i="27"/>
  <c r="G236" i="27"/>
  <c r="H236" i="27"/>
  <c r="I236" i="27"/>
  <c r="J236" i="27"/>
  <c r="K236" i="27"/>
  <c r="L236" i="27"/>
  <c r="M236" i="27"/>
  <c r="C237" i="27"/>
  <c r="D237" i="27"/>
  <c r="E237" i="27"/>
  <c r="F237" i="27"/>
  <c r="G237" i="27"/>
  <c r="H237" i="27"/>
  <c r="I237" i="27"/>
  <c r="J237" i="27"/>
  <c r="K237" i="27"/>
  <c r="L237" i="27"/>
  <c r="M237" i="27"/>
  <c r="C238" i="27"/>
  <c r="D238" i="27"/>
  <c r="E238" i="27"/>
  <c r="F238" i="27"/>
  <c r="G238" i="27"/>
  <c r="H238" i="27"/>
  <c r="I238" i="27"/>
  <c r="J238" i="27"/>
  <c r="K238" i="27"/>
  <c r="L238" i="27"/>
  <c r="M238" i="27"/>
  <c r="C239" i="27"/>
  <c r="D239" i="27"/>
  <c r="E239" i="27"/>
  <c r="F239" i="27"/>
  <c r="G239" i="27"/>
  <c r="H239" i="27"/>
  <c r="I239" i="27"/>
  <c r="J239" i="27"/>
  <c r="K239" i="27"/>
  <c r="L239" i="27"/>
  <c r="M239" i="27"/>
  <c r="C240" i="27"/>
  <c r="D240" i="27"/>
  <c r="E240" i="27"/>
  <c r="F240" i="27"/>
  <c r="G240" i="27"/>
  <c r="H240" i="27"/>
  <c r="I240" i="27"/>
  <c r="J240" i="27"/>
  <c r="K240" i="27"/>
  <c r="L240" i="27"/>
  <c r="M240" i="27"/>
  <c r="C241" i="27"/>
  <c r="D241" i="27"/>
  <c r="E241" i="27"/>
  <c r="F241" i="27"/>
  <c r="G241" i="27"/>
  <c r="H241" i="27"/>
  <c r="I241" i="27"/>
  <c r="J241" i="27"/>
  <c r="K241" i="27"/>
  <c r="L241" i="27"/>
  <c r="M241" i="27"/>
  <c r="C242" i="27"/>
  <c r="D242" i="27"/>
  <c r="E242" i="27"/>
  <c r="F242" i="27"/>
  <c r="G242" i="27"/>
  <c r="H242" i="27"/>
  <c r="I242" i="27"/>
  <c r="J242" i="27"/>
  <c r="K242" i="27"/>
  <c r="L242" i="27"/>
  <c r="M242" i="27"/>
  <c r="C243" i="27"/>
  <c r="D243" i="27"/>
  <c r="E243" i="27"/>
  <c r="F243" i="27"/>
  <c r="G243" i="27"/>
  <c r="H243" i="27"/>
  <c r="I243" i="27"/>
  <c r="J243" i="27"/>
  <c r="K243" i="27"/>
  <c r="L243" i="27"/>
  <c r="M243" i="27"/>
  <c r="C244" i="27"/>
  <c r="D244" i="27"/>
  <c r="E244" i="27"/>
  <c r="F244" i="27"/>
  <c r="G244" i="27"/>
  <c r="H244" i="27"/>
  <c r="I244" i="27"/>
  <c r="J244" i="27"/>
  <c r="K244" i="27"/>
  <c r="L244" i="27"/>
  <c r="M244" i="27"/>
  <c r="C245" i="27"/>
  <c r="D245" i="27"/>
  <c r="E245" i="27"/>
  <c r="F245" i="27"/>
  <c r="G245" i="27"/>
  <c r="H245" i="27"/>
  <c r="I245" i="27"/>
  <c r="J245" i="27"/>
  <c r="K245" i="27"/>
  <c r="L245" i="27"/>
  <c r="M245" i="27"/>
  <c r="C246" i="27"/>
  <c r="D246" i="27"/>
  <c r="E246" i="27"/>
  <c r="F246" i="27"/>
  <c r="G246" i="27"/>
  <c r="H246" i="27"/>
  <c r="I246" i="27"/>
  <c r="J246" i="27"/>
  <c r="K246" i="27"/>
  <c r="L246" i="27"/>
  <c r="M246" i="27"/>
  <c r="C247" i="27"/>
  <c r="D247" i="27"/>
  <c r="E247" i="27"/>
  <c r="F247" i="27"/>
  <c r="G247" i="27"/>
  <c r="H247" i="27"/>
  <c r="I247" i="27"/>
  <c r="J247" i="27"/>
  <c r="K247" i="27"/>
  <c r="L247" i="27"/>
  <c r="M247" i="27"/>
  <c r="C248" i="27"/>
  <c r="D248" i="27"/>
  <c r="E248" i="27"/>
  <c r="F248" i="27"/>
  <c r="G248" i="27"/>
  <c r="H248" i="27"/>
  <c r="I248" i="27"/>
  <c r="J248" i="27"/>
  <c r="K248" i="27"/>
  <c r="L248" i="27"/>
  <c r="M248" i="27"/>
  <c r="C249" i="27"/>
  <c r="D249" i="27"/>
  <c r="E249" i="27"/>
  <c r="F249" i="27"/>
  <c r="G249" i="27"/>
  <c r="H249" i="27"/>
  <c r="I249" i="27"/>
  <c r="J249" i="27"/>
  <c r="K249" i="27"/>
  <c r="L249" i="27"/>
  <c r="M249" i="27"/>
  <c r="C250" i="27"/>
  <c r="D250" i="27"/>
  <c r="E250" i="27"/>
  <c r="F250" i="27"/>
  <c r="G250" i="27"/>
  <c r="H250" i="27"/>
  <c r="I250" i="27"/>
  <c r="J250" i="27"/>
  <c r="K250" i="27"/>
  <c r="L250" i="27"/>
  <c r="M250" i="27"/>
  <c r="C251" i="27"/>
  <c r="D251" i="27"/>
  <c r="E251" i="27"/>
  <c r="F251" i="27"/>
  <c r="G251" i="27"/>
  <c r="H251" i="27"/>
  <c r="I251" i="27"/>
  <c r="J251" i="27"/>
  <c r="K251" i="27"/>
  <c r="L251" i="27"/>
  <c r="M251" i="27"/>
  <c r="C222" i="27"/>
  <c r="D222" i="27"/>
  <c r="E222" i="27"/>
  <c r="F222" i="27"/>
  <c r="G222" i="27"/>
  <c r="H222" i="27"/>
  <c r="I222" i="27"/>
  <c r="J222" i="27"/>
  <c r="K222" i="27"/>
  <c r="L222" i="27"/>
  <c r="M222" i="27"/>
  <c r="C110" i="20"/>
  <c r="L169" i="30"/>
  <c r="D169" i="30"/>
  <c r="F169" i="30"/>
  <c r="H169" i="30"/>
  <c r="J169" i="30"/>
  <c r="K169" i="30"/>
  <c r="M169" i="30"/>
  <c r="N169" i="30"/>
  <c r="I61" i="30"/>
  <c r="I4" i="30"/>
  <c r="C61" i="30"/>
  <c r="C4" i="30"/>
  <c r="D61" i="30"/>
  <c r="D4" i="30" s="1"/>
  <c r="E61" i="30"/>
  <c r="E4" i="30" s="1"/>
  <c r="F61" i="30"/>
  <c r="F4" i="30" s="1"/>
  <c r="G61" i="30"/>
  <c r="G4" i="30" s="1"/>
  <c r="H61" i="30"/>
  <c r="H4" i="30" s="1"/>
  <c r="J61" i="30"/>
  <c r="J4" i="30" s="1"/>
  <c r="K61" i="30"/>
  <c r="K4" i="30" s="1"/>
  <c r="L61" i="30"/>
  <c r="L4" i="30" s="1"/>
  <c r="M61" i="30"/>
  <c r="M4" i="30" s="1"/>
  <c r="N61" i="30"/>
  <c r="N4" i="30" s="1"/>
  <c r="M17" i="11"/>
  <c r="C118" i="30"/>
  <c r="E118" i="30"/>
  <c r="G118" i="30"/>
  <c r="H118" i="30"/>
  <c r="M118" i="30"/>
  <c r="N118" i="30"/>
  <c r="C119" i="30"/>
  <c r="E119" i="30"/>
  <c r="G119" i="30"/>
  <c r="H119" i="30"/>
  <c r="M119" i="30"/>
  <c r="N119" i="30"/>
  <c r="C120" i="30"/>
  <c r="E120" i="30"/>
  <c r="G120" i="30"/>
  <c r="H120" i="30"/>
  <c r="M120" i="30"/>
  <c r="N120" i="30"/>
  <c r="C121" i="30"/>
  <c r="E121" i="30"/>
  <c r="G121" i="30"/>
  <c r="H121" i="30"/>
  <c r="M121" i="30"/>
  <c r="N121" i="30"/>
  <c r="C122" i="30"/>
  <c r="E122" i="30"/>
  <c r="G122" i="30"/>
  <c r="H122" i="30"/>
  <c r="M122" i="30"/>
  <c r="N122" i="30"/>
  <c r="C123" i="30"/>
  <c r="E123" i="30"/>
  <c r="G123" i="30"/>
  <c r="H123" i="30"/>
  <c r="M123" i="30"/>
  <c r="N123" i="30"/>
  <c r="C124" i="30"/>
  <c r="E124" i="30"/>
  <c r="G124" i="30"/>
  <c r="H124" i="30"/>
  <c r="M124" i="30"/>
  <c r="N124" i="30"/>
  <c r="C125" i="30"/>
  <c r="E125" i="30"/>
  <c r="G125" i="30"/>
  <c r="H125" i="30"/>
  <c r="M125" i="30"/>
  <c r="N125" i="30"/>
  <c r="C126" i="30"/>
  <c r="E126" i="30"/>
  <c r="G126" i="30"/>
  <c r="H126" i="30"/>
  <c r="M126" i="30"/>
  <c r="N126" i="30"/>
  <c r="C127" i="30"/>
  <c r="E127" i="30"/>
  <c r="G127" i="30"/>
  <c r="H127" i="30"/>
  <c r="M127" i="30"/>
  <c r="N127" i="30"/>
  <c r="C128" i="30"/>
  <c r="E128" i="30"/>
  <c r="G128" i="30"/>
  <c r="H128" i="30"/>
  <c r="M128" i="30"/>
  <c r="N128" i="30"/>
  <c r="C129" i="30"/>
  <c r="E129" i="30"/>
  <c r="G129" i="30"/>
  <c r="H129" i="30"/>
  <c r="M129" i="30"/>
  <c r="N129" i="30"/>
  <c r="C130" i="30"/>
  <c r="E130" i="30"/>
  <c r="G130" i="30"/>
  <c r="H130" i="30"/>
  <c r="M130" i="30"/>
  <c r="N130" i="30"/>
  <c r="C131" i="30"/>
  <c r="E131" i="30"/>
  <c r="G131" i="30"/>
  <c r="H131" i="30"/>
  <c r="M131" i="30"/>
  <c r="N131" i="30"/>
  <c r="C132" i="30"/>
  <c r="E132" i="30"/>
  <c r="G132" i="30"/>
  <c r="H132" i="30"/>
  <c r="M132" i="30"/>
  <c r="N132" i="30"/>
  <c r="C133" i="30"/>
  <c r="E133" i="30"/>
  <c r="G133" i="30"/>
  <c r="H133" i="30"/>
  <c r="M133" i="30"/>
  <c r="N133" i="30"/>
  <c r="C134" i="30"/>
  <c r="E134" i="30"/>
  <c r="G134" i="30"/>
  <c r="H134" i="30"/>
  <c r="M134" i="30"/>
  <c r="N134" i="30"/>
  <c r="C135" i="30"/>
  <c r="E135" i="30"/>
  <c r="G135" i="30"/>
  <c r="H135" i="30"/>
  <c r="M135" i="30"/>
  <c r="N135" i="30"/>
  <c r="C136" i="30"/>
  <c r="E136" i="30"/>
  <c r="G136" i="30"/>
  <c r="H136" i="30"/>
  <c r="M136" i="30"/>
  <c r="N136" i="30"/>
  <c r="C137" i="30"/>
  <c r="E137" i="30"/>
  <c r="G137" i="30"/>
  <c r="H137" i="30"/>
  <c r="M137" i="30"/>
  <c r="N137" i="30"/>
  <c r="C138" i="30"/>
  <c r="E138" i="30"/>
  <c r="G138" i="30"/>
  <c r="H138" i="30"/>
  <c r="M138" i="30"/>
  <c r="N138" i="30"/>
  <c r="C139" i="30"/>
  <c r="E139" i="30"/>
  <c r="G139" i="30"/>
  <c r="H139" i="30"/>
  <c r="M139" i="30"/>
  <c r="N139" i="30"/>
  <c r="C140" i="30"/>
  <c r="E140" i="30"/>
  <c r="G140" i="30"/>
  <c r="H140" i="30"/>
  <c r="M140" i="30"/>
  <c r="N140" i="30"/>
  <c r="C141" i="30"/>
  <c r="E141" i="30"/>
  <c r="G141" i="30"/>
  <c r="H141" i="30"/>
  <c r="M141" i="30"/>
  <c r="N141" i="30"/>
  <c r="C142" i="30"/>
  <c r="E142" i="30"/>
  <c r="G142" i="30"/>
  <c r="H142" i="30"/>
  <c r="M142" i="30"/>
  <c r="N142" i="30"/>
  <c r="C143" i="30"/>
  <c r="E143" i="30"/>
  <c r="G143" i="30"/>
  <c r="H143" i="30"/>
  <c r="M143" i="30"/>
  <c r="N143" i="30"/>
  <c r="C144" i="30"/>
  <c r="E144" i="30"/>
  <c r="G144" i="30"/>
  <c r="H144" i="30"/>
  <c r="M144" i="30"/>
  <c r="N144" i="30"/>
  <c r="C145" i="30"/>
  <c r="E145" i="30"/>
  <c r="G145" i="30"/>
  <c r="H145" i="30"/>
  <c r="M145" i="30"/>
  <c r="N145" i="30"/>
  <c r="C146" i="30"/>
  <c r="E146" i="30"/>
  <c r="G146" i="30"/>
  <c r="H146" i="30"/>
  <c r="M146" i="30"/>
  <c r="N146" i="30"/>
  <c r="C147" i="30"/>
  <c r="E147" i="30"/>
  <c r="G147" i="30"/>
  <c r="H147" i="30"/>
  <c r="M147" i="30"/>
  <c r="N147" i="30"/>
  <c r="C148" i="30"/>
  <c r="E148" i="30"/>
  <c r="G148" i="30"/>
  <c r="H148" i="30"/>
  <c r="M148" i="30"/>
  <c r="N148" i="30"/>
  <c r="C149" i="30"/>
  <c r="E149" i="30"/>
  <c r="G149" i="30"/>
  <c r="H149" i="30"/>
  <c r="M149" i="30"/>
  <c r="N149" i="30"/>
  <c r="C150" i="30"/>
  <c r="E150" i="30"/>
  <c r="G150" i="30"/>
  <c r="H150" i="30"/>
  <c r="M150" i="30"/>
  <c r="N150" i="30"/>
  <c r="C151" i="30"/>
  <c r="E151" i="30"/>
  <c r="G151" i="30"/>
  <c r="H151" i="30"/>
  <c r="M151" i="30"/>
  <c r="N151" i="30"/>
  <c r="C152" i="30"/>
  <c r="E152" i="30"/>
  <c r="G152" i="30"/>
  <c r="H152" i="30"/>
  <c r="M152" i="30"/>
  <c r="N152" i="30"/>
  <c r="C153" i="30"/>
  <c r="E153" i="30"/>
  <c r="G153" i="30"/>
  <c r="H153" i="30"/>
  <c r="M153" i="30"/>
  <c r="N153" i="30"/>
  <c r="C154" i="30"/>
  <c r="E154" i="30"/>
  <c r="G154" i="30"/>
  <c r="H154" i="30"/>
  <c r="M154" i="30"/>
  <c r="N154" i="30"/>
  <c r="C155" i="30"/>
  <c r="E155" i="30"/>
  <c r="G155" i="30"/>
  <c r="H155" i="30"/>
  <c r="M155" i="30"/>
  <c r="N155" i="30"/>
  <c r="C156" i="30"/>
  <c r="E156" i="30"/>
  <c r="G156" i="30"/>
  <c r="H156" i="30"/>
  <c r="M156" i="30"/>
  <c r="N156" i="30"/>
  <c r="C157" i="30"/>
  <c r="E157" i="30"/>
  <c r="G157" i="30"/>
  <c r="H157" i="30"/>
  <c r="M157" i="30"/>
  <c r="N157" i="30"/>
  <c r="C158" i="30"/>
  <c r="E158" i="30"/>
  <c r="G158" i="30"/>
  <c r="H158" i="30"/>
  <c r="M158" i="30"/>
  <c r="N158" i="30"/>
  <c r="C159" i="30"/>
  <c r="E159" i="30"/>
  <c r="G159" i="30"/>
  <c r="H159" i="30"/>
  <c r="M159" i="30"/>
  <c r="N159" i="30"/>
  <c r="C160" i="30"/>
  <c r="E160" i="30"/>
  <c r="G160" i="30"/>
  <c r="H160" i="30"/>
  <c r="M160" i="30"/>
  <c r="N160" i="30"/>
  <c r="C161" i="30"/>
  <c r="E161" i="30"/>
  <c r="G161" i="30"/>
  <c r="H161" i="30"/>
  <c r="M161" i="30"/>
  <c r="N161" i="30"/>
  <c r="C162" i="30"/>
  <c r="E162" i="30"/>
  <c r="G162" i="30"/>
  <c r="H162" i="30"/>
  <c r="M162" i="30"/>
  <c r="N162" i="30"/>
  <c r="C163" i="30"/>
  <c r="E163" i="30"/>
  <c r="G163" i="30"/>
  <c r="H163" i="30"/>
  <c r="M163" i="30"/>
  <c r="N163" i="30"/>
  <c r="C164" i="30"/>
  <c r="E164" i="30"/>
  <c r="G164" i="30"/>
  <c r="H164" i="30"/>
  <c r="M164" i="30"/>
  <c r="N164" i="30"/>
  <c r="C165" i="30"/>
  <c r="E165" i="30"/>
  <c r="G165" i="30"/>
  <c r="H165" i="30"/>
  <c r="M165" i="30"/>
  <c r="N165" i="30"/>
  <c r="C166" i="30"/>
  <c r="E166" i="30"/>
  <c r="G166" i="30"/>
  <c r="H166" i="30"/>
  <c r="M166" i="30"/>
  <c r="N166" i="30"/>
  <c r="C167" i="30"/>
  <c r="E167" i="30"/>
  <c r="G167" i="30"/>
  <c r="H167" i="30"/>
  <c r="M167" i="30"/>
  <c r="N167" i="30"/>
  <c r="N117" i="30"/>
  <c r="M117" i="30"/>
  <c r="H117" i="30"/>
  <c r="G117" i="30"/>
  <c r="E117" i="30"/>
  <c r="C117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L12" i="30"/>
  <c r="M12" i="30"/>
  <c r="M65" i="30" s="1"/>
  <c r="N12" i="30"/>
  <c r="L13" i="30"/>
  <c r="M13" i="30"/>
  <c r="N13" i="30"/>
  <c r="L14" i="30"/>
  <c r="M14" i="30"/>
  <c r="M67" i="30" s="1"/>
  <c r="N14" i="30"/>
  <c r="L15" i="30"/>
  <c r="L68" i="30" s="1"/>
  <c r="M15" i="30"/>
  <c r="N15" i="30"/>
  <c r="L16" i="30"/>
  <c r="M16" i="30"/>
  <c r="M69" i="30" s="1"/>
  <c r="N16" i="30"/>
  <c r="L17" i="30"/>
  <c r="L70" i="30" s="1"/>
  <c r="M17" i="30"/>
  <c r="N17" i="30"/>
  <c r="L18" i="30"/>
  <c r="M18" i="30"/>
  <c r="M71" i="30" s="1"/>
  <c r="N18" i="30"/>
  <c r="L19" i="30"/>
  <c r="L72" i="30" s="1"/>
  <c r="M19" i="30"/>
  <c r="N19" i="30"/>
  <c r="L20" i="30"/>
  <c r="M20" i="30"/>
  <c r="M73" i="30" s="1"/>
  <c r="N20" i="30"/>
  <c r="L21" i="30"/>
  <c r="L74" i="30" s="1"/>
  <c r="M21" i="30"/>
  <c r="N21" i="30"/>
  <c r="L22" i="30"/>
  <c r="M22" i="30"/>
  <c r="M75" i="30" s="1"/>
  <c r="N22" i="30"/>
  <c r="L23" i="30"/>
  <c r="L76" i="30" s="1"/>
  <c r="M23" i="30"/>
  <c r="N23" i="30"/>
  <c r="L24" i="30"/>
  <c r="M24" i="30"/>
  <c r="M77" i="30" s="1"/>
  <c r="N24" i="30"/>
  <c r="L25" i="30"/>
  <c r="L78" i="30" s="1"/>
  <c r="M25" i="30"/>
  <c r="N25" i="30"/>
  <c r="L26" i="30"/>
  <c r="M26" i="30"/>
  <c r="M79" i="30" s="1"/>
  <c r="N26" i="30"/>
  <c r="L27" i="30"/>
  <c r="L80" i="30" s="1"/>
  <c r="M27" i="30"/>
  <c r="N27" i="30"/>
  <c r="L28" i="30"/>
  <c r="M28" i="30"/>
  <c r="M81" i="30" s="1"/>
  <c r="N28" i="30"/>
  <c r="L29" i="30"/>
  <c r="L82" i="30" s="1"/>
  <c r="M29" i="30"/>
  <c r="N29" i="30"/>
  <c r="L30" i="30"/>
  <c r="M30" i="30"/>
  <c r="M83" i="30" s="1"/>
  <c r="N30" i="30"/>
  <c r="L31" i="30"/>
  <c r="L84" i="30" s="1"/>
  <c r="M31" i="30"/>
  <c r="N31" i="30"/>
  <c r="L32" i="30"/>
  <c r="M32" i="30"/>
  <c r="M85" i="30" s="1"/>
  <c r="N32" i="30"/>
  <c r="L33" i="30"/>
  <c r="L86" i="30" s="1"/>
  <c r="M33" i="30"/>
  <c r="N33" i="30"/>
  <c r="L34" i="30"/>
  <c r="M34" i="30"/>
  <c r="M87" i="30" s="1"/>
  <c r="N34" i="30"/>
  <c r="L35" i="30"/>
  <c r="L88" i="30" s="1"/>
  <c r="M35" i="30"/>
  <c r="N35" i="30"/>
  <c r="L36" i="30"/>
  <c r="M36" i="30"/>
  <c r="M89" i="30" s="1"/>
  <c r="N36" i="30"/>
  <c r="L37" i="30"/>
  <c r="L90" i="30" s="1"/>
  <c r="M37" i="30"/>
  <c r="N37" i="30"/>
  <c r="L38" i="30"/>
  <c r="M38" i="30"/>
  <c r="M91" i="30" s="1"/>
  <c r="N38" i="30"/>
  <c r="L39" i="30"/>
  <c r="L92" i="30" s="1"/>
  <c r="M39" i="30"/>
  <c r="N39" i="30"/>
  <c r="L40" i="30"/>
  <c r="M40" i="30"/>
  <c r="M93" i="30" s="1"/>
  <c r="N40" i="30"/>
  <c r="L41" i="30"/>
  <c r="L94" i="30" s="1"/>
  <c r="M41" i="30"/>
  <c r="N41" i="30"/>
  <c r="L42" i="30"/>
  <c r="M42" i="30"/>
  <c r="M95" i="30" s="1"/>
  <c r="N42" i="30"/>
  <c r="L43" i="30"/>
  <c r="L96" i="30" s="1"/>
  <c r="M43" i="30"/>
  <c r="N43" i="30"/>
  <c r="L44" i="30"/>
  <c r="M44" i="30"/>
  <c r="M97" i="30" s="1"/>
  <c r="N44" i="30"/>
  <c r="L45" i="30"/>
  <c r="L98" i="30" s="1"/>
  <c r="M45" i="30"/>
  <c r="N45" i="30"/>
  <c r="L46" i="30"/>
  <c r="M46" i="30"/>
  <c r="M99" i="30" s="1"/>
  <c r="N46" i="30"/>
  <c r="L47" i="30"/>
  <c r="L100" i="30" s="1"/>
  <c r="M47" i="30"/>
  <c r="N47" i="30"/>
  <c r="L48" i="30"/>
  <c r="M48" i="30"/>
  <c r="M101" i="30" s="1"/>
  <c r="N48" i="30"/>
  <c r="L49" i="30"/>
  <c r="L102" i="30" s="1"/>
  <c r="M49" i="30"/>
  <c r="N49" i="30"/>
  <c r="L50" i="30"/>
  <c r="M50" i="30"/>
  <c r="M103" i="30" s="1"/>
  <c r="N50" i="30"/>
  <c r="L51" i="30"/>
  <c r="L104" i="30" s="1"/>
  <c r="M51" i="30"/>
  <c r="N51" i="30"/>
  <c r="L52" i="30"/>
  <c r="M52" i="30"/>
  <c r="M105" i="30" s="1"/>
  <c r="N52" i="30"/>
  <c r="L53" i="30"/>
  <c r="L106" i="30" s="1"/>
  <c r="M53" i="30"/>
  <c r="N53" i="30"/>
  <c r="L54" i="30"/>
  <c r="M54" i="30"/>
  <c r="M107" i="30" s="1"/>
  <c r="N54" i="30"/>
  <c r="L55" i="30"/>
  <c r="L108" i="30" s="1"/>
  <c r="M55" i="30"/>
  <c r="N55" i="30"/>
  <c r="L56" i="30"/>
  <c r="M56" i="30"/>
  <c r="M109" i="30" s="1"/>
  <c r="N56" i="30"/>
  <c r="L57" i="30"/>
  <c r="L110" i="30" s="1"/>
  <c r="M57" i="30"/>
  <c r="N57" i="30"/>
  <c r="L58" i="30"/>
  <c r="M58" i="30"/>
  <c r="M111" i="30" s="1"/>
  <c r="N58" i="30"/>
  <c r="L59" i="30"/>
  <c r="L112" i="30" s="1"/>
  <c r="M59" i="30"/>
  <c r="N59" i="30"/>
  <c r="L60" i="30"/>
  <c r="M60" i="30"/>
  <c r="M113" i="30" s="1"/>
  <c r="N60" i="30"/>
  <c r="C12" i="30"/>
  <c r="C65" i="30" s="1"/>
  <c r="D12" i="30"/>
  <c r="E12" i="30"/>
  <c r="E65" i="30" s="1"/>
  <c r="F12" i="30"/>
  <c r="G12" i="30"/>
  <c r="G65" i="30" s="1"/>
  <c r="H12" i="30"/>
  <c r="I12" i="30"/>
  <c r="J12" i="30"/>
  <c r="C13" i="30"/>
  <c r="C66" i="30" s="1"/>
  <c r="D13" i="30"/>
  <c r="E13" i="30"/>
  <c r="E66" i="30" s="1"/>
  <c r="F13" i="30"/>
  <c r="G13" i="30"/>
  <c r="G66" i="30" s="1"/>
  <c r="H13" i="30"/>
  <c r="I13" i="30"/>
  <c r="J13" i="30"/>
  <c r="C14" i="30"/>
  <c r="C67" i="30" s="1"/>
  <c r="D14" i="30"/>
  <c r="E14" i="30"/>
  <c r="E67" i="30" s="1"/>
  <c r="F14" i="30"/>
  <c r="G14" i="30"/>
  <c r="G67" i="30" s="1"/>
  <c r="H14" i="30"/>
  <c r="I14" i="30"/>
  <c r="J14" i="30"/>
  <c r="C15" i="30"/>
  <c r="D15" i="30"/>
  <c r="E15" i="30"/>
  <c r="F15" i="30"/>
  <c r="G15" i="30"/>
  <c r="H15" i="30"/>
  <c r="I15" i="30"/>
  <c r="I68" i="30" s="1"/>
  <c r="J15" i="30"/>
  <c r="C16" i="30"/>
  <c r="C69" i="30" s="1"/>
  <c r="D16" i="30"/>
  <c r="E16" i="30"/>
  <c r="E69" i="30" s="1"/>
  <c r="F16" i="30"/>
  <c r="G16" i="30"/>
  <c r="G69" i="30" s="1"/>
  <c r="H16" i="30"/>
  <c r="I16" i="30"/>
  <c r="J16" i="30"/>
  <c r="C17" i="30"/>
  <c r="D17" i="30"/>
  <c r="E17" i="30"/>
  <c r="F17" i="30"/>
  <c r="G17" i="30"/>
  <c r="H17" i="30"/>
  <c r="I17" i="30"/>
  <c r="I70" i="30" s="1"/>
  <c r="J17" i="30"/>
  <c r="C18" i="30"/>
  <c r="C71" i="30" s="1"/>
  <c r="D18" i="30"/>
  <c r="E18" i="30"/>
  <c r="E71" i="30" s="1"/>
  <c r="F18" i="30"/>
  <c r="G18" i="30"/>
  <c r="G71" i="30" s="1"/>
  <c r="H18" i="30"/>
  <c r="I18" i="30"/>
  <c r="J18" i="30"/>
  <c r="C19" i="30"/>
  <c r="D19" i="30"/>
  <c r="E19" i="30"/>
  <c r="F19" i="30"/>
  <c r="G19" i="30"/>
  <c r="H19" i="30"/>
  <c r="I19" i="30"/>
  <c r="I72" i="30" s="1"/>
  <c r="J19" i="30"/>
  <c r="C20" i="30"/>
  <c r="C73" i="30" s="1"/>
  <c r="D20" i="30"/>
  <c r="E20" i="30"/>
  <c r="E73" i="30" s="1"/>
  <c r="F20" i="30"/>
  <c r="G20" i="30"/>
  <c r="G73" i="30" s="1"/>
  <c r="H20" i="30"/>
  <c r="I20" i="30"/>
  <c r="J20" i="30"/>
  <c r="C21" i="30"/>
  <c r="D21" i="30"/>
  <c r="E21" i="30"/>
  <c r="F21" i="30"/>
  <c r="G21" i="30"/>
  <c r="H21" i="30"/>
  <c r="I21" i="30"/>
  <c r="I74" i="30" s="1"/>
  <c r="J21" i="30"/>
  <c r="C22" i="30"/>
  <c r="C75" i="30" s="1"/>
  <c r="D22" i="30"/>
  <c r="E22" i="30"/>
  <c r="E75" i="30" s="1"/>
  <c r="F22" i="30"/>
  <c r="G22" i="30"/>
  <c r="G75" i="30" s="1"/>
  <c r="H22" i="30"/>
  <c r="I22" i="30"/>
  <c r="J22" i="30"/>
  <c r="C23" i="30"/>
  <c r="D23" i="30"/>
  <c r="E23" i="30"/>
  <c r="F23" i="30"/>
  <c r="G23" i="30"/>
  <c r="H23" i="30"/>
  <c r="I23" i="30"/>
  <c r="I76" i="30" s="1"/>
  <c r="J23" i="30"/>
  <c r="C24" i="30"/>
  <c r="C77" i="30" s="1"/>
  <c r="D24" i="30"/>
  <c r="E24" i="30"/>
  <c r="E77" i="30" s="1"/>
  <c r="F24" i="30"/>
  <c r="G24" i="30"/>
  <c r="G77" i="30" s="1"/>
  <c r="H24" i="30"/>
  <c r="I24" i="30"/>
  <c r="J24" i="30"/>
  <c r="C25" i="30"/>
  <c r="D25" i="30"/>
  <c r="E25" i="30"/>
  <c r="F25" i="30"/>
  <c r="G25" i="30"/>
  <c r="H25" i="30"/>
  <c r="I25" i="30"/>
  <c r="I78" i="30" s="1"/>
  <c r="J25" i="30"/>
  <c r="C26" i="30"/>
  <c r="C79" i="30" s="1"/>
  <c r="D26" i="30"/>
  <c r="E26" i="30"/>
  <c r="E79" i="30" s="1"/>
  <c r="F26" i="30"/>
  <c r="G26" i="30"/>
  <c r="G79" i="30" s="1"/>
  <c r="H26" i="30"/>
  <c r="I26" i="30"/>
  <c r="J26" i="30"/>
  <c r="C27" i="30"/>
  <c r="D27" i="30"/>
  <c r="E27" i="30"/>
  <c r="F27" i="30"/>
  <c r="G27" i="30"/>
  <c r="H27" i="30"/>
  <c r="I27" i="30"/>
  <c r="I80" i="30" s="1"/>
  <c r="J27" i="30"/>
  <c r="C28" i="30"/>
  <c r="C81" i="30" s="1"/>
  <c r="D28" i="30"/>
  <c r="E28" i="30"/>
  <c r="E81" i="30" s="1"/>
  <c r="F28" i="30"/>
  <c r="G28" i="30"/>
  <c r="G81" i="30" s="1"/>
  <c r="H28" i="30"/>
  <c r="I28" i="30"/>
  <c r="J28" i="30"/>
  <c r="C29" i="30"/>
  <c r="D29" i="30"/>
  <c r="E29" i="30"/>
  <c r="F29" i="30"/>
  <c r="G29" i="30"/>
  <c r="H29" i="30"/>
  <c r="I29" i="30"/>
  <c r="I82" i="30" s="1"/>
  <c r="J29" i="30"/>
  <c r="C30" i="30"/>
  <c r="C83" i="30" s="1"/>
  <c r="D30" i="30"/>
  <c r="E30" i="30"/>
  <c r="E83" i="30" s="1"/>
  <c r="F30" i="30"/>
  <c r="G30" i="30"/>
  <c r="G83" i="30" s="1"/>
  <c r="H30" i="30"/>
  <c r="I30" i="30"/>
  <c r="J30" i="30"/>
  <c r="C31" i="30"/>
  <c r="D31" i="30"/>
  <c r="E31" i="30"/>
  <c r="F31" i="30"/>
  <c r="G31" i="30"/>
  <c r="H31" i="30"/>
  <c r="I31" i="30"/>
  <c r="I84" i="30" s="1"/>
  <c r="J31" i="30"/>
  <c r="C32" i="30"/>
  <c r="C85" i="30" s="1"/>
  <c r="D32" i="30"/>
  <c r="E32" i="30"/>
  <c r="E85" i="30" s="1"/>
  <c r="F32" i="30"/>
  <c r="G32" i="30"/>
  <c r="G85" i="30" s="1"/>
  <c r="H32" i="30"/>
  <c r="I32" i="30"/>
  <c r="J32" i="30"/>
  <c r="C33" i="30"/>
  <c r="D33" i="30"/>
  <c r="E33" i="30"/>
  <c r="F33" i="30"/>
  <c r="G33" i="30"/>
  <c r="H33" i="30"/>
  <c r="I33" i="30"/>
  <c r="I86" i="30" s="1"/>
  <c r="J33" i="30"/>
  <c r="C34" i="30"/>
  <c r="C87" i="30" s="1"/>
  <c r="D34" i="30"/>
  <c r="E34" i="30"/>
  <c r="E87" i="30" s="1"/>
  <c r="F34" i="30"/>
  <c r="G34" i="30"/>
  <c r="G87" i="30" s="1"/>
  <c r="H34" i="30"/>
  <c r="I34" i="30"/>
  <c r="J34" i="30"/>
  <c r="C35" i="30"/>
  <c r="D35" i="30"/>
  <c r="E35" i="30"/>
  <c r="F35" i="30"/>
  <c r="G35" i="30"/>
  <c r="H35" i="30"/>
  <c r="I35" i="30"/>
  <c r="I88" i="30" s="1"/>
  <c r="J35" i="30"/>
  <c r="C36" i="30"/>
  <c r="C89" i="30" s="1"/>
  <c r="D36" i="30"/>
  <c r="E36" i="30"/>
  <c r="E89" i="30" s="1"/>
  <c r="F36" i="30"/>
  <c r="G36" i="30"/>
  <c r="G89" i="30" s="1"/>
  <c r="H36" i="30"/>
  <c r="I36" i="30"/>
  <c r="J36" i="30"/>
  <c r="C37" i="30"/>
  <c r="D37" i="30"/>
  <c r="E37" i="30"/>
  <c r="F37" i="30"/>
  <c r="G37" i="30"/>
  <c r="H37" i="30"/>
  <c r="I37" i="30"/>
  <c r="I90" i="30" s="1"/>
  <c r="J37" i="30"/>
  <c r="C38" i="30"/>
  <c r="C91" i="30" s="1"/>
  <c r="D38" i="30"/>
  <c r="E38" i="30"/>
  <c r="E91" i="30" s="1"/>
  <c r="F38" i="30"/>
  <c r="G38" i="30"/>
  <c r="G91" i="30" s="1"/>
  <c r="H38" i="30"/>
  <c r="I38" i="30"/>
  <c r="J38" i="30"/>
  <c r="C39" i="30"/>
  <c r="D39" i="30"/>
  <c r="E39" i="30"/>
  <c r="F39" i="30"/>
  <c r="G39" i="30"/>
  <c r="H39" i="30"/>
  <c r="I39" i="30"/>
  <c r="I92" i="30" s="1"/>
  <c r="J39" i="30"/>
  <c r="C40" i="30"/>
  <c r="C93" i="30" s="1"/>
  <c r="D40" i="30"/>
  <c r="E40" i="30"/>
  <c r="E93" i="30" s="1"/>
  <c r="F40" i="30"/>
  <c r="G40" i="30"/>
  <c r="G93" i="30" s="1"/>
  <c r="H40" i="30"/>
  <c r="I40" i="30"/>
  <c r="J40" i="30"/>
  <c r="C41" i="30"/>
  <c r="D41" i="30"/>
  <c r="E41" i="30"/>
  <c r="F41" i="30"/>
  <c r="G41" i="30"/>
  <c r="H41" i="30"/>
  <c r="I41" i="30"/>
  <c r="I94" i="30" s="1"/>
  <c r="J41" i="30"/>
  <c r="C42" i="30"/>
  <c r="C95" i="30" s="1"/>
  <c r="D42" i="30"/>
  <c r="E42" i="30"/>
  <c r="E95" i="30" s="1"/>
  <c r="F42" i="30"/>
  <c r="G42" i="30"/>
  <c r="G95" i="30" s="1"/>
  <c r="H42" i="30"/>
  <c r="I42" i="30"/>
  <c r="J42" i="30"/>
  <c r="C43" i="30"/>
  <c r="D43" i="30"/>
  <c r="E43" i="30"/>
  <c r="F43" i="30"/>
  <c r="G43" i="30"/>
  <c r="H43" i="30"/>
  <c r="I43" i="30"/>
  <c r="I96" i="30" s="1"/>
  <c r="J43" i="30"/>
  <c r="C44" i="30"/>
  <c r="C97" i="30" s="1"/>
  <c r="D44" i="30"/>
  <c r="E44" i="30"/>
  <c r="E97" i="30" s="1"/>
  <c r="F44" i="30"/>
  <c r="G44" i="30"/>
  <c r="G97" i="30" s="1"/>
  <c r="H44" i="30"/>
  <c r="I44" i="30"/>
  <c r="J44" i="30"/>
  <c r="C45" i="30"/>
  <c r="D45" i="30"/>
  <c r="E45" i="30"/>
  <c r="F45" i="30"/>
  <c r="G45" i="30"/>
  <c r="H45" i="30"/>
  <c r="I45" i="30"/>
  <c r="I98" i="30" s="1"/>
  <c r="J45" i="30"/>
  <c r="C46" i="30"/>
  <c r="C99" i="30" s="1"/>
  <c r="D46" i="30"/>
  <c r="E46" i="30"/>
  <c r="E99" i="30" s="1"/>
  <c r="F46" i="30"/>
  <c r="G46" i="30"/>
  <c r="G99" i="30" s="1"/>
  <c r="H46" i="30"/>
  <c r="I46" i="30"/>
  <c r="J46" i="30"/>
  <c r="C47" i="30"/>
  <c r="D47" i="30"/>
  <c r="E47" i="30"/>
  <c r="F47" i="30"/>
  <c r="G47" i="30"/>
  <c r="H47" i="30"/>
  <c r="I47" i="30"/>
  <c r="I100" i="30" s="1"/>
  <c r="J47" i="30"/>
  <c r="C48" i="30"/>
  <c r="C101" i="30" s="1"/>
  <c r="D48" i="30"/>
  <c r="E48" i="30"/>
  <c r="E101" i="30" s="1"/>
  <c r="F48" i="30"/>
  <c r="G48" i="30"/>
  <c r="G101" i="30" s="1"/>
  <c r="H48" i="30"/>
  <c r="I48" i="30"/>
  <c r="J48" i="30"/>
  <c r="C49" i="30"/>
  <c r="D49" i="30"/>
  <c r="E49" i="30"/>
  <c r="F49" i="30"/>
  <c r="G49" i="30"/>
  <c r="H49" i="30"/>
  <c r="I49" i="30"/>
  <c r="I102" i="30" s="1"/>
  <c r="J49" i="30"/>
  <c r="C50" i="30"/>
  <c r="C103" i="30" s="1"/>
  <c r="D50" i="30"/>
  <c r="E50" i="30"/>
  <c r="E103" i="30" s="1"/>
  <c r="F50" i="30"/>
  <c r="G50" i="30"/>
  <c r="G103" i="30" s="1"/>
  <c r="H50" i="30"/>
  <c r="I50" i="30"/>
  <c r="J50" i="30"/>
  <c r="C51" i="30"/>
  <c r="D51" i="30"/>
  <c r="E51" i="30"/>
  <c r="F51" i="30"/>
  <c r="G51" i="30"/>
  <c r="H51" i="30"/>
  <c r="I51" i="30"/>
  <c r="I104" i="30" s="1"/>
  <c r="J51" i="30"/>
  <c r="C52" i="30"/>
  <c r="C105" i="30" s="1"/>
  <c r="D52" i="30"/>
  <c r="E52" i="30"/>
  <c r="E105" i="30" s="1"/>
  <c r="F52" i="30"/>
  <c r="G52" i="30"/>
  <c r="G105" i="30" s="1"/>
  <c r="H52" i="30"/>
  <c r="I52" i="30"/>
  <c r="J52" i="30"/>
  <c r="C53" i="30"/>
  <c r="D53" i="30"/>
  <c r="E53" i="30"/>
  <c r="F53" i="30"/>
  <c r="G53" i="30"/>
  <c r="H53" i="30"/>
  <c r="I53" i="30"/>
  <c r="I106" i="30" s="1"/>
  <c r="J53" i="30"/>
  <c r="C54" i="30"/>
  <c r="C107" i="30" s="1"/>
  <c r="D54" i="30"/>
  <c r="E54" i="30"/>
  <c r="E107" i="30" s="1"/>
  <c r="F54" i="30"/>
  <c r="G54" i="30"/>
  <c r="G107" i="30" s="1"/>
  <c r="H54" i="30"/>
  <c r="I54" i="30"/>
  <c r="J54" i="30"/>
  <c r="C55" i="30"/>
  <c r="D55" i="30"/>
  <c r="E55" i="30"/>
  <c r="F55" i="30"/>
  <c r="G55" i="30"/>
  <c r="H55" i="30"/>
  <c r="I55" i="30"/>
  <c r="I108" i="30" s="1"/>
  <c r="J55" i="30"/>
  <c r="C56" i="30"/>
  <c r="C109" i="30" s="1"/>
  <c r="D56" i="30"/>
  <c r="E56" i="30"/>
  <c r="E109" i="30" s="1"/>
  <c r="F56" i="30"/>
  <c r="G56" i="30"/>
  <c r="G109" i="30" s="1"/>
  <c r="H56" i="30"/>
  <c r="I56" i="30"/>
  <c r="J56" i="30"/>
  <c r="C57" i="30"/>
  <c r="D57" i="30"/>
  <c r="E57" i="30"/>
  <c r="F57" i="30"/>
  <c r="G57" i="30"/>
  <c r="H57" i="30"/>
  <c r="I57" i="30"/>
  <c r="I110" i="30" s="1"/>
  <c r="J57" i="30"/>
  <c r="C58" i="30"/>
  <c r="C111" i="30" s="1"/>
  <c r="D58" i="30"/>
  <c r="E58" i="30"/>
  <c r="E111" i="30" s="1"/>
  <c r="F58" i="30"/>
  <c r="G58" i="30"/>
  <c r="G111" i="30" s="1"/>
  <c r="H58" i="30"/>
  <c r="I58" i="30"/>
  <c r="J58" i="30"/>
  <c r="C59" i="30"/>
  <c r="D59" i="30"/>
  <c r="E59" i="30"/>
  <c r="F59" i="30"/>
  <c r="G59" i="30"/>
  <c r="H59" i="30"/>
  <c r="I59" i="30"/>
  <c r="I112" i="30" s="1"/>
  <c r="J59" i="30"/>
  <c r="C60" i="30"/>
  <c r="C113" i="30" s="1"/>
  <c r="D60" i="30"/>
  <c r="E60" i="30"/>
  <c r="E113" i="30" s="1"/>
  <c r="F60" i="30"/>
  <c r="G60" i="30"/>
  <c r="G113" i="30" s="1"/>
  <c r="H60" i="30"/>
  <c r="I60" i="30"/>
  <c r="J60" i="30"/>
  <c r="N11" i="30"/>
  <c r="M11" i="30"/>
  <c r="L11" i="30"/>
  <c r="J11" i="30"/>
  <c r="I11" i="30"/>
  <c r="H11" i="30"/>
  <c r="G11" i="30"/>
  <c r="G64" i="30" s="1"/>
  <c r="F11" i="30"/>
  <c r="E11" i="30"/>
  <c r="E64" i="30" s="1"/>
  <c r="D11" i="30"/>
  <c r="C11" i="30"/>
  <c r="C64" i="30" s="1"/>
  <c r="C7" i="30" s="1"/>
  <c r="K94" i="30"/>
  <c r="K95" i="30"/>
  <c r="K96" i="30"/>
  <c r="K97" i="30"/>
  <c r="K98" i="30"/>
  <c r="K99" i="30"/>
  <c r="K100" i="30"/>
  <c r="K101" i="30"/>
  <c r="K102" i="30"/>
  <c r="K103" i="30"/>
  <c r="K104" i="30"/>
  <c r="K105" i="30"/>
  <c r="K106" i="30"/>
  <c r="K107" i="30"/>
  <c r="K108" i="30"/>
  <c r="K109" i="30"/>
  <c r="K110" i="30"/>
  <c r="K111" i="30"/>
  <c r="K112" i="30"/>
  <c r="K113" i="30"/>
  <c r="K252" i="27"/>
  <c r="K253" i="27"/>
  <c r="K254" i="27"/>
  <c r="K255" i="27"/>
  <c r="K256" i="27"/>
  <c r="K257" i="27"/>
  <c r="K258" i="27"/>
  <c r="K259" i="27"/>
  <c r="K260" i="27"/>
  <c r="K261" i="27"/>
  <c r="K262" i="27"/>
  <c r="K263" i="27"/>
  <c r="K264" i="27"/>
  <c r="K265" i="27"/>
  <c r="K266" i="27"/>
  <c r="K267" i="27"/>
  <c r="K268" i="27"/>
  <c r="K269" i="27"/>
  <c r="K270" i="27"/>
  <c r="K271" i="27"/>
  <c r="K272" i="27"/>
  <c r="D252" i="27"/>
  <c r="D253" i="27"/>
  <c r="D254" i="27"/>
  <c r="D255" i="27"/>
  <c r="D256" i="27"/>
  <c r="D257" i="27"/>
  <c r="D258" i="27"/>
  <c r="D259" i="27"/>
  <c r="D260" i="27"/>
  <c r="D261" i="27"/>
  <c r="D262" i="27"/>
  <c r="D263" i="27"/>
  <c r="D264" i="27"/>
  <c r="D265" i="27"/>
  <c r="D266" i="27"/>
  <c r="D267" i="27"/>
  <c r="D268" i="27"/>
  <c r="D269" i="27"/>
  <c r="D270" i="27"/>
  <c r="D271" i="27"/>
  <c r="D272" i="27"/>
  <c r="H252" i="27"/>
  <c r="H253" i="27"/>
  <c r="H254" i="27"/>
  <c r="H255" i="27"/>
  <c r="H256" i="27"/>
  <c r="H257" i="27"/>
  <c r="H258" i="27"/>
  <c r="H259" i="27"/>
  <c r="H260" i="27"/>
  <c r="H261" i="27"/>
  <c r="H262" i="27"/>
  <c r="H105" i="30"/>
  <c r="H106" i="30"/>
  <c r="H107" i="30"/>
  <c r="H108" i="30"/>
  <c r="H109" i="30"/>
  <c r="H110" i="30"/>
  <c r="H111" i="30"/>
  <c r="H112" i="30"/>
  <c r="H113" i="30"/>
  <c r="H114" i="30"/>
  <c r="C68" i="30"/>
  <c r="C70" i="30"/>
  <c r="C72" i="30"/>
  <c r="C74" i="30"/>
  <c r="C76" i="30"/>
  <c r="C78" i="30"/>
  <c r="C80" i="30"/>
  <c r="C82" i="30"/>
  <c r="C84" i="30"/>
  <c r="C86" i="30"/>
  <c r="C88" i="30"/>
  <c r="C90" i="30"/>
  <c r="C92" i="30"/>
  <c r="C94" i="30"/>
  <c r="C96" i="30"/>
  <c r="C98" i="30"/>
  <c r="C100" i="30"/>
  <c r="C102" i="30"/>
  <c r="C104" i="30"/>
  <c r="C106" i="30"/>
  <c r="C108" i="30"/>
  <c r="C110" i="30"/>
  <c r="C112" i="30"/>
  <c r="C114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64" i="30"/>
  <c r="E68" i="30"/>
  <c r="E70" i="30"/>
  <c r="E72" i="30"/>
  <c r="E74" i="30"/>
  <c r="E76" i="30"/>
  <c r="E78" i="30"/>
  <c r="E80" i="30"/>
  <c r="E82" i="30"/>
  <c r="E84" i="30"/>
  <c r="E86" i="30"/>
  <c r="E88" i="30"/>
  <c r="E90" i="30"/>
  <c r="E92" i="30"/>
  <c r="E94" i="30"/>
  <c r="E96" i="30"/>
  <c r="E98" i="30"/>
  <c r="E100" i="30"/>
  <c r="E102" i="30"/>
  <c r="E104" i="30"/>
  <c r="E106" i="30"/>
  <c r="E108" i="30"/>
  <c r="E110" i="30"/>
  <c r="E112" i="30"/>
  <c r="E114" i="30"/>
  <c r="F67" i="30"/>
  <c r="F68" i="30"/>
  <c r="F69" i="30"/>
  <c r="F70" i="30"/>
  <c r="F71" i="30"/>
  <c r="F72" i="30"/>
  <c r="F73" i="30"/>
  <c r="F74" i="30"/>
  <c r="F75" i="30"/>
  <c r="F76" i="30"/>
  <c r="F77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90" i="30"/>
  <c r="F91" i="30"/>
  <c r="F92" i="30"/>
  <c r="F93" i="30"/>
  <c r="F94" i="30"/>
  <c r="F95" i="30"/>
  <c r="F96" i="30"/>
  <c r="F97" i="30"/>
  <c r="F98" i="30"/>
  <c r="F99" i="30"/>
  <c r="F100" i="30"/>
  <c r="F101" i="30"/>
  <c r="F102" i="30"/>
  <c r="F103" i="30"/>
  <c r="F104" i="30"/>
  <c r="F105" i="30"/>
  <c r="F106" i="30"/>
  <c r="F107" i="30"/>
  <c r="F108" i="30"/>
  <c r="F109" i="30"/>
  <c r="F110" i="30"/>
  <c r="F111" i="30"/>
  <c r="F112" i="30"/>
  <c r="F113" i="30"/>
  <c r="F114" i="30"/>
  <c r="F64" i="30"/>
  <c r="G68" i="30"/>
  <c r="G70" i="30"/>
  <c r="G72" i="30"/>
  <c r="G74" i="30"/>
  <c r="G76" i="30"/>
  <c r="G78" i="30"/>
  <c r="G80" i="30"/>
  <c r="G82" i="30"/>
  <c r="G84" i="30"/>
  <c r="G86" i="30"/>
  <c r="G88" i="30"/>
  <c r="G90" i="30"/>
  <c r="G92" i="30"/>
  <c r="G94" i="30"/>
  <c r="G96" i="30"/>
  <c r="G98" i="30"/>
  <c r="G100" i="30"/>
  <c r="G102" i="30"/>
  <c r="G104" i="30"/>
  <c r="G106" i="30"/>
  <c r="G108" i="30"/>
  <c r="G110" i="30"/>
  <c r="G112" i="30"/>
  <c r="G114" i="30"/>
  <c r="I67" i="30"/>
  <c r="I69" i="30"/>
  <c r="I71" i="30"/>
  <c r="I73" i="30"/>
  <c r="I75" i="30"/>
  <c r="I77" i="30"/>
  <c r="I79" i="30"/>
  <c r="I81" i="30"/>
  <c r="I83" i="30"/>
  <c r="I85" i="30"/>
  <c r="I87" i="30"/>
  <c r="I89" i="30"/>
  <c r="I91" i="30"/>
  <c r="I93" i="30"/>
  <c r="I95" i="30"/>
  <c r="I97" i="30"/>
  <c r="I99" i="30"/>
  <c r="I101" i="30"/>
  <c r="I103" i="30"/>
  <c r="I105" i="30"/>
  <c r="I107" i="30"/>
  <c r="I109" i="30"/>
  <c r="I111" i="30"/>
  <c r="I113" i="30"/>
  <c r="I114" i="30"/>
  <c r="I64" i="30"/>
  <c r="J67" i="30"/>
  <c r="J68" i="30"/>
  <c r="J69" i="30"/>
  <c r="J70" i="30"/>
  <c r="J71" i="30"/>
  <c r="J72" i="30"/>
  <c r="J73" i="30"/>
  <c r="J74" i="30"/>
  <c r="J75" i="30"/>
  <c r="J76" i="30"/>
  <c r="J77" i="30"/>
  <c r="J78" i="30"/>
  <c r="J79" i="30"/>
  <c r="J80" i="30"/>
  <c r="J81" i="30"/>
  <c r="J82" i="30"/>
  <c r="J83" i="30"/>
  <c r="J84" i="30"/>
  <c r="J85" i="30"/>
  <c r="J86" i="30"/>
  <c r="J87" i="30"/>
  <c r="J88" i="30"/>
  <c r="J89" i="30"/>
  <c r="J90" i="30"/>
  <c r="J91" i="30"/>
  <c r="J92" i="30"/>
  <c r="J93" i="30"/>
  <c r="J94" i="30"/>
  <c r="J95" i="30"/>
  <c r="J96" i="30"/>
  <c r="J97" i="30"/>
  <c r="J98" i="30"/>
  <c r="J99" i="30"/>
  <c r="J100" i="30"/>
  <c r="J101" i="30"/>
  <c r="J102" i="30"/>
  <c r="J103" i="30"/>
  <c r="J104" i="30"/>
  <c r="J105" i="30"/>
  <c r="J106" i="30"/>
  <c r="J107" i="30"/>
  <c r="J108" i="30"/>
  <c r="J109" i="30"/>
  <c r="J110" i="30"/>
  <c r="J111" i="30"/>
  <c r="J112" i="30"/>
  <c r="J113" i="30"/>
  <c r="J114" i="30"/>
  <c r="J64" i="30"/>
  <c r="L67" i="30"/>
  <c r="L69" i="30"/>
  <c r="L71" i="30"/>
  <c r="L73" i="30"/>
  <c r="L75" i="30"/>
  <c r="L77" i="30"/>
  <c r="L79" i="30"/>
  <c r="L81" i="30"/>
  <c r="L83" i="30"/>
  <c r="L85" i="30"/>
  <c r="L87" i="30"/>
  <c r="L89" i="30"/>
  <c r="L91" i="30"/>
  <c r="L93" i="30"/>
  <c r="L95" i="30"/>
  <c r="L97" i="30"/>
  <c r="L99" i="30"/>
  <c r="L101" i="30"/>
  <c r="L103" i="30"/>
  <c r="L105" i="30"/>
  <c r="L107" i="30"/>
  <c r="L109" i="30"/>
  <c r="L111" i="30"/>
  <c r="L113" i="30"/>
  <c r="L114" i="30"/>
  <c r="L64" i="30"/>
  <c r="M68" i="30"/>
  <c r="M70" i="30"/>
  <c r="M7" i="30" s="1"/>
  <c r="M72" i="30"/>
  <c r="M74" i="30"/>
  <c r="M76" i="30"/>
  <c r="M78" i="30"/>
  <c r="M80" i="30"/>
  <c r="M82" i="30"/>
  <c r="M84" i="30"/>
  <c r="M86" i="30"/>
  <c r="M88" i="30"/>
  <c r="M90" i="30"/>
  <c r="M92" i="30"/>
  <c r="M94" i="30"/>
  <c r="M96" i="30"/>
  <c r="M98" i="30"/>
  <c r="M100" i="30"/>
  <c r="M102" i="30"/>
  <c r="M104" i="30"/>
  <c r="M106" i="30"/>
  <c r="M108" i="30"/>
  <c r="M110" i="30"/>
  <c r="M112" i="30"/>
  <c r="M114" i="30"/>
  <c r="M64" i="30"/>
  <c r="N64" i="30"/>
  <c r="D65" i="30"/>
  <c r="F65" i="30"/>
  <c r="I65" i="30"/>
  <c r="J65" i="30"/>
  <c r="L65" i="30"/>
  <c r="N65" i="30"/>
  <c r="D66" i="30"/>
  <c r="F66" i="30"/>
  <c r="I66" i="30"/>
  <c r="J66" i="30"/>
  <c r="L66" i="30"/>
  <c r="M66" i="30"/>
  <c r="N66" i="30"/>
  <c r="N67" i="30"/>
  <c r="N68" i="30"/>
  <c r="N69" i="30"/>
  <c r="N70" i="30"/>
  <c r="N71" i="30"/>
  <c r="N72" i="30"/>
  <c r="N73" i="30"/>
  <c r="N74" i="30"/>
  <c r="N75" i="30"/>
  <c r="N76" i="30"/>
  <c r="N77" i="30"/>
  <c r="N78" i="30"/>
  <c r="N79" i="30"/>
  <c r="N80" i="30"/>
  <c r="N81" i="30"/>
  <c r="N82" i="30"/>
  <c r="N83" i="30"/>
  <c r="N84" i="30"/>
  <c r="N85" i="30"/>
  <c r="N86" i="30"/>
  <c r="N87" i="30"/>
  <c r="N88" i="30"/>
  <c r="N89" i="30"/>
  <c r="N90" i="30"/>
  <c r="N91" i="30"/>
  <c r="N92" i="30"/>
  <c r="N93" i="30"/>
  <c r="N94" i="30"/>
  <c r="N95" i="30"/>
  <c r="N96" i="30"/>
  <c r="N97" i="30"/>
  <c r="N98" i="30"/>
  <c r="N99" i="30"/>
  <c r="N100" i="30"/>
  <c r="N101" i="30"/>
  <c r="N102" i="30"/>
  <c r="N103" i="30"/>
  <c r="N104" i="30"/>
  <c r="N105" i="30"/>
  <c r="N106" i="30"/>
  <c r="N107" i="30"/>
  <c r="N108" i="30"/>
  <c r="N109" i="30"/>
  <c r="N110" i="30"/>
  <c r="N111" i="30"/>
  <c r="N112" i="30"/>
  <c r="N113" i="30"/>
  <c r="N114" i="30"/>
  <c r="E271" i="27"/>
  <c r="E272" i="27"/>
  <c r="G271" i="27"/>
  <c r="G272" i="27"/>
  <c r="L271" i="27"/>
  <c r="L272" i="27"/>
  <c r="M271" i="27"/>
  <c r="M272" i="27"/>
  <c r="F271" i="27"/>
  <c r="F272" i="27"/>
  <c r="J271" i="27"/>
  <c r="J272" i="27"/>
  <c r="I271" i="27"/>
  <c r="I272" i="27"/>
  <c r="N271" i="27"/>
  <c r="N272" i="27"/>
  <c r="H271" i="27"/>
  <c r="H272" i="27"/>
  <c r="H268" i="27"/>
  <c r="H267" i="27"/>
  <c r="H266" i="27"/>
  <c r="H265" i="27"/>
  <c r="H264" i="27"/>
  <c r="H263" i="27"/>
  <c r="H270" i="27"/>
  <c r="H269" i="27"/>
  <c r="N252" i="27"/>
  <c r="N253" i="27"/>
  <c r="N254" i="27"/>
  <c r="N255" i="27"/>
  <c r="N256" i="27"/>
  <c r="N257" i="27"/>
  <c r="N258" i="27"/>
  <c r="N259" i="27"/>
  <c r="N260" i="27"/>
  <c r="N261" i="27"/>
  <c r="N262" i="27"/>
  <c r="N263" i="27"/>
  <c r="N264" i="27"/>
  <c r="N265" i="27"/>
  <c r="N266" i="27"/>
  <c r="N267" i="27"/>
  <c r="N268" i="27"/>
  <c r="N269" i="27"/>
  <c r="N270" i="27"/>
  <c r="E252" i="27"/>
  <c r="G252" i="27"/>
  <c r="L252" i="27"/>
  <c r="M252" i="27"/>
  <c r="F252" i="27"/>
  <c r="J252" i="27"/>
  <c r="I252" i="27"/>
  <c r="E253" i="27"/>
  <c r="G253" i="27"/>
  <c r="L253" i="27"/>
  <c r="M253" i="27"/>
  <c r="F253" i="27"/>
  <c r="J253" i="27"/>
  <c r="I253" i="27"/>
  <c r="E254" i="27"/>
  <c r="G254" i="27"/>
  <c r="L254" i="27"/>
  <c r="M254" i="27"/>
  <c r="F254" i="27"/>
  <c r="J254" i="27"/>
  <c r="I254" i="27"/>
  <c r="E255" i="27"/>
  <c r="G255" i="27"/>
  <c r="L255" i="27"/>
  <c r="M255" i="27"/>
  <c r="F255" i="27"/>
  <c r="J255" i="27"/>
  <c r="I255" i="27"/>
  <c r="E256" i="27"/>
  <c r="G256" i="27"/>
  <c r="L256" i="27"/>
  <c r="M256" i="27"/>
  <c r="F256" i="27"/>
  <c r="J256" i="27"/>
  <c r="I256" i="27"/>
  <c r="E257" i="27"/>
  <c r="G257" i="27"/>
  <c r="L257" i="27"/>
  <c r="M257" i="27"/>
  <c r="F257" i="27"/>
  <c r="J257" i="27"/>
  <c r="I257" i="27"/>
  <c r="E258" i="27"/>
  <c r="G258" i="27"/>
  <c r="L258" i="27"/>
  <c r="M258" i="27"/>
  <c r="F258" i="27"/>
  <c r="J258" i="27"/>
  <c r="I258" i="27"/>
  <c r="E259" i="27"/>
  <c r="G259" i="27"/>
  <c r="L259" i="27"/>
  <c r="M259" i="27"/>
  <c r="F259" i="27"/>
  <c r="J259" i="27"/>
  <c r="I259" i="27"/>
  <c r="E260" i="27"/>
  <c r="G260" i="27"/>
  <c r="L260" i="27"/>
  <c r="M260" i="27"/>
  <c r="F260" i="27"/>
  <c r="J260" i="27"/>
  <c r="I260" i="27"/>
  <c r="E261" i="27"/>
  <c r="G261" i="27"/>
  <c r="L261" i="27"/>
  <c r="M261" i="27"/>
  <c r="F261" i="27"/>
  <c r="J261" i="27"/>
  <c r="I261" i="27"/>
  <c r="E262" i="27"/>
  <c r="G262" i="27"/>
  <c r="L262" i="27"/>
  <c r="M262" i="27"/>
  <c r="F262" i="27"/>
  <c r="J262" i="27"/>
  <c r="I262" i="27"/>
  <c r="E263" i="27"/>
  <c r="G263" i="27"/>
  <c r="L263" i="27"/>
  <c r="M263" i="27"/>
  <c r="F263" i="27"/>
  <c r="J263" i="27"/>
  <c r="E264" i="27"/>
  <c r="G264" i="27"/>
  <c r="L264" i="27"/>
  <c r="M264" i="27"/>
  <c r="F264" i="27"/>
  <c r="J264" i="27"/>
  <c r="I264" i="27"/>
  <c r="E265" i="27"/>
  <c r="G265" i="27"/>
  <c r="L265" i="27"/>
  <c r="M265" i="27"/>
  <c r="F265" i="27"/>
  <c r="J265" i="27"/>
  <c r="I265" i="27"/>
  <c r="E266" i="27"/>
  <c r="G266" i="27"/>
  <c r="L266" i="27"/>
  <c r="M266" i="27"/>
  <c r="F266" i="27"/>
  <c r="J266" i="27"/>
  <c r="I266" i="27"/>
  <c r="E267" i="27"/>
  <c r="G267" i="27"/>
  <c r="L267" i="27"/>
  <c r="M267" i="27"/>
  <c r="J267" i="27"/>
  <c r="I267" i="27"/>
  <c r="E268" i="27"/>
  <c r="G268" i="27"/>
  <c r="L268" i="27"/>
  <c r="M268" i="27"/>
  <c r="F268" i="27"/>
  <c r="J268" i="27"/>
  <c r="I268" i="27"/>
  <c r="E269" i="27"/>
  <c r="G269" i="27"/>
  <c r="L269" i="27"/>
  <c r="M269" i="27"/>
  <c r="F269" i="27"/>
  <c r="J269" i="27"/>
  <c r="I269" i="27"/>
  <c r="E270" i="27"/>
  <c r="G270" i="27"/>
  <c r="L270" i="27"/>
  <c r="M270" i="27"/>
  <c r="F270" i="27"/>
  <c r="J270" i="27"/>
  <c r="I270" i="27"/>
  <c r="C252" i="27"/>
  <c r="C253" i="27"/>
  <c r="C254" i="27"/>
  <c r="C255" i="27"/>
  <c r="C256" i="27"/>
  <c r="C257" i="27"/>
  <c r="C258" i="27"/>
  <c r="C259" i="27"/>
  <c r="C260" i="27"/>
  <c r="C261" i="27"/>
  <c r="C262" i="27"/>
  <c r="C271" i="27"/>
  <c r="C272" i="27"/>
  <c r="C263" i="27"/>
  <c r="C264" i="27"/>
  <c r="C265" i="27"/>
  <c r="C266" i="27"/>
  <c r="C267" i="27"/>
  <c r="C268" i="27"/>
  <c r="C269" i="27"/>
  <c r="C270" i="27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G7" i="30"/>
  <c r="N222" i="27"/>
  <c r="K11" i="30" s="1"/>
  <c r="K64" i="30" s="1"/>
  <c r="N224" i="27"/>
  <c r="K13" i="30" s="1"/>
  <c r="K66" i="30"/>
  <c r="N226" i="27"/>
  <c r="K15" i="30" s="1"/>
  <c r="K68" i="30" s="1"/>
  <c r="N228" i="27"/>
  <c r="K17" i="30" s="1"/>
  <c r="K70" i="30"/>
  <c r="N230" i="27"/>
  <c r="K19" i="30" s="1"/>
  <c r="K72" i="30" s="1"/>
  <c r="N232" i="27"/>
  <c r="K21" i="30" s="1"/>
  <c r="K74" i="30"/>
  <c r="N234" i="27"/>
  <c r="K23" i="30" s="1"/>
  <c r="K76" i="30" s="1"/>
  <c r="N236" i="27"/>
  <c r="K25" i="30" s="1"/>
  <c r="K78" i="30"/>
  <c r="N238" i="27"/>
  <c r="K27" i="30" s="1"/>
  <c r="K80" i="30" s="1"/>
  <c r="N240" i="27"/>
  <c r="K29" i="30" s="1"/>
  <c r="K82" i="30"/>
  <c r="N242" i="27"/>
  <c r="K31" i="30" s="1"/>
  <c r="K84" i="30" s="1"/>
  <c r="N244" i="27"/>
  <c r="K33" i="30" s="1"/>
  <c r="K86" i="30"/>
  <c r="N246" i="27"/>
  <c r="K35" i="30" s="1"/>
  <c r="K88" i="30" s="1"/>
  <c r="N248" i="27"/>
  <c r="K37" i="30" s="1"/>
  <c r="K90" i="30"/>
  <c r="N250" i="27"/>
  <c r="K39" i="30" s="1"/>
  <c r="K92" i="30" s="1"/>
  <c r="L162" i="30" l="1"/>
  <c r="L160" i="30"/>
  <c r="L158" i="30"/>
  <c r="L156" i="30"/>
  <c r="L154" i="30"/>
  <c r="L152" i="30"/>
  <c r="L150" i="30"/>
  <c r="L148" i="30"/>
  <c r="L146" i="30"/>
  <c r="L144" i="30"/>
  <c r="L142" i="30"/>
  <c r="L140" i="30"/>
  <c r="L138" i="30"/>
  <c r="L136" i="30"/>
  <c r="N223" i="27"/>
  <c r="K12" i="30" s="1"/>
  <c r="K65" i="30" s="1"/>
  <c r="N225" i="27"/>
  <c r="K14" i="30" s="1"/>
  <c r="K67" i="30" s="1"/>
  <c r="K7" i="30" s="1"/>
  <c r="N227" i="27"/>
  <c r="K16" i="30" s="1"/>
  <c r="K69" i="30" s="1"/>
  <c r="N229" i="27"/>
  <c r="K18" i="30" s="1"/>
  <c r="K71" i="30" s="1"/>
  <c r="N231" i="27"/>
  <c r="K20" i="30" s="1"/>
  <c r="K73" i="30" s="1"/>
  <c r="N233" i="27"/>
  <c r="K22" i="30" s="1"/>
  <c r="K75" i="30" s="1"/>
  <c r="N235" i="27"/>
  <c r="K24" i="30" s="1"/>
  <c r="K77" i="30" s="1"/>
  <c r="N237" i="27"/>
  <c r="K26" i="30" s="1"/>
  <c r="K79" i="30" s="1"/>
  <c r="N239" i="27"/>
  <c r="K28" i="30" s="1"/>
  <c r="K81" i="30" s="1"/>
  <c r="N241" i="27"/>
  <c r="K30" i="30" s="1"/>
  <c r="K83" i="30" s="1"/>
  <c r="N243" i="27"/>
  <c r="K32" i="30" s="1"/>
  <c r="K85" i="30" s="1"/>
  <c r="N245" i="27"/>
  <c r="K34" i="30" s="1"/>
  <c r="K87" i="30" s="1"/>
  <c r="N247" i="27"/>
  <c r="K36" i="30" s="1"/>
  <c r="K89" i="30" s="1"/>
  <c r="N249" i="27"/>
  <c r="K38" i="30" s="1"/>
  <c r="K91" i="30" s="1"/>
  <c r="N251" i="27"/>
  <c r="K40" i="30" s="1"/>
  <c r="K93" i="30" s="1"/>
  <c r="L163" i="30"/>
  <c r="L161" i="30"/>
  <c r="L159" i="30"/>
  <c r="L157" i="30"/>
  <c r="L155" i="30"/>
  <c r="L153" i="30"/>
  <c r="L151" i="30"/>
  <c r="L149" i="30"/>
  <c r="L147" i="30"/>
  <c r="L145" i="30"/>
  <c r="L143" i="30"/>
  <c r="L141" i="30"/>
  <c r="L139" i="30"/>
  <c r="L137" i="30"/>
  <c r="L135" i="30"/>
  <c r="L133" i="30"/>
  <c r="L131" i="30"/>
  <c r="L129" i="30"/>
  <c r="L127" i="30"/>
  <c r="L125" i="30"/>
  <c r="L123" i="30"/>
  <c r="L122" i="30"/>
  <c r="L120" i="30"/>
  <c r="L117" i="30"/>
  <c r="J164" i="30"/>
  <c r="J160" i="30"/>
  <c r="E7" i="30"/>
  <c r="H7" i="30"/>
  <c r="K114" i="30"/>
  <c r="C169" i="30"/>
  <c r="G169" i="30"/>
  <c r="C5" i="30" s="1"/>
  <c r="B3" i="11" s="1"/>
  <c r="E169" i="30"/>
  <c r="I169" i="30"/>
  <c r="J155" i="30"/>
  <c r="J151" i="30"/>
  <c r="J147" i="30"/>
  <c r="J143" i="30"/>
  <c r="J139" i="30"/>
  <c r="J135" i="30"/>
  <c r="J131" i="30"/>
  <c r="J127" i="30"/>
  <c r="J123" i="30"/>
  <c r="J120" i="30"/>
  <c r="J153" i="30"/>
  <c r="J149" i="30"/>
  <c r="J145" i="30"/>
  <c r="J141" i="30"/>
  <c r="J137" i="30"/>
  <c r="J133" i="30"/>
  <c r="J129" i="30"/>
  <c r="J125" i="30"/>
  <c r="J117" i="30"/>
  <c r="L216" i="27"/>
  <c r="L162" i="27"/>
  <c r="L106" i="27"/>
  <c r="D107" i="14" s="1"/>
  <c r="F164" i="30"/>
  <c r="L212" i="27"/>
  <c r="L158" i="27"/>
  <c r="L102" i="27"/>
  <c r="D103" i="14" s="1"/>
  <c r="F160" i="30"/>
  <c r="L208" i="27"/>
  <c r="L46" i="27"/>
  <c r="D46" i="14" s="1"/>
  <c r="F158" i="30"/>
  <c r="L97" i="27"/>
  <c r="D98" i="14" s="1"/>
  <c r="L42" i="27"/>
  <c r="D42" i="14" s="1"/>
  <c r="F154" i="30"/>
  <c r="L93" i="27"/>
  <c r="D94" i="14" s="1"/>
  <c r="L38" i="27"/>
  <c r="D38" i="14" s="1"/>
  <c r="F150" i="30"/>
  <c r="L89" i="27"/>
  <c r="D90" i="14" s="1"/>
  <c r="L34" i="27"/>
  <c r="D34" i="14" s="1"/>
  <c r="F146" i="30"/>
  <c r="L85" i="27"/>
  <c r="D86" i="14" s="1"/>
  <c r="F166" i="30"/>
  <c r="L214" i="27"/>
  <c r="L160" i="27"/>
  <c r="L104" i="27"/>
  <c r="D105" i="14" s="1"/>
  <c r="F162" i="30"/>
  <c r="L210" i="27"/>
  <c r="L156" i="27"/>
  <c r="L100" i="27"/>
  <c r="D101" i="14" s="1"/>
  <c r="L44" i="27"/>
  <c r="D44" i="14" s="1"/>
  <c r="L95" i="27"/>
  <c r="D96" i="14" s="1"/>
  <c r="L40" i="27"/>
  <c r="D40" i="14" s="1"/>
  <c r="L91" i="27"/>
  <c r="D92" i="14" s="1"/>
  <c r="L36" i="27"/>
  <c r="D36" i="14" s="1"/>
  <c r="L87" i="27"/>
  <c r="D88" i="14" s="1"/>
  <c r="L32" i="27"/>
  <c r="D32" i="14" s="1"/>
  <c r="L83" i="27"/>
  <c r="D84" i="14" s="1"/>
  <c r="L189" i="27"/>
  <c r="L135" i="27"/>
  <c r="L79" i="27"/>
  <c r="D80" i="14" s="1"/>
  <c r="F139" i="30" s="1"/>
  <c r="L185" i="27"/>
  <c r="L131" i="27"/>
  <c r="L75" i="27"/>
  <c r="D76" i="14" s="1"/>
  <c r="L181" i="27"/>
  <c r="L127" i="27"/>
  <c r="L71" i="27"/>
  <c r="D72" i="14" s="1"/>
  <c r="L177" i="27"/>
  <c r="L123" i="27"/>
  <c r="L67" i="27"/>
  <c r="D68" i="14" s="1"/>
  <c r="L173" i="27"/>
  <c r="L119" i="27"/>
  <c r="L63" i="27"/>
  <c r="D64" i="14" s="1"/>
  <c r="L117" i="27"/>
  <c r="L171" i="27"/>
  <c r="L170" i="27"/>
  <c r="L116" i="27"/>
  <c r="L60" i="27"/>
  <c r="D61" i="14" s="1"/>
  <c r="F117" i="30"/>
  <c r="D166" i="30"/>
  <c r="D164" i="30"/>
  <c r="D162" i="30"/>
  <c r="D160" i="30"/>
  <c r="D158" i="30"/>
  <c r="D156" i="30"/>
  <c r="D154" i="30"/>
  <c r="D152" i="30"/>
  <c r="L191" i="27"/>
  <c r="L137" i="27"/>
  <c r="L81" i="27"/>
  <c r="D82" i="14" s="1"/>
  <c r="F141" i="30" s="1"/>
  <c r="L187" i="27"/>
  <c r="L133" i="27"/>
  <c r="L77" i="27"/>
  <c r="D78" i="14" s="1"/>
  <c r="F137" i="30" s="1"/>
  <c r="L183" i="27"/>
  <c r="L129" i="27"/>
  <c r="L73" i="27"/>
  <c r="D74" i="14" s="1"/>
  <c r="L179" i="27"/>
  <c r="L125" i="27"/>
  <c r="L69" i="27"/>
  <c r="D70" i="14" s="1"/>
  <c r="L175" i="27"/>
  <c r="L121" i="27"/>
  <c r="L65" i="27"/>
  <c r="D66" i="14" s="1"/>
  <c r="F125" i="30" s="1"/>
  <c r="L168" i="27"/>
  <c r="L114" i="27"/>
  <c r="F120" i="30"/>
  <c r="L167" i="27"/>
  <c r="L113" i="27"/>
  <c r="L57" i="27"/>
  <c r="D58" i="14" s="1"/>
  <c r="J90" i="27"/>
  <c r="C91" i="13" s="1"/>
  <c r="J37" i="27"/>
  <c r="C37" i="13" s="1"/>
  <c r="J86" i="27"/>
  <c r="C87" i="13" s="1"/>
  <c r="J33" i="27"/>
  <c r="C33" i="13" s="1"/>
  <c r="J82" i="27"/>
  <c r="C83" i="13" s="1"/>
  <c r="J29" i="27"/>
  <c r="C29" i="13" s="1"/>
  <c r="J78" i="27"/>
  <c r="C79" i="13" s="1"/>
  <c r="J25" i="27"/>
  <c r="C25" i="13" s="1"/>
  <c r="D134" i="30"/>
  <c r="D132" i="30"/>
  <c r="D130" i="30"/>
  <c r="D128" i="30"/>
  <c r="D126" i="30"/>
  <c r="D124" i="30"/>
  <c r="D119" i="30"/>
  <c r="D121" i="30"/>
  <c r="D118" i="30"/>
  <c r="J88" i="27"/>
  <c r="C89" i="13" s="1"/>
  <c r="J35" i="27"/>
  <c r="C35" i="13" s="1"/>
  <c r="J84" i="27"/>
  <c r="C85" i="13" s="1"/>
  <c r="J31" i="27"/>
  <c r="C31" i="13" s="1"/>
  <c r="J80" i="27"/>
  <c r="C81" i="13" s="1"/>
  <c r="J27" i="27"/>
  <c r="C27" i="13" s="1"/>
  <c r="J76" i="27"/>
  <c r="C77" i="13" s="1"/>
  <c r="J23" i="27"/>
  <c r="C23" i="13" s="1"/>
  <c r="D136" i="30" l="1"/>
  <c r="L5" i="27"/>
  <c r="D5" i="14" s="1"/>
  <c r="M112" i="27"/>
  <c r="N112" i="27" s="1"/>
  <c r="M4" i="27" s="1"/>
  <c r="C4" i="17" s="1"/>
  <c r="M115" i="27"/>
  <c r="N115" i="27" s="1"/>
  <c r="M7" i="27" s="1"/>
  <c r="C7" i="17" s="1"/>
  <c r="M118" i="27"/>
  <c r="N118" i="27" s="1"/>
  <c r="M10" i="27" s="1"/>
  <c r="C10" i="17" s="1"/>
  <c r="M120" i="27"/>
  <c r="N120" i="27" s="1"/>
  <c r="M12" i="27" s="1"/>
  <c r="C12" i="17" s="1"/>
  <c r="M122" i="27"/>
  <c r="N122" i="27" s="1"/>
  <c r="M14" i="27" s="1"/>
  <c r="C14" i="17" s="1"/>
  <c r="M124" i="27"/>
  <c r="N124" i="27" s="1"/>
  <c r="M16" i="27" s="1"/>
  <c r="C16" i="17" s="1"/>
  <c r="M126" i="27"/>
  <c r="N126" i="27" s="1"/>
  <c r="M18" i="27" s="1"/>
  <c r="C18" i="17" s="1"/>
  <c r="M128" i="27"/>
  <c r="N128" i="27" s="1"/>
  <c r="M20" i="27" s="1"/>
  <c r="C20" i="17" s="1"/>
  <c r="M130" i="27"/>
  <c r="N130" i="27" s="1"/>
  <c r="M22" i="27" s="1"/>
  <c r="C22" i="17" s="1"/>
  <c r="M132" i="27"/>
  <c r="N132" i="27" s="1"/>
  <c r="M24" i="27" s="1"/>
  <c r="C24" i="17" s="1"/>
  <c r="M134" i="27"/>
  <c r="N134" i="27" s="1"/>
  <c r="M26" i="27" s="1"/>
  <c r="C26" i="17" s="1"/>
  <c r="M136" i="27"/>
  <c r="N136" i="27" s="1"/>
  <c r="M28" i="27" s="1"/>
  <c r="C28" i="17" s="1"/>
  <c r="M138" i="27"/>
  <c r="N138" i="27" s="1"/>
  <c r="M30" i="27" s="1"/>
  <c r="C30" i="17" s="1"/>
  <c r="M113" i="27"/>
  <c r="N113" i="27" s="1"/>
  <c r="M141" i="27"/>
  <c r="N141" i="27" s="1"/>
  <c r="M33" i="27" s="1"/>
  <c r="C33" i="17" s="1"/>
  <c r="M5" i="27"/>
  <c r="C5" i="17" s="1"/>
  <c r="M139" i="27"/>
  <c r="N139" i="27" s="1"/>
  <c r="M31" i="27" s="1"/>
  <c r="C31" i="17" s="1"/>
  <c r="M143" i="27"/>
  <c r="N143" i="27" s="1"/>
  <c r="M35" i="27" s="1"/>
  <c r="C35" i="17" s="1"/>
  <c r="M147" i="27"/>
  <c r="N147" i="27" s="1"/>
  <c r="M39" i="27" s="1"/>
  <c r="C39" i="17" s="1"/>
  <c r="M151" i="27"/>
  <c r="N151" i="27" s="1"/>
  <c r="M43" i="27" s="1"/>
  <c r="C43" i="17" s="1"/>
  <c r="M155" i="27"/>
  <c r="N155" i="27" s="1"/>
  <c r="M47" i="27" s="1"/>
  <c r="C47" i="17" s="1"/>
  <c r="M159" i="27"/>
  <c r="N159" i="27" s="1"/>
  <c r="M51" i="27" s="1"/>
  <c r="C51" i="17" s="1"/>
  <c r="N5" i="27"/>
  <c r="D5" i="19" s="1"/>
  <c r="M149" i="27"/>
  <c r="N149" i="27" s="1"/>
  <c r="M41" i="27" s="1"/>
  <c r="C41" i="17" s="1"/>
  <c r="M145" i="27"/>
  <c r="N145" i="27" s="1"/>
  <c r="M37" i="27" s="1"/>
  <c r="C37" i="17" s="1"/>
  <c r="M153" i="27"/>
  <c r="N153" i="27" s="1"/>
  <c r="M45" i="27" s="1"/>
  <c r="C45" i="17" s="1"/>
  <c r="L59" i="27"/>
  <c r="D60" i="14" s="1"/>
  <c r="M168" i="27"/>
  <c r="N168" i="27" s="1"/>
  <c r="M59" i="27" s="1"/>
  <c r="C60" i="17" s="1"/>
  <c r="N59" i="27"/>
  <c r="D60" i="19" s="1"/>
  <c r="L74" i="27"/>
  <c r="D75" i="14" s="1"/>
  <c r="M183" i="27"/>
  <c r="N183" i="27" s="1"/>
  <c r="M74" i="27" s="1"/>
  <c r="C75" i="17" s="1"/>
  <c r="N74" i="27"/>
  <c r="D75" i="19" s="1"/>
  <c r="L72" i="27"/>
  <c r="D73" i="14" s="1"/>
  <c r="M181" i="27"/>
  <c r="N181" i="27" s="1"/>
  <c r="M72" i="27" s="1"/>
  <c r="C73" i="17" s="1"/>
  <c r="N72" i="27"/>
  <c r="D73" i="19" s="1"/>
  <c r="L76" i="27"/>
  <c r="D77" i="14" s="1"/>
  <c r="M185" i="27"/>
  <c r="N185" i="27" s="1"/>
  <c r="M76" i="27" s="1"/>
  <c r="C77" i="17" s="1"/>
  <c r="N76" i="27"/>
  <c r="D77" i="19" s="1"/>
  <c r="M140" i="27"/>
  <c r="N140" i="27" s="1"/>
  <c r="M32" i="27" s="1"/>
  <c r="C32" i="17" s="1"/>
  <c r="F149" i="30"/>
  <c r="M204" i="27"/>
  <c r="N204" i="27" s="1"/>
  <c r="M95" i="27" s="1"/>
  <c r="C96" i="17" s="1"/>
  <c r="F157" i="30"/>
  <c r="L48" i="27"/>
  <c r="D48" i="14" s="1"/>
  <c r="M156" i="27"/>
  <c r="N156" i="27" s="1"/>
  <c r="M48" i="27" s="1"/>
  <c r="C48" i="17" s="1"/>
  <c r="N48" i="27"/>
  <c r="D48" i="19" s="1"/>
  <c r="L52" i="27"/>
  <c r="D52" i="14" s="1"/>
  <c r="M160" i="27"/>
  <c r="N160" i="27" s="1"/>
  <c r="M52" i="27" s="1"/>
  <c r="C52" i="17" s="1"/>
  <c r="N52" i="27"/>
  <c r="D52" i="19" s="1"/>
  <c r="F147" i="30"/>
  <c r="M213" i="27"/>
  <c r="N213" i="27" s="1"/>
  <c r="M104" i="27" s="1"/>
  <c r="C105" i="17" s="1"/>
  <c r="D138" i="30"/>
  <c r="D142" i="30"/>
  <c r="D146" i="30"/>
  <c r="D150" i="30"/>
  <c r="L58" i="27"/>
  <c r="D59" i="14" s="1"/>
  <c r="M169" i="27"/>
  <c r="N169" i="27" s="1"/>
  <c r="M60" i="27" s="1"/>
  <c r="C61" i="17" s="1"/>
  <c r="M172" i="27"/>
  <c r="N172" i="27" s="1"/>
  <c r="M63" i="27" s="1"/>
  <c r="C64" i="17" s="1"/>
  <c r="M174" i="27"/>
  <c r="N174" i="27" s="1"/>
  <c r="M65" i="27" s="1"/>
  <c r="C66" i="17" s="1"/>
  <c r="M176" i="27"/>
  <c r="N176" i="27" s="1"/>
  <c r="M67" i="27" s="1"/>
  <c r="C68" i="17" s="1"/>
  <c r="M178" i="27"/>
  <c r="N178" i="27" s="1"/>
  <c r="M69" i="27" s="1"/>
  <c r="C70" i="17" s="1"/>
  <c r="M180" i="27"/>
  <c r="N180" i="27" s="1"/>
  <c r="M71" i="27" s="1"/>
  <c r="C72" i="17" s="1"/>
  <c r="M182" i="27"/>
  <c r="N182" i="27" s="1"/>
  <c r="M73" i="27" s="1"/>
  <c r="C74" i="17" s="1"/>
  <c r="M184" i="27"/>
  <c r="N184" i="27" s="1"/>
  <c r="M75" i="27" s="1"/>
  <c r="C76" i="17" s="1"/>
  <c r="M186" i="27"/>
  <c r="N186" i="27" s="1"/>
  <c r="M77" i="27" s="1"/>
  <c r="C78" i="17" s="1"/>
  <c r="M188" i="27"/>
  <c r="N188" i="27" s="1"/>
  <c r="M79" i="27" s="1"/>
  <c r="C80" i="17" s="1"/>
  <c r="M190" i="27"/>
  <c r="N190" i="27" s="1"/>
  <c r="M81" i="27" s="1"/>
  <c r="C82" i="17" s="1"/>
  <c r="M192" i="27"/>
  <c r="N192" i="27" s="1"/>
  <c r="M83" i="27" s="1"/>
  <c r="C84" i="17" s="1"/>
  <c r="M166" i="27"/>
  <c r="N166" i="27" s="1"/>
  <c r="M57" i="27" s="1"/>
  <c r="C58" i="17" s="1"/>
  <c r="M167" i="27"/>
  <c r="N167" i="27" s="1"/>
  <c r="M58" i="27" s="1"/>
  <c r="C59" i="17" s="1"/>
  <c r="M193" i="27"/>
  <c r="N193" i="27" s="1"/>
  <c r="M84" i="27" s="1"/>
  <c r="C85" i="17" s="1"/>
  <c r="M197" i="27"/>
  <c r="N197" i="27" s="1"/>
  <c r="M88" i="27" s="1"/>
  <c r="C89" i="17" s="1"/>
  <c r="M201" i="27"/>
  <c r="N201" i="27" s="1"/>
  <c r="M92" i="27" s="1"/>
  <c r="C93" i="17" s="1"/>
  <c r="M205" i="27"/>
  <c r="N205" i="27" s="1"/>
  <c r="M96" i="27" s="1"/>
  <c r="C97" i="17" s="1"/>
  <c r="M209" i="27"/>
  <c r="N209" i="27" s="1"/>
  <c r="M100" i="27" s="1"/>
  <c r="C101" i="17" s="1"/>
  <c r="M211" i="27"/>
  <c r="N211" i="27" s="1"/>
  <c r="M102" i="27" s="1"/>
  <c r="C103" i="17" s="1"/>
  <c r="M215" i="27"/>
  <c r="N215" i="27" s="1"/>
  <c r="M106" i="27" s="1"/>
  <c r="C107" i="17" s="1"/>
  <c r="M199" i="27"/>
  <c r="N199" i="27" s="1"/>
  <c r="M90" i="27" s="1"/>
  <c r="C91" i="17" s="1"/>
  <c r="M207" i="27"/>
  <c r="N207" i="27" s="1"/>
  <c r="M98" i="27" s="1"/>
  <c r="C99" i="17" s="1"/>
  <c r="N58" i="27"/>
  <c r="D59" i="19" s="1"/>
  <c r="M195" i="27"/>
  <c r="N195" i="27" s="1"/>
  <c r="M86" i="27" s="1"/>
  <c r="C87" i="17" s="1"/>
  <c r="M203" i="27"/>
  <c r="N203" i="27" s="1"/>
  <c r="M94" i="27" s="1"/>
  <c r="C95" i="17" s="1"/>
  <c r="L6" i="27"/>
  <c r="D6" i="14" s="1"/>
  <c r="M114" i="27"/>
  <c r="N114" i="27" s="1"/>
  <c r="M6" i="27"/>
  <c r="C6" i="17" s="1"/>
  <c r="N6" i="27"/>
  <c r="D6" i="19" s="1"/>
  <c r="F123" i="30"/>
  <c r="L13" i="27"/>
  <c r="D13" i="14" s="1"/>
  <c r="M121" i="27"/>
  <c r="N121" i="27" s="1"/>
  <c r="M13" i="27" s="1"/>
  <c r="C13" i="17" s="1"/>
  <c r="N13" i="27"/>
  <c r="D13" i="19" s="1"/>
  <c r="F127" i="30"/>
  <c r="L17" i="27"/>
  <c r="D17" i="14" s="1"/>
  <c r="M125" i="27"/>
  <c r="N125" i="27" s="1"/>
  <c r="M17" i="27"/>
  <c r="C17" i="17" s="1"/>
  <c r="N17" i="27"/>
  <c r="D17" i="19" s="1"/>
  <c r="F131" i="30"/>
  <c r="L21" i="27"/>
  <c r="D21" i="14" s="1"/>
  <c r="M129" i="27"/>
  <c r="N129" i="27" s="1"/>
  <c r="M21" i="27" s="1"/>
  <c r="C21" i="17" s="1"/>
  <c r="N21" i="27"/>
  <c r="D21" i="19" s="1"/>
  <c r="F135" i="30"/>
  <c r="L25" i="27"/>
  <c r="D25" i="14" s="1"/>
  <c r="M133" i="27"/>
  <c r="N133" i="27" s="1"/>
  <c r="M25" i="27"/>
  <c r="C25" i="17" s="1"/>
  <c r="N25" i="27"/>
  <c r="D25" i="19" s="1"/>
  <c r="L29" i="27"/>
  <c r="D29" i="14" s="1"/>
  <c r="M137" i="27"/>
  <c r="N137" i="27" s="1"/>
  <c r="M29" i="27"/>
  <c r="C29" i="17" s="1"/>
  <c r="N29" i="27"/>
  <c r="D29" i="19" s="1"/>
  <c r="F143" i="30"/>
  <c r="L61" i="27"/>
  <c r="D62" i="14" s="1"/>
  <c r="M170" i="27"/>
  <c r="N170" i="27" s="1"/>
  <c r="M61" i="27" s="1"/>
  <c r="C62" i="17" s="1"/>
  <c r="N61" i="27"/>
  <c r="D62" i="19" s="1"/>
  <c r="L9" i="27"/>
  <c r="D9" i="14" s="1"/>
  <c r="M117" i="27"/>
  <c r="N117" i="27" s="1"/>
  <c r="M9" i="27" s="1"/>
  <c r="C9" i="17" s="1"/>
  <c r="N9" i="27"/>
  <c r="D9" i="19" s="1"/>
  <c r="L11" i="27"/>
  <c r="D11" i="14" s="1"/>
  <c r="M11" i="27"/>
  <c r="C11" i="17" s="1"/>
  <c r="M119" i="27"/>
  <c r="N119" i="27" s="1"/>
  <c r="N11" i="27"/>
  <c r="D11" i="19" s="1"/>
  <c r="L15" i="27"/>
  <c r="D15" i="14" s="1"/>
  <c r="M15" i="27"/>
  <c r="C15" i="17" s="1"/>
  <c r="M123" i="27"/>
  <c r="N123" i="27" s="1"/>
  <c r="N15" i="27"/>
  <c r="D15" i="19" s="1"/>
  <c r="F129" i="30"/>
  <c r="L19" i="27"/>
  <c r="D19" i="14" s="1"/>
  <c r="M127" i="27"/>
  <c r="N127" i="27" s="1"/>
  <c r="M19" i="27" s="1"/>
  <c r="C19" i="17" s="1"/>
  <c r="N19" i="27"/>
  <c r="D19" i="19" s="1"/>
  <c r="F133" i="30"/>
  <c r="L23" i="27"/>
  <c r="D23" i="14" s="1"/>
  <c r="M23" i="27"/>
  <c r="C23" i="17" s="1"/>
  <c r="M131" i="27"/>
  <c r="N131" i="27" s="1"/>
  <c r="N23" i="27"/>
  <c r="D23" i="19" s="1"/>
  <c r="L27" i="27"/>
  <c r="D27" i="14" s="1"/>
  <c r="M27" i="27"/>
  <c r="C27" i="17" s="1"/>
  <c r="M135" i="27"/>
  <c r="N135" i="27" s="1"/>
  <c r="N27" i="27"/>
  <c r="D27" i="19" s="1"/>
  <c r="F145" i="30"/>
  <c r="M144" i="27"/>
  <c r="N144" i="27" s="1"/>
  <c r="M36" i="27" s="1"/>
  <c r="C36" i="17" s="1"/>
  <c r="M200" i="27"/>
  <c r="N200" i="27" s="1"/>
  <c r="M91" i="27" s="1"/>
  <c r="C92" i="17" s="1"/>
  <c r="F153" i="30"/>
  <c r="M152" i="27"/>
  <c r="N152" i="27" s="1"/>
  <c r="M44" i="27" s="1"/>
  <c r="C44" i="17" s="1"/>
  <c r="L101" i="27"/>
  <c r="D102" i="14" s="1"/>
  <c r="N101" i="27"/>
  <c r="D102" i="19" s="1"/>
  <c r="M210" i="27"/>
  <c r="N210" i="27" s="1"/>
  <c r="M101" i="27" s="1"/>
  <c r="C102" i="17" s="1"/>
  <c r="L105" i="27"/>
  <c r="D106" i="14" s="1"/>
  <c r="N105" i="27"/>
  <c r="D106" i="19" s="1"/>
  <c r="M214" i="27"/>
  <c r="N214" i="27" s="1"/>
  <c r="M105" i="27" s="1"/>
  <c r="C106" i="17" s="1"/>
  <c r="M194" i="27"/>
  <c r="N194" i="27" s="1"/>
  <c r="M85" i="27" s="1"/>
  <c r="C86" i="17" s="1"/>
  <c r="M142" i="27"/>
  <c r="N142" i="27" s="1"/>
  <c r="M34" i="27" s="1"/>
  <c r="C34" i="17" s="1"/>
  <c r="M198" i="27"/>
  <c r="N198" i="27" s="1"/>
  <c r="M89" i="27" s="1"/>
  <c r="C90" i="17" s="1"/>
  <c r="M146" i="27"/>
  <c r="N146" i="27" s="1"/>
  <c r="M38" i="27" s="1"/>
  <c r="C38" i="17" s="1"/>
  <c r="M202" i="27"/>
  <c r="N202" i="27" s="1"/>
  <c r="M93" i="27" s="1"/>
  <c r="C94" i="17" s="1"/>
  <c r="M150" i="27"/>
  <c r="N150" i="27" s="1"/>
  <c r="M42" i="27" s="1"/>
  <c r="C42" i="17" s="1"/>
  <c r="M206" i="27"/>
  <c r="N206" i="27" s="1"/>
  <c r="M97" i="27" s="1"/>
  <c r="C98" i="17" s="1"/>
  <c r="M154" i="27"/>
  <c r="N154" i="27" s="1"/>
  <c r="M46" i="27" s="1"/>
  <c r="C46" i="17" s="1"/>
  <c r="M208" i="27"/>
  <c r="N208" i="27" s="1"/>
  <c r="M99" i="27" s="1"/>
  <c r="C100" i="17" s="1"/>
  <c r="L99" i="27"/>
  <c r="D100" i="14" s="1"/>
  <c r="N99" i="27"/>
  <c r="D100" i="19" s="1"/>
  <c r="L103" i="27"/>
  <c r="D104" i="14" s="1"/>
  <c r="M212" i="27"/>
  <c r="N212" i="27" s="1"/>
  <c r="M103" i="27" s="1"/>
  <c r="C104" i="17" s="1"/>
  <c r="N103" i="27"/>
  <c r="D104" i="19" s="1"/>
  <c r="L107" i="27"/>
  <c r="D108" i="14" s="1"/>
  <c r="M216" i="27"/>
  <c r="N216" i="27" s="1"/>
  <c r="M107" i="27" s="1"/>
  <c r="C108" i="17" s="1"/>
  <c r="N107" i="27"/>
  <c r="D108" i="19" s="1"/>
  <c r="M157" i="27"/>
  <c r="N157" i="27" s="1"/>
  <c r="M49" i="27" s="1"/>
  <c r="C49" i="17" s="1"/>
  <c r="M161" i="27"/>
  <c r="N161" i="27" s="1"/>
  <c r="M53" i="27" s="1"/>
  <c r="C53" i="17" s="1"/>
  <c r="L7" i="30"/>
  <c r="D140" i="30"/>
  <c r="D144" i="30"/>
  <c r="D148" i="30"/>
  <c r="L66" i="27"/>
  <c r="D67" i="14" s="1"/>
  <c r="M175" i="27"/>
  <c r="N175" i="27" s="1"/>
  <c r="M66" i="27" s="1"/>
  <c r="C67" i="17" s="1"/>
  <c r="N66" i="27"/>
  <c r="D67" i="19" s="1"/>
  <c r="L70" i="27"/>
  <c r="D71" i="14" s="1"/>
  <c r="M179" i="27"/>
  <c r="N179" i="27" s="1"/>
  <c r="M70" i="27" s="1"/>
  <c r="C71" i="17" s="1"/>
  <c r="N70" i="27"/>
  <c r="D71" i="19" s="1"/>
  <c r="L78" i="27"/>
  <c r="D79" i="14" s="1"/>
  <c r="M187" i="27"/>
  <c r="N187" i="27" s="1"/>
  <c r="M78" i="27" s="1"/>
  <c r="C79" i="17" s="1"/>
  <c r="N78" i="27"/>
  <c r="D79" i="19" s="1"/>
  <c r="L82" i="27"/>
  <c r="D83" i="14" s="1"/>
  <c r="M191" i="27"/>
  <c r="N191" i="27" s="1"/>
  <c r="M82" i="27" s="1"/>
  <c r="C83" i="17" s="1"/>
  <c r="N82" i="27"/>
  <c r="D83" i="19" s="1"/>
  <c r="L8" i="27"/>
  <c r="D8" i="14" s="1"/>
  <c r="M8" i="27"/>
  <c r="C8" i="17" s="1"/>
  <c r="M116" i="27"/>
  <c r="N116" i="27" s="1"/>
  <c r="N8" i="27"/>
  <c r="D8" i="19" s="1"/>
  <c r="L62" i="27"/>
  <c r="D63" i="14" s="1"/>
  <c r="M171" i="27"/>
  <c r="N171" i="27" s="1"/>
  <c r="M62" i="27" s="1"/>
  <c r="C63" i="17" s="1"/>
  <c r="N62" i="27"/>
  <c r="D63" i="19" s="1"/>
  <c r="L64" i="27"/>
  <c r="D65" i="14" s="1"/>
  <c r="M173" i="27"/>
  <c r="N173" i="27" s="1"/>
  <c r="M64" i="27" s="1"/>
  <c r="C65" i="17" s="1"/>
  <c r="N64" i="27"/>
  <c r="D65" i="19" s="1"/>
  <c r="L68" i="27"/>
  <c r="D69" i="14" s="1"/>
  <c r="M177" i="27"/>
  <c r="N177" i="27" s="1"/>
  <c r="M68" i="27" s="1"/>
  <c r="C69" i="17" s="1"/>
  <c r="N68" i="27"/>
  <c r="D69" i="19" s="1"/>
  <c r="L80" i="27"/>
  <c r="D81" i="14" s="1"/>
  <c r="M189" i="27"/>
  <c r="N189" i="27" s="1"/>
  <c r="M80" i="27" s="1"/>
  <c r="C81" i="17" s="1"/>
  <c r="N80" i="27"/>
  <c r="D81" i="19" s="1"/>
  <c r="M196" i="27"/>
  <c r="N196" i="27" s="1"/>
  <c r="M87" i="27" s="1"/>
  <c r="C88" i="17" s="1"/>
  <c r="M148" i="27"/>
  <c r="N148" i="27" s="1"/>
  <c r="M40" i="27" s="1"/>
  <c r="C40" i="17" s="1"/>
  <c r="F151" i="30"/>
  <c r="F155" i="30"/>
  <c r="F159" i="30"/>
  <c r="L50" i="27"/>
  <c r="D50" i="14" s="1"/>
  <c r="M158" i="27"/>
  <c r="N158" i="27" s="1"/>
  <c r="M50" i="27"/>
  <c r="C50" i="17" s="1"/>
  <c r="N50" i="27"/>
  <c r="D50" i="19" s="1"/>
  <c r="L54" i="27"/>
  <c r="D54" i="14" s="1"/>
  <c r="M162" i="27"/>
  <c r="N162" i="27" s="1"/>
  <c r="M54" i="27"/>
  <c r="C54" i="17" s="1"/>
  <c r="N54" i="27"/>
  <c r="D54" i="19" s="1"/>
  <c r="D7" i="30" l="1"/>
  <c r="I132" i="30"/>
  <c r="I165" i="30"/>
  <c r="I126" i="30"/>
  <c r="I161" i="30"/>
  <c r="I122" i="30"/>
  <c r="I134" i="30"/>
  <c r="I167" i="30"/>
  <c r="I163" i="30"/>
  <c r="F163" i="30"/>
  <c r="J121" i="30"/>
  <c r="I121" i="30"/>
  <c r="I166" i="30"/>
  <c r="J159" i="30"/>
  <c r="I149" i="30"/>
  <c r="J140" i="30"/>
  <c r="J136" i="30"/>
  <c r="J167" i="30"/>
  <c r="J163" i="30"/>
  <c r="I153" i="30"/>
  <c r="F121" i="30"/>
  <c r="I162" i="30"/>
  <c r="I159" i="30"/>
  <c r="I155" i="30"/>
  <c r="I151" i="30"/>
  <c r="I147" i="30"/>
  <c r="I157" i="30"/>
  <c r="F140" i="30"/>
  <c r="F136" i="30"/>
  <c r="J132" i="30"/>
  <c r="F128" i="30"/>
  <c r="F124" i="30"/>
  <c r="F122" i="30"/>
  <c r="J142" i="30"/>
  <c r="J138" i="30"/>
  <c r="F134" i="30"/>
  <c r="J130" i="30"/>
  <c r="F126" i="30"/>
  <c r="J119" i="30"/>
  <c r="J165" i="30"/>
  <c r="J161" i="30"/>
  <c r="I145" i="30"/>
  <c r="I150" i="30"/>
  <c r="J118" i="30"/>
  <c r="I160" i="30"/>
  <c r="I152" i="30"/>
  <c r="I144" i="30"/>
  <c r="I146" i="30"/>
  <c r="I143" i="30"/>
  <c r="I139" i="30"/>
  <c r="I135" i="30"/>
  <c r="I131" i="30"/>
  <c r="I127" i="30"/>
  <c r="I123" i="30"/>
  <c r="I117" i="30"/>
  <c r="F167" i="30"/>
  <c r="I140" i="30"/>
  <c r="I136" i="30"/>
  <c r="F132" i="30"/>
  <c r="J128" i="30"/>
  <c r="I128" i="30"/>
  <c r="J124" i="30"/>
  <c r="I124" i="30"/>
  <c r="J122" i="30"/>
  <c r="I142" i="30"/>
  <c r="F142" i="30"/>
  <c r="I138" i="30"/>
  <c r="F138" i="30"/>
  <c r="J134" i="30"/>
  <c r="I130" i="30"/>
  <c r="F130" i="30"/>
  <c r="J126" i="30"/>
  <c r="I119" i="30"/>
  <c r="F119" i="30"/>
  <c r="F165" i="30"/>
  <c r="F161" i="30"/>
  <c r="I158" i="30"/>
  <c r="I154" i="30"/>
  <c r="I164" i="30"/>
  <c r="I156" i="30"/>
  <c r="I148" i="30"/>
  <c r="I118" i="30"/>
  <c r="I141" i="30"/>
  <c r="I137" i="30"/>
  <c r="I133" i="30"/>
  <c r="I129" i="30"/>
  <c r="I125" i="30"/>
  <c r="I120" i="30"/>
  <c r="F118" i="30"/>
  <c r="J7" i="30" l="1"/>
  <c r="I7" i="30"/>
  <c r="F7" i="30"/>
  <c r="C8" i="30" s="1"/>
  <c r="B2" i="11" l="1"/>
  <c r="O114" i="30"/>
  <c r="O112" i="30"/>
  <c r="O110" i="30"/>
  <c r="O108" i="30"/>
  <c r="O106" i="30"/>
  <c r="O104" i="30"/>
  <c r="O102" i="30"/>
  <c r="O100" i="30"/>
  <c r="O98" i="30"/>
  <c r="O96" i="30"/>
  <c r="O94" i="30"/>
  <c r="O92" i="30"/>
  <c r="O90" i="30"/>
  <c r="O88" i="30"/>
  <c r="O86" i="30"/>
  <c r="O84" i="30"/>
  <c r="O82" i="30"/>
  <c r="O80" i="30"/>
  <c r="O78" i="30"/>
  <c r="O76" i="30"/>
  <c r="O74" i="30"/>
  <c r="O72" i="30"/>
  <c r="O70" i="30"/>
  <c r="O68" i="30"/>
  <c r="O66" i="30"/>
  <c r="O99" i="30"/>
  <c r="O113" i="30"/>
  <c r="O109" i="30"/>
  <c r="O105" i="30"/>
  <c r="O101" i="30"/>
  <c r="O97" i="30"/>
  <c r="O93" i="30"/>
  <c r="O89" i="30"/>
  <c r="O85" i="30"/>
  <c r="O81" i="30"/>
  <c r="O77" i="30"/>
  <c r="O73" i="30"/>
  <c r="O69" i="30"/>
  <c r="O65" i="30"/>
  <c r="O64" i="30"/>
  <c r="O111" i="30"/>
  <c r="O107" i="30"/>
  <c r="O103" i="30"/>
  <c r="O95" i="30"/>
  <c r="O91" i="30"/>
  <c r="O87" i="30"/>
  <c r="O83" i="30"/>
  <c r="O79" i="30"/>
  <c r="O75" i="30"/>
  <c r="O71" i="30"/>
  <c r="O67" i="30"/>
  <c r="D171" i="30" l="1"/>
  <c r="C17" i="11" s="1"/>
  <c r="C18" i="11" s="1"/>
  <c r="C19" i="11" s="1"/>
  <c r="E171" i="30"/>
  <c r="D17" i="11" s="1"/>
  <c r="D18" i="11" s="1"/>
  <c r="D19" i="11" s="1"/>
  <c r="F171" i="30"/>
  <c r="E17" i="11" s="1"/>
  <c r="E18" i="11" s="1"/>
  <c r="E19" i="11" s="1"/>
  <c r="G171" i="30"/>
  <c r="F17" i="11" s="1"/>
  <c r="F18" i="11" s="1"/>
  <c r="F19" i="11" s="1"/>
  <c r="H171" i="30"/>
  <c r="G17" i="11" s="1"/>
  <c r="G18" i="11" s="1"/>
  <c r="G19" i="11" s="1"/>
  <c r="J171" i="30"/>
  <c r="I17" i="11" s="1"/>
  <c r="I18" i="11" s="1"/>
  <c r="I19" i="11" s="1"/>
  <c r="K171" i="30"/>
  <c r="J17" i="11" s="1"/>
  <c r="J18" i="11" s="1"/>
  <c r="J19" i="11" s="1"/>
  <c r="L171" i="30"/>
  <c r="K17" i="11" s="1"/>
  <c r="K18" i="11" s="1"/>
  <c r="K19" i="11" s="1"/>
  <c r="M171" i="30"/>
  <c r="L17" i="11" s="1"/>
  <c r="L18" i="11" s="1"/>
  <c r="L19" i="11" s="1"/>
  <c r="C171" i="30"/>
  <c r="B17" i="11" s="1"/>
  <c r="B18" i="11" s="1"/>
  <c r="B19" i="11" s="1"/>
  <c r="I171" i="30"/>
  <c r="H17" i="11" s="1"/>
  <c r="H18" i="11" s="1"/>
  <c r="H19" i="11" s="1"/>
  <c r="F5" i="12"/>
  <c r="F7" i="12"/>
  <c r="F9" i="12"/>
  <c r="F11" i="12"/>
  <c r="F13" i="12"/>
  <c r="F15" i="12"/>
  <c r="F17" i="12"/>
  <c r="F19" i="12"/>
  <c r="F21" i="12"/>
  <c r="F23" i="12"/>
  <c r="F25" i="12"/>
  <c r="F27" i="12"/>
  <c r="F29" i="12"/>
  <c r="F31" i="12"/>
  <c r="F33" i="12"/>
  <c r="F35" i="12"/>
  <c r="F37" i="12"/>
  <c r="F39" i="12"/>
  <c r="F41" i="12"/>
  <c r="F43" i="12"/>
  <c r="F45" i="12"/>
  <c r="F47" i="12"/>
  <c r="F49" i="12"/>
  <c r="F51" i="12"/>
  <c r="F53" i="12"/>
  <c r="F5" i="13"/>
  <c r="F7" i="13"/>
  <c r="F9" i="13"/>
  <c r="F11" i="13"/>
  <c r="F13" i="13"/>
  <c r="F15" i="13"/>
  <c r="F17" i="13"/>
  <c r="F19" i="13"/>
  <c r="F21" i="13"/>
  <c r="F23" i="13"/>
  <c r="F25" i="13"/>
  <c r="F27" i="13"/>
  <c r="F29" i="13"/>
  <c r="F31" i="13"/>
  <c r="F33" i="13"/>
  <c r="F35" i="13"/>
  <c r="F37" i="13"/>
  <c r="F39" i="13"/>
  <c r="F41" i="13"/>
  <c r="F43" i="13"/>
  <c r="F45" i="13"/>
  <c r="F47" i="13"/>
  <c r="F49" i="13"/>
  <c r="F51" i="13"/>
  <c r="F53" i="13"/>
  <c r="F5" i="18"/>
  <c r="F7" i="18"/>
  <c r="F9" i="18"/>
  <c r="F11" i="18"/>
  <c r="F13" i="18"/>
  <c r="F15" i="18"/>
  <c r="F17" i="18"/>
  <c r="F19" i="18"/>
  <c r="F21" i="18"/>
  <c r="F23" i="18"/>
  <c r="F25" i="18"/>
  <c r="F27" i="18"/>
  <c r="F29" i="18"/>
  <c r="F31" i="18"/>
  <c r="F33" i="18"/>
  <c r="F35" i="18"/>
  <c r="F37" i="18"/>
  <c r="F39" i="18"/>
  <c r="F41" i="18"/>
  <c r="F43" i="18"/>
  <c r="F45" i="18"/>
  <c r="F47" i="18"/>
  <c r="F49" i="18"/>
  <c r="F51" i="18"/>
  <c r="F53" i="18"/>
  <c r="F6" i="12"/>
  <c r="F10" i="12"/>
  <c r="F14" i="12"/>
  <c r="F18" i="12"/>
  <c r="F22" i="12"/>
  <c r="F26" i="12"/>
  <c r="F30" i="12"/>
  <c r="F34" i="12"/>
  <c r="F38" i="12"/>
  <c r="F42" i="12"/>
  <c r="F46" i="12"/>
  <c r="F50" i="12"/>
  <c r="F54" i="12"/>
  <c r="G54" i="12" s="1"/>
  <c r="F4" i="13"/>
  <c r="F8" i="13"/>
  <c r="F12" i="13"/>
  <c r="F16" i="13"/>
  <c r="F20" i="13"/>
  <c r="F24" i="13"/>
  <c r="F28" i="13"/>
  <c r="F32" i="13"/>
  <c r="F36" i="13"/>
  <c r="F40" i="13"/>
  <c r="F44" i="13"/>
  <c r="F48" i="13"/>
  <c r="F52" i="13"/>
  <c r="F6" i="18"/>
  <c r="F10" i="18"/>
  <c r="F14" i="18"/>
  <c r="F18" i="18"/>
  <c r="F22" i="18"/>
  <c r="F26" i="18"/>
  <c r="F30" i="18"/>
  <c r="F34" i="18"/>
  <c r="F38" i="18"/>
  <c r="F42" i="18"/>
  <c r="F46" i="18"/>
  <c r="F50" i="18"/>
  <c r="F54" i="18"/>
  <c r="G54" i="18" s="1"/>
  <c r="F6" i="14"/>
  <c r="F12" i="14"/>
  <c r="F18" i="14"/>
  <c r="F24" i="14"/>
  <c r="F30" i="14"/>
  <c r="F36" i="14"/>
  <c r="F40" i="14"/>
  <c r="F48" i="14"/>
  <c r="F52" i="14"/>
  <c r="F4" i="12"/>
  <c r="F8" i="12"/>
  <c r="F12" i="12"/>
  <c r="F16" i="12"/>
  <c r="F20" i="12"/>
  <c r="F24" i="12"/>
  <c r="F28" i="12"/>
  <c r="F32" i="12"/>
  <c r="F36" i="12"/>
  <c r="F40" i="12"/>
  <c r="F44" i="12"/>
  <c r="F48" i="12"/>
  <c r="F52" i="12"/>
  <c r="F6" i="13"/>
  <c r="F10" i="13"/>
  <c r="F14" i="13"/>
  <c r="F18" i="13"/>
  <c r="F22" i="13"/>
  <c r="F26" i="13"/>
  <c r="F30" i="13"/>
  <c r="F34" i="13"/>
  <c r="F38" i="13"/>
  <c r="F42" i="13"/>
  <c r="F46" i="13"/>
  <c r="F50" i="13"/>
  <c r="F54" i="13"/>
  <c r="G54" i="13" s="1"/>
  <c r="F4" i="18"/>
  <c r="F8" i="18"/>
  <c r="F12" i="18"/>
  <c r="F16" i="18"/>
  <c r="F20" i="18"/>
  <c r="F24" i="18"/>
  <c r="F28" i="18"/>
  <c r="F32" i="18"/>
  <c r="F36" i="18"/>
  <c r="F40" i="18"/>
  <c r="F44" i="18"/>
  <c r="F48" i="18"/>
  <c r="F52" i="18"/>
  <c r="F5" i="14"/>
  <c r="F7" i="14"/>
  <c r="F9" i="14"/>
  <c r="F11" i="14"/>
  <c r="F13" i="14"/>
  <c r="F15" i="14"/>
  <c r="F17" i="14"/>
  <c r="F19" i="14"/>
  <c r="F21" i="14"/>
  <c r="F23" i="14"/>
  <c r="F25" i="14"/>
  <c r="F27" i="14"/>
  <c r="F29" i="14"/>
  <c r="F31" i="14"/>
  <c r="F33" i="14"/>
  <c r="F35" i="14"/>
  <c r="F37" i="14"/>
  <c r="F39" i="14"/>
  <c r="F41" i="14"/>
  <c r="F43" i="14"/>
  <c r="F45" i="14"/>
  <c r="F47" i="14"/>
  <c r="F49" i="14"/>
  <c r="F51" i="14"/>
  <c r="F53" i="14"/>
  <c r="F5" i="15"/>
  <c r="F7" i="15"/>
  <c r="F9" i="15"/>
  <c r="F11" i="15"/>
  <c r="F13" i="15"/>
  <c r="F15" i="15"/>
  <c r="F17" i="15"/>
  <c r="F19" i="15"/>
  <c r="F21" i="15"/>
  <c r="F23" i="15"/>
  <c r="F25" i="15"/>
  <c r="F27" i="15"/>
  <c r="F29" i="15"/>
  <c r="F31" i="15"/>
  <c r="F33" i="15"/>
  <c r="F35" i="15"/>
  <c r="F37" i="15"/>
  <c r="F39" i="15"/>
  <c r="F41" i="15"/>
  <c r="F43" i="15"/>
  <c r="F45" i="15"/>
  <c r="F47" i="15"/>
  <c r="F49" i="15"/>
  <c r="F51" i="15"/>
  <c r="F53" i="15"/>
  <c r="F5" i="16"/>
  <c r="F7" i="16"/>
  <c r="F9" i="16"/>
  <c r="F11" i="16"/>
  <c r="F13" i="16"/>
  <c r="F15" i="16"/>
  <c r="F17" i="16"/>
  <c r="F19" i="16"/>
  <c r="F21" i="16"/>
  <c r="F23" i="16"/>
  <c r="F25" i="16"/>
  <c r="F27" i="16"/>
  <c r="F29" i="16"/>
  <c r="F31" i="16"/>
  <c r="F33" i="16"/>
  <c r="F35" i="16"/>
  <c r="F37" i="16"/>
  <c r="F39" i="16"/>
  <c r="F41" i="16"/>
  <c r="F43" i="16"/>
  <c r="F45" i="16"/>
  <c r="F47" i="16"/>
  <c r="F49" i="16"/>
  <c r="F51" i="16"/>
  <c r="F53" i="16"/>
  <c r="E5" i="17"/>
  <c r="E7" i="17"/>
  <c r="E9" i="17"/>
  <c r="E11" i="17"/>
  <c r="E13" i="17"/>
  <c r="E15" i="17"/>
  <c r="E17" i="17"/>
  <c r="E19" i="17"/>
  <c r="E21" i="17"/>
  <c r="E23" i="17"/>
  <c r="E25" i="17"/>
  <c r="E27" i="17"/>
  <c r="E29" i="17"/>
  <c r="E31" i="17"/>
  <c r="E33" i="17"/>
  <c r="E35" i="17"/>
  <c r="E37" i="17"/>
  <c r="E39" i="17"/>
  <c r="E41" i="17"/>
  <c r="E43" i="17"/>
  <c r="E45" i="17"/>
  <c r="E47" i="17"/>
  <c r="E49" i="17"/>
  <c r="E51" i="17"/>
  <c r="E53" i="17"/>
  <c r="F4" i="19"/>
  <c r="F6" i="19"/>
  <c r="F8" i="19"/>
  <c r="F10" i="19"/>
  <c r="F12" i="19"/>
  <c r="F14" i="19"/>
  <c r="F16" i="19"/>
  <c r="F18" i="19"/>
  <c r="F20" i="19"/>
  <c r="F22" i="19"/>
  <c r="F24" i="19"/>
  <c r="F26" i="19"/>
  <c r="F28" i="19"/>
  <c r="F30" i="19"/>
  <c r="F32" i="19"/>
  <c r="F34" i="19"/>
  <c r="F36" i="19"/>
  <c r="F38" i="19"/>
  <c r="F40" i="19"/>
  <c r="F42" i="19"/>
  <c r="F44" i="19"/>
  <c r="F46" i="19"/>
  <c r="F48" i="19"/>
  <c r="F50" i="19"/>
  <c r="F52" i="19"/>
  <c r="F54" i="19"/>
  <c r="G54" i="19" s="1"/>
  <c r="F4" i="20"/>
  <c r="F6" i="20"/>
  <c r="F8" i="20"/>
  <c r="F10" i="20"/>
  <c r="F12" i="20"/>
  <c r="F14" i="20"/>
  <c r="F16" i="20"/>
  <c r="F18" i="20"/>
  <c r="F20" i="20"/>
  <c r="F22" i="20"/>
  <c r="F24" i="20"/>
  <c r="F26" i="20"/>
  <c r="F28" i="20"/>
  <c r="F30" i="20"/>
  <c r="F32" i="20"/>
  <c r="F34" i="20"/>
  <c r="F36" i="20"/>
  <c r="F38" i="20"/>
  <c r="F40" i="20"/>
  <c r="F42" i="20"/>
  <c r="F44" i="20"/>
  <c r="F46" i="20"/>
  <c r="F48" i="20"/>
  <c r="F50" i="20"/>
  <c r="F52" i="20"/>
  <c r="F54" i="20"/>
  <c r="G54" i="20" s="1"/>
  <c r="F4" i="21"/>
  <c r="F6" i="21"/>
  <c r="F8" i="21"/>
  <c r="F10" i="21"/>
  <c r="F12" i="21"/>
  <c r="F14" i="21"/>
  <c r="F16" i="21"/>
  <c r="F18" i="21"/>
  <c r="F20" i="21"/>
  <c r="F22" i="21"/>
  <c r="F24" i="21"/>
  <c r="F26" i="21"/>
  <c r="F28" i="21"/>
  <c r="F30" i="21"/>
  <c r="F32" i="21"/>
  <c r="F34" i="21"/>
  <c r="F36" i="21"/>
  <c r="F38" i="21"/>
  <c r="F40" i="21"/>
  <c r="F42" i="21"/>
  <c r="F44" i="21"/>
  <c r="F46" i="21"/>
  <c r="F48" i="21"/>
  <c r="F50" i="21"/>
  <c r="F52" i="21"/>
  <c r="F54" i="21"/>
  <c r="G54" i="21" s="1"/>
  <c r="F4" i="22"/>
  <c r="F6" i="22"/>
  <c r="F8" i="22"/>
  <c r="F10" i="22"/>
  <c r="F12" i="22"/>
  <c r="F14" i="22"/>
  <c r="F16" i="22"/>
  <c r="F18" i="22"/>
  <c r="F20" i="22"/>
  <c r="F22" i="22"/>
  <c r="F24" i="22"/>
  <c r="F26" i="22"/>
  <c r="F28" i="22"/>
  <c r="F30" i="22"/>
  <c r="F32" i="22"/>
  <c r="F34" i="22"/>
  <c r="F36" i="22"/>
  <c r="F38" i="22"/>
  <c r="F40" i="22"/>
  <c r="F42" i="22"/>
  <c r="F44" i="22"/>
  <c r="F46" i="22"/>
  <c r="F48" i="22"/>
  <c r="F50" i="22"/>
  <c r="F52" i="22"/>
  <c r="F54" i="22"/>
  <c r="G54" i="22" s="1"/>
  <c r="F4" i="23"/>
  <c r="F6" i="23"/>
  <c r="F8" i="23"/>
  <c r="F10" i="23"/>
  <c r="F12" i="23"/>
  <c r="F14" i="23"/>
  <c r="F16" i="23"/>
  <c r="F18" i="23"/>
  <c r="F20" i="23"/>
  <c r="F22" i="23"/>
  <c r="F24" i="23"/>
  <c r="F26" i="23"/>
  <c r="F28" i="23"/>
  <c r="F30" i="23"/>
  <c r="F32" i="23"/>
  <c r="F34" i="23"/>
  <c r="F36" i="23"/>
  <c r="F38" i="23"/>
  <c r="F40" i="23"/>
  <c r="F42" i="23"/>
  <c r="F44" i="23"/>
  <c r="F46" i="23"/>
  <c r="F48" i="23"/>
  <c r="F50" i="23"/>
  <c r="F52" i="23"/>
  <c r="F54" i="23"/>
  <c r="G54" i="23" s="1"/>
  <c r="F4" i="14"/>
  <c r="F8" i="14"/>
  <c r="F10" i="14"/>
  <c r="F14" i="14"/>
  <c r="F16" i="14"/>
  <c r="F20" i="14"/>
  <c r="F22" i="14"/>
  <c r="F26" i="14"/>
  <c r="F28" i="14"/>
  <c r="F32" i="14"/>
  <c r="F34" i="14"/>
  <c r="F38" i="14"/>
  <c r="F42" i="14"/>
  <c r="F44" i="14"/>
  <c r="F46" i="14"/>
  <c r="F50" i="14"/>
  <c r="F54" i="14"/>
  <c r="G54" i="14" s="1"/>
  <c r="F4" i="15"/>
  <c r="F8" i="15"/>
  <c r="F12" i="15"/>
  <c r="F16" i="15"/>
  <c r="F20" i="15"/>
  <c r="F24" i="15"/>
  <c r="F28" i="15"/>
  <c r="F32" i="15"/>
  <c r="F36" i="15"/>
  <c r="F40" i="15"/>
  <c r="F44" i="15"/>
  <c r="F48" i="15"/>
  <c r="F52" i="15"/>
  <c r="F6" i="16"/>
  <c r="F10" i="16"/>
  <c r="F14" i="16"/>
  <c r="F18" i="16"/>
  <c r="F22" i="16"/>
  <c r="F26" i="16"/>
  <c r="F30" i="16"/>
  <c r="F34" i="16"/>
  <c r="F38" i="16"/>
  <c r="F42" i="16"/>
  <c r="F46" i="16"/>
  <c r="F50" i="16"/>
  <c r="F54" i="16"/>
  <c r="G54" i="16" s="1"/>
  <c r="E4" i="17"/>
  <c r="E12" i="17"/>
  <c r="E24" i="17"/>
  <c r="E36" i="17"/>
  <c r="E48" i="17"/>
  <c r="F7" i="19"/>
  <c r="F23" i="19"/>
  <c r="F39" i="19"/>
  <c r="F5" i="20"/>
  <c r="F13" i="20"/>
  <c r="F29" i="20"/>
  <c r="F41" i="20"/>
  <c r="F53" i="20"/>
  <c r="G53" i="20" s="1"/>
  <c r="F19" i="21"/>
  <c r="F39" i="21"/>
  <c r="F21" i="22"/>
  <c r="F41" i="22"/>
  <c r="F11" i="23"/>
  <c r="F23" i="23"/>
  <c r="F39" i="23"/>
  <c r="F51" i="23"/>
  <c r="F6" i="15"/>
  <c r="F10" i="15"/>
  <c r="F14" i="15"/>
  <c r="F18" i="15"/>
  <c r="F22" i="15"/>
  <c r="F26" i="15"/>
  <c r="F30" i="15"/>
  <c r="F34" i="15"/>
  <c r="F38" i="15"/>
  <c r="F42" i="15"/>
  <c r="F46" i="15"/>
  <c r="F50" i="15"/>
  <c r="F54" i="15"/>
  <c r="G54" i="15" s="1"/>
  <c r="F4" i="16"/>
  <c r="F8" i="16"/>
  <c r="F12" i="16"/>
  <c r="F16" i="16"/>
  <c r="F20" i="16"/>
  <c r="F24" i="16"/>
  <c r="F28" i="16"/>
  <c r="F32" i="16"/>
  <c r="F36" i="16"/>
  <c r="F40" i="16"/>
  <c r="F44" i="16"/>
  <c r="F48" i="16"/>
  <c r="F52" i="16"/>
  <c r="E6" i="17"/>
  <c r="E10" i="17"/>
  <c r="E14" i="17"/>
  <c r="E18" i="17"/>
  <c r="E22" i="17"/>
  <c r="E26" i="17"/>
  <c r="E30" i="17"/>
  <c r="E34" i="17"/>
  <c r="E38" i="17"/>
  <c r="E42" i="17"/>
  <c r="E46" i="17"/>
  <c r="E50" i="17"/>
  <c r="E54" i="17"/>
  <c r="F54" i="17" s="1"/>
  <c r="F5" i="19"/>
  <c r="F9" i="19"/>
  <c r="F13" i="19"/>
  <c r="F17" i="19"/>
  <c r="F21" i="19"/>
  <c r="F25" i="19"/>
  <c r="F29" i="19"/>
  <c r="F33" i="19"/>
  <c r="F37" i="19"/>
  <c r="F41" i="19"/>
  <c r="F45" i="19"/>
  <c r="F49" i="19"/>
  <c r="F53" i="19"/>
  <c r="G53" i="19" s="1"/>
  <c r="F7" i="20"/>
  <c r="F11" i="20"/>
  <c r="F15" i="20"/>
  <c r="F19" i="20"/>
  <c r="F23" i="20"/>
  <c r="F27" i="20"/>
  <c r="F31" i="20"/>
  <c r="F35" i="20"/>
  <c r="F39" i="20"/>
  <c r="F43" i="20"/>
  <c r="F47" i="20"/>
  <c r="F51" i="20"/>
  <c r="F5" i="21"/>
  <c r="F9" i="21"/>
  <c r="F13" i="21"/>
  <c r="F17" i="21"/>
  <c r="F21" i="21"/>
  <c r="F25" i="21"/>
  <c r="F29" i="21"/>
  <c r="F33" i="21"/>
  <c r="F37" i="21"/>
  <c r="F41" i="21"/>
  <c r="F45" i="21"/>
  <c r="F49" i="21"/>
  <c r="F53" i="21"/>
  <c r="F7" i="22"/>
  <c r="F11" i="22"/>
  <c r="F15" i="22"/>
  <c r="F19" i="22"/>
  <c r="F23" i="22"/>
  <c r="F27" i="22"/>
  <c r="F31" i="22"/>
  <c r="F35" i="22"/>
  <c r="F39" i="22"/>
  <c r="F43" i="22"/>
  <c r="F47" i="22"/>
  <c r="F51" i="22"/>
  <c r="F5" i="23"/>
  <c r="F9" i="23"/>
  <c r="F13" i="23"/>
  <c r="F17" i="23"/>
  <c r="F21" i="23"/>
  <c r="F25" i="23"/>
  <c r="F29" i="23"/>
  <c r="F33" i="23"/>
  <c r="F37" i="23"/>
  <c r="F41" i="23"/>
  <c r="F45" i="23"/>
  <c r="F49" i="23"/>
  <c r="F53" i="23"/>
  <c r="G53" i="23" s="1"/>
  <c r="E8" i="17"/>
  <c r="E16" i="17"/>
  <c r="E20" i="17"/>
  <c r="E28" i="17"/>
  <c r="E32" i="17"/>
  <c r="E40" i="17"/>
  <c r="E44" i="17"/>
  <c r="E52" i="17"/>
  <c r="F11" i="19"/>
  <c r="F15" i="19"/>
  <c r="F19" i="19"/>
  <c r="F27" i="19"/>
  <c r="F31" i="19"/>
  <c r="F35" i="19"/>
  <c r="F43" i="19"/>
  <c r="F47" i="19"/>
  <c r="F51" i="19"/>
  <c r="F9" i="20"/>
  <c r="F17" i="20"/>
  <c r="F21" i="20"/>
  <c r="F25" i="20"/>
  <c r="F33" i="20"/>
  <c r="F37" i="20"/>
  <c r="F45" i="20"/>
  <c r="F49" i="20"/>
  <c r="F7" i="21"/>
  <c r="F11" i="21"/>
  <c r="F15" i="21"/>
  <c r="F23" i="21"/>
  <c r="F27" i="21"/>
  <c r="F31" i="21"/>
  <c r="F35" i="21"/>
  <c r="F43" i="21"/>
  <c r="F47" i="21"/>
  <c r="F51" i="21"/>
  <c r="F5" i="22"/>
  <c r="F9" i="22"/>
  <c r="F13" i="22"/>
  <c r="F17" i="22"/>
  <c r="F25" i="22"/>
  <c r="F29" i="22"/>
  <c r="F33" i="22"/>
  <c r="F37" i="22"/>
  <c r="F45" i="22"/>
  <c r="F49" i="22"/>
  <c r="F53" i="22"/>
  <c r="G53" i="22" s="1"/>
  <c r="F7" i="23"/>
  <c r="F15" i="23"/>
  <c r="F19" i="23"/>
  <c r="F27" i="23"/>
  <c r="F31" i="23"/>
  <c r="F35" i="23"/>
  <c r="F43" i="23"/>
  <c r="F47" i="23"/>
  <c r="G47" i="23" l="1"/>
  <c r="G47" i="21"/>
  <c r="H47" i="21" s="1"/>
  <c r="G45" i="20"/>
  <c r="F52" i="17"/>
  <c r="G106" i="17" s="1"/>
  <c r="G51" i="20"/>
  <c r="G52" i="16"/>
  <c r="H52" i="16" s="1"/>
  <c r="G50" i="15"/>
  <c r="G50" i="14"/>
  <c r="H50" i="14" s="1"/>
  <c r="G52" i="18"/>
  <c r="G50" i="13"/>
  <c r="H50" i="13" s="1"/>
  <c r="G52" i="12"/>
  <c r="G47" i="19"/>
  <c r="H101" i="19" s="1"/>
  <c r="G49" i="21"/>
  <c r="G52" i="15"/>
  <c r="H106" i="15" s="1"/>
  <c r="G53" i="13"/>
  <c r="G27" i="19"/>
  <c r="H27" i="19" s="1"/>
  <c r="F40" i="17"/>
  <c r="G44" i="16"/>
  <c r="H44" i="16" s="1"/>
  <c r="G21" i="20"/>
  <c r="G50" i="21"/>
  <c r="H104" i="21" s="1"/>
  <c r="F53" i="17"/>
  <c r="G53" i="17" s="1"/>
  <c r="G53" i="15"/>
  <c r="H53" i="15" s="1"/>
  <c r="G51" i="14"/>
  <c r="H105" i="14" s="1"/>
  <c r="G35" i="23"/>
  <c r="G27" i="23"/>
  <c r="H53" i="22"/>
  <c r="H107" i="22"/>
  <c r="G45" i="22"/>
  <c r="G33" i="22"/>
  <c r="G13" i="22"/>
  <c r="H101" i="21"/>
  <c r="G35" i="21"/>
  <c r="G27" i="21"/>
  <c r="G7" i="21"/>
  <c r="H45" i="20"/>
  <c r="H99" i="20"/>
  <c r="G33" i="20"/>
  <c r="G9" i="20"/>
  <c r="H47" i="19"/>
  <c r="G35" i="19"/>
  <c r="G15" i="19"/>
  <c r="G52" i="17"/>
  <c r="F28" i="17"/>
  <c r="F16" i="17"/>
  <c r="G45" i="23"/>
  <c r="G37" i="23"/>
  <c r="G21" i="23"/>
  <c r="G13" i="23"/>
  <c r="G47" i="22"/>
  <c r="G39" i="22"/>
  <c r="G23" i="22"/>
  <c r="G15" i="22"/>
  <c r="H49" i="21"/>
  <c r="H103" i="21"/>
  <c r="G41" i="21"/>
  <c r="G25" i="21"/>
  <c r="G17" i="21"/>
  <c r="H51" i="20"/>
  <c r="H105" i="20"/>
  <c r="G43" i="20"/>
  <c r="G27" i="20"/>
  <c r="G19" i="20"/>
  <c r="H53" i="19"/>
  <c r="H107" i="19"/>
  <c r="G45" i="19"/>
  <c r="G29" i="19"/>
  <c r="G21" i="19"/>
  <c r="G5" i="19"/>
  <c r="F42" i="17"/>
  <c r="F34" i="17"/>
  <c r="F18" i="17"/>
  <c r="F10" i="17"/>
  <c r="H98" i="16"/>
  <c r="G36" i="16"/>
  <c r="G20" i="16"/>
  <c r="G12" i="16"/>
  <c r="H104" i="15"/>
  <c r="H50" i="15"/>
  <c r="G42" i="15"/>
  <c r="G26" i="15"/>
  <c r="G18" i="15"/>
  <c r="G51" i="23"/>
  <c r="G23" i="23"/>
  <c r="G39" i="21"/>
  <c r="H53" i="20"/>
  <c r="H107" i="20"/>
  <c r="G29" i="20"/>
  <c r="G23" i="19"/>
  <c r="F48" i="17"/>
  <c r="F4" i="17"/>
  <c r="G50" i="16"/>
  <c r="G34" i="16"/>
  <c r="G26" i="16"/>
  <c r="G10" i="16"/>
  <c r="H52" i="15"/>
  <c r="G36" i="15"/>
  <c r="G28" i="15"/>
  <c r="G12" i="15"/>
  <c r="G4" i="15"/>
  <c r="G44" i="14"/>
  <c r="G38" i="14"/>
  <c r="G26" i="14"/>
  <c r="G20" i="14"/>
  <c r="G14" i="14"/>
  <c r="H54" i="23"/>
  <c r="H108" i="23"/>
  <c r="G46" i="23"/>
  <c r="G42" i="23"/>
  <c r="G34" i="23"/>
  <c r="G30" i="23"/>
  <c r="G22" i="23"/>
  <c r="G18" i="23"/>
  <c r="G10" i="23"/>
  <c r="G6" i="23"/>
  <c r="G50" i="22"/>
  <c r="G46" i="22"/>
  <c r="G38" i="22"/>
  <c r="G34" i="22"/>
  <c r="G30" i="22"/>
  <c r="G22" i="22"/>
  <c r="G18" i="22"/>
  <c r="G10" i="22"/>
  <c r="G6" i="22"/>
  <c r="H54" i="21"/>
  <c r="H108" i="21"/>
  <c r="G46" i="21"/>
  <c r="G42" i="21"/>
  <c r="G34" i="21"/>
  <c r="G30" i="21"/>
  <c r="G22" i="21"/>
  <c r="G18" i="21"/>
  <c r="G10" i="21"/>
  <c r="H54" i="20"/>
  <c r="H108" i="20"/>
  <c r="G50" i="20"/>
  <c r="G42" i="20"/>
  <c r="G38" i="20"/>
  <c r="G30" i="20"/>
  <c r="G26" i="20"/>
  <c r="G22" i="20"/>
  <c r="G18" i="20"/>
  <c r="G10" i="20"/>
  <c r="G6" i="20"/>
  <c r="G50" i="19"/>
  <c r="G46" i="19"/>
  <c r="G38" i="19"/>
  <c r="G34" i="19"/>
  <c r="G26" i="19"/>
  <c r="G22" i="19"/>
  <c r="G18" i="19"/>
  <c r="G10" i="19"/>
  <c r="G6" i="19"/>
  <c r="F49" i="17"/>
  <c r="F45" i="17"/>
  <c r="F37" i="17"/>
  <c r="F33" i="17"/>
  <c r="F25" i="17"/>
  <c r="F21" i="17"/>
  <c r="F17" i="17"/>
  <c r="F9" i="17"/>
  <c r="F5" i="17"/>
  <c r="G47" i="16"/>
  <c r="G43" i="16"/>
  <c r="G35" i="16"/>
  <c r="G31" i="16"/>
  <c r="G23" i="16"/>
  <c r="G7" i="16"/>
  <c r="G43" i="23"/>
  <c r="G31" i="23"/>
  <c r="G19" i="23"/>
  <c r="G7" i="23"/>
  <c r="G49" i="22"/>
  <c r="G37" i="22"/>
  <c r="G29" i="22"/>
  <c r="G17" i="22"/>
  <c r="G9" i="22"/>
  <c r="G51" i="21"/>
  <c r="G43" i="21"/>
  <c r="G31" i="21"/>
  <c r="G23" i="21"/>
  <c r="G11" i="21"/>
  <c r="G49" i="20"/>
  <c r="G37" i="20"/>
  <c r="G25" i="20"/>
  <c r="G17" i="20"/>
  <c r="G51" i="19"/>
  <c r="G43" i="19"/>
  <c r="G31" i="19"/>
  <c r="G19" i="19"/>
  <c r="G11" i="19"/>
  <c r="F44" i="17"/>
  <c r="F32" i="17"/>
  <c r="F20" i="17"/>
  <c r="F8" i="17"/>
  <c r="G49" i="23"/>
  <c r="G41" i="23"/>
  <c r="G33" i="23"/>
  <c r="G25" i="23"/>
  <c r="G17" i="23"/>
  <c r="G9" i="23"/>
  <c r="G51" i="22"/>
  <c r="G43" i="22"/>
  <c r="G35" i="22"/>
  <c r="G27" i="22"/>
  <c r="G19" i="22"/>
  <c r="G11" i="22"/>
  <c r="G53" i="21"/>
  <c r="G45" i="21"/>
  <c r="G37" i="21"/>
  <c r="G29" i="21"/>
  <c r="G21" i="21"/>
  <c r="G13" i="21"/>
  <c r="G5" i="21"/>
  <c r="G47" i="20"/>
  <c r="G39" i="20"/>
  <c r="G31" i="20"/>
  <c r="G23" i="20"/>
  <c r="G15" i="20"/>
  <c r="G7" i="20"/>
  <c r="G49" i="19"/>
  <c r="G41" i="19"/>
  <c r="G33" i="19"/>
  <c r="G25" i="19"/>
  <c r="G17" i="19"/>
  <c r="G9" i="19"/>
  <c r="G54" i="17"/>
  <c r="G108" i="17"/>
  <c r="F46" i="17"/>
  <c r="F38" i="17"/>
  <c r="F30" i="17"/>
  <c r="F22" i="17"/>
  <c r="F14" i="17"/>
  <c r="F6" i="17"/>
  <c r="G48" i="16"/>
  <c r="G40" i="16"/>
  <c r="G32" i="16"/>
  <c r="G24" i="16"/>
  <c r="G16" i="16"/>
  <c r="G8" i="16"/>
  <c r="H108" i="15"/>
  <c r="H54" i="15"/>
  <c r="G46" i="15"/>
  <c r="G38" i="15"/>
  <c r="G30" i="15"/>
  <c r="G22" i="15"/>
  <c r="G14" i="15"/>
  <c r="G6" i="15"/>
  <c r="G39" i="23"/>
  <c r="G11" i="23"/>
  <c r="G21" i="22"/>
  <c r="G19" i="21"/>
  <c r="G41" i="20"/>
  <c r="G13" i="20"/>
  <c r="G39" i="19"/>
  <c r="G7" i="19"/>
  <c r="F36" i="17"/>
  <c r="F12" i="17"/>
  <c r="H108" i="16"/>
  <c r="H54" i="16"/>
  <c r="G46" i="16"/>
  <c r="G38" i="16"/>
  <c r="G30" i="16"/>
  <c r="G22" i="16"/>
  <c r="G14" i="16"/>
  <c r="G6" i="16"/>
  <c r="G48" i="15"/>
  <c r="G40" i="15"/>
  <c r="G32" i="15"/>
  <c r="G24" i="15"/>
  <c r="G16" i="15"/>
  <c r="G8" i="15"/>
  <c r="H54" i="14"/>
  <c r="H108" i="14"/>
  <c r="G46" i="14"/>
  <c r="G42" i="14"/>
  <c r="G34" i="14"/>
  <c r="G28" i="14"/>
  <c r="G22" i="14"/>
  <c r="G16" i="14"/>
  <c r="G10" i="14"/>
  <c r="G4" i="14"/>
  <c r="G52" i="23"/>
  <c r="G48" i="23"/>
  <c r="G44" i="23"/>
  <c r="G40" i="23"/>
  <c r="G36" i="23"/>
  <c r="G32" i="23"/>
  <c r="G28" i="23"/>
  <c r="G24" i="23"/>
  <c r="G20" i="23"/>
  <c r="G16" i="23"/>
  <c r="G12" i="23"/>
  <c r="G8" i="23"/>
  <c r="G4" i="23"/>
  <c r="G52" i="22"/>
  <c r="G48" i="22"/>
  <c r="G44" i="22"/>
  <c r="G40" i="22"/>
  <c r="G36" i="22"/>
  <c r="G32" i="22"/>
  <c r="G28" i="22"/>
  <c r="G24" i="22"/>
  <c r="G20" i="22"/>
  <c r="G16" i="22"/>
  <c r="G12" i="22"/>
  <c r="G8" i="22"/>
  <c r="G4" i="22"/>
  <c r="G52" i="21"/>
  <c r="G48" i="21"/>
  <c r="G44" i="21"/>
  <c r="G40" i="21"/>
  <c r="G36" i="21"/>
  <c r="G32" i="21"/>
  <c r="G28" i="21"/>
  <c r="G24" i="21"/>
  <c r="G20" i="21"/>
  <c r="G16" i="21"/>
  <c r="G12" i="21"/>
  <c r="G8" i="21"/>
  <c r="G4" i="21"/>
  <c r="G52" i="20"/>
  <c r="G48" i="20"/>
  <c r="G44" i="20"/>
  <c r="G40" i="20"/>
  <c r="G36" i="20"/>
  <c r="G32" i="20"/>
  <c r="G28" i="20"/>
  <c r="G24" i="20"/>
  <c r="G20" i="20"/>
  <c r="G16" i="20"/>
  <c r="G12" i="20"/>
  <c r="G8" i="20"/>
  <c r="G4" i="20"/>
  <c r="G52" i="19"/>
  <c r="G48" i="19"/>
  <c r="G44" i="19"/>
  <c r="G40" i="19"/>
  <c r="G36" i="19"/>
  <c r="G32" i="19"/>
  <c r="G28" i="19"/>
  <c r="G24" i="19"/>
  <c r="G20" i="19"/>
  <c r="G16" i="19"/>
  <c r="G12" i="19"/>
  <c r="G8" i="19"/>
  <c r="G4" i="19"/>
  <c r="F51" i="17"/>
  <c r="F47" i="17"/>
  <c r="F43" i="17"/>
  <c r="F39" i="17"/>
  <c r="F35" i="17"/>
  <c r="F31" i="17"/>
  <c r="F27" i="17"/>
  <c r="F23" i="17"/>
  <c r="F19" i="17"/>
  <c r="F15" i="17"/>
  <c r="F11" i="17"/>
  <c r="F7" i="17"/>
  <c r="G53" i="16"/>
  <c r="G49" i="16"/>
  <c r="G45" i="16"/>
  <c r="G41" i="16"/>
  <c r="G37" i="16"/>
  <c r="G33" i="16"/>
  <c r="G29" i="16"/>
  <c r="G25" i="16"/>
  <c r="G21" i="16"/>
  <c r="G17" i="16"/>
  <c r="G13" i="16"/>
  <c r="G9" i="16"/>
  <c r="G5" i="16"/>
  <c r="G51" i="15"/>
  <c r="G47" i="15"/>
  <c r="G43" i="15"/>
  <c r="G39" i="15"/>
  <c r="G35" i="15"/>
  <c r="G31" i="15"/>
  <c r="G27" i="15"/>
  <c r="G23" i="15"/>
  <c r="G19" i="15"/>
  <c r="G15" i="15"/>
  <c r="G11" i="15"/>
  <c r="G7" i="15"/>
  <c r="G53" i="14"/>
  <c r="G49" i="14"/>
  <c r="G45" i="14"/>
  <c r="G41" i="14"/>
  <c r="G37" i="14"/>
  <c r="G33" i="14"/>
  <c r="G29" i="14"/>
  <c r="G25" i="14"/>
  <c r="G21" i="14"/>
  <c r="G17" i="14"/>
  <c r="G13" i="14"/>
  <c r="G9" i="14"/>
  <c r="G5" i="14"/>
  <c r="G48" i="18"/>
  <c r="G40" i="18"/>
  <c r="G32" i="18"/>
  <c r="G24" i="18"/>
  <c r="G16" i="18"/>
  <c r="G8" i="18"/>
  <c r="H108" i="13"/>
  <c r="H54" i="13"/>
  <c r="G46" i="13"/>
  <c r="G38" i="13"/>
  <c r="G30" i="13"/>
  <c r="G22" i="13"/>
  <c r="G14" i="13"/>
  <c r="G6" i="13"/>
  <c r="G48" i="12"/>
  <c r="G40" i="12"/>
  <c r="G32" i="12"/>
  <c r="G24" i="12"/>
  <c r="G16" i="12"/>
  <c r="G8" i="12"/>
  <c r="G52" i="14"/>
  <c r="G40" i="14"/>
  <c r="G30" i="14"/>
  <c r="G18" i="14"/>
  <c r="G6" i="14"/>
  <c r="G50" i="18"/>
  <c r="G42" i="18"/>
  <c r="G34" i="18"/>
  <c r="G26" i="18"/>
  <c r="G18" i="18"/>
  <c r="G10" i="18"/>
  <c r="G52" i="13"/>
  <c r="G44" i="13"/>
  <c r="G36" i="13"/>
  <c r="G28" i="13"/>
  <c r="G20" i="13"/>
  <c r="G12" i="13"/>
  <c r="G4" i="13"/>
  <c r="G50" i="12"/>
  <c r="G42" i="12"/>
  <c r="G34" i="12"/>
  <c r="G26" i="12"/>
  <c r="G18" i="12"/>
  <c r="G10" i="12"/>
  <c r="G53" i="18"/>
  <c r="G49" i="18"/>
  <c r="G45" i="18"/>
  <c r="G41" i="18"/>
  <c r="G37" i="18"/>
  <c r="G33" i="18"/>
  <c r="G29" i="18"/>
  <c r="G25" i="18"/>
  <c r="G21" i="18"/>
  <c r="G17" i="18"/>
  <c r="G13" i="18"/>
  <c r="G9" i="18"/>
  <c r="G5" i="18"/>
  <c r="G51" i="13"/>
  <c r="G47" i="13"/>
  <c r="G43" i="13"/>
  <c r="G39" i="13"/>
  <c r="G35" i="13"/>
  <c r="G31" i="13"/>
  <c r="G27" i="13"/>
  <c r="G23" i="13"/>
  <c r="G19" i="13"/>
  <c r="G15" i="13"/>
  <c r="G11" i="13"/>
  <c r="G7" i="13"/>
  <c r="G53" i="12"/>
  <c r="G49" i="12"/>
  <c r="G45" i="12"/>
  <c r="G41" i="12"/>
  <c r="G37" i="12"/>
  <c r="G33" i="12"/>
  <c r="G29" i="12"/>
  <c r="G25" i="12"/>
  <c r="G21" i="12"/>
  <c r="G17" i="12"/>
  <c r="G13" i="12"/>
  <c r="G9" i="12"/>
  <c r="G5" i="12"/>
  <c r="H47" i="23"/>
  <c r="H101" i="23"/>
  <c r="G15" i="23"/>
  <c r="G25" i="22"/>
  <c r="G5" i="22"/>
  <c r="G15" i="21"/>
  <c r="H21" i="20"/>
  <c r="H75" i="20"/>
  <c r="H81" i="19"/>
  <c r="G94" i="17"/>
  <c r="G40" i="17"/>
  <c r="H53" i="23"/>
  <c r="H107" i="23"/>
  <c r="G29" i="23"/>
  <c r="G5" i="23"/>
  <c r="G31" i="22"/>
  <c r="G7" i="22"/>
  <c r="G33" i="21"/>
  <c r="G9" i="21"/>
  <c r="G35" i="20"/>
  <c r="G11" i="20"/>
  <c r="G37" i="19"/>
  <c r="G13" i="19"/>
  <c r="F50" i="17"/>
  <c r="F26" i="17"/>
  <c r="H106" i="16"/>
  <c r="G28" i="16"/>
  <c r="G4" i="16"/>
  <c r="G34" i="15"/>
  <c r="G10" i="15"/>
  <c r="G41" i="22"/>
  <c r="G5" i="20"/>
  <c r="F24" i="17"/>
  <c r="G42" i="16"/>
  <c r="G18" i="16"/>
  <c r="G44" i="15"/>
  <c r="G20" i="15"/>
  <c r="H104" i="14"/>
  <c r="G32" i="14"/>
  <c r="G8" i="14"/>
  <c r="G50" i="23"/>
  <c r="G38" i="23"/>
  <c r="G26" i="23"/>
  <c r="G14" i="23"/>
  <c r="H54" i="22"/>
  <c r="H108" i="22"/>
  <c r="G42" i="22"/>
  <c r="G26" i="22"/>
  <c r="G14" i="22"/>
  <c r="H50" i="21"/>
  <c r="G38" i="21"/>
  <c r="G26" i="21"/>
  <c r="G14" i="21"/>
  <c r="G6" i="21"/>
  <c r="G46" i="20"/>
  <c r="G34" i="20"/>
  <c r="G14" i="20"/>
  <c r="H108" i="19"/>
  <c r="H54" i="19"/>
  <c r="G42" i="19"/>
  <c r="G30" i="19"/>
  <c r="G14" i="19"/>
  <c r="G107" i="17"/>
  <c r="F41" i="17"/>
  <c r="F29" i="17"/>
  <c r="F13" i="17"/>
  <c r="G51" i="16"/>
  <c r="G39" i="16"/>
  <c r="G27" i="16"/>
  <c r="G19" i="16"/>
  <c r="G15" i="16"/>
  <c r="G11" i="16"/>
  <c r="H107" i="15"/>
  <c r="G49" i="15"/>
  <c r="G45" i="15"/>
  <c r="G41" i="15"/>
  <c r="G37" i="15"/>
  <c r="G33" i="15"/>
  <c r="G29" i="15"/>
  <c r="G25" i="15"/>
  <c r="G21" i="15"/>
  <c r="G17" i="15"/>
  <c r="G13" i="15"/>
  <c r="G9" i="15"/>
  <c r="G5" i="15"/>
  <c r="H51" i="14"/>
  <c r="G47" i="14"/>
  <c r="G43" i="14"/>
  <c r="G39" i="14"/>
  <c r="G35" i="14"/>
  <c r="G31" i="14"/>
  <c r="G27" i="14"/>
  <c r="G23" i="14"/>
  <c r="G19" i="14"/>
  <c r="G15" i="14"/>
  <c r="G11" i="14"/>
  <c r="G7" i="14"/>
  <c r="H106" i="18"/>
  <c r="H52" i="18"/>
  <c r="G44" i="18"/>
  <c r="G36" i="18"/>
  <c r="G28" i="18"/>
  <c r="G20" i="18"/>
  <c r="G12" i="18"/>
  <c r="G4" i="18"/>
  <c r="H104" i="13"/>
  <c r="G42" i="13"/>
  <c r="G34" i="13"/>
  <c r="G26" i="13"/>
  <c r="G18" i="13"/>
  <c r="G10" i="13"/>
  <c r="H106" i="12"/>
  <c r="H52" i="12"/>
  <c r="G44" i="12"/>
  <c r="G36" i="12"/>
  <c r="G28" i="12"/>
  <c r="G20" i="12"/>
  <c r="G12" i="12"/>
  <c r="G4" i="12"/>
  <c r="G48" i="14"/>
  <c r="G36" i="14"/>
  <c r="G24" i="14"/>
  <c r="G12" i="14"/>
  <c r="H54" i="18"/>
  <c r="H108" i="18"/>
  <c r="G46" i="18"/>
  <c r="G38" i="18"/>
  <c r="G30" i="18"/>
  <c r="G22" i="18"/>
  <c r="G14" i="18"/>
  <c r="G6" i="18"/>
  <c r="G48" i="13"/>
  <c r="G40" i="13"/>
  <c r="G32" i="13"/>
  <c r="G24" i="13"/>
  <c r="G16" i="13"/>
  <c r="G8" i="13"/>
  <c r="H108" i="12"/>
  <c r="H54" i="12"/>
  <c r="G46" i="12"/>
  <c r="G38" i="12"/>
  <c r="G30" i="12"/>
  <c r="G22" i="12"/>
  <c r="G14" i="12"/>
  <c r="G6" i="12"/>
  <c r="G51" i="18"/>
  <c r="G47" i="18"/>
  <c r="G43" i="18"/>
  <c r="G39" i="18"/>
  <c r="G35" i="18"/>
  <c r="G31" i="18"/>
  <c r="G27" i="18"/>
  <c r="G23" i="18"/>
  <c r="G19" i="18"/>
  <c r="G15" i="18"/>
  <c r="G11" i="18"/>
  <c r="G7" i="18"/>
  <c r="H107" i="13"/>
  <c r="H53" i="13"/>
  <c r="G49" i="13"/>
  <c r="G45" i="13"/>
  <c r="G41" i="13"/>
  <c r="G37" i="13"/>
  <c r="G33" i="13"/>
  <c r="G29" i="13"/>
  <c r="G25" i="13"/>
  <c r="G21" i="13"/>
  <c r="G17" i="13"/>
  <c r="G13" i="13"/>
  <c r="G9" i="13"/>
  <c r="G5" i="13"/>
  <c r="G51" i="12"/>
  <c r="G47" i="12"/>
  <c r="G43" i="12"/>
  <c r="G39" i="12"/>
  <c r="G35" i="12"/>
  <c r="G31" i="12"/>
  <c r="G27" i="12"/>
  <c r="G23" i="12"/>
  <c r="G19" i="12"/>
  <c r="G15" i="12"/>
  <c r="G11" i="12"/>
  <c r="G7" i="12"/>
  <c r="H7" i="12" l="1"/>
  <c r="H61" i="12"/>
  <c r="H15" i="12"/>
  <c r="H69" i="12"/>
  <c r="H31" i="12"/>
  <c r="H85" i="12"/>
  <c r="H39" i="12"/>
  <c r="H93" i="12"/>
  <c r="H47" i="12"/>
  <c r="H101" i="12"/>
  <c r="H67" i="13"/>
  <c r="H13" i="13"/>
  <c r="H83" i="13"/>
  <c r="H29" i="13"/>
  <c r="H37" i="13"/>
  <c r="H91" i="13"/>
  <c r="H7" i="18"/>
  <c r="H61" i="18"/>
  <c r="H77" i="18"/>
  <c r="H23" i="18"/>
  <c r="H39" i="18"/>
  <c r="H93" i="18"/>
  <c r="H60" i="12"/>
  <c r="H6" i="12"/>
  <c r="H92" i="12"/>
  <c r="H38" i="12"/>
  <c r="H62" i="13"/>
  <c r="H8" i="13"/>
  <c r="H78" i="13"/>
  <c r="H24" i="13"/>
  <c r="H94" i="13"/>
  <c r="H40" i="13"/>
  <c r="H22" i="18"/>
  <c r="H76" i="18"/>
  <c r="H12" i="14"/>
  <c r="H66" i="14"/>
  <c r="H36" i="14"/>
  <c r="H90" i="14"/>
  <c r="H74" i="12"/>
  <c r="H20" i="12"/>
  <c r="H90" i="12"/>
  <c r="H36" i="12"/>
  <c r="H80" i="13"/>
  <c r="H26" i="13"/>
  <c r="H96" i="13"/>
  <c r="H42" i="13"/>
  <c r="H28" i="18"/>
  <c r="H82" i="18"/>
  <c r="H44" i="18"/>
  <c r="H98" i="18"/>
  <c r="H11" i="14"/>
  <c r="H65" i="14"/>
  <c r="H81" i="14"/>
  <c r="H27" i="14"/>
  <c r="H35" i="14"/>
  <c r="H89" i="14"/>
  <c r="H43" i="14"/>
  <c r="H97" i="14"/>
  <c r="H67" i="15"/>
  <c r="H13" i="15"/>
  <c r="H75" i="15"/>
  <c r="H21" i="15"/>
  <c r="H91" i="15"/>
  <c r="H37" i="15"/>
  <c r="H11" i="16"/>
  <c r="H65" i="16"/>
  <c r="H19" i="16"/>
  <c r="H73" i="16"/>
  <c r="H39" i="16"/>
  <c r="H93" i="16"/>
  <c r="G95" i="17"/>
  <c r="G41" i="17"/>
  <c r="H30" i="19"/>
  <c r="H84" i="19"/>
  <c r="H14" i="20"/>
  <c r="H68" i="20"/>
  <c r="H46" i="20"/>
  <c r="H100" i="20"/>
  <c r="H38" i="21"/>
  <c r="H92" i="21"/>
  <c r="H26" i="22"/>
  <c r="H80" i="22"/>
  <c r="H14" i="23"/>
  <c r="H68" i="23"/>
  <c r="H38" i="23"/>
  <c r="H92" i="23"/>
  <c r="H74" i="15"/>
  <c r="H20" i="15"/>
  <c r="G78" i="17"/>
  <c r="G24" i="17"/>
  <c r="H41" i="22"/>
  <c r="H95" i="22"/>
  <c r="H82" i="16"/>
  <c r="H28" i="16"/>
  <c r="G50" i="17"/>
  <c r="G104" i="17"/>
  <c r="H35" i="20"/>
  <c r="H89" i="20"/>
  <c r="H33" i="21"/>
  <c r="H87" i="21"/>
  <c r="H29" i="23"/>
  <c r="H83" i="23"/>
  <c r="H15" i="23"/>
  <c r="H69" i="23"/>
  <c r="H17" i="12"/>
  <c r="H71" i="12"/>
  <c r="H25" i="12"/>
  <c r="H79" i="12"/>
  <c r="H33" i="12"/>
  <c r="H87" i="12"/>
  <c r="H49" i="12"/>
  <c r="H103" i="12"/>
  <c r="H7" i="13"/>
  <c r="H61" i="13"/>
  <c r="H23" i="13"/>
  <c r="H77" i="13"/>
  <c r="H39" i="13"/>
  <c r="H93" i="13"/>
  <c r="H5" i="18"/>
  <c r="H59" i="18"/>
  <c r="H13" i="18"/>
  <c r="H67" i="18"/>
  <c r="H29" i="18"/>
  <c r="H83" i="18"/>
  <c r="H45" i="18"/>
  <c r="H99" i="18"/>
  <c r="H72" i="12"/>
  <c r="H18" i="12"/>
  <c r="H88" i="12"/>
  <c r="H34" i="12"/>
  <c r="H104" i="12"/>
  <c r="H50" i="12"/>
  <c r="H82" i="13"/>
  <c r="H28" i="13"/>
  <c r="H10" i="18"/>
  <c r="H64" i="18"/>
  <c r="H26" i="18"/>
  <c r="H80" i="18"/>
  <c r="H60" i="14"/>
  <c r="H6" i="14"/>
  <c r="H106" i="14"/>
  <c r="H52" i="14"/>
  <c r="H70" i="12"/>
  <c r="H16" i="12"/>
  <c r="H86" i="12"/>
  <c r="H32" i="12"/>
  <c r="H102" i="12"/>
  <c r="H48" i="12"/>
  <c r="H84" i="13"/>
  <c r="H30" i="13"/>
  <c r="H100" i="13"/>
  <c r="H46" i="13"/>
  <c r="H16" i="18"/>
  <c r="H70" i="18"/>
  <c r="H32" i="18"/>
  <c r="H86" i="18"/>
  <c r="H63" i="14"/>
  <c r="H9" i="14"/>
  <c r="H71" i="14"/>
  <c r="H17" i="14"/>
  <c r="H33" i="14"/>
  <c r="H87" i="14"/>
  <c r="H41" i="14"/>
  <c r="H95" i="14"/>
  <c r="H49" i="14"/>
  <c r="H103" i="14"/>
  <c r="H15" i="15"/>
  <c r="H69" i="15"/>
  <c r="H5" i="16"/>
  <c r="H59" i="16"/>
  <c r="H11" i="12"/>
  <c r="H65" i="12"/>
  <c r="H19" i="12"/>
  <c r="H73" i="12"/>
  <c r="H27" i="12"/>
  <c r="H81" i="12"/>
  <c r="H35" i="12"/>
  <c r="H89" i="12"/>
  <c r="H43" i="12"/>
  <c r="H97" i="12"/>
  <c r="H51" i="12"/>
  <c r="H105" i="12"/>
  <c r="H63" i="13"/>
  <c r="H9" i="13"/>
  <c r="H71" i="13"/>
  <c r="H17" i="13"/>
  <c r="H25" i="13"/>
  <c r="H79" i="13"/>
  <c r="H87" i="13"/>
  <c r="H33" i="13"/>
  <c r="H95" i="13"/>
  <c r="H41" i="13"/>
  <c r="H103" i="13"/>
  <c r="H49" i="13"/>
  <c r="H65" i="18"/>
  <c r="H11" i="18"/>
  <c r="H19" i="18"/>
  <c r="H73" i="18"/>
  <c r="H27" i="18"/>
  <c r="H81" i="18"/>
  <c r="H35" i="18"/>
  <c r="H89" i="18"/>
  <c r="H43" i="18"/>
  <c r="H97" i="18"/>
  <c r="H51" i="18"/>
  <c r="H105" i="18"/>
  <c r="H68" i="12"/>
  <c r="H14" i="12"/>
  <c r="H84" i="12"/>
  <c r="H30" i="12"/>
  <c r="H100" i="12"/>
  <c r="H46" i="12"/>
  <c r="H70" i="13"/>
  <c r="H16" i="13"/>
  <c r="H86" i="13"/>
  <c r="H32" i="13"/>
  <c r="H102" i="13"/>
  <c r="H48" i="13"/>
  <c r="H14" i="18"/>
  <c r="H68" i="18"/>
  <c r="H30" i="18"/>
  <c r="H84" i="18"/>
  <c r="H46" i="18"/>
  <c r="H100" i="18"/>
  <c r="H24" i="14"/>
  <c r="H78" i="14"/>
  <c r="H102" i="14"/>
  <c r="H48" i="14"/>
  <c r="H66" i="12"/>
  <c r="H12" i="12"/>
  <c r="H82" i="12"/>
  <c r="H28" i="12"/>
  <c r="H98" i="12"/>
  <c r="H44" i="12"/>
  <c r="H72" i="13"/>
  <c r="H18" i="13"/>
  <c r="H88" i="13"/>
  <c r="H34" i="13"/>
  <c r="H4" i="18"/>
  <c r="H58" i="18"/>
  <c r="H20" i="18"/>
  <c r="H74" i="18"/>
  <c r="H36" i="18"/>
  <c r="H90" i="18"/>
  <c r="H7" i="14"/>
  <c r="H61" i="14"/>
  <c r="H69" i="14"/>
  <c r="H15" i="14"/>
  <c r="H23" i="14"/>
  <c r="H77" i="14"/>
  <c r="H31" i="14"/>
  <c r="H85" i="14"/>
  <c r="H39" i="14"/>
  <c r="H93" i="14"/>
  <c r="H47" i="14"/>
  <c r="H101" i="14"/>
  <c r="H63" i="15"/>
  <c r="H9" i="15"/>
  <c r="H71" i="15"/>
  <c r="H17" i="15"/>
  <c r="H79" i="15"/>
  <c r="H25" i="15"/>
  <c r="H87" i="15"/>
  <c r="H33" i="15"/>
  <c r="H95" i="15"/>
  <c r="H41" i="15"/>
  <c r="H103" i="15"/>
  <c r="H49" i="15"/>
  <c r="H15" i="16"/>
  <c r="H69" i="16"/>
  <c r="H27" i="16"/>
  <c r="H81" i="16"/>
  <c r="H51" i="16"/>
  <c r="H105" i="16"/>
  <c r="G83" i="17"/>
  <c r="G29" i="17"/>
  <c r="H14" i="19"/>
  <c r="H68" i="19"/>
  <c r="H42" i="19"/>
  <c r="H96" i="19"/>
  <c r="H34" i="20"/>
  <c r="H88" i="20"/>
  <c r="H6" i="21"/>
  <c r="H60" i="21"/>
  <c r="H26" i="21"/>
  <c r="H80" i="21"/>
  <c r="H14" i="22"/>
  <c r="H68" i="22"/>
  <c r="H42" i="22"/>
  <c r="H96" i="22"/>
  <c r="H26" i="23"/>
  <c r="H80" i="23"/>
  <c r="H50" i="23"/>
  <c r="H104" i="23"/>
  <c r="H86" i="14"/>
  <c r="H32" i="14"/>
  <c r="H98" i="15"/>
  <c r="H44" i="15"/>
  <c r="H96" i="16"/>
  <c r="H42" i="16"/>
  <c r="H5" i="20"/>
  <c r="H59" i="20"/>
  <c r="H64" i="15"/>
  <c r="H10" i="15"/>
  <c r="H58" i="16"/>
  <c r="H4" i="16"/>
  <c r="G80" i="17"/>
  <c r="G26" i="17"/>
  <c r="H67" i="19"/>
  <c r="H13" i="19"/>
  <c r="H11" i="20"/>
  <c r="H65" i="20"/>
  <c r="H9" i="21"/>
  <c r="H63" i="21"/>
  <c r="H7" i="22"/>
  <c r="H61" i="22"/>
  <c r="H5" i="23"/>
  <c r="H59" i="23"/>
  <c r="H15" i="21"/>
  <c r="H69" i="21"/>
  <c r="H25" i="22"/>
  <c r="H79" i="22"/>
  <c r="H5" i="12"/>
  <c r="H59" i="12"/>
  <c r="H13" i="12"/>
  <c r="H67" i="12"/>
  <c r="H21" i="12"/>
  <c r="H75" i="12"/>
  <c r="H29" i="12"/>
  <c r="H83" i="12"/>
  <c r="H37" i="12"/>
  <c r="H91" i="12"/>
  <c r="H45" i="12"/>
  <c r="H99" i="12"/>
  <c r="H53" i="12"/>
  <c r="H107" i="12"/>
  <c r="H11" i="13"/>
  <c r="H65" i="13"/>
  <c r="H19" i="13"/>
  <c r="H73" i="13"/>
  <c r="H81" i="13"/>
  <c r="H27" i="13"/>
  <c r="H89" i="13"/>
  <c r="H35" i="13"/>
  <c r="H43" i="13"/>
  <c r="H97" i="13"/>
  <c r="H51" i="13"/>
  <c r="H105" i="13"/>
  <c r="H9" i="18"/>
  <c r="H63" i="18"/>
  <c r="H17" i="18"/>
  <c r="H71" i="18"/>
  <c r="H25" i="18"/>
  <c r="H79" i="18"/>
  <c r="H33" i="18"/>
  <c r="H87" i="18"/>
  <c r="H41" i="18"/>
  <c r="H95" i="18"/>
  <c r="H49" i="18"/>
  <c r="H103" i="18"/>
  <c r="H64" i="12"/>
  <c r="H10" i="12"/>
  <c r="H80" i="12"/>
  <c r="H26" i="12"/>
  <c r="H96" i="12"/>
  <c r="H42" i="12"/>
  <c r="H58" i="13"/>
  <c r="H4" i="13"/>
  <c r="H74" i="13"/>
  <c r="H20" i="13"/>
  <c r="H90" i="13"/>
  <c r="H36" i="13"/>
  <c r="H106" i="13"/>
  <c r="H52" i="13"/>
  <c r="H18" i="18"/>
  <c r="H72" i="18"/>
  <c r="H34" i="18"/>
  <c r="H88" i="18"/>
  <c r="H104" i="18"/>
  <c r="H50" i="18"/>
  <c r="H18" i="14"/>
  <c r="H72" i="14"/>
  <c r="H94" i="14"/>
  <c r="H40" i="14"/>
  <c r="H62" i="12"/>
  <c r="H8" i="12"/>
  <c r="H78" i="12"/>
  <c r="H24" i="12"/>
  <c r="H94" i="12"/>
  <c r="H40" i="12"/>
  <c r="H60" i="13"/>
  <c r="H6" i="13"/>
  <c r="H76" i="13"/>
  <c r="H22" i="13"/>
  <c r="H92" i="13"/>
  <c r="H38" i="13"/>
  <c r="H8" i="18"/>
  <c r="H62" i="18"/>
  <c r="H24" i="18"/>
  <c r="H78" i="18"/>
  <c r="H40" i="18"/>
  <c r="H94" i="18"/>
  <c r="H59" i="14"/>
  <c r="H5" i="14"/>
  <c r="H13" i="14"/>
  <c r="H67" i="14"/>
  <c r="H21" i="14"/>
  <c r="H75" i="14"/>
  <c r="H83" i="14"/>
  <c r="H29" i="14"/>
  <c r="H37" i="14"/>
  <c r="H91" i="14"/>
  <c r="H45" i="14"/>
  <c r="H99" i="14"/>
  <c r="H53" i="14"/>
  <c r="H107" i="14"/>
  <c r="H11" i="15"/>
  <c r="H65" i="15"/>
  <c r="H19" i="15"/>
  <c r="H73" i="15"/>
  <c r="H27" i="15"/>
  <c r="H81" i="15"/>
  <c r="H35" i="15"/>
  <c r="H89" i="15"/>
  <c r="H43" i="15"/>
  <c r="H97" i="15"/>
  <c r="H51" i="15"/>
  <c r="H105" i="15"/>
  <c r="H9" i="16"/>
  <c r="H63" i="16"/>
  <c r="H17" i="16"/>
  <c r="H71" i="16"/>
  <c r="H25" i="16"/>
  <c r="H79" i="16"/>
  <c r="H33" i="16"/>
  <c r="H87" i="16"/>
  <c r="H95" i="16"/>
  <c r="H41" i="16"/>
  <c r="H49" i="16"/>
  <c r="H103" i="16"/>
  <c r="G61" i="17"/>
  <c r="G7" i="17"/>
  <c r="G69" i="17"/>
  <c r="G15" i="17"/>
  <c r="G23" i="17"/>
  <c r="G77" i="17"/>
  <c r="G31" i="17"/>
  <c r="G85" i="17"/>
  <c r="G39" i="17"/>
  <c r="G93" i="17"/>
  <c r="G47" i="17"/>
  <c r="G101" i="17"/>
  <c r="H4" i="19"/>
  <c r="H58" i="19"/>
  <c r="H12" i="19"/>
  <c r="H66" i="19"/>
  <c r="H20" i="19"/>
  <c r="H74" i="19"/>
  <c r="H28" i="19"/>
  <c r="H82" i="19"/>
  <c r="H36" i="19"/>
  <c r="H90" i="19"/>
  <c r="H44" i="19"/>
  <c r="H98" i="19"/>
  <c r="H106" i="19"/>
  <c r="H52" i="19"/>
  <c r="H8" i="20"/>
  <c r="H62" i="20"/>
  <c r="H16" i="20"/>
  <c r="H70" i="20"/>
  <c r="H24" i="20"/>
  <c r="H78" i="20"/>
  <c r="H32" i="20"/>
  <c r="H86" i="20"/>
  <c r="H40" i="20"/>
  <c r="H94" i="20"/>
  <c r="H48" i="20"/>
  <c r="H102" i="20"/>
  <c r="H4" i="21"/>
  <c r="H58" i="21"/>
  <c r="H12" i="21"/>
  <c r="H66" i="21"/>
  <c r="H20" i="21"/>
  <c r="H74" i="21"/>
  <c r="H28" i="21"/>
  <c r="H82" i="21"/>
  <c r="H36" i="21"/>
  <c r="H90" i="21"/>
  <c r="H44" i="21"/>
  <c r="H98" i="21"/>
  <c r="H52" i="21"/>
  <c r="H106" i="21"/>
  <c r="H8" i="22"/>
  <c r="H62" i="22"/>
  <c r="H16" i="22"/>
  <c r="H70" i="22"/>
  <c r="H24" i="22"/>
  <c r="H78" i="22"/>
  <c r="H32" i="22"/>
  <c r="H86" i="22"/>
  <c r="H40" i="22"/>
  <c r="H94" i="22"/>
  <c r="H48" i="22"/>
  <c r="H102" i="22"/>
  <c r="H4" i="23"/>
  <c r="H58" i="23"/>
  <c r="H12" i="23"/>
  <c r="H66" i="23"/>
  <c r="H20" i="23"/>
  <c r="H74" i="23"/>
  <c r="H28" i="23"/>
  <c r="H82" i="23"/>
  <c r="H36" i="23"/>
  <c r="H90" i="23"/>
  <c r="H44" i="23"/>
  <c r="H98" i="23"/>
  <c r="H52" i="23"/>
  <c r="H106" i="23"/>
  <c r="H10" i="14"/>
  <c r="H64" i="14"/>
  <c r="H22" i="14"/>
  <c r="H76" i="14"/>
  <c r="H34" i="14"/>
  <c r="H88" i="14"/>
  <c r="H46" i="14"/>
  <c r="H100" i="14"/>
  <c r="H70" i="15"/>
  <c r="H16" i="15"/>
  <c r="H86" i="15"/>
  <c r="H32" i="15"/>
  <c r="H102" i="15"/>
  <c r="H48" i="15"/>
  <c r="H68" i="16"/>
  <c r="H14" i="16"/>
  <c r="H84" i="16"/>
  <c r="H30" i="16"/>
  <c r="H100" i="16"/>
  <c r="H46" i="16"/>
  <c r="G36" i="17"/>
  <c r="G90" i="17"/>
  <c r="H39" i="19"/>
  <c r="H93" i="19"/>
  <c r="H41" i="20"/>
  <c r="H95" i="20"/>
  <c r="H21" i="22"/>
  <c r="H75" i="22"/>
  <c r="H39" i="23"/>
  <c r="H93" i="23"/>
  <c r="H68" i="15"/>
  <c r="H14" i="15"/>
  <c r="H84" i="15"/>
  <c r="H30" i="15"/>
  <c r="H100" i="15"/>
  <c r="H46" i="15"/>
  <c r="H70" i="16"/>
  <c r="H16" i="16"/>
  <c r="H86" i="16"/>
  <c r="H32" i="16"/>
  <c r="H102" i="16"/>
  <c r="H48" i="16"/>
  <c r="G14" i="17"/>
  <c r="G68" i="17"/>
  <c r="G84" i="17"/>
  <c r="G30" i="17"/>
  <c r="G46" i="17"/>
  <c r="G100" i="17"/>
  <c r="H71" i="19"/>
  <c r="H17" i="19"/>
  <c r="H33" i="19"/>
  <c r="H87" i="19"/>
  <c r="H49" i="19"/>
  <c r="H103" i="19"/>
  <c r="H15" i="20"/>
  <c r="H69" i="20"/>
  <c r="H31" i="20"/>
  <c r="H85" i="20"/>
  <c r="H47" i="20"/>
  <c r="H101" i="20"/>
  <c r="H13" i="21"/>
  <c r="H67" i="21"/>
  <c r="H29" i="21"/>
  <c r="H83" i="21"/>
  <c r="H45" i="21"/>
  <c r="H99" i="21"/>
  <c r="H11" i="22"/>
  <c r="H65" i="22"/>
  <c r="H27" i="22"/>
  <c r="H81" i="22"/>
  <c r="H43" i="22"/>
  <c r="H97" i="22"/>
  <c r="H9" i="23"/>
  <c r="H63" i="23"/>
  <c r="H25" i="23"/>
  <c r="H79" i="23"/>
  <c r="H41" i="23"/>
  <c r="H95" i="23"/>
  <c r="G62" i="17"/>
  <c r="G8" i="17"/>
  <c r="G86" i="17"/>
  <c r="G32" i="17"/>
  <c r="H65" i="19"/>
  <c r="H11" i="19"/>
  <c r="H31" i="19"/>
  <c r="H85" i="19"/>
  <c r="H51" i="19"/>
  <c r="H105" i="19"/>
  <c r="H25" i="20"/>
  <c r="H79" i="20"/>
  <c r="H49" i="20"/>
  <c r="H103" i="20"/>
  <c r="H23" i="21"/>
  <c r="H77" i="21"/>
  <c r="H43" i="21"/>
  <c r="H97" i="21"/>
  <c r="H9" i="22"/>
  <c r="H63" i="22"/>
  <c r="H29" i="22"/>
  <c r="H83" i="22"/>
  <c r="H49" i="22"/>
  <c r="H103" i="22"/>
  <c r="H19" i="23"/>
  <c r="H73" i="23"/>
  <c r="H43" i="23"/>
  <c r="H97" i="23"/>
  <c r="H23" i="16"/>
  <c r="H77" i="16"/>
  <c r="H35" i="16"/>
  <c r="H89" i="16"/>
  <c r="H47" i="16"/>
  <c r="H101" i="16"/>
  <c r="G9" i="17"/>
  <c r="G63" i="17"/>
  <c r="G21" i="17"/>
  <c r="G75" i="17"/>
  <c r="G33" i="17"/>
  <c r="G87" i="17"/>
  <c r="G99" i="17"/>
  <c r="G45" i="17"/>
  <c r="H60" i="19"/>
  <c r="H6" i="19"/>
  <c r="H18" i="19"/>
  <c r="H72" i="19"/>
  <c r="H26" i="19"/>
  <c r="H80" i="19"/>
  <c r="H38" i="19"/>
  <c r="H92" i="19"/>
  <c r="H104" i="19"/>
  <c r="H50" i="19"/>
  <c r="H10" i="20"/>
  <c r="H64" i="20"/>
  <c r="H22" i="20"/>
  <c r="H76" i="20"/>
  <c r="H30" i="20"/>
  <c r="H84" i="20"/>
  <c r="H42" i="20"/>
  <c r="H96" i="20"/>
  <c r="H10" i="21"/>
  <c r="H64" i="21"/>
  <c r="H22" i="21"/>
  <c r="H76" i="21"/>
  <c r="H34" i="21"/>
  <c r="H88" i="21"/>
  <c r="H46" i="21"/>
  <c r="H100" i="21"/>
  <c r="H10" i="22"/>
  <c r="H64" i="22"/>
  <c r="H22" i="22"/>
  <c r="H76" i="22"/>
  <c r="H34" i="22"/>
  <c r="H88" i="22"/>
  <c r="H46" i="22"/>
  <c r="H100" i="22"/>
  <c r="H6" i="23"/>
  <c r="H60" i="23"/>
  <c r="H18" i="23"/>
  <c r="H72" i="23"/>
  <c r="H30" i="23"/>
  <c r="H84" i="23"/>
  <c r="H42" i="23"/>
  <c r="H96" i="23"/>
  <c r="H14" i="14"/>
  <c r="H68" i="14"/>
  <c r="H26" i="14"/>
  <c r="H80" i="14"/>
  <c r="H44" i="14"/>
  <c r="H98" i="14"/>
  <c r="H66" i="15"/>
  <c r="H12" i="15"/>
  <c r="H90" i="15"/>
  <c r="H36" i="15"/>
  <c r="H80" i="16"/>
  <c r="H26" i="16"/>
  <c r="H104" i="16"/>
  <c r="H50" i="16"/>
  <c r="G48" i="17"/>
  <c r="G102" i="17"/>
  <c r="H29" i="20"/>
  <c r="H83" i="20"/>
  <c r="H23" i="23"/>
  <c r="H77" i="23"/>
  <c r="H72" i="15"/>
  <c r="H18" i="15"/>
  <c r="H96" i="15"/>
  <c r="H42" i="15"/>
  <c r="H74" i="16"/>
  <c r="H20" i="16"/>
  <c r="G64" i="17"/>
  <c r="G10" i="17"/>
  <c r="G34" i="17"/>
  <c r="G88" i="17"/>
  <c r="H5" i="19"/>
  <c r="H59" i="19"/>
  <c r="H29" i="19"/>
  <c r="H83" i="19"/>
  <c r="H19" i="20"/>
  <c r="H73" i="20"/>
  <c r="H43" i="20"/>
  <c r="H97" i="20"/>
  <c r="H25" i="21"/>
  <c r="H79" i="21"/>
  <c r="H15" i="22"/>
  <c r="H69" i="22"/>
  <c r="H39" i="22"/>
  <c r="H93" i="22"/>
  <c r="H13" i="23"/>
  <c r="H67" i="23"/>
  <c r="H37" i="23"/>
  <c r="H91" i="23"/>
  <c r="G70" i="17"/>
  <c r="G16" i="17"/>
  <c r="H69" i="19"/>
  <c r="H15" i="19"/>
  <c r="H9" i="20"/>
  <c r="H63" i="20"/>
  <c r="H7" i="21"/>
  <c r="H61" i="21"/>
  <c r="H35" i="21"/>
  <c r="H89" i="21"/>
  <c r="H33" i="22"/>
  <c r="H87" i="22"/>
  <c r="H27" i="23"/>
  <c r="H81" i="23"/>
  <c r="H23" i="12"/>
  <c r="H77" i="12"/>
  <c r="H59" i="13"/>
  <c r="H5" i="13"/>
  <c r="H75" i="13"/>
  <c r="H21" i="13"/>
  <c r="H99" i="13"/>
  <c r="H45" i="13"/>
  <c r="H15" i="18"/>
  <c r="H69" i="18"/>
  <c r="H31" i="18"/>
  <c r="H85" i="18"/>
  <c r="H101" i="18"/>
  <c r="H47" i="18"/>
  <c r="H76" i="12"/>
  <c r="H22" i="12"/>
  <c r="H6" i="18"/>
  <c r="H60" i="18"/>
  <c r="H38" i="18"/>
  <c r="H92" i="18"/>
  <c r="H58" i="12"/>
  <c r="H4" i="12"/>
  <c r="H64" i="13"/>
  <c r="H10" i="13"/>
  <c r="H12" i="18"/>
  <c r="H66" i="18"/>
  <c r="H73" i="14"/>
  <c r="H19" i="14"/>
  <c r="H59" i="15"/>
  <c r="H5" i="15"/>
  <c r="H83" i="15"/>
  <c r="H29" i="15"/>
  <c r="H99" i="15"/>
  <c r="H45" i="15"/>
  <c r="G13" i="17"/>
  <c r="G67" i="17"/>
  <c r="H14" i="21"/>
  <c r="H68" i="21"/>
  <c r="H8" i="14"/>
  <c r="H62" i="14"/>
  <c r="H72" i="16"/>
  <c r="H18" i="16"/>
  <c r="H88" i="15"/>
  <c r="H34" i="15"/>
  <c r="H37" i="19"/>
  <c r="H91" i="19"/>
  <c r="H31" i="22"/>
  <c r="H85" i="22"/>
  <c r="H5" i="22"/>
  <c r="H59" i="22"/>
  <c r="H9" i="12"/>
  <c r="H63" i="12"/>
  <c r="H41" i="12"/>
  <c r="H95" i="12"/>
  <c r="H15" i="13"/>
  <c r="H69" i="13"/>
  <c r="H85" i="13"/>
  <c r="H31" i="13"/>
  <c r="H47" i="13"/>
  <c r="H101" i="13"/>
  <c r="H21" i="18"/>
  <c r="H75" i="18"/>
  <c r="H37" i="18"/>
  <c r="H91" i="18"/>
  <c r="H107" i="18"/>
  <c r="H53" i="18"/>
  <c r="H66" i="13"/>
  <c r="H12" i="13"/>
  <c r="H98" i="13"/>
  <c r="H44" i="13"/>
  <c r="H42" i="18"/>
  <c r="H96" i="18"/>
  <c r="H30" i="14"/>
  <c r="H84" i="14"/>
  <c r="H68" i="13"/>
  <c r="H14" i="13"/>
  <c r="H102" i="18"/>
  <c r="H48" i="18"/>
  <c r="H79" i="14"/>
  <c r="H25" i="14"/>
  <c r="H7" i="15"/>
  <c r="H61" i="15"/>
  <c r="H23" i="15"/>
  <c r="H77" i="15"/>
  <c r="H31" i="15"/>
  <c r="H85" i="15"/>
  <c r="H39" i="15"/>
  <c r="H93" i="15"/>
  <c r="H47" i="15"/>
  <c r="H101" i="15"/>
  <c r="H13" i="16"/>
  <c r="H67" i="16"/>
  <c r="H21" i="16"/>
  <c r="H75" i="16"/>
  <c r="H29" i="16"/>
  <c r="H83" i="16"/>
  <c r="H37" i="16"/>
  <c r="H91" i="16"/>
  <c r="H45" i="16"/>
  <c r="H99" i="16"/>
  <c r="H53" i="16"/>
  <c r="H107" i="16"/>
  <c r="G65" i="17"/>
  <c r="G11" i="17"/>
  <c r="G19" i="17"/>
  <c r="G73" i="17"/>
  <c r="G81" i="17"/>
  <c r="G27" i="17"/>
  <c r="G89" i="17"/>
  <c r="G35" i="17"/>
  <c r="G97" i="17"/>
  <c r="G43" i="17"/>
  <c r="G105" i="17"/>
  <c r="G51" i="17"/>
  <c r="H8" i="19"/>
  <c r="H62" i="19"/>
  <c r="H16" i="19"/>
  <c r="H70" i="19"/>
  <c r="H24" i="19"/>
  <c r="H78" i="19"/>
  <c r="H32" i="19"/>
  <c r="H86" i="19"/>
  <c r="H40" i="19"/>
  <c r="H94" i="19"/>
  <c r="H48" i="19"/>
  <c r="H102" i="19"/>
  <c r="H4" i="20"/>
  <c r="H58" i="20"/>
  <c r="H12" i="20"/>
  <c r="H66" i="20"/>
  <c r="H20" i="20"/>
  <c r="H74" i="20"/>
  <c r="H28" i="20"/>
  <c r="H82" i="20"/>
  <c r="H36" i="20"/>
  <c r="H90" i="20"/>
  <c r="H44" i="20"/>
  <c r="H98" i="20"/>
  <c r="H52" i="20"/>
  <c r="H106" i="20"/>
  <c r="H8" i="21"/>
  <c r="H62" i="21"/>
  <c r="H16" i="21"/>
  <c r="H70" i="21"/>
  <c r="H24" i="21"/>
  <c r="H78" i="21"/>
  <c r="H32" i="21"/>
  <c r="H86" i="21"/>
  <c r="H40" i="21"/>
  <c r="H94" i="21"/>
  <c r="H48" i="21"/>
  <c r="H102" i="21"/>
  <c r="H4" i="22"/>
  <c r="H58" i="22"/>
  <c r="H12" i="22"/>
  <c r="H66" i="22"/>
  <c r="H20" i="22"/>
  <c r="H74" i="22"/>
  <c r="H28" i="22"/>
  <c r="H82" i="22"/>
  <c r="H36" i="22"/>
  <c r="H90" i="22"/>
  <c r="H44" i="22"/>
  <c r="H98" i="22"/>
  <c r="H52" i="22"/>
  <c r="H106" i="22"/>
  <c r="H8" i="23"/>
  <c r="H62" i="23"/>
  <c r="H16" i="23"/>
  <c r="H70" i="23"/>
  <c r="H24" i="23"/>
  <c r="H78" i="23"/>
  <c r="H32" i="23"/>
  <c r="H86" i="23"/>
  <c r="H40" i="23"/>
  <c r="H94" i="23"/>
  <c r="H48" i="23"/>
  <c r="H102" i="23"/>
  <c r="H4" i="14"/>
  <c r="H58" i="14"/>
  <c r="H16" i="14"/>
  <c r="H70" i="14"/>
  <c r="H28" i="14"/>
  <c r="H82" i="14"/>
  <c r="H96" i="14"/>
  <c r="H42" i="14"/>
  <c r="H62" i="15"/>
  <c r="H8" i="15"/>
  <c r="H78" i="15"/>
  <c r="H24" i="15"/>
  <c r="H94" i="15"/>
  <c r="H40" i="15"/>
  <c r="H60" i="16"/>
  <c r="H6" i="16"/>
  <c r="H76" i="16"/>
  <c r="H22" i="16"/>
  <c r="H92" i="16"/>
  <c r="H38" i="16"/>
  <c r="G66" i="17"/>
  <c r="G12" i="17"/>
  <c r="H7" i="19"/>
  <c r="H61" i="19"/>
  <c r="H13" i="20"/>
  <c r="H67" i="20"/>
  <c r="H19" i="21"/>
  <c r="H73" i="21"/>
  <c r="H11" i="23"/>
  <c r="H65" i="23"/>
  <c r="H60" i="15"/>
  <c r="H6" i="15"/>
  <c r="H76" i="15"/>
  <c r="H22" i="15"/>
  <c r="H92" i="15"/>
  <c r="H38" i="15"/>
  <c r="H62" i="16"/>
  <c r="H8" i="16"/>
  <c r="H78" i="16"/>
  <c r="H24" i="16"/>
  <c r="H94" i="16"/>
  <c r="H40" i="16"/>
  <c r="G6" i="17"/>
  <c r="G60" i="17"/>
  <c r="G22" i="17"/>
  <c r="G76" i="17"/>
  <c r="G38" i="17"/>
  <c r="G92" i="17"/>
  <c r="H63" i="19"/>
  <c r="H9" i="19"/>
  <c r="H25" i="19"/>
  <c r="H79" i="19"/>
  <c r="H41" i="19"/>
  <c r="H95" i="19"/>
  <c r="H7" i="20"/>
  <c r="H61" i="20"/>
  <c r="H23" i="20"/>
  <c r="H77" i="20"/>
  <c r="H39" i="20"/>
  <c r="H93" i="20"/>
  <c r="H5" i="21"/>
  <c r="H59" i="21"/>
  <c r="H21" i="21"/>
  <c r="H75" i="21"/>
  <c r="H37" i="21"/>
  <c r="H91" i="21"/>
  <c r="H53" i="21"/>
  <c r="H107" i="21"/>
  <c r="H19" i="22"/>
  <c r="H73" i="22"/>
  <c r="H35" i="22"/>
  <c r="H89" i="22"/>
  <c r="H51" i="22"/>
  <c r="H105" i="22"/>
  <c r="H17" i="23"/>
  <c r="H71" i="23"/>
  <c r="H33" i="23"/>
  <c r="H87" i="23"/>
  <c r="H49" i="23"/>
  <c r="H103" i="23"/>
  <c r="G74" i="17"/>
  <c r="G20" i="17"/>
  <c r="G98" i="17"/>
  <c r="G44" i="17"/>
  <c r="H19" i="19"/>
  <c r="H73" i="19"/>
  <c r="H43" i="19"/>
  <c r="H97" i="19"/>
  <c r="H17" i="20"/>
  <c r="H71" i="20"/>
  <c r="H37" i="20"/>
  <c r="H91" i="20"/>
  <c r="H11" i="21"/>
  <c r="H65" i="21"/>
  <c r="H31" i="21"/>
  <c r="H85" i="21"/>
  <c r="H51" i="21"/>
  <c r="H105" i="21"/>
  <c r="H17" i="22"/>
  <c r="H71" i="22"/>
  <c r="H37" i="22"/>
  <c r="H91" i="22"/>
  <c r="H7" i="23"/>
  <c r="H61" i="23"/>
  <c r="H31" i="23"/>
  <c r="H85" i="23"/>
  <c r="H7" i="16"/>
  <c r="H61" i="16"/>
  <c r="H31" i="16"/>
  <c r="H85" i="16"/>
  <c r="H43" i="16"/>
  <c r="H97" i="16"/>
  <c r="G59" i="17"/>
  <c r="G5" i="17"/>
  <c r="G71" i="17"/>
  <c r="G17" i="17"/>
  <c r="G79" i="17"/>
  <c r="G25" i="17"/>
  <c r="G91" i="17"/>
  <c r="G37" i="17"/>
  <c r="G103" i="17"/>
  <c r="G49" i="17"/>
  <c r="H10" i="19"/>
  <c r="H64" i="19"/>
  <c r="H22" i="19"/>
  <c r="H76" i="19"/>
  <c r="H34" i="19"/>
  <c r="H88" i="19"/>
  <c r="H46" i="19"/>
  <c r="H100" i="19"/>
  <c r="H6" i="20"/>
  <c r="H60" i="20"/>
  <c r="H18" i="20"/>
  <c r="H72" i="20"/>
  <c r="H26" i="20"/>
  <c r="H80" i="20"/>
  <c r="H38" i="20"/>
  <c r="H92" i="20"/>
  <c r="H50" i="20"/>
  <c r="H104" i="20"/>
  <c r="H18" i="21"/>
  <c r="H72" i="21"/>
  <c r="H30" i="21"/>
  <c r="H84" i="21"/>
  <c r="H42" i="21"/>
  <c r="H96" i="21"/>
  <c r="H6" i="22"/>
  <c r="H60" i="22"/>
  <c r="H18" i="22"/>
  <c r="H72" i="22"/>
  <c r="H30" i="22"/>
  <c r="H84" i="22"/>
  <c r="H38" i="22"/>
  <c r="H92" i="22"/>
  <c r="H50" i="22"/>
  <c r="H104" i="22"/>
  <c r="H10" i="23"/>
  <c r="H64" i="23"/>
  <c r="H22" i="23"/>
  <c r="H76" i="23"/>
  <c r="H34" i="23"/>
  <c r="H88" i="23"/>
  <c r="H46" i="23"/>
  <c r="H100" i="23"/>
  <c r="H20" i="14"/>
  <c r="H74" i="14"/>
  <c r="H92" i="14"/>
  <c r="H38" i="14"/>
  <c r="H58" i="15"/>
  <c r="H4" i="15"/>
  <c r="H82" i="15"/>
  <c r="H28" i="15"/>
  <c r="H64" i="16"/>
  <c r="H10" i="16"/>
  <c r="H88" i="16"/>
  <c r="H34" i="16"/>
  <c r="G4" i="17"/>
  <c r="G58" i="17"/>
  <c r="H23" i="19"/>
  <c r="H77" i="19"/>
  <c r="H39" i="21"/>
  <c r="H93" i="21"/>
  <c r="H51" i="23"/>
  <c r="H105" i="23"/>
  <c r="H80" i="15"/>
  <c r="H26" i="15"/>
  <c r="H66" i="16"/>
  <c r="H12" i="16"/>
  <c r="H90" i="16"/>
  <c r="H36" i="16"/>
  <c r="G72" i="17"/>
  <c r="G18" i="17"/>
  <c r="G42" i="17"/>
  <c r="G96" i="17"/>
  <c r="H21" i="19"/>
  <c r="H75" i="19"/>
  <c r="H45" i="19"/>
  <c r="H99" i="19"/>
  <c r="H27" i="20"/>
  <c r="H81" i="20"/>
  <c r="H17" i="21"/>
  <c r="H71" i="21"/>
  <c r="H41" i="21"/>
  <c r="H95" i="21"/>
  <c r="H23" i="22"/>
  <c r="H77" i="22"/>
  <c r="H47" i="22"/>
  <c r="H101" i="22"/>
  <c r="H21" i="23"/>
  <c r="H75" i="23"/>
  <c r="H45" i="23"/>
  <c r="H99" i="23"/>
  <c r="G82" i="17"/>
  <c r="G28" i="17"/>
  <c r="H35" i="19"/>
  <c r="H89" i="19"/>
  <c r="H33" i="20"/>
  <c r="H87" i="20"/>
  <c r="H27" i="21"/>
  <c r="H81" i="21"/>
  <c r="H13" i="22"/>
  <c r="H67" i="22"/>
  <c r="H45" i="22"/>
  <c r="H99" i="22"/>
  <c r="H35" i="23"/>
  <c r="H89" i="23"/>
  <c r="H110" i="12" l="1"/>
  <c r="B11" i="11" s="1"/>
  <c r="G56" i="17"/>
  <c r="H10" i="11" s="1"/>
  <c r="H110" i="15"/>
  <c r="F11" i="11" s="1"/>
  <c r="F12" i="11" s="1"/>
  <c r="G110" i="17"/>
  <c r="H11" i="11" s="1"/>
  <c r="H12" i="11" s="1"/>
  <c r="H56" i="14"/>
  <c r="E10" i="11" s="1"/>
  <c r="H56" i="22"/>
  <c r="L10" i="11" s="1"/>
  <c r="H56" i="15"/>
  <c r="F10" i="11" s="1"/>
  <c r="F13" i="11" s="1"/>
  <c r="H110" i="14"/>
  <c r="E11" i="11" s="1"/>
  <c r="E12" i="11" s="1"/>
  <c r="H110" i="22"/>
  <c r="L11" i="11" s="1"/>
  <c r="L12" i="11" s="1"/>
  <c r="H110" i="20"/>
  <c r="J11" i="11" s="1"/>
  <c r="J12" i="11" s="1"/>
  <c r="H56" i="12"/>
  <c r="B10" i="11" s="1"/>
  <c r="H110" i="23"/>
  <c r="M11" i="11" s="1"/>
  <c r="M12" i="11" s="1"/>
  <c r="H110" i="21"/>
  <c r="K11" i="11" s="1"/>
  <c r="K12" i="11" s="1"/>
  <c r="H110" i="19"/>
  <c r="I11" i="11" s="1"/>
  <c r="I12" i="11" s="1"/>
  <c r="H56" i="13"/>
  <c r="C10" i="11" s="1"/>
  <c r="H56" i="16"/>
  <c r="G10" i="11" s="1"/>
  <c r="H110" i="18"/>
  <c r="D11" i="11" s="1"/>
  <c r="D12" i="11" s="1"/>
  <c r="H56" i="20"/>
  <c r="J10" i="11" s="1"/>
  <c r="J13" i="11" s="1"/>
  <c r="B12" i="11"/>
  <c r="H56" i="23"/>
  <c r="M10" i="11" s="1"/>
  <c r="H56" i="21"/>
  <c r="K10" i="11" s="1"/>
  <c r="K13" i="11" s="1"/>
  <c r="H56" i="19"/>
  <c r="I10" i="11" s="1"/>
  <c r="H110" i="13"/>
  <c r="C11" i="11" s="1"/>
  <c r="C12" i="11" s="1"/>
  <c r="H110" i="16"/>
  <c r="G11" i="11" s="1"/>
  <c r="G12" i="11" s="1"/>
  <c r="H56" i="18"/>
  <c r="D10" i="11" s="1"/>
  <c r="D13" i="11" s="1"/>
  <c r="G13" i="11" l="1"/>
  <c r="L13" i="11"/>
  <c r="I13" i="11"/>
  <c r="M13" i="11"/>
  <c r="N12" i="11"/>
  <c r="C13" i="11"/>
  <c r="B13" i="11"/>
  <c r="N10" i="11"/>
  <c r="E13" i="11"/>
  <c r="N11" i="11"/>
  <c r="H13" i="11"/>
  <c r="N13" i="11" l="1"/>
</calcChain>
</file>

<file path=xl/comments1.xml><?xml version="1.0" encoding="utf-8"?>
<comments xmlns="http://schemas.openxmlformats.org/spreadsheetml/2006/main">
  <authors>
    <author>Adriaansen, Paul</author>
  </authors>
  <commentList>
    <comment ref="G39" authorId="0">
      <text>
        <r>
          <rPr>
            <sz val="8"/>
            <color indexed="81"/>
            <rFont val="Tahoma"/>
            <family val="2"/>
          </rPr>
          <t>Deze waarden zijn berekend op basis van de vernieuwde opgave door Stedin</t>
        </r>
      </text>
    </comment>
    <comment ref="E70" authorId="0">
      <text>
        <r>
          <rPr>
            <sz val="8"/>
            <color indexed="81"/>
            <rFont val="Tahoma"/>
            <family val="2"/>
          </rPr>
          <t>Oorspronkelijke opgave was gesplitst opgegeven voor &lt;40m3 en &gt;- 40m3. Het bedrag hier is een optelling van deze beide bedragen</t>
        </r>
      </text>
    </comment>
  </commentList>
</comments>
</file>

<file path=xl/comments2.xml><?xml version="1.0" encoding="utf-8"?>
<comments xmlns="http://schemas.openxmlformats.org/spreadsheetml/2006/main">
  <authors>
    <author>Adriaansen, Paul</author>
  </authors>
  <commentList>
    <comment ref="K13" authorId="0">
      <text>
        <r>
          <rPr>
            <sz val="8"/>
            <color indexed="81"/>
            <rFont val="Tahoma"/>
            <family val="2"/>
          </rPr>
          <t>Resultaat berekening GAW op basis van nieuwe gegevens (augustus 2016)</t>
        </r>
      </text>
    </comment>
  </commentList>
</comments>
</file>

<file path=xl/comments3.xml><?xml version="1.0" encoding="utf-8"?>
<comments xmlns="http://schemas.openxmlformats.org/spreadsheetml/2006/main">
  <authors>
    <author>Adriaansen, Paul</author>
  </authors>
  <commentList>
    <comment ref="K52" authorId="0">
      <text>
        <r>
          <rPr>
            <sz val="9"/>
            <color indexed="81"/>
            <rFont val="Tahoma"/>
            <family val="2"/>
          </rPr>
          <t>Uitbreiding van de oorspronkelijke berekening warmee voor Stedin een schatting gemaakt is van de netto-investeringen gesplitst in &lt;40m3 en &gt;= 40m3 (augustus 2016)</t>
        </r>
      </text>
    </comment>
    <comment ref="K105" authorId="0">
      <text>
        <r>
          <rPr>
            <sz val="9"/>
            <color indexed="81"/>
            <rFont val="Tahoma"/>
            <family val="2"/>
          </rPr>
          <t>Uitbreiding van de oorspronkelijke berekening warmee voor Stedin een schatting gemaakt is van de netto-investeringen gesplitst in &lt;40m3 en &gt;= 40m3</t>
        </r>
      </text>
    </comment>
  </commentList>
</comments>
</file>

<file path=xl/comments4.xml><?xml version="1.0" encoding="utf-8"?>
<comments xmlns="http://schemas.openxmlformats.org/spreadsheetml/2006/main">
  <authors>
    <author>Adriaansen, Paul</author>
  </authors>
  <commentList>
    <comment ref="C52" authorId="0">
      <text>
        <r>
          <rPr>
            <sz val="8"/>
            <color indexed="81"/>
            <rFont val="Tahoma"/>
            <family val="2"/>
          </rPr>
          <t>Waarden gebaseerd op verder uitgebreide berekening (op blad Completeren data), augustus 2016</t>
        </r>
      </text>
    </comment>
    <comment ref="C106" authorId="0">
      <text>
        <r>
          <rPr>
            <sz val="8"/>
            <color indexed="81"/>
            <rFont val="Tahoma"/>
            <family val="2"/>
          </rPr>
          <t>Waarden gebaseerd op verder uitgebreide berekening (op blad Completeren data), augustus 2016</t>
        </r>
      </text>
    </comment>
  </commentList>
</comments>
</file>

<file path=xl/sharedStrings.xml><?xml version="1.0" encoding="utf-8"?>
<sst xmlns="http://schemas.openxmlformats.org/spreadsheetml/2006/main" count="444" uniqueCount="175">
  <si>
    <t xml:space="preserve">Jaar  </t>
  </si>
  <si>
    <t>Cogas</t>
  </si>
  <si>
    <t>Enexis</t>
  </si>
  <si>
    <t>Intergas</t>
  </si>
  <si>
    <t>Liander</t>
  </si>
  <si>
    <t>Rendo</t>
  </si>
  <si>
    <t>Stedin</t>
  </si>
  <si>
    <t>Westland</t>
  </si>
  <si>
    <t>Zebra</t>
  </si>
  <si>
    <t>Netto Investeringen</t>
  </si>
  <si>
    <t>leeftijd-opbouw</t>
  </si>
  <si>
    <t>Totaal</t>
  </si>
  <si>
    <t>&gt; 40 m3</t>
  </si>
  <si>
    <t>percentage aansluitpunt</t>
  </si>
  <si>
    <t>opbouw in %</t>
  </si>
  <si>
    <t>Haarlemmermeer</t>
  </si>
  <si>
    <t>GAW2008</t>
  </si>
  <si>
    <t>GAW2008 &gt;40m3/h (aansluitpunt)</t>
  </si>
  <si>
    <t>GAW2008 &gt;40m3/h (hele aansluiting)</t>
  </si>
  <si>
    <t>DNWB</t>
  </si>
  <si>
    <t>EndinetRE</t>
  </si>
  <si>
    <t>EndinetOB</t>
  </si>
  <si>
    <t>Volumes</t>
  </si>
  <si>
    <t>totaal basis 7</t>
  </si>
  <si>
    <t>Endinet RE</t>
  </si>
  <si>
    <t>Afschrijvingstermijnen</t>
  </si>
  <si>
    <t>GAW2008 ≤40m3/h</t>
  </si>
  <si>
    <t>Afschrijvingsschema per 2009</t>
  </si>
  <si>
    <t>nvt</t>
  </si>
  <si>
    <t>Afschrijvingstermijnen vanaf 2009</t>
  </si>
  <si>
    <t>Sector</t>
  </si>
  <si>
    <t>Afschrijvingstermijnen t/m 2008</t>
  </si>
  <si>
    <t>Afschrijvingstermijn</t>
  </si>
  <si>
    <t>Volume ultimo 2008</t>
  </si>
  <si>
    <t>Weging (Volume ultimo 2008)</t>
  </si>
  <si>
    <t>Gestandaardiseerde historische afschrijvingstermijn</t>
  </si>
  <si>
    <t>Afschrijving - regulatorisch</t>
  </si>
  <si>
    <t>Afschrijving -historisch</t>
  </si>
  <si>
    <t>T</t>
  </si>
  <si>
    <t>Gestandaardiseerde afschrijvingstermijn per 2009</t>
  </si>
  <si>
    <t>Eindjaar afschrijving GAW2008</t>
  </si>
  <si>
    <t>Dummy (wel/niet meennemen investeringsjaar)</t>
  </si>
  <si>
    <t>Weging (ABS(netto investering))</t>
  </si>
  <si>
    <t>Afschrijvingstermijn GAW2008 per 2009</t>
  </si>
  <si>
    <t>Aantal aansluitingen (&lt;40)</t>
  </si>
  <si>
    <t>Aantal aansluitingen (&gt;40)</t>
  </si>
  <si>
    <t>Aantal aansluitingen (totaal)</t>
  </si>
  <si>
    <t xml:space="preserve">≤ 40 m3 </t>
  </si>
  <si>
    <t>Restwaarde jaarlaag ultimo 2008</t>
  </si>
  <si>
    <t>Procentuele restwaarde jaarlaag ultimo 2008</t>
  </si>
  <si>
    <t>GAW2008 (&gt;40)</t>
  </si>
  <si>
    <t>GAW2008 (&lt;40)</t>
  </si>
  <si>
    <t>Netto  investeringen</t>
  </si>
  <si>
    <t>Netto   investeringen &lt;40+&gt;40</t>
  </si>
  <si>
    <t>Netto investeringen &lt;40+&gt;40</t>
  </si>
  <si>
    <t>Haarlemmer-meer</t>
  </si>
  <si>
    <t>GAW2008 ('000 Euro)</t>
  </si>
  <si>
    <t>Haarlem-mermeer</t>
  </si>
  <si>
    <t>Toelichting bij berekening gewijzigde x-factoren, q-factoren en rekenvolumina NG4R d.d. 11 september 2014</t>
  </si>
  <si>
    <t>Toelichting bij dit bestand</t>
  </si>
  <si>
    <t>Zaaknummer</t>
  </si>
  <si>
    <t>Kenmerk</t>
  </si>
  <si>
    <t xml:space="preserve">Cogas Infra &amp; Beheer B.V. </t>
  </si>
  <si>
    <t xml:space="preserve">DELTA Netwerkbedrijf B.V. </t>
  </si>
  <si>
    <t xml:space="preserve">Enexis B.V. </t>
  </si>
  <si>
    <t xml:space="preserve">Liander N.V. </t>
  </si>
  <si>
    <t xml:space="preserve">Endinet B.V. </t>
  </si>
  <si>
    <t xml:space="preserve">RENDO Netbeheer B.V. </t>
  </si>
  <si>
    <t xml:space="preserve">Stedin Netbeheer B.V. </t>
  </si>
  <si>
    <t xml:space="preserve">Westland Infra Netbeheer B.V. </t>
  </si>
  <si>
    <t>Legenda celkleuren</t>
  </si>
  <si>
    <t>Data en input</t>
  </si>
  <si>
    <t>Berekende waarde</t>
  </si>
  <si>
    <t>Waarde die zonder berekening wordt overgenomen uit een andere cel</t>
  </si>
  <si>
    <t>Berekende of overgenomen waarde en tevens resultaat</t>
  </si>
  <si>
    <t>Waarde of berekening die speciale aandacht vraagt (toelichting in opmerking)</t>
  </si>
  <si>
    <t>Waarde of berekening die (vooralsnog) kennelijk onjuist of onvolledig is</t>
  </si>
  <si>
    <t>Herstel x-factorbesluiten 2011-2013 Gas</t>
  </si>
  <si>
    <t>14.0714.52</t>
  </si>
  <si>
    <t>ACM/DE/2014/205145</t>
  </si>
  <si>
    <t>14.0716.52</t>
  </si>
  <si>
    <t>ACM/DE/2014/205147</t>
  </si>
  <si>
    <t>14.0718.52</t>
  </si>
  <si>
    <t>ACM/DE/2014/205149</t>
  </si>
  <si>
    <t>14.0720.52</t>
  </si>
  <si>
    <t>ACM/DE/2014/205151</t>
  </si>
  <si>
    <t>14.0722.52</t>
  </si>
  <si>
    <t>ACM/DE/2014/205153</t>
  </si>
  <si>
    <t>14.0724.52</t>
  </si>
  <si>
    <t>ACM/DE/2014/205155</t>
  </si>
  <si>
    <t>14.0726.52</t>
  </si>
  <si>
    <t>ACM/DE/2014/205157</t>
  </si>
  <si>
    <t>14.0728.52</t>
  </si>
  <si>
    <t>ACM/DE/2014/205159</t>
  </si>
  <si>
    <t xml:space="preserve">Zebra Gasnetwerk B.V. </t>
  </si>
  <si>
    <t>14.0729.52</t>
  </si>
  <si>
    <t>ACM/DE/2014/205160</t>
  </si>
  <si>
    <t>Dit bestand bevat het rekenmodel waarmee ACM de start-GAW van de gasaansluiting berekent ten behoeve van de x-factoren. Deze x-factoren heeft ACM vastgesteld in de volgende x-factorbesluiten.</t>
  </si>
  <si>
    <t>Aanpassing: aanpassing van de gegevens op basis van een specifieke bron (wordt steeds genoemd).</t>
  </si>
  <si>
    <t xml:space="preserve">Nieuw: nieuwe gegevens zoals deze zijn opgenomen in de bladen. </t>
  </si>
  <si>
    <t>Netbeheerder:</t>
  </si>
  <si>
    <t xml:space="preserve">Bron gegevens: </t>
  </si>
  <si>
    <t>Aanpassing gegevens</t>
  </si>
  <si>
    <t>Verwijzing</t>
  </si>
  <si>
    <t>Oorspronkelijk</t>
  </si>
  <si>
    <t>Aanpassing</t>
  </si>
  <si>
    <t>Nieuw</t>
  </si>
  <si>
    <t>Toelichting bij berekening Gewijzigde vaststelling start-GAW gasaansluitdienst in het kader van de x-factorberekening NG4R</t>
  </si>
  <si>
    <t xml:space="preserve">Dit bestand bevat het rekenmodel waarmee ACM de start-GAW van de gasaansluiting berekent ten behoeve van de x-factoren. </t>
  </si>
  <si>
    <t>Dit bestand zoals dat nu tot stand is gekomen is volledig gebaseerd op de eerdere berekening voor de vaststelling van start-GAW voor de gasaansluitingen, die is gebruikt in de berekening van de x-factor voor de periode 2011-2013,</t>
  </si>
  <si>
    <t>behoudens de aanpassingen die hieronder worden weergegeven.</t>
  </si>
  <si>
    <t>In onderstaand overzicht geldt steeds:</t>
  </si>
  <si>
    <t>In alle gevallen betreft het gegevens in euro's, weergegeven in het prijspeil van het investeringsjaar.</t>
  </si>
  <si>
    <t>E-mail van Stedin aan ACM, d.d. 18 maart 2016. Bijlagen: "103133_1 NG-GA-GAW(i)-09-11 HERZIEN 03-2016" en "Effect berekening per aanschafjaar"</t>
  </si>
  <si>
    <t>(tabblad GAW_Tab5A_NettoInv&lt;40)</t>
  </si>
  <si>
    <t>Gegevens zijn opgave per jaar voor sommatie van alle netto-investeringen (zowel &lt;40m3 als &gt; =40m3)</t>
  </si>
  <si>
    <t>Netto-investeringen (&lt;40m3 en &gt;=40m3)</t>
  </si>
  <si>
    <t>Tabblad Stedin, cel D23</t>
  </si>
  <si>
    <t>Tabblad Stedin, cel D24</t>
  </si>
  <si>
    <t>Tabblad Stedin, cel D25</t>
  </si>
  <si>
    <t>Tabblad Stedin, cel D26</t>
  </si>
  <si>
    <t>Tabblad Stedin, cel D27</t>
  </si>
  <si>
    <t>Tabblad Stedin, cel D28</t>
  </si>
  <si>
    <t>Tabblad Stedin, cel D29</t>
  </si>
  <si>
    <t>Tabblad Stedin, cel D30</t>
  </si>
  <si>
    <t>Tabblad Stedin, cel D31</t>
  </si>
  <si>
    <t>Tabblad Stedin, cel D32</t>
  </si>
  <si>
    <t>Tabblad Stedin, cel D33</t>
  </si>
  <si>
    <t>Tabblad Stedin, cel D34</t>
  </si>
  <si>
    <t>Tabblad Stedin, cel D35</t>
  </si>
  <si>
    <t>Tabblad Stedin, cel D36</t>
  </si>
  <si>
    <t>Tabblad Stedin, cel D37</t>
  </si>
  <si>
    <t>Tabblad Stedin, cel D38</t>
  </si>
  <si>
    <t>Tabblad Stedin, cel D39</t>
  </si>
  <si>
    <t>Tabblad Stedin, cel D40</t>
  </si>
  <si>
    <t>Tabblad Stedin, cel D41</t>
  </si>
  <si>
    <t>Tabblad Stedin, cel D42</t>
  </si>
  <si>
    <t>Tabblad Stedin, cel D43</t>
  </si>
  <si>
    <t>Tabblad Stedin, cel D44</t>
  </si>
  <si>
    <t>Tabblad Stedin, cel D45</t>
  </si>
  <si>
    <t>Tabblad Stedin, cel D46</t>
  </si>
  <si>
    <t>Tabblad Stedin, cel D47</t>
  </si>
  <si>
    <t>Tabblad Stedin, cel D48</t>
  </si>
  <si>
    <t>Tabblad Stedin, cel D49</t>
  </si>
  <si>
    <t>Tabblad Stedin, cel D50</t>
  </si>
  <si>
    <t>Tabblad Stedin, cel D51</t>
  </si>
  <si>
    <t>Tabblad Stedin, cel D52</t>
  </si>
  <si>
    <t>Tabblad Stedin, cel D53</t>
  </si>
  <si>
    <t>Tabblad Stedin, cel D54</t>
  </si>
  <si>
    <t>Aanpassing: Foutieve opgave van netto-investeringsbedragen Stedin gasaansluitdienst (1977 - 2008)</t>
  </si>
  <si>
    <t>Investeringsjaar</t>
  </si>
  <si>
    <t>Gewijzigde x-factorbesluiten</t>
  </si>
  <si>
    <t>Hieronder zijn de kenmerken opgenomen van de gewijzigde x-factorbesluiten voor RNB's gas voor de periode 2011-2013.</t>
  </si>
  <si>
    <t>Oorspronkelijke gegevens: gegevens zoals opgenomen in het start-GAW-model dat gepubliceerd is bij de oorspronkelijke x- en q-factoren en rekenvolumina besluiten voor NG4R van 14 september 2010 met kenmerk 103224.</t>
  </si>
  <si>
    <t>16.0769.52</t>
  </si>
  <si>
    <t>ACM/DE/2016/204792</t>
  </si>
  <si>
    <t>16.0771.52</t>
  </si>
  <si>
    <t>ACM/DE/2016/204794</t>
  </si>
  <si>
    <t>16.0773.52</t>
  </si>
  <si>
    <t>ACM/DE/2016/204796</t>
  </si>
  <si>
    <t>16.0776.52</t>
  </si>
  <si>
    <t>ACM/DE/2016/204798</t>
  </si>
  <si>
    <t>16.0777.52</t>
  </si>
  <si>
    <t>ACM/DE/2016/204800</t>
  </si>
  <si>
    <t>16.0779.52</t>
  </si>
  <si>
    <t>ACM/DE/2016/204802</t>
  </si>
  <si>
    <t>16.0781.52</t>
  </si>
  <si>
    <t>ACM/DE/2016/204805</t>
  </si>
  <si>
    <t>16.0783.52</t>
  </si>
  <si>
    <t>ACM/DE/2016/204807</t>
  </si>
  <si>
    <t>16.0784.52</t>
  </si>
  <si>
    <t>ACM/DE/2016/204808</t>
  </si>
  <si>
    <r>
      <t>Voor deze periode heeft ACM op 11 september 2014 eerder gewijzigde x-factorbesluiten genomen (besluiten van 11 september 2014</t>
    </r>
    <r>
      <rPr>
        <sz val="10"/>
        <color indexed="8"/>
        <rFont val="Arial"/>
        <family val="2"/>
      </rPr>
      <t>).</t>
    </r>
  </si>
  <si>
    <t>Dit bestand maakt onderdeel uit van de (gewijzigde) x/q/rv-besluiten voor de vierde periode voor de regionale netbeheerders gas (besluiten van 25 augustus 2016).</t>
  </si>
  <si>
    <t>Wijziging x-factorbesluiten 2011-2013 Gas d.d. 25 augustus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</si>
</sst>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_-* #,##0.00\-;_-* &quot;-&quot;??_-;_-@_-"/>
    <numFmt numFmtId="165" formatCode="_([$€]* #,##0.00_);_([$€]* \(#,##0.00\);_([$€]* &quot;-&quot;??_);_(@_)"/>
    <numFmt numFmtId="166" formatCode="0.000"/>
    <numFmt numFmtId="167" formatCode="_-* #,##0_-;_-* #,##0\-;_-* &quot;-&quot;??_-;_-@_-"/>
    <numFmt numFmtId="168" formatCode="_-* #,##0.00000_-;_-* #,##0.00000\-;_-* &quot;-&quot;??_-;_-@_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Comic Sans MS"/>
      <family val="4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.5"/>
      <color theme="1"/>
      <name val="Arial"/>
      <family val="2"/>
    </font>
    <font>
      <sz val="9.5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EYInterstate Light"/>
      <family val="2"/>
    </font>
    <font>
      <sz val="10"/>
      <color indexed="9"/>
      <name val="EYInterstate Light"/>
      <family val="2"/>
    </font>
    <font>
      <sz val="10"/>
      <color indexed="20"/>
      <name val="EYInterstate Light"/>
      <family val="2"/>
    </font>
    <font>
      <b/>
      <sz val="10"/>
      <color indexed="52"/>
      <name val="EYInterstate Light"/>
      <family val="2"/>
    </font>
    <font>
      <b/>
      <sz val="10"/>
      <color indexed="9"/>
      <name val="EYInterstate Light"/>
      <family val="2"/>
    </font>
    <font>
      <i/>
      <sz val="10"/>
      <color indexed="23"/>
      <name val="EYInterstate Light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EYInterstate Light"/>
      <family val="2"/>
    </font>
    <font>
      <b/>
      <sz val="13"/>
      <color indexed="56"/>
      <name val="EYInterstate Light"/>
      <family val="2"/>
    </font>
    <font>
      <b/>
      <sz val="11"/>
      <color indexed="56"/>
      <name val="EYInterstate Light"/>
      <family val="2"/>
    </font>
    <font>
      <sz val="10"/>
      <color indexed="62"/>
      <name val="EYInterstate Light"/>
      <family val="2"/>
    </font>
    <font>
      <sz val="10"/>
      <color indexed="52"/>
      <name val="EYInterstate Light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b/>
      <sz val="10"/>
      <color indexed="63"/>
      <name val="EYInterstate Light"/>
      <family val="2"/>
    </font>
    <font>
      <b/>
      <sz val="10"/>
      <color indexed="8"/>
      <name val="EYInterstate Light"/>
      <family val="2"/>
    </font>
    <font>
      <sz val="10"/>
      <color indexed="10"/>
      <name val="EYInterstate Light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9.5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BE91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7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2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4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0" borderId="0"/>
    <xf numFmtId="0" fontId="12" fillId="23" borderId="7" applyNumberFormat="0" applyFont="0" applyAlignment="0" applyProtection="0"/>
    <xf numFmtId="0" fontId="18" fillId="3" borderId="0" applyNumberFormat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2" fillId="0" borderId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20" borderId="9" applyNumberFormat="0" applyAlignment="0" applyProtection="0"/>
    <xf numFmtId="44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5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9" borderId="0" applyNumberFormat="0" applyBorder="0" applyAlignment="0" applyProtection="0"/>
    <xf numFmtId="0" fontId="18" fillId="3" borderId="0" applyNumberFormat="0" applyBorder="0" applyAlignment="0" applyProtection="0"/>
    <xf numFmtId="0" fontId="39" fillId="3" borderId="0" applyNumberFormat="0" applyBorder="0" applyAlignment="0" applyProtection="0"/>
    <xf numFmtId="0" fontId="7" fillId="20" borderId="1" applyNumberFormat="0" applyAlignment="0" applyProtection="0"/>
    <xf numFmtId="0" fontId="40" fillId="20" borderId="1" applyNumberFormat="0" applyAlignment="0" applyProtection="0"/>
    <xf numFmtId="0" fontId="8" fillId="21" borderId="2" applyNumberFormat="0" applyAlignment="0" applyProtection="0"/>
    <xf numFmtId="0" fontId="41" fillId="21" borderId="2" applyNumberFormat="0" applyAlignment="0" applyProtection="0"/>
    <xf numFmtId="164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3" fillId="4" borderId="0" applyNumberFormat="0" applyBorder="0" applyAlignment="0" applyProtection="0"/>
    <xf numFmtId="0" fontId="44" fillId="0" borderId="0"/>
    <xf numFmtId="0" fontId="13" fillId="0" borderId="4" applyNumberFormat="0" applyFill="0" applyAlignment="0" applyProtection="0"/>
    <xf numFmtId="0" fontId="45" fillId="0" borderId="4" applyNumberFormat="0" applyFill="0" applyAlignment="0" applyProtection="0"/>
    <xf numFmtId="0" fontId="14" fillId="0" borderId="5" applyNumberFormat="0" applyFill="0" applyAlignment="0" applyProtection="0"/>
    <xf numFmtId="0" fontId="46" fillId="0" borderId="5" applyNumberFormat="0" applyFill="0" applyAlignment="0" applyProtection="0"/>
    <xf numFmtId="0" fontId="15" fillId="0" borderId="6" applyNumberFormat="0" applyFill="0" applyAlignment="0" applyProtection="0"/>
    <xf numFmtId="0" fontId="47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1" fillId="7" borderId="1" applyNumberFormat="0" applyAlignment="0" applyProtection="0"/>
    <xf numFmtId="0" fontId="48" fillId="7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3" applyNumberFormat="0" applyFill="0" applyAlignment="0" applyProtection="0"/>
    <xf numFmtId="0" fontId="49" fillId="0" borderId="3" applyNumberFormat="0" applyFill="0" applyAlignment="0" applyProtection="0"/>
    <xf numFmtId="0" fontId="16" fillId="22" borderId="0" applyNumberFormat="0" applyBorder="0" applyAlignment="0" applyProtection="0"/>
    <xf numFmtId="0" fontId="50" fillId="22" borderId="0" applyNumberFormat="0" applyBorder="0" applyAlignment="0" applyProtection="0"/>
    <xf numFmtId="0" fontId="51" fillId="0" borderId="0"/>
    <xf numFmtId="0" fontId="12" fillId="0" borderId="0"/>
    <xf numFmtId="0" fontId="2" fillId="23" borderId="7" applyNumberFormat="0" applyFont="0" applyAlignment="0" applyProtection="0"/>
    <xf numFmtId="0" fontId="12" fillId="23" borderId="7" applyNumberFormat="0" applyFont="0" applyAlignment="0" applyProtection="0"/>
    <xf numFmtId="0" fontId="21" fillId="20" borderId="9" applyNumberFormat="0" applyAlignment="0" applyProtection="0"/>
    <xf numFmtId="0" fontId="52" fillId="20" borderId="9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Fill="0"/>
    <xf numFmtId="0" fontId="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5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" fillId="0" borderId="0" applyNumberFormat="0" applyFont="0" applyBorder="0" applyAlignment="0" applyProtection="0"/>
  </cellStyleXfs>
  <cellXfs count="173">
    <xf numFmtId="0" fontId="0" fillId="0" borderId="0" xfId="0"/>
    <xf numFmtId="0" fontId="24" fillId="24" borderId="0" xfId="0" applyFont="1" applyFill="1" applyAlignment="1">
      <alignment horizontal="right"/>
    </xf>
    <xf numFmtId="3" fontId="24" fillId="25" borderId="10" xfId="0" applyNumberFormat="1" applyFont="1" applyFill="1" applyBorder="1" applyAlignment="1" applyProtection="1">
      <alignment horizontal="center"/>
      <protection locked="0"/>
    </xf>
    <xf numFmtId="3" fontId="24" fillId="25" borderId="11" xfId="0" applyNumberFormat="1" applyFont="1" applyFill="1" applyBorder="1" applyAlignment="1" applyProtection="1">
      <alignment horizontal="center"/>
      <protection locked="0"/>
    </xf>
    <xf numFmtId="0" fontId="27" fillId="24" borderId="10" xfId="42" applyFont="1" applyFill="1" applyBorder="1" applyAlignment="1">
      <alignment horizontal="right"/>
    </xf>
    <xf numFmtId="10" fontId="27" fillId="25" borderId="10" xfId="42" applyNumberFormat="1" applyFont="1" applyFill="1" applyBorder="1" applyAlignment="1">
      <alignment horizontal="center"/>
    </xf>
    <xf numFmtId="0" fontId="27" fillId="24" borderId="12" xfId="42" applyFont="1" applyFill="1" applyBorder="1" applyAlignment="1">
      <alignment horizontal="right"/>
    </xf>
    <xf numFmtId="0" fontId="24" fillId="24" borderId="12" xfId="42" applyFont="1" applyFill="1" applyBorder="1" applyAlignment="1">
      <alignment horizontal="right"/>
    </xf>
    <xf numFmtId="3" fontId="27" fillId="26" borderId="10" xfId="47" applyNumberFormat="1" applyFont="1" applyFill="1" applyBorder="1" applyAlignment="1">
      <alignment horizontal="center"/>
    </xf>
    <xf numFmtId="0" fontId="27" fillId="24" borderId="10" xfId="42" applyFont="1" applyFill="1" applyBorder="1" applyAlignment="1">
      <alignment horizontal="right" wrapText="1"/>
    </xf>
    <xf numFmtId="1" fontId="27" fillId="26" borderId="10" xfId="42" applyNumberFormat="1" applyFont="1" applyFill="1" applyBorder="1" applyAlignment="1">
      <alignment horizontal="center"/>
    </xf>
    <xf numFmtId="1" fontId="27" fillId="27" borderId="10" xfId="42" applyNumberFormat="1" applyFont="1" applyFill="1" applyBorder="1" applyAlignment="1">
      <alignment horizontal="center"/>
    </xf>
    <xf numFmtId="3" fontId="27" fillId="27" borderId="10" xfId="47" applyNumberFormat="1" applyFont="1" applyFill="1" applyBorder="1" applyAlignment="1">
      <alignment horizontal="center"/>
    </xf>
    <xf numFmtId="3" fontId="27" fillId="24" borderId="0" xfId="0" applyNumberFormat="1" applyFont="1" applyFill="1" applyAlignment="1">
      <alignment horizontal="center"/>
    </xf>
    <xf numFmtId="1" fontId="27" fillId="27" borderId="10" xfId="47" applyNumberFormat="1" applyFont="1" applyFill="1" applyBorder="1" applyAlignment="1">
      <alignment horizontal="center"/>
    </xf>
    <xf numFmtId="1" fontId="27" fillId="26" borderId="10" xfId="47" applyNumberFormat="1" applyFont="1" applyFill="1" applyBorder="1" applyAlignment="1">
      <alignment horizontal="center"/>
    </xf>
    <xf numFmtId="3" fontId="24" fillId="25" borderId="10" xfId="41" applyNumberFormat="1" applyFont="1" applyFill="1" applyBorder="1" applyAlignment="1">
      <alignment horizontal="center"/>
    </xf>
    <xf numFmtId="3" fontId="27" fillId="26" borderId="10" xfId="0" applyNumberFormat="1" applyFont="1" applyFill="1" applyBorder="1" applyAlignment="1">
      <alignment horizontal="center"/>
    </xf>
    <xf numFmtId="0" fontId="26" fillId="28" borderId="13" xfId="43" applyFont="1" applyFill="1" applyBorder="1" applyAlignment="1" applyProtection="1">
      <alignment horizontal="center" wrapText="1"/>
    </xf>
    <xf numFmtId="0" fontId="26" fillId="28" borderId="14" xfId="0" applyFont="1" applyFill="1" applyBorder="1" applyAlignment="1">
      <alignment horizontal="center" wrapText="1"/>
    </xf>
    <xf numFmtId="0" fontId="26" fillId="28" borderId="15" xfId="43" applyFont="1" applyFill="1" applyBorder="1" applyAlignment="1" applyProtection="1">
      <alignment horizontal="center" vertical="top" wrapText="1"/>
    </xf>
    <xf numFmtId="0" fontId="24" fillId="24" borderId="10" xfId="43" applyFont="1" applyFill="1" applyBorder="1" applyAlignment="1" applyProtection="1">
      <alignment horizontal="center"/>
    </xf>
    <xf numFmtId="0" fontId="24" fillId="25" borderId="11" xfId="0" applyFont="1" applyFill="1" applyBorder="1" applyAlignment="1">
      <alignment horizontal="center"/>
    </xf>
    <xf numFmtId="3" fontId="24" fillId="26" borderId="10" xfId="32" applyNumberFormat="1" applyFont="1" applyFill="1" applyBorder="1" applyAlignment="1">
      <alignment horizontal="center"/>
    </xf>
    <xf numFmtId="0" fontId="24" fillId="24" borderId="0" xfId="0" applyFont="1" applyFill="1" applyAlignment="1">
      <alignment horizontal="center"/>
    </xf>
    <xf numFmtId="0" fontId="26" fillId="28" borderId="14" xfId="0" applyFont="1" applyFill="1" applyBorder="1" applyAlignment="1">
      <alignment horizontal="center"/>
    </xf>
    <xf numFmtId="0" fontId="26" fillId="28" borderId="14" xfId="0" applyFont="1" applyFill="1" applyBorder="1" applyAlignment="1">
      <alignment horizontal="right"/>
    </xf>
    <xf numFmtId="0" fontId="26" fillId="28" borderId="0" xfId="0" applyFont="1" applyFill="1" applyAlignment="1">
      <alignment horizontal="center"/>
    </xf>
    <xf numFmtId="0" fontId="24" fillId="25" borderId="10" xfId="0" applyFont="1" applyFill="1" applyBorder="1" applyAlignment="1">
      <alignment horizontal="center"/>
    </xf>
    <xf numFmtId="0" fontId="24" fillId="24" borderId="16" xfId="43" applyFont="1" applyFill="1" applyBorder="1" applyAlignment="1" applyProtection="1">
      <alignment horizontal="center"/>
    </xf>
    <xf numFmtId="0" fontId="24" fillId="28" borderId="0" xfId="0" applyFont="1" applyFill="1" applyAlignment="1">
      <alignment horizontal="center"/>
    </xf>
    <xf numFmtId="0" fontId="25" fillId="24" borderId="0" xfId="0" applyFont="1" applyFill="1" applyAlignment="1">
      <alignment horizontal="center"/>
    </xf>
    <xf numFmtId="3" fontId="24" fillId="27" borderId="10" xfId="32" applyNumberFormat="1" applyFont="1" applyFill="1" applyBorder="1" applyAlignment="1">
      <alignment horizontal="center"/>
    </xf>
    <xf numFmtId="3" fontId="24" fillId="25" borderId="10" xfId="32" applyNumberFormat="1" applyFont="1" applyFill="1" applyBorder="1" applyAlignment="1">
      <alignment horizontal="center"/>
    </xf>
    <xf numFmtId="3" fontId="24" fillId="24" borderId="0" xfId="0" applyNumberFormat="1" applyFont="1" applyFill="1" applyAlignment="1">
      <alignment horizontal="center"/>
    </xf>
    <xf numFmtId="0" fontId="24" fillId="24" borderId="0" xfId="0" applyFont="1" applyFill="1" applyBorder="1" applyAlignment="1">
      <alignment horizontal="center"/>
    </xf>
    <xf numFmtId="3" fontId="24" fillId="27" borderId="10" xfId="0" applyNumberFormat="1" applyFont="1" applyFill="1" applyBorder="1" applyAlignment="1">
      <alignment horizontal="center"/>
    </xf>
    <xf numFmtId="0" fontId="26" fillId="28" borderId="0" xfId="0" applyFont="1" applyFill="1" applyAlignment="1">
      <alignment horizontal="center" wrapText="1"/>
    </xf>
    <xf numFmtId="0" fontId="27" fillId="24" borderId="0" xfId="0" applyFont="1" applyFill="1" applyAlignment="1">
      <alignment horizontal="center"/>
    </xf>
    <xf numFmtId="3" fontId="24" fillId="25" borderId="10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" fontId="24" fillId="25" borderId="11" xfId="0" applyNumberFormat="1" applyFont="1" applyFill="1" applyBorder="1" applyAlignment="1" applyProtection="1">
      <alignment horizontal="center"/>
      <protection locked="0"/>
    </xf>
    <xf numFmtId="1" fontId="24" fillId="25" borderId="11" xfId="0" applyNumberFormat="1" applyFont="1" applyFill="1" applyBorder="1" applyAlignment="1">
      <alignment horizontal="center"/>
    </xf>
    <xf numFmtId="2" fontId="24" fillId="24" borderId="0" xfId="0" applyNumberFormat="1" applyFont="1" applyFill="1" applyAlignment="1">
      <alignment horizontal="center"/>
    </xf>
    <xf numFmtId="166" fontId="24" fillId="24" borderId="0" xfId="0" applyNumberFormat="1" applyFont="1" applyFill="1" applyAlignment="1">
      <alignment horizontal="center"/>
    </xf>
    <xf numFmtId="167" fontId="24" fillId="24" borderId="0" xfId="32" applyNumberFormat="1" applyFont="1" applyFill="1" applyAlignment="1">
      <alignment horizontal="center"/>
    </xf>
    <xf numFmtId="3" fontId="24" fillId="26" borderId="10" xfId="0" applyNumberFormat="1" applyFont="1" applyFill="1" applyBorder="1" applyAlignment="1">
      <alignment horizontal="center"/>
    </xf>
    <xf numFmtId="0" fontId="26" fillId="28" borderId="0" xfId="0" applyFont="1" applyFill="1" applyAlignment="1">
      <alignment horizontal="center" vertical="justify"/>
    </xf>
    <xf numFmtId="0" fontId="26" fillId="28" borderId="0" xfId="0" applyFont="1" applyFill="1" applyBorder="1" applyAlignment="1">
      <alignment horizontal="right"/>
    </xf>
    <xf numFmtId="10" fontId="24" fillId="26" borderId="11" xfId="0" applyNumberFormat="1" applyFont="1" applyFill="1" applyBorder="1" applyAlignment="1">
      <alignment horizontal="center"/>
    </xf>
    <xf numFmtId="0" fontId="26" fillId="28" borderId="0" xfId="0" applyFont="1" applyFill="1" applyBorder="1" applyAlignment="1">
      <alignment horizontal="center" vertical="justify"/>
    </xf>
    <xf numFmtId="3" fontId="24" fillId="24" borderId="0" xfId="32" applyNumberFormat="1" applyFont="1" applyFill="1" applyAlignment="1">
      <alignment horizontal="center"/>
    </xf>
    <xf numFmtId="3" fontId="24" fillId="25" borderId="11" xfId="32" applyNumberFormat="1" applyFont="1" applyFill="1" applyBorder="1" applyAlignment="1" applyProtection="1">
      <alignment horizontal="center" vertical="center"/>
      <protection locked="0"/>
    </xf>
    <xf numFmtId="3" fontId="24" fillId="25" borderId="11" xfId="32" applyNumberFormat="1" applyFont="1" applyFill="1" applyBorder="1" applyAlignment="1" applyProtection="1">
      <alignment horizontal="center"/>
      <protection locked="0"/>
    </xf>
    <xf numFmtId="3" fontId="24" fillId="25" borderId="10" xfId="32" applyNumberFormat="1" applyFont="1" applyFill="1" applyBorder="1" applyAlignment="1" applyProtection="1">
      <alignment horizontal="center"/>
      <protection locked="0"/>
    </xf>
    <xf numFmtId="3" fontId="24" fillId="25" borderId="11" xfId="32" applyNumberFormat="1" applyFont="1" applyFill="1" applyBorder="1" applyAlignment="1">
      <alignment horizontal="center"/>
    </xf>
    <xf numFmtId="0" fontId="26" fillId="28" borderId="0" xfId="0" applyFont="1" applyFill="1" applyBorder="1" applyAlignment="1">
      <alignment horizontal="center" wrapText="1"/>
    </xf>
    <xf numFmtId="3" fontId="24" fillId="25" borderId="11" xfId="0" applyNumberFormat="1" applyFont="1" applyFill="1" applyBorder="1" applyAlignment="1">
      <alignment horizontal="center"/>
    </xf>
    <xf numFmtId="3" fontId="24" fillId="27" borderId="11" xfId="0" applyNumberFormat="1" applyFont="1" applyFill="1" applyBorder="1" applyAlignment="1">
      <alignment horizontal="center"/>
    </xf>
    <xf numFmtId="3" fontId="24" fillId="27" borderId="11" xfId="32" applyNumberFormat="1" applyFont="1" applyFill="1" applyBorder="1" applyAlignment="1">
      <alignment horizontal="center"/>
    </xf>
    <xf numFmtId="0" fontId="24" fillId="24" borderId="0" xfId="42" applyFont="1" applyFill="1"/>
    <xf numFmtId="1" fontId="24" fillId="24" borderId="0" xfId="42" applyNumberFormat="1" applyFont="1" applyFill="1"/>
    <xf numFmtId="0" fontId="24" fillId="24" borderId="0" xfId="42" applyFont="1" applyFill="1" applyBorder="1"/>
    <xf numFmtId="1" fontId="24" fillId="24" borderId="0" xfId="42" applyNumberFormat="1" applyFont="1" applyFill="1" applyBorder="1"/>
    <xf numFmtId="0" fontId="24" fillId="24" borderId="17" xfId="42" applyFont="1" applyFill="1" applyBorder="1"/>
    <xf numFmtId="0" fontId="27" fillId="29" borderId="10" xfId="43" applyFont="1" applyFill="1" applyBorder="1" applyAlignment="1" applyProtection="1">
      <alignment horizontal="center" vertical="center" wrapText="1"/>
    </xf>
    <xf numFmtId="1" fontId="27" fillId="29" borderId="10" xfId="42" applyNumberFormat="1" applyFont="1" applyFill="1" applyBorder="1" applyAlignment="1">
      <alignment horizontal="center" vertical="center" wrapText="1"/>
    </xf>
    <xf numFmtId="0" fontId="27" fillId="29" borderId="17" xfId="42" applyFont="1" applyFill="1" applyBorder="1"/>
    <xf numFmtId="0" fontId="24" fillId="29" borderId="0" xfId="42" applyFont="1" applyFill="1" applyBorder="1"/>
    <xf numFmtId="1" fontId="24" fillId="29" borderId="0" xfId="42" applyNumberFormat="1" applyFont="1" applyFill="1" applyBorder="1"/>
    <xf numFmtId="0" fontId="27" fillId="29" borderId="0" xfId="42" applyFont="1" applyFill="1"/>
    <xf numFmtId="0" fontId="24" fillId="29" borderId="0" xfId="42" applyFont="1" applyFill="1"/>
    <xf numFmtId="1" fontId="24" fillId="29" borderId="0" xfId="42" applyNumberFormat="1" applyFont="1" applyFill="1"/>
    <xf numFmtId="0" fontId="24" fillId="24" borderId="11" xfId="43" applyFont="1" applyFill="1" applyBorder="1" applyAlignment="1" applyProtection="1">
      <alignment horizontal="center"/>
    </xf>
    <xf numFmtId="0" fontId="26" fillId="28" borderId="18" xfId="43" applyFont="1" applyFill="1" applyBorder="1" applyAlignment="1" applyProtection="1">
      <alignment horizontal="center" vertical="top" wrapText="1"/>
    </xf>
    <xf numFmtId="0" fontId="26" fillId="24" borderId="0" xfId="43" applyFont="1" applyFill="1" applyBorder="1" applyAlignment="1" applyProtection="1">
      <alignment horizontal="center" vertical="top" wrapText="1"/>
    </xf>
    <xf numFmtId="0" fontId="26" fillId="28" borderId="17" xfId="43" applyFont="1" applyFill="1" applyBorder="1" applyAlignment="1" applyProtection="1">
      <alignment horizontal="center" vertical="top" wrapText="1"/>
    </xf>
    <xf numFmtId="0" fontId="26" fillId="28" borderId="19" xfId="43" applyFont="1" applyFill="1" applyBorder="1" applyAlignment="1" applyProtection="1">
      <alignment horizontal="center" vertical="top" wrapText="1"/>
    </xf>
    <xf numFmtId="0" fontId="25" fillId="28" borderId="20" xfId="0" applyFont="1" applyFill="1" applyBorder="1" applyAlignment="1">
      <alignment horizontal="center"/>
    </xf>
    <xf numFmtId="10" fontId="24" fillId="26" borderId="11" xfId="41" applyNumberFormat="1" applyFont="1" applyFill="1" applyBorder="1" applyAlignment="1">
      <alignment horizontal="center"/>
    </xf>
    <xf numFmtId="167" fontId="24" fillId="24" borderId="0" xfId="0" applyNumberFormat="1" applyFont="1" applyFill="1" applyAlignment="1">
      <alignment horizontal="center"/>
    </xf>
    <xf numFmtId="10" fontId="24" fillId="0" borderId="0" xfId="41" applyNumberFormat="1" applyFont="1" applyFill="1" applyBorder="1" applyAlignment="1">
      <alignment horizontal="center"/>
    </xf>
    <xf numFmtId="10" fontId="24" fillId="26" borderId="10" xfId="41" applyNumberFormat="1" applyFont="1" applyFill="1" applyBorder="1" applyAlignment="1">
      <alignment horizontal="center"/>
    </xf>
    <xf numFmtId="1" fontId="24" fillId="24" borderId="0" xfId="0" applyNumberFormat="1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5" fillId="28" borderId="0" xfId="0" applyFont="1" applyFill="1" applyAlignment="1">
      <alignment horizontal="center"/>
    </xf>
    <xf numFmtId="0" fontId="25" fillId="24" borderId="0" xfId="0" applyFont="1" applyFill="1" applyBorder="1" applyAlignment="1">
      <alignment horizontal="center"/>
    </xf>
    <xf numFmtId="167" fontId="24" fillId="24" borderId="0" xfId="0" quotePrefix="1" applyNumberFormat="1" applyFont="1" applyFill="1" applyAlignment="1">
      <alignment horizontal="center"/>
    </xf>
    <xf numFmtId="0" fontId="24" fillId="24" borderId="0" xfId="0" quotePrefix="1" applyFont="1" applyFill="1" applyAlignment="1">
      <alignment horizontal="center"/>
    </xf>
    <xf numFmtId="168" fontId="24" fillId="24" borderId="0" xfId="0" applyNumberFormat="1" applyFont="1" applyFill="1" applyAlignment="1">
      <alignment horizontal="center"/>
    </xf>
    <xf numFmtId="1" fontId="24" fillId="27" borderId="11" xfId="0" applyNumberFormat="1" applyFont="1" applyFill="1" applyBorder="1" applyAlignment="1">
      <alignment horizontal="center"/>
    </xf>
    <xf numFmtId="1" fontId="24" fillId="26" borderId="21" xfId="0" applyNumberFormat="1" applyFont="1" applyFill="1" applyBorder="1" applyAlignment="1">
      <alignment horizontal="center"/>
    </xf>
    <xf numFmtId="1" fontId="24" fillId="26" borderId="10" xfId="0" applyNumberFormat="1" applyFont="1" applyFill="1" applyBorder="1" applyAlignment="1">
      <alignment horizontal="center"/>
    </xf>
    <xf numFmtId="1" fontId="24" fillId="24" borderId="0" xfId="0" applyNumberFormat="1" applyFont="1" applyFill="1" applyAlignment="1">
      <alignment horizontal="center"/>
    </xf>
    <xf numFmtId="10" fontId="24" fillId="24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3" fontId="24" fillId="26" borderId="11" xfId="0" applyNumberFormat="1" applyFont="1" applyFill="1" applyBorder="1" applyAlignment="1">
      <alignment horizontal="center"/>
    </xf>
    <xf numFmtId="3" fontId="24" fillId="26" borderId="21" xfId="32" applyNumberFormat="1" applyFont="1" applyFill="1" applyBorder="1" applyAlignment="1">
      <alignment horizontal="center"/>
    </xf>
    <xf numFmtId="3" fontId="24" fillId="26" borderId="11" xfId="32" applyNumberFormat="1" applyFont="1" applyFill="1" applyBorder="1" applyAlignment="1">
      <alignment horizontal="center"/>
    </xf>
    <xf numFmtId="3" fontId="24" fillId="27" borderId="11" xfId="41" applyNumberFormat="1" applyFont="1" applyFill="1" applyBorder="1" applyAlignment="1">
      <alignment horizontal="center"/>
    </xf>
    <xf numFmtId="3" fontId="24" fillId="26" borderId="11" xfId="41" applyNumberFormat="1" applyFont="1" applyFill="1" applyBorder="1" applyAlignment="1">
      <alignment horizontal="center"/>
    </xf>
    <xf numFmtId="0" fontId="26" fillId="28" borderId="0" xfId="0" applyFont="1" applyFill="1" applyAlignment="1">
      <alignment horizontal="right"/>
    </xf>
    <xf numFmtId="0" fontId="24" fillId="27" borderId="10" xfId="42" applyFont="1" applyFill="1" applyBorder="1" applyAlignment="1">
      <alignment horizontal="center"/>
    </xf>
    <xf numFmtId="0" fontId="26" fillId="28" borderId="13" xfId="43" applyFont="1" applyFill="1" applyBorder="1" applyAlignment="1" applyProtection="1">
      <alignment horizontal="center" vertical="top" wrapText="1"/>
    </xf>
    <xf numFmtId="0" fontId="24" fillId="24" borderId="22" xfId="0" applyFont="1" applyFill="1" applyBorder="1" applyAlignment="1">
      <alignment horizontal="center"/>
    </xf>
    <xf numFmtId="0" fontId="24" fillId="27" borderId="11" xfId="0" applyFont="1" applyFill="1" applyBorder="1" applyAlignment="1">
      <alignment horizontal="center"/>
    </xf>
    <xf numFmtId="0" fontId="24" fillId="27" borderId="10" xfId="0" applyFont="1" applyFill="1" applyBorder="1" applyAlignment="1">
      <alignment horizontal="center"/>
    </xf>
    <xf numFmtId="0" fontId="24" fillId="26" borderId="10" xfId="0" applyFont="1" applyFill="1" applyBorder="1" applyAlignment="1">
      <alignment horizontal="center"/>
    </xf>
    <xf numFmtId="3" fontId="24" fillId="27" borderId="10" xfId="41" applyNumberFormat="1" applyFont="1" applyFill="1" applyBorder="1" applyAlignment="1">
      <alignment horizontal="center"/>
    </xf>
    <xf numFmtId="0" fontId="26" fillId="28" borderId="0" xfId="43" applyFont="1" applyFill="1" applyBorder="1" applyAlignment="1" applyProtection="1">
      <alignment horizontal="center" vertical="top" wrapText="1"/>
    </xf>
    <xf numFmtId="3" fontId="27" fillId="26" borderId="10" xfId="28" applyNumberFormat="1" applyFont="1" applyFill="1" applyBorder="1" applyAlignment="1">
      <alignment horizontal="center"/>
    </xf>
    <xf numFmtId="3" fontId="24" fillId="27" borderId="10" xfId="47" applyNumberFormat="1" applyFont="1" applyFill="1" applyBorder="1" applyAlignment="1">
      <alignment horizontal="center"/>
    </xf>
    <xf numFmtId="3" fontId="27" fillId="26" borderId="11" xfId="47" applyNumberFormat="1" applyFont="1" applyFill="1" applyBorder="1" applyAlignment="1">
      <alignment horizontal="center"/>
    </xf>
    <xf numFmtId="1" fontId="24" fillId="24" borderId="0" xfId="42" applyNumberFormat="1" applyFont="1" applyFill="1" applyAlignment="1">
      <alignment horizontal="center"/>
    </xf>
    <xf numFmtId="0" fontId="24" fillId="24" borderId="0" xfId="42" applyFont="1" applyFill="1" applyAlignment="1">
      <alignment horizontal="center"/>
    </xf>
    <xf numFmtId="0" fontId="28" fillId="29" borderId="20" xfId="0" applyFont="1" applyFill="1" applyBorder="1"/>
    <xf numFmtId="0" fontId="29" fillId="29" borderId="20" xfId="0" applyFont="1" applyFill="1" applyBorder="1"/>
    <xf numFmtId="0" fontId="30" fillId="30" borderId="20" xfId="0" applyFont="1" applyFill="1" applyBorder="1"/>
    <xf numFmtId="0" fontId="30" fillId="31" borderId="0" xfId="0" applyFont="1" applyFill="1"/>
    <xf numFmtId="0" fontId="0" fillId="31" borderId="0" xfId="0" applyFill="1"/>
    <xf numFmtId="0" fontId="31" fillId="31" borderId="16" xfId="0" applyFont="1" applyFill="1" applyBorder="1" applyAlignment="1"/>
    <xf numFmtId="0" fontId="32" fillId="0" borderId="13" xfId="0" applyFont="1" applyBorder="1"/>
    <xf numFmtId="0" fontId="33" fillId="0" borderId="13" xfId="0" applyFont="1" applyBorder="1"/>
    <xf numFmtId="0" fontId="32" fillId="0" borderId="11" xfId="0" applyFont="1" applyBorder="1"/>
    <xf numFmtId="0" fontId="33" fillId="0" borderId="11" xfId="0" applyFont="1" applyBorder="1"/>
    <xf numFmtId="0" fontId="30" fillId="30" borderId="20" xfId="1" applyFont="1" applyFill="1" applyBorder="1"/>
    <xf numFmtId="0" fontId="0" fillId="30" borderId="20" xfId="1" applyFont="1" applyFill="1" applyBorder="1"/>
    <xf numFmtId="0" fontId="2" fillId="25" borderId="10" xfId="50" applyFont="1" applyFill="1" applyBorder="1"/>
    <xf numFmtId="0" fontId="2" fillId="24" borderId="0" xfId="50" applyFont="1" applyFill="1" applyBorder="1"/>
    <xf numFmtId="0" fontId="2" fillId="26" borderId="10" xfId="50" applyFont="1" applyFill="1" applyBorder="1"/>
    <xf numFmtId="0" fontId="2" fillId="27" borderId="10" xfId="50" applyFont="1" applyFill="1" applyBorder="1"/>
    <xf numFmtId="0" fontId="34" fillId="24" borderId="0" xfId="50" applyFont="1" applyFill="1" applyBorder="1"/>
    <xf numFmtId="0" fontId="2" fillId="32" borderId="10" xfId="50" applyFont="1" applyFill="1" applyBorder="1"/>
    <xf numFmtId="0" fontId="2" fillId="33" borderId="10" xfId="50" applyFont="1" applyFill="1" applyBorder="1"/>
    <xf numFmtId="0" fontId="2" fillId="34" borderId="10" xfId="50" applyFont="1" applyFill="1" applyBorder="1"/>
    <xf numFmtId="0" fontId="4" fillId="29" borderId="20" xfId="51" applyFont="1" applyFill="1" applyBorder="1"/>
    <xf numFmtId="0" fontId="29" fillId="29" borderId="20" xfId="51" applyFont="1" applyFill="1" applyBorder="1"/>
    <xf numFmtId="0" fontId="2" fillId="0" borderId="0" xfId="52" applyFont="1"/>
    <xf numFmtId="0" fontId="34" fillId="0" borderId="0" xfId="51" applyFont="1"/>
    <xf numFmtId="0" fontId="4" fillId="0" borderId="0" xfId="51" applyFont="1"/>
    <xf numFmtId="0" fontId="2" fillId="0" borderId="0" xfId="50" applyFont="1" applyFill="1" applyBorder="1"/>
    <xf numFmtId="0" fontId="4" fillId="0" borderId="0" xfId="51" applyFont="1" applyFill="1"/>
    <xf numFmtId="0" fontId="2" fillId="0" borderId="0" xfId="52" applyFont="1" applyFill="1"/>
    <xf numFmtId="0" fontId="34" fillId="0" borderId="0" xfId="53" applyFont="1"/>
    <xf numFmtId="0" fontId="2" fillId="0" borderId="0" xfId="54"/>
    <xf numFmtId="0" fontId="35" fillId="0" borderId="0" xfId="51" applyFont="1"/>
    <xf numFmtId="0" fontId="4" fillId="0" borderId="0" xfId="51" applyFont="1" applyAlignment="1">
      <alignment wrapText="1"/>
    </xf>
    <xf numFmtId="0" fontId="2" fillId="30" borderId="20" xfId="52" applyFont="1" applyFill="1" applyBorder="1"/>
    <xf numFmtId="0" fontId="30" fillId="30" borderId="20" xfId="52" applyFont="1" applyFill="1" applyBorder="1"/>
    <xf numFmtId="0" fontId="34" fillId="30" borderId="0" xfId="51" applyFont="1" applyFill="1"/>
    <xf numFmtId="0" fontId="2" fillId="0" borderId="0" xfId="51" applyFont="1"/>
    <xf numFmtId="0" fontId="2" fillId="0" borderId="0" xfId="54" applyFont="1" applyFill="1" applyAlignment="1">
      <alignment horizontal="left" vertical="top"/>
    </xf>
    <xf numFmtId="0" fontId="30" fillId="0" borderId="0" xfId="51" applyFont="1"/>
    <xf numFmtId="167" fontId="2" fillId="36" borderId="0" xfId="32" applyNumberFormat="1" applyFont="1" applyFill="1"/>
    <xf numFmtId="167" fontId="34" fillId="32" borderId="0" xfId="32" applyNumberFormat="1" applyFont="1" applyFill="1"/>
    <xf numFmtId="0" fontId="36" fillId="0" borderId="0" xfId="51" applyFont="1"/>
    <xf numFmtId="167" fontId="2" fillId="35" borderId="0" xfId="32" applyNumberFormat="1" applyFont="1" applyFill="1"/>
    <xf numFmtId="3" fontId="24" fillId="37" borderId="10" xfId="32" applyNumberFormat="1" applyFont="1" applyFill="1" applyBorder="1" applyAlignment="1">
      <alignment horizontal="center"/>
    </xf>
    <xf numFmtId="3" fontId="24" fillId="37" borderId="11" xfId="0" applyNumberFormat="1" applyFont="1" applyFill="1" applyBorder="1" applyAlignment="1">
      <alignment horizontal="center"/>
    </xf>
    <xf numFmtId="0" fontId="2" fillId="0" borderId="0" xfId="51" applyFont="1" applyAlignment="1">
      <alignment horizontal="left" vertical="center"/>
    </xf>
    <xf numFmtId="3" fontId="27" fillId="37" borderId="10" xfId="47" applyNumberFormat="1" applyFont="1" applyFill="1" applyBorder="1" applyAlignment="1">
      <alignment horizontal="center"/>
    </xf>
    <xf numFmtId="0" fontId="57" fillId="0" borderId="0" xfId="0" applyFont="1" applyAlignment="1">
      <alignment horizontal="left" wrapText="1"/>
    </xf>
    <xf numFmtId="0" fontId="58" fillId="0" borderId="13" xfId="0" applyFont="1" applyBorder="1"/>
    <xf numFmtId="0" fontId="58" fillId="0" borderId="11" xfId="0" applyFont="1" applyBorder="1"/>
    <xf numFmtId="0" fontId="30" fillId="31" borderId="16" xfId="0" applyFont="1" applyFill="1" applyBorder="1" applyAlignment="1"/>
    <xf numFmtId="0" fontId="2" fillId="0" borderId="0" xfId="0" applyFont="1" applyAlignment="1">
      <alignment horizontal="left" wrapText="1"/>
    </xf>
    <xf numFmtId="0" fontId="26" fillId="28" borderId="0" xfId="0" applyFont="1" applyFill="1" applyAlignment="1">
      <alignment horizontal="left"/>
    </xf>
    <xf numFmtId="0" fontId="26" fillId="28" borderId="20" xfId="0" applyFont="1" applyFill="1" applyBorder="1" applyAlignment="1">
      <alignment horizontal="center"/>
    </xf>
    <xf numFmtId="0" fontId="26" fillId="28" borderId="0" xfId="0" applyFont="1" applyFill="1" applyBorder="1" applyAlignment="1">
      <alignment horizontal="right" vertical="center"/>
    </xf>
    <xf numFmtId="0" fontId="26" fillId="28" borderId="18" xfId="0" applyFont="1" applyFill="1" applyBorder="1" applyAlignment="1">
      <alignment horizontal="right" vertical="center"/>
    </xf>
    <xf numFmtId="0" fontId="26" fillId="28" borderId="17" xfId="42" applyFont="1" applyFill="1" applyBorder="1" applyAlignment="1">
      <alignment horizontal="right"/>
    </xf>
    <xf numFmtId="0" fontId="26" fillId="28" borderId="0" xfId="42" applyFont="1" applyFill="1" applyBorder="1" applyAlignment="1">
      <alignment horizontal="right"/>
    </xf>
  </cellXfs>
  <cellStyles count="137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51"/>
    <cellStyle name="_x000d__x000a_JournalTemplate=C:\COMFO\CTALK\JOURSTD.TPL_x000d__x000a_LbStateAddress=3 3 0 251 1 89 2 311_x000d__x000a_LbStateJou 2 2" xfId="53"/>
    <cellStyle name="_x000d__x000a_JournalTemplate=C:\COMFO\CTALK\JOURSTD.TPL_x000d__x000a_LbStateAddress=3 3 0 251 1 89 2 311_x000d__x000a_LbStateJou 3" xfId="55"/>
    <cellStyle name="_x000d__x000a_JournalTemplate=C:\COMFO\CTALK\JOURSTD.TPL_x000d__x000a_LbStateAddress=3 3 0 251 1 89 2 311_x000d__x000a_LbStateJou 4" xfId="56"/>
    <cellStyle name="_x000d__x000a_JournalTemplate=C:\COMFO\CTALK\JOURSTD.TPL_x000d__x000a_LbStateAddress=3 3 0 251 1 89 2 311_x000d__x000a_LbStateJou_100720 berekening x-factoren NG4R v4.2" xfId="57"/>
    <cellStyle name="20% - Accent1" xfId="2" builtinId="30" customBuiltin="1"/>
    <cellStyle name="20% - Accent1 2" xfId="58"/>
    <cellStyle name="20% - Accent2" xfId="3" builtinId="34" customBuiltin="1"/>
    <cellStyle name="20% - Accent2 2" xfId="59"/>
    <cellStyle name="20% - Accent3" xfId="4" builtinId="38" customBuiltin="1"/>
    <cellStyle name="20% - Accent3 2" xfId="60"/>
    <cellStyle name="20% - Accent4" xfId="5" builtinId="42" customBuiltin="1"/>
    <cellStyle name="20% - Accent4 2" xfId="61"/>
    <cellStyle name="20% - Accent5" xfId="6" builtinId="46" customBuiltin="1"/>
    <cellStyle name="20% - Accent5 2" xfId="62"/>
    <cellStyle name="20% - Accent6" xfId="7" builtinId="50" customBuiltin="1"/>
    <cellStyle name="20% - Accent6 2" xfId="63"/>
    <cellStyle name="40% - Accent1" xfId="8" builtinId="31" customBuiltin="1"/>
    <cellStyle name="40% - Accent1 2" xfId="64"/>
    <cellStyle name="40% - Accent2" xfId="9" builtinId="35" customBuiltin="1"/>
    <cellStyle name="40% - Accent2 2" xfId="65"/>
    <cellStyle name="40% - Accent3" xfId="10" builtinId="39" customBuiltin="1"/>
    <cellStyle name="40% - Accent3 2" xfId="66"/>
    <cellStyle name="40% - Accent4" xfId="11" builtinId="43" customBuiltin="1"/>
    <cellStyle name="40% - Accent4 2" xfId="67"/>
    <cellStyle name="40% - Accent5" xfId="12" builtinId="47" customBuiltin="1"/>
    <cellStyle name="40% - Accent5 2" xfId="68"/>
    <cellStyle name="40% - Accent6" xfId="13" builtinId="51" customBuiltin="1"/>
    <cellStyle name="40% - Accent6 2" xfId="69"/>
    <cellStyle name="60% - Accent1" xfId="14" builtinId="32" customBuiltin="1"/>
    <cellStyle name="60% - Accent1 2" xfId="70"/>
    <cellStyle name="60% - Accent2" xfId="15" builtinId="36" customBuiltin="1"/>
    <cellStyle name="60% - Accent2 2" xfId="71"/>
    <cellStyle name="60% - Accent3" xfId="16" builtinId="40" customBuiltin="1"/>
    <cellStyle name="60% - Accent3 2" xfId="72"/>
    <cellStyle name="60% - Accent4" xfId="17" builtinId="44" customBuiltin="1"/>
    <cellStyle name="60% - Accent4 2" xfId="73"/>
    <cellStyle name="60% - Accent5" xfId="18" builtinId="48" customBuiltin="1"/>
    <cellStyle name="60% - Accent5 2" xfId="74"/>
    <cellStyle name="60% - Accent6" xfId="19" builtinId="52" customBuiltin="1"/>
    <cellStyle name="60% - Accent6 2" xfId="75"/>
    <cellStyle name="Accent1" xfId="20" builtinId="29" customBuiltin="1"/>
    <cellStyle name="Accent1 2" xfId="76"/>
    <cellStyle name="Accent2" xfId="21" builtinId="33" customBuiltin="1"/>
    <cellStyle name="Accent2 2" xfId="77"/>
    <cellStyle name="Accent3" xfId="22" builtinId="37" customBuiltin="1"/>
    <cellStyle name="Accent3 2" xfId="78"/>
    <cellStyle name="Accent4" xfId="23" builtinId="41" customBuiltin="1"/>
    <cellStyle name="Accent4 2" xfId="79"/>
    <cellStyle name="Accent5" xfId="24" builtinId="45" customBuiltin="1"/>
    <cellStyle name="Accent5 2" xfId="80"/>
    <cellStyle name="Accent6" xfId="25" builtinId="49" customBuiltin="1"/>
    <cellStyle name="Accent6 2" xfId="81"/>
    <cellStyle name="Bad" xfId="82"/>
    <cellStyle name="Bad 2" xfId="83"/>
    <cellStyle name="Berekening" xfId="26" builtinId="22" customBuiltin="1"/>
    <cellStyle name="Calculation" xfId="84"/>
    <cellStyle name="Calculation 2" xfId="85"/>
    <cellStyle name="Check Cell" xfId="86"/>
    <cellStyle name="Check Cell 2" xfId="87"/>
    <cellStyle name="Comma 2" xfId="88"/>
    <cellStyle name="Comma 3" xfId="89"/>
    <cellStyle name="Controlecel" xfId="27" builtinId="23" customBuiltin="1"/>
    <cellStyle name="Euro" xfId="28"/>
    <cellStyle name="Euro 2" xfId="90"/>
    <cellStyle name="Explanatory Text" xfId="91"/>
    <cellStyle name="Explanatory Text 2" xfId="92"/>
    <cellStyle name="Gekoppelde cel" xfId="29" builtinId="24" customBuiltin="1"/>
    <cellStyle name="Goed" xfId="30" builtinId="26" customBuiltin="1"/>
    <cellStyle name="Good" xfId="93"/>
    <cellStyle name="Good 2" xfId="94"/>
    <cellStyle name="Header" xfId="95"/>
    <cellStyle name="Heading 1" xfId="96"/>
    <cellStyle name="Heading 1 2" xfId="97"/>
    <cellStyle name="Heading 2" xfId="98"/>
    <cellStyle name="Heading 2 2" xfId="99"/>
    <cellStyle name="Heading 3" xfId="100"/>
    <cellStyle name="Heading 3 2" xfId="101"/>
    <cellStyle name="Heading 4" xfId="102"/>
    <cellStyle name="Heading 4 2" xfId="103"/>
    <cellStyle name="Input" xfId="104"/>
    <cellStyle name="Input 2" xfId="105"/>
    <cellStyle name="Invoer" xfId="31" builtinId="20" customBuiltin="1"/>
    <cellStyle name="Komma" xfId="32" builtinId="3"/>
    <cellStyle name="Komma 14 2" xfId="106"/>
    <cellStyle name="Komma 2" xfId="107"/>
    <cellStyle name="Komma 2 2" xfId="108"/>
    <cellStyle name="Komma 2 3" xfId="109"/>
    <cellStyle name="Komma 3" xfId="110"/>
    <cellStyle name="Komma 3 2" xfId="111"/>
    <cellStyle name="Komma 4" xfId="112"/>
    <cellStyle name="Kop 1" xfId="33" builtinId="16" customBuiltin="1"/>
    <cellStyle name="Kop 2" xfId="34" builtinId="17" customBuiltin="1"/>
    <cellStyle name="Kop 3" xfId="35" builtinId="18" customBuiltin="1"/>
    <cellStyle name="Kop 4" xfId="36" builtinId="19" customBuiltin="1"/>
    <cellStyle name="Linked Cell" xfId="113"/>
    <cellStyle name="Linked Cell 2" xfId="114"/>
    <cellStyle name="Neutraal" xfId="37" builtinId="28" customBuiltin="1"/>
    <cellStyle name="Neutral" xfId="115"/>
    <cellStyle name="Neutral 2" xfId="116"/>
    <cellStyle name="Normal 2" xfId="117"/>
    <cellStyle name="Normal 3" xfId="118"/>
    <cellStyle name="Normal_# klanten" xfId="38"/>
    <cellStyle name="Note" xfId="119"/>
    <cellStyle name="Note 2" xfId="120"/>
    <cellStyle name="Notitie" xfId="39" builtinId="10" customBuiltin="1"/>
    <cellStyle name="Ongeldig" xfId="40" builtinId="27" customBuiltin="1"/>
    <cellStyle name="Output" xfId="121"/>
    <cellStyle name="Output 2" xfId="122"/>
    <cellStyle name="Procent" xfId="41" builtinId="5"/>
    <cellStyle name="Procent 2" xfId="123"/>
    <cellStyle name="Procent 3" xfId="124"/>
    <cellStyle name="Standaard" xfId="0" builtinId="0"/>
    <cellStyle name="Standaard 2" xfId="54"/>
    <cellStyle name="Standaard 2 2" xfId="125"/>
    <cellStyle name="Standaard 2 3" xfId="126"/>
    <cellStyle name="Standaard 3" xfId="127"/>
    <cellStyle name="Standaard 4" xfId="128"/>
    <cellStyle name="Standaard 5" xfId="129"/>
    <cellStyle name="Standaard_103133 20090924 GAW model vMG" xfId="42"/>
    <cellStyle name="Standaard_103133 20091117 NG-GA-GAW-09-11 GAW Invulsheet" xfId="43"/>
    <cellStyle name="Standaard_103838 Berekeningen XQRV-besluit Herstel NE4R" xfId="52"/>
    <cellStyle name="Standaard_20100727 Rekenmodel NE5R v1.9" xfId="50"/>
    <cellStyle name="Titel" xfId="44" builtinId="15" customBuiltin="1"/>
    <cellStyle name="Title" xfId="130"/>
    <cellStyle name="Title 2" xfId="131"/>
    <cellStyle name="Totaal" xfId="45" builtinId="25" customBuiltin="1"/>
    <cellStyle name="Total" xfId="132"/>
    <cellStyle name="Total 2" xfId="133"/>
    <cellStyle name="Uitvoer" xfId="46" builtinId="21" customBuiltin="1"/>
    <cellStyle name="Valuta" xfId="47" builtinId="4"/>
    <cellStyle name="Verklarende tekst" xfId="48" builtinId="53" customBuiltin="1"/>
    <cellStyle name="Waarschuwingstekst" xfId="49" builtinId="11" customBuiltin="1"/>
    <cellStyle name="Warning Text" xfId="134"/>
    <cellStyle name="Warning Text 2" xfId="135"/>
    <cellStyle name="WIt" xfId="136"/>
  </cellStyles>
  <dxfs count="0"/>
  <tableStyles count="0" defaultTableStyle="TableStyleMedium9" defaultPivotStyle="PivotStyleLight16"/>
  <colors>
    <mruColors>
      <color rgb="FFDBE91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DN/16.0349.52%20Herstel%20X%2011-13%20en%2014-16%20(zomer%202016)/Herstel%20XQRV%20E%2011-13%20(NE5R)/X-factormodel%20NE5R/RNB-E%20x-factor%20'11-'13%20wijziging%20zomer%20'16%20versie%20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7%20DN\103221%20NE5R%20(vanaf%202011)\13%20Data%20en%20berekeningen\NG4R\Rekenmodel\100726%20berekening%20x-factoren%20NG4R%20v4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oogdorp\Local%20Settings\Temporary%20Internet%20Files\103133%2020100331%20Rekenmodule%20start-GAW%20gasaansluit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05%20Regulering/Tarieven%202005/6.%20Proces%20Gas/CODATA/040616%201%20BF%20NG-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08%20Netten/Derde%20reguleringsperiode/RNB's/16.%20Ontwerpbesluiten%20x,q%20en%20rekenvolume/X-factor/Berekening%20X-factor,%20Bijlagen/Archief/060519%20MS%20correctie%20voor%20LU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erik/infoverzoek/CBB/E%20deal%20definitief%2011-11-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DTe/ALGEMEEN/Tarieven%202003/Elektriciteit%20nettarieven/Output%20definitief/021015%20TM%20NE%202003%20Definitief%20UIT%20(3)/DELT%20TM%20NE%202003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DTE/ALGEMEEN/Tarieven/Tarieven%202002%20netbeheerders/AuditMod%20I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TE\ALGEMEEN\Tarieven\Tarieven%202002%20netbeheerders\AuditMod%20I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DTe/ALGEMEEN/X-en%20NE%20Reparatie/030523%20Concept%20definitief%20model/030523%20Model%20Definitief%20besluit/Basismodel%20CB%20NE/CB%20met%20activawaarde%20dte/Kopie%20van%20030205%20X_CB%20NE%20DEA%20Model%20CB%20met%20activawaarde%20d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. Herstel NE5R (sep2014)"/>
      <sheetName val="Aanpassing gegevens (zomer2016)"/>
      <sheetName val="Aanpassing gegevens (sep2014)"/>
      <sheetName val="Aanpassing gegevens (aug2012)"/>
      <sheetName val="Berek. x WEIN (aug12, sep14)"/>
      <sheetName val="x-factor"/>
      <sheetName val="Eindinkomsten"/>
      <sheetName val="Productiviteit"/>
      <sheetName val="Kosten"/>
      <sheetName val="SO"/>
      <sheetName val="Wegingsfactoren"/>
      <sheetName val="Rekenvolumes"/>
      <sheetName val="Volumes"/>
      <sheetName val="EAV (incl RV)"/>
      <sheetName val="PAV (incl RV)"/>
      <sheetName val="ORV Lokale Heffingen"/>
      <sheetName val="ORV Waterkruisingen"/>
      <sheetName val="Omzetting capaciteitstarief"/>
      <sheetName val="CPI en WACC"/>
      <sheetName val="Bijlage1_Overzicht X &amp; Q"/>
      <sheetName val="Bijlage2_rekenvolum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">
          <cell r="C7">
            <v>2.5000000000000001E-2</v>
          </cell>
        </row>
        <row r="8">
          <cell r="C8">
            <v>4.7E-2</v>
          </cell>
        </row>
        <row r="9">
          <cell r="C9">
            <v>3.3000000000000002E-2</v>
          </cell>
        </row>
        <row r="10">
          <cell r="C10">
            <v>2.1000000000000001E-2</v>
          </cell>
        </row>
        <row r="11">
          <cell r="C11">
            <v>1.0999999999999999E-2</v>
          </cell>
        </row>
        <row r="12">
          <cell r="C12">
            <v>1.7999999999999999E-2</v>
          </cell>
        </row>
        <row r="13">
          <cell r="C13">
            <v>1.4E-2</v>
          </cell>
        </row>
        <row r="14">
          <cell r="C14">
            <v>1.0999999999999999E-2</v>
          </cell>
        </row>
        <row r="15">
          <cell r="C15">
            <v>3.2000000000000001E-2</v>
          </cell>
          <cell r="D15">
            <v>5.5E-2</v>
          </cell>
        </row>
        <row r="16">
          <cell r="C16">
            <v>3.0000000000000001E-3</v>
          </cell>
        </row>
        <row r="17">
          <cell r="D17">
            <v>6.2E-2</v>
          </cell>
        </row>
        <row r="22">
          <cell r="C22">
            <v>2.5000000000000001E-2</v>
          </cell>
        </row>
        <row r="23">
          <cell r="C23">
            <v>7.3174999999999768E-2</v>
          </cell>
          <cell r="D23">
            <v>4.7E-2</v>
          </cell>
        </row>
        <row r="24">
          <cell r="C24">
            <v>0.10858977499999978</v>
          </cell>
          <cell r="D24">
            <v>8.1550999999999929E-2</v>
          </cell>
          <cell r="E24">
            <v>3.3000000000000002E-2</v>
          </cell>
        </row>
        <row r="25">
          <cell r="C25">
            <v>0.13187016027499965</v>
          </cell>
          <cell r="D25">
            <v>0.10426357099999972</v>
          </cell>
          <cell r="E25">
            <v>5.4692999999999881E-2</v>
          </cell>
          <cell r="F25">
            <v>2.1000000000000001E-2</v>
          </cell>
        </row>
        <row r="26">
          <cell r="C26">
            <v>0.14432073203802442</v>
          </cell>
          <cell r="D26">
            <v>0.1164104702809996</v>
          </cell>
          <cell r="E26">
            <v>6.6294622999999664E-2</v>
          </cell>
          <cell r="F26">
            <v>3.2230999999999899E-2</v>
          </cell>
          <cell r="G26">
            <v>1.0999999999999999E-2</v>
          </cell>
        </row>
        <row r="27">
          <cell r="C27">
            <v>0.16491850521470885</v>
          </cell>
          <cell r="D27">
            <v>0.1365058587460577</v>
          </cell>
          <cell r="E27">
            <v>8.5487926213999588E-2</v>
          </cell>
          <cell r="F27">
            <v>5.0811157999999912E-2</v>
          </cell>
          <cell r="G27">
            <v>2.9197999999999835E-2</v>
          </cell>
          <cell r="H27">
            <v>1.7999999999999999E-2</v>
          </cell>
        </row>
        <row r="28">
          <cell r="C28">
            <v>0.18122736428771469</v>
          </cell>
          <cell r="D28">
            <v>0.15241694076850254</v>
          </cell>
          <cell r="E28">
            <v>0.10068475718099568</v>
          </cell>
          <cell r="F28">
            <v>6.5522514211999949E-2</v>
          </cell>
          <cell r="G28">
            <v>4.3606771999999738E-2</v>
          </cell>
          <cell r="H28">
            <v>3.2251999999999947E-2</v>
          </cell>
          <cell r="I28">
            <v>1.4E-2</v>
          </cell>
        </row>
        <row r="29">
          <cell r="C29">
            <v>0.19422086529487936</v>
          </cell>
          <cell r="D29">
            <v>0.16509352711695602</v>
          </cell>
          <cell r="E29">
            <v>0.11279228950998643</v>
          </cell>
          <cell r="F29">
            <v>7.7243261868331858E-2</v>
          </cell>
          <cell r="G29">
            <v>5.5086446491999563E-2</v>
          </cell>
          <cell r="H29">
            <v>4.3606771999999738E-2</v>
          </cell>
          <cell r="I29">
            <v>2.5153999999999899E-2</v>
          </cell>
          <cell r="J29">
            <v>1.0999999999999999E-2</v>
          </cell>
        </row>
        <row r="30">
          <cell r="C30">
            <v>0.23243593298431553</v>
          </cell>
          <cell r="D30">
            <v>0.20237651998469874</v>
          </cell>
          <cell r="E30">
            <v>0.14840164277430601</v>
          </cell>
          <cell r="F30">
            <v>0.11171504624811845</v>
          </cell>
          <cell r="G30">
            <v>8.8849212779743558E-2</v>
          </cell>
          <cell r="H30">
            <v>7.7002188703999774E-2</v>
          </cell>
          <cell r="I30">
            <v>5.795892799999991E-2</v>
          </cell>
          <cell r="J30">
            <v>4.3351999999999835E-2</v>
          </cell>
          <cell r="K30">
            <v>3.2000000000000001E-2</v>
          </cell>
        </row>
        <row r="31">
          <cell r="J31">
            <v>4.6482055999999661E-2</v>
          </cell>
        </row>
      </sheetData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x-factor"/>
      <sheetName val="Eindinkomsten"/>
      <sheetName val="Productiviteit TD"/>
      <sheetName val="Kosten AD"/>
      <sheetName val="Kosten TD"/>
      <sheetName val="Vergoedingen AD"/>
      <sheetName val="Catch-up"/>
      <sheetName val="SO"/>
      <sheetName val="Wegingsfactor TD"/>
      <sheetName val="Wegingsfactor AD"/>
      <sheetName val="Rekenvol"/>
      <sheetName val="Volumes"/>
      <sheetName val="ORV"/>
      <sheetName val="CPI&amp;WACC"/>
      <sheetName val="Legenda"/>
      <sheetName val="Bronnen"/>
      <sheetName val="Re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2">
          <cell r="D12">
            <v>5.5E-2</v>
          </cell>
        </row>
        <row r="14">
          <cell r="D14">
            <v>6.2E-2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Dashboard"/>
      <sheetName val="completeren data"/>
      <sheetName val="afschrijvingstermijn"/>
      <sheetName val="investeringsjaar"/>
      <sheetName val="Cogas"/>
      <sheetName val="DNWB"/>
      <sheetName val="Haarlemmermeer"/>
      <sheetName val="Enexis"/>
      <sheetName val="Intergas"/>
      <sheetName val="Liander"/>
      <sheetName val="EndinetRE"/>
      <sheetName val="EndinetOB"/>
      <sheetName val="Rendo"/>
      <sheetName val="Stedin"/>
      <sheetName val="Westland"/>
      <sheetName val="Zebra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resgegevens"/>
      <sheetName val="TAR_Tab 2_Tvoorstel besch afn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tzoekpunten"/>
      <sheetName val="Berekening"/>
      <sheetName val="Correctie ONS"/>
      <sheetName val="Resultaten"/>
      <sheetName val="Database"/>
      <sheetName val="vierkant"/>
      <sheetName val="gegevens"/>
      <sheetName val="deal"/>
      <sheetName val="inkoop"/>
    </sheetNames>
    <sheetDataSet>
      <sheetData sheetId="0" refreshError="1"/>
      <sheetData sheetId="1"/>
      <sheetData sheetId="2" refreshError="1"/>
      <sheetData sheetId="3" refreshError="1"/>
      <sheetData sheetId="4">
        <row r="13">
          <cell r="D1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kpit"/>
      <sheetName val="mandje"/>
      <sheetName val="gegevens"/>
      <sheetName val="individueel"/>
      <sheetName val="fiscus"/>
      <sheetName val="Strategie"/>
      <sheetName val="MAATSTAF"/>
      <sheetName val="Blad1"/>
      <sheetName val="Cok"/>
      <sheetName val="Cok2"/>
      <sheetName val="Blad2"/>
    </sheetNames>
    <sheetDataSet>
      <sheetData sheetId="0">
        <row r="9">
          <cell r="B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Adresgegevens"/>
      <sheetName val="Toelichting"/>
      <sheetName val="Toegestane Omzet"/>
      <sheetName val="Tariefvoorstel en Controle"/>
    </sheetNames>
    <sheetDataSet>
      <sheetData sheetId="0"/>
      <sheetData sheetId="1"/>
      <sheetData sheetId="2"/>
      <sheetData sheetId="3">
        <row r="1">
          <cell r="M1" t="str">
            <v>DELT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ants"/>
      <sheetName val="Data"/>
      <sheetName val="AuditMod"/>
    </sheetNames>
    <sheetDataSet>
      <sheetData sheetId="0">
        <row r="4">
          <cell r="E4">
            <v>6.6000000000000003E-2</v>
          </cell>
        </row>
      </sheetData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ants"/>
      <sheetName val="Data"/>
      <sheetName val="AuditMod"/>
    </sheetNames>
    <sheetDataSet>
      <sheetData sheetId="0">
        <row r="3">
          <cell r="E3">
            <v>0.05</v>
          </cell>
        </row>
        <row r="4">
          <cell r="E4">
            <v>6.6000000000000003E-2</v>
          </cell>
        </row>
      </sheetData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(2)"/>
      <sheetName val="constants"/>
      <sheetName val="Data"/>
      <sheetName val="Calc"/>
      <sheetName val="Results"/>
    </sheetNames>
    <sheetDataSet>
      <sheetData sheetId="0"/>
      <sheetData sheetId="1">
        <row r="3">
          <cell r="E3">
            <v>6.2E-2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BE91F"/>
  </sheetPr>
  <dimension ref="A2:AQ144"/>
  <sheetViews>
    <sheetView showGridLines="0" tabSelected="1" zoomScale="85" zoomScaleNormal="85" workbookViewId="0"/>
  </sheetViews>
  <sheetFormatPr defaultRowHeight="12.75"/>
  <cols>
    <col min="1" max="1" width="3.85546875" style="151" customWidth="1"/>
    <col min="2" max="2" width="60.85546875" style="151" customWidth="1"/>
    <col min="3" max="3" width="18.5703125" style="151" customWidth="1"/>
    <col min="4" max="4" width="27.140625" style="151" customWidth="1"/>
    <col min="5" max="5" width="16.28515625" style="151" customWidth="1"/>
    <col min="6" max="6" width="4.7109375" style="151" customWidth="1"/>
    <col min="7" max="7" width="16.7109375" style="151" customWidth="1"/>
    <col min="8" max="8" width="4.7109375" style="151" customWidth="1"/>
    <col min="9" max="9" width="15" style="151" customWidth="1"/>
    <col min="10" max="10" width="9.85546875" style="151" customWidth="1"/>
    <col min="11" max="11" width="9.140625" style="151"/>
    <col min="12" max="12" width="14.85546875" style="151" customWidth="1"/>
    <col min="13" max="13" width="9.140625" style="151"/>
    <col min="14" max="14" width="15.5703125" style="151" customWidth="1"/>
    <col min="15" max="16" width="9.140625" style="151"/>
    <col min="17" max="17" width="11.7109375" style="151" customWidth="1"/>
    <col min="18" max="16384" width="9.140625" style="151"/>
  </cols>
  <sheetData>
    <row r="2" spans="1:43" s="136" customFormat="1" ht="32.25" customHeight="1">
      <c r="B2" s="137" t="s">
        <v>107</v>
      </c>
    </row>
    <row r="3" spans="1:43" s="139" customFormat="1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</row>
    <row r="4" spans="1:43" s="140" customFormat="1">
      <c r="B4" s="141" t="s">
        <v>108</v>
      </c>
    </row>
    <row r="5" spans="1:43" s="142" customFormat="1">
      <c r="B5" s="143" t="s">
        <v>173</v>
      </c>
    </row>
    <row r="6" spans="1:43" s="140" customFormat="1">
      <c r="B6" s="144" t="s">
        <v>109</v>
      </c>
    </row>
    <row r="7" spans="1:43" s="140" customFormat="1">
      <c r="B7" s="144" t="s">
        <v>110</v>
      </c>
    </row>
    <row r="8" spans="1:43" s="140" customFormat="1">
      <c r="B8" s="144" t="s">
        <v>172</v>
      </c>
    </row>
    <row r="9" spans="1:43" s="140" customFormat="1">
      <c r="B9" s="139"/>
    </row>
    <row r="10" spans="1:43" s="145" customFormat="1">
      <c r="A10" s="138"/>
      <c r="B10" s="138" t="s">
        <v>111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</row>
    <row r="11" spans="1:43" s="145" customFormat="1">
      <c r="A11" s="138"/>
      <c r="B11" s="143" t="s">
        <v>153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</row>
    <row r="12" spans="1:43" s="145" customFormat="1">
      <c r="A12" s="138"/>
      <c r="B12" s="143" t="s">
        <v>98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</row>
    <row r="13" spans="1:43" s="145" customFormat="1">
      <c r="A13" s="138"/>
      <c r="B13" s="143" t="s">
        <v>99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</row>
    <row r="14" spans="1:43" s="145" customFormat="1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</row>
    <row r="15" spans="1:43" s="145" customFormat="1">
      <c r="A15" s="138"/>
      <c r="B15" s="138" t="s">
        <v>112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</row>
    <row r="16" spans="1:43" s="145" customFormat="1">
      <c r="A16" s="138"/>
      <c r="B16" s="162"/>
      <c r="C16" s="162"/>
      <c r="D16" s="162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</row>
    <row r="17" spans="1:43" s="150" customFormat="1">
      <c r="A17" s="148"/>
      <c r="B17" s="149" t="s">
        <v>151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</row>
    <row r="18" spans="1:43" s="145" customForma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</row>
    <row r="19" spans="1:43" s="145" customFormat="1">
      <c r="A19" s="138"/>
      <c r="B19" s="138" t="s">
        <v>152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</row>
    <row r="20" spans="1:43" s="145" customFormat="1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</row>
    <row r="21" spans="1:43" s="145" customFormat="1">
      <c r="A21" s="138"/>
      <c r="B21" s="165" t="s">
        <v>174</v>
      </c>
      <c r="C21" s="121" t="s">
        <v>60</v>
      </c>
      <c r="D21" s="121" t="s">
        <v>61</v>
      </c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</row>
    <row r="22" spans="1:43" s="145" customFormat="1">
      <c r="A22" s="138"/>
      <c r="B22" s="122" t="s">
        <v>62</v>
      </c>
      <c r="C22" s="163" t="s">
        <v>154</v>
      </c>
      <c r="D22" s="163" t="s">
        <v>155</v>
      </c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</row>
    <row r="23" spans="1:43" s="145" customFormat="1">
      <c r="A23" s="138"/>
      <c r="B23" s="122" t="s">
        <v>63</v>
      </c>
      <c r="C23" s="163" t="s">
        <v>156</v>
      </c>
      <c r="D23" s="163" t="s">
        <v>157</v>
      </c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</row>
    <row r="24" spans="1:43" s="145" customFormat="1">
      <c r="A24" s="138"/>
      <c r="B24" s="122" t="s">
        <v>64</v>
      </c>
      <c r="C24" s="163" t="s">
        <v>158</v>
      </c>
      <c r="D24" s="163" t="s">
        <v>159</v>
      </c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</row>
    <row r="25" spans="1:43" s="145" customFormat="1">
      <c r="A25" s="138"/>
      <c r="B25" s="122" t="s">
        <v>65</v>
      </c>
      <c r="C25" s="163" t="s">
        <v>160</v>
      </c>
      <c r="D25" s="163" t="s">
        <v>161</v>
      </c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</row>
    <row r="26" spans="1:43" s="145" customFormat="1">
      <c r="A26" s="138"/>
      <c r="B26" s="122" t="s">
        <v>66</v>
      </c>
      <c r="C26" s="163" t="s">
        <v>162</v>
      </c>
      <c r="D26" s="163" t="s">
        <v>163</v>
      </c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</row>
    <row r="27" spans="1:43" s="145" customFormat="1">
      <c r="A27" s="138"/>
      <c r="B27" s="122" t="s">
        <v>67</v>
      </c>
      <c r="C27" s="163" t="s">
        <v>164</v>
      </c>
      <c r="D27" s="163" t="s">
        <v>165</v>
      </c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</row>
    <row r="28" spans="1:43" s="145" customFormat="1">
      <c r="A28" s="138"/>
      <c r="B28" s="122" t="s">
        <v>68</v>
      </c>
      <c r="C28" s="163" t="s">
        <v>166</v>
      </c>
      <c r="D28" s="163" t="s">
        <v>167</v>
      </c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</row>
    <row r="29" spans="1:43" s="145" customFormat="1">
      <c r="A29" s="138"/>
      <c r="B29" s="122" t="s">
        <v>69</v>
      </c>
      <c r="C29" s="163" t="s">
        <v>168</v>
      </c>
      <c r="D29" s="163" t="s">
        <v>169</v>
      </c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</row>
    <row r="30" spans="1:43" s="145" customFormat="1">
      <c r="A30" s="138"/>
      <c r="B30" s="124" t="s">
        <v>94</v>
      </c>
      <c r="C30" s="164" t="s">
        <v>170</v>
      </c>
      <c r="D30" s="164" t="s">
        <v>171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</row>
    <row r="31" spans="1:43" s="145" customFormat="1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</row>
    <row r="32" spans="1:43" s="140" customFormat="1">
      <c r="B32" s="146"/>
      <c r="C32" s="147"/>
    </row>
    <row r="33" spans="1:42" s="150" customFormat="1">
      <c r="A33" s="148"/>
      <c r="B33" s="149" t="s">
        <v>149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</row>
    <row r="35" spans="1:42">
      <c r="B35" s="138" t="s">
        <v>100</v>
      </c>
      <c r="C35" s="138"/>
      <c r="D35" s="138"/>
      <c r="E35" s="138" t="s">
        <v>6</v>
      </c>
    </row>
    <row r="36" spans="1:42">
      <c r="B36" s="138" t="s">
        <v>101</v>
      </c>
      <c r="C36" s="138"/>
      <c r="D36" s="138"/>
      <c r="E36" s="152" t="s">
        <v>113</v>
      </c>
    </row>
    <row r="37" spans="1:42">
      <c r="B37" s="138"/>
      <c r="C37" s="138"/>
      <c r="D37" s="138"/>
      <c r="E37" s="152" t="s">
        <v>115</v>
      </c>
    </row>
    <row r="39" spans="1:42">
      <c r="B39" s="153" t="s">
        <v>102</v>
      </c>
      <c r="C39" s="153" t="s">
        <v>150</v>
      </c>
      <c r="D39" s="146" t="s">
        <v>103</v>
      </c>
      <c r="E39" s="153" t="s">
        <v>104</v>
      </c>
      <c r="F39" s="153"/>
      <c r="G39" s="153" t="s">
        <v>105</v>
      </c>
      <c r="H39" s="139"/>
      <c r="I39" s="153" t="s">
        <v>106</v>
      </c>
    </row>
    <row r="40" spans="1:42">
      <c r="B40" s="151" t="s">
        <v>114</v>
      </c>
      <c r="D40" s="139"/>
      <c r="E40" s="139"/>
      <c r="F40" s="139"/>
      <c r="G40" s="139"/>
      <c r="H40" s="139"/>
      <c r="I40" s="139"/>
      <c r="K40" s="156"/>
    </row>
    <row r="41" spans="1:42">
      <c r="B41" s="151" t="s">
        <v>116</v>
      </c>
      <c r="C41" s="160">
        <v>1977</v>
      </c>
      <c r="D41" s="139" t="s">
        <v>117</v>
      </c>
      <c r="E41" s="154">
        <v>10865999.809999993</v>
      </c>
      <c r="G41" s="154">
        <v>-125165.28999999911</v>
      </c>
      <c r="I41" s="155">
        <f t="shared" ref="I41" si="0">E41+G41</f>
        <v>10740834.519999994</v>
      </c>
      <c r="K41" s="156"/>
    </row>
    <row r="42" spans="1:42">
      <c r="B42" s="151" t="s">
        <v>116</v>
      </c>
      <c r="C42" s="160">
        <v>1978</v>
      </c>
      <c r="D42" s="139" t="s">
        <v>118</v>
      </c>
      <c r="E42" s="154">
        <v>11586324.210000006</v>
      </c>
      <c r="G42" s="154">
        <v>-138848.58000000007</v>
      </c>
      <c r="I42" s="155">
        <f t="shared" ref="I42:I72" si="1">E42+G42</f>
        <v>11447475.630000006</v>
      </c>
      <c r="K42" s="156"/>
    </row>
    <row r="43" spans="1:42">
      <c r="B43" s="151" t="s">
        <v>116</v>
      </c>
      <c r="C43" s="160">
        <v>1979</v>
      </c>
      <c r="D43" s="139" t="s">
        <v>119</v>
      </c>
      <c r="E43" s="154">
        <v>11922647.079999998</v>
      </c>
      <c r="G43" s="154">
        <v>-143989.46000000089</v>
      </c>
      <c r="I43" s="155">
        <f t="shared" si="1"/>
        <v>11778657.619999997</v>
      </c>
      <c r="K43" s="156"/>
    </row>
    <row r="44" spans="1:42">
      <c r="B44" s="151" t="s">
        <v>116</v>
      </c>
      <c r="C44" s="160">
        <v>1980</v>
      </c>
      <c r="D44" s="139" t="s">
        <v>120</v>
      </c>
      <c r="E44" s="154">
        <v>14756587.129999997</v>
      </c>
      <c r="G44" s="154">
        <v>-159727.46000000089</v>
      </c>
      <c r="I44" s="155">
        <f t="shared" si="1"/>
        <v>14596859.669999996</v>
      </c>
      <c r="J44" s="153"/>
      <c r="K44" s="153"/>
    </row>
    <row r="45" spans="1:42">
      <c r="B45" s="151" t="s">
        <v>116</v>
      </c>
      <c r="C45" s="160">
        <v>1981</v>
      </c>
      <c r="D45" s="139" t="s">
        <v>121</v>
      </c>
      <c r="E45" s="154">
        <v>14991090.650000002</v>
      </c>
      <c r="G45" s="154">
        <v>-187235.61999999918</v>
      </c>
      <c r="I45" s="155">
        <f t="shared" si="1"/>
        <v>14803855.030000003</v>
      </c>
      <c r="J45" s="153"/>
      <c r="K45" s="153"/>
    </row>
    <row r="46" spans="1:42">
      <c r="B46" s="151" t="s">
        <v>116</v>
      </c>
      <c r="C46" s="160">
        <v>1982</v>
      </c>
      <c r="D46" s="139" t="s">
        <v>122</v>
      </c>
      <c r="E46" s="154">
        <v>14711989.009999994</v>
      </c>
      <c r="G46" s="154">
        <v>-167454.88000000082</v>
      </c>
      <c r="I46" s="155">
        <f t="shared" si="1"/>
        <v>14544534.129999993</v>
      </c>
    </row>
    <row r="47" spans="1:42">
      <c r="B47" s="151" t="s">
        <v>116</v>
      </c>
      <c r="C47" s="160">
        <v>1983</v>
      </c>
      <c r="D47" s="139" t="s">
        <v>123</v>
      </c>
      <c r="E47" s="154">
        <v>13372022.800000004</v>
      </c>
      <c r="G47" s="154">
        <v>-181709.01999999955</v>
      </c>
      <c r="I47" s="155">
        <f t="shared" si="1"/>
        <v>13190313.780000005</v>
      </c>
    </row>
    <row r="48" spans="1:42">
      <c r="B48" s="151" t="s">
        <v>116</v>
      </c>
      <c r="C48" s="160">
        <v>1984</v>
      </c>
      <c r="D48" s="139" t="s">
        <v>124</v>
      </c>
      <c r="E48" s="154">
        <v>14746605.870000005</v>
      </c>
      <c r="G48" s="154">
        <v>-214413.4299999997</v>
      </c>
      <c r="I48" s="155">
        <f t="shared" si="1"/>
        <v>14532192.440000005</v>
      </c>
    </row>
    <row r="49" spans="2:9">
      <c r="B49" s="151" t="s">
        <v>116</v>
      </c>
      <c r="C49" s="160">
        <v>1985</v>
      </c>
      <c r="D49" s="139" t="s">
        <v>125</v>
      </c>
      <c r="E49" s="154">
        <v>19201110.23</v>
      </c>
      <c r="G49" s="154">
        <v>-186573.08999999985</v>
      </c>
      <c r="I49" s="155">
        <f t="shared" si="1"/>
        <v>19014537.140000001</v>
      </c>
    </row>
    <row r="50" spans="2:9">
      <c r="B50" s="151" t="s">
        <v>116</v>
      </c>
      <c r="C50" s="160">
        <v>1986</v>
      </c>
      <c r="D50" s="139" t="s">
        <v>126</v>
      </c>
      <c r="E50" s="154">
        <v>15393167.800000004</v>
      </c>
      <c r="G50" s="154">
        <v>-311975.25999999978</v>
      </c>
      <c r="I50" s="155">
        <f t="shared" si="1"/>
        <v>15081192.540000005</v>
      </c>
    </row>
    <row r="51" spans="2:9">
      <c r="B51" s="151" t="s">
        <v>116</v>
      </c>
      <c r="C51" s="160">
        <v>1987</v>
      </c>
      <c r="D51" s="139" t="s">
        <v>127</v>
      </c>
      <c r="E51" s="154">
        <v>29399751.470000014</v>
      </c>
      <c r="G51" s="154">
        <v>-476803.21000000089</v>
      </c>
      <c r="I51" s="155">
        <f t="shared" si="1"/>
        <v>28922948.260000013</v>
      </c>
    </row>
    <row r="52" spans="2:9">
      <c r="B52" s="151" t="s">
        <v>116</v>
      </c>
      <c r="C52" s="160">
        <v>1988</v>
      </c>
      <c r="D52" s="139" t="s">
        <v>128</v>
      </c>
      <c r="E52" s="154">
        <v>18395806.339999996</v>
      </c>
      <c r="G52" s="154">
        <v>-23430.030000001192</v>
      </c>
      <c r="I52" s="155">
        <f t="shared" si="1"/>
        <v>18372376.309999995</v>
      </c>
    </row>
    <row r="53" spans="2:9">
      <c r="B53" s="151" t="s">
        <v>116</v>
      </c>
      <c r="C53" s="160">
        <v>1989</v>
      </c>
      <c r="D53" s="139" t="s">
        <v>129</v>
      </c>
      <c r="E53" s="154">
        <v>18072041.509999983</v>
      </c>
      <c r="G53" s="154">
        <v>-605795.69000000134</v>
      </c>
      <c r="I53" s="155">
        <f t="shared" si="1"/>
        <v>17466245.819999982</v>
      </c>
    </row>
    <row r="54" spans="2:9">
      <c r="B54" s="151" t="s">
        <v>116</v>
      </c>
      <c r="C54" s="160">
        <v>1990</v>
      </c>
      <c r="D54" s="139" t="s">
        <v>130</v>
      </c>
      <c r="E54" s="154">
        <v>18352400.030000001</v>
      </c>
      <c r="G54" s="154">
        <v>-1485490.379999999</v>
      </c>
      <c r="I54" s="155">
        <f t="shared" si="1"/>
        <v>16866909.650000002</v>
      </c>
    </row>
    <row r="55" spans="2:9">
      <c r="B55" s="151" t="s">
        <v>116</v>
      </c>
      <c r="C55" s="160">
        <v>1991</v>
      </c>
      <c r="D55" s="139" t="s">
        <v>131</v>
      </c>
      <c r="E55" s="154">
        <v>17079724.330000017</v>
      </c>
      <c r="G55" s="154">
        <v>-1392401.4499999993</v>
      </c>
      <c r="I55" s="155">
        <f t="shared" si="1"/>
        <v>15687322.880000018</v>
      </c>
    </row>
    <row r="56" spans="2:9">
      <c r="B56" s="151" t="s">
        <v>116</v>
      </c>
      <c r="C56" s="160">
        <v>1992</v>
      </c>
      <c r="D56" s="139" t="s">
        <v>132</v>
      </c>
      <c r="E56" s="154">
        <v>19705049.149999995</v>
      </c>
      <c r="G56" s="154">
        <v>-1596826.4699999988</v>
      </c>
      <c r="I56" s="155">
        <f t="shared" si="1"/>
        <v>18108222.679999996</v>
      </c>
    </row>
    <row r="57" spans="2:9">
      <c r="B57" s="151" t="s">
        <v>116</v>
      </c>
      <c r="C57" s="160">
        <v>1993</v>
      </c>
      <c r="D57" s="139" t="s">
        <v>133</v>
      </c>
      <c r="E57" s="154">
        <v>19353469.929999992</v>
      </c>
      <c r="G57" s="154">
        <v>-2368149.91</v>
      </c>
      <c r="I57" s="155">
        <f t="shared" si="1"/>
        <v>16985320.019999992</v>
      </c>
    </row>
    <row r="58" spans="2:9">
      <c r="B58" s="151" t="s">
        <v>116</v>
      </c>
      <c r="C58" s="160">
        <v>1994</v>
      </c>
      <c r="D58" s="139" t="s">
        <v>134</v>
      </c>
      <c r="E58" s="154">
        <v>17553366.740000002</v>
      </c>
      <c r="G58" s="154">
        <v>-1671060.8499999996</v>
      </c>
      <c r="I58" s="155">
        <f t="shared" si="1"/>
        <v>15882305.890000002</v>
      </c>
    </row>
    <row r="59" spans="2:9">
      <c r="B59" s="151" t="s">
        <v>116</v>
      </c>
      <c r="C59" s="160">
        <v>1995</v>
      </c>
      <c r="D59" s="139" t="s">
        <v>135</v>
      </c>
      <c r="E59" s="154">
        <v>15420902.680000009</v>
      </c>
      <c r="G59" s="154">
        <v>-1740746.75</v>
      </c>
      <c r="I59" s="155">
        <f t="shared" si="1"/>
        <v>13680155.930000009</v>
      </c>
    </row>
    <row r="60" spans="2:9">
      <c r="B60" s="151" t="s">
        <v>116</v>
      </c>
      <c r="C60" s="160">
        <v>1996</v>
      </c>
      <c r="D60" s="139" t="s">
        <v>136</v>
      </c>
      <c r="E60" s="154">
        <v>28136924.730000008</v>
      </c>
      <c r="G60" s="154">
        <v>-2064274.7800000012</v>
      </c>
      <c r="I60" s="155">
        <f t="shared" si="1"/>
        <v>26072649.950000007</v>
      </c>
    </row>
    <row r="61" spans="2:9">
      <c r="B61" s="151" t="s">
        <v>116</v>
      </c>
      <c r="C61" s="160">
        <v>1997</v>
      </c>
      <c r="D61" s="139" t="s">
        <v>137</v>
      </c>
      <c r="E61" s="154">
        <v>19275051.220000006</v>
      </c>
      <c r="G61" s="154">
        <v>-2112179.9600000009</v>
      </c>
      <c r="I61" s="155">
        <f t="shared" si="1"/>
        <v>17162871.260000005</v>
      </c>
    </row>
    <row r="62" spans="2:9">
      <c r="B62" s="151" t="s">
        <v>116</v>
      </c>
      <c r="C62" s="160">
        <v>1998</v>
      </c>
      <c r="D62" s="139" t="s">
        <v>138</v>
      </c>
      <c r="E62" s="154">
        <v>15824574.10999999</v>
      </c>
      <c r="G62" s="154">
        <v>-1924313.2699999996</v>
      </c>
      <c r="I62" s="155">
        <f t="shared" si="1"/>
        <v>13900260.839999991</v>
      </c>
    </row>
    <row r="63" spans="2:9">
      <c r="B63" s="151" t="s">
        <v>116</v>
      </c>
      <c r="C63" s="160">
        <v>1999</v>
      </c>
      <c r="D63" s="139" t="s">
        <v>139</v>
      </c>
      <c r="E63" s="154">
        <v>12893390.060000002</v>
      </c>
      <c r="G63" s="154">
        <v>-2391785.09</v>
      </c>
      <c r="I63" s="155">
        <f t="shared" si="1"/>
        <v>10501604.970000003</v>
      </c>
    </row>
    <row r="64" spans="2:9">
      <c r="B64" s="151" t="s">
        <v>116</v>
      </c>
      <c r="C64" s="160">
        <v>2000</v>
      </c>
      <c r="D64" s="139" t="s">
        <v>140</v>
      </c>
      <c r="E64" s="154">
        <v>16890566.519999996</v>
      </c>
      <c r="G64" s="154">
        <v>-2824237.2300000004</v>
      </c>
      <c r="I64" s="155">
        <f t="shared" si="1"/>
        <v>14066329.289999995</v>
      </c>
    </row>
    <row r="65" spans="2:9">
      <c r="B65" s="151" t="s">
        <v>116</v>
      </c>
      <c r="C65" s="160">
        <v>2001</v>
      </c>
      <c r="D65" s="139" t="s">
        <v>141</v>
      </c>
      <c r="E65" s="154">
        <v>11399860.68</v>
      </c>
      <c r="G65" s="154">
        <v>-2913891.6999999993</v>
      </c>
      <c r="I65" s="155">
        <f t="shared" si="1"/>
        <v>8485968.9800000004</v>
      </c>
    </row>
    <row r="66" spans="2:9">
      <c r="B66" s="151" t="s">
        <v>116</v>
      </c>
      <c r="C66" s="160">
        <v>2002</v>
      </c>
      <c r="D66" s="139" t="s">
        <v>142</v>
      </c>
      <c r="E66" s="154">
        <v>59863175.79999999</v>
      </c>
      <c r="G66" s="154">
        <v>-2700179.7599999979</v>
      </c>
      <c r="I66" s="155">
        <f t="shared" si="1"/>
        <v>57162996.039999992</v>
      </c>
    </row>
    <row r="67" spans="2:9">
      <c r="B67" s="151" t="s">
        <v>116</v>
      </c>
      <c r="C67" s="160">
        <v>2003</v>
      </c>
      <c r="D67" s="139" t="s">
        <v>143</v>
      </c>
      <c r="E67" s="154">
        <v>14252073.480000004</v>
      </c>
      <c r="G67" s="154">
        <v>-5288258.370000001</v>
      </c>
      <c r="I67" s="155">
        <f t="shared" si="1"/>
        <v>8963815.1100000031</v>
      </c>
    </row>
    <row r="68" spans="2:9">
      <c r="B68" s="151" t="s">
        <v>116</v>
      </c>
      <c r="C68" s="160">
        <v>2004</v>
      </c>
      <c r="D68" s="139" t="s">
        <v>144</v>
      </c>
      <c r="E68" s="154">
        <v>21256327.700000003</v>
      </c>
      <c r="G68" s="154">
        <v>-16909294.93</v>
      </c>
      <c r="I68" s="155">
        <f t="shared" si="1"/>
        <v>4347032.7700000033</v>
      </c>
    </row>
    <row r="69" spans="2:9">
      <c r="B69" s="151" t="s">
        <v>116</v>
      </c>
      <c r="C69" s="160">
        <v>2005</v>
      </c>
      <c r="D69" s="139" t="s">
        <v>145</v>
      </c>
      <c r="E69" s="154">
        <v>24675617.749999996</v>
      </c>
      <c r="G69" s="154">
        <v>-11842914.209999997</v>
      </c>
      <c r="I69" s="155">
        <f t="shared" si="1"/>
        <v>12832703.539999999</v>
      </c>
    </row>
    <row r="70" spans="2:9">
      <c r="B70" s="151" t="s">
        <v>116</v>
      </c>
      <c r="C70" s="160">
        <v>2006</v>
      </c>
      <c r="D70" s="139" t="s">
        <v>146</v>
      </c>
      <c r="E70" s="157">
        <v>30825491.490000017</v>
      </c>
      <c r="G70" s="154">
        <v>72343</v>
      </c>
      <c r="I70" s="155">
        <f t="shared" si="1"/>
        <v>30897834.490000017</v>
      </c>
    </row>
    <row r="71" spans="2:9">
      <c r="B71" s="151" t="s">
        <v>116</v>
      </c>
      <c r="C71" s="160">
        <v>2007</v>
      </c>
      <c r="D71" s="139" t="s">
        <v>147</v>
      </c>
      <c r="E71" s="157">
        <v>31039982.919999894</v>
      </c>
      <c r="G71" s="154">
        <v>-408186</v>
      </c>
      <c r="I71" s="155">
        <f t="shared" si="1"/>
        <v>30631796.919999894</v>
      </c>
    </row>
    <row r="72" spans="2:9">
      <c r="B72" s="151" t="s">
        <v>116</v>
      </c>
      <c r="C72" s="160">
        <v>2008</v>
      </c>
      <c r="D72" s="139" t="s">
        <v>148</v>
      </c>
      <c r="E72" s="157">
        <v>30685090.679999918</v>
      </c>
      <c r="G72" s="154">
        <v>-709876</v>
      </c>
      <c r="I72" s="155">
        <f t="shared" si="1"/>
        <v>29975214.679999918</v>
      </c>
    </row>
    <row r="114" spans="1:25" s="150" customFormat="1">
      <c r="A114" s="148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</row>
    <row r="122" spans="1:25" s="150" customFormat="1">
      <c r="A122" s="148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</row>
    <row r="144" spans="1:25" s="150" customFormat="1">
      <c r="A144" s="148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</row>
  </sheetData>
  <pageMargins left="0.74803149606299213" right="0.74803149606299213" top="0.98425196850393704" bottom="0.98425196850393704" header="0.51181102362204722" footer="0.51181102362204722"/>
  <pageSetup paperSize="8" scale="50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DF111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4.25"/>
  <cols>
    <col min="1" max="1" width="29" style="24" customWidth="1"/>
    <col min="2" max="8" width="15.85546875" style="24" customWidth="1"/>
    <col min="9" max="16384" width="9.140625" style="24"/>
  </cols>
  <sheetData>
    <row r="1" spans="1:110" ht="15" customHeight="1">
      <c r="A1" s="48" t="s">
        <v>3</v>
      </c>
      <c r="B1" s="30"/>
      <c r="C1" s="30"/>
      <c r="D1" s="30"/>
      <c r="E1" s="30"/>
      <c r="F1" s="30"/>
      <c r="G1" s="30"/>
      <c r="H1" s="30"/>
    </row>
    <row r="2" spans="1:110" s="40" customForma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</row>
    <row r="3" spans="1:110" s="41" customFormat="1" ht="66" customHeight="1">
      <c r="A3" s="31"/>
      <c r="B3" s="18" t="s">
        <v>0</v>
      </c>
      <c r="C3" s="37" t="s">
        <v>10</v>
      </c>
      <c r="D3" s="57" t="s">
        <v>52</v>
      </c>
      <c r="E3" s="19" t="s">
        <v>37</v>
      </c>
      <c r="F3" s="19" t="s">
        <v>36</v>
      </c>
      <c r="G3" s="19" t="s">
        <v>49</v>
      </c>
      <c r="H3" s="19" t="s">
        <v>48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</row>
    <row r="4" spans="1:110" s="40" customFormat="1" ht="15">
      <c r="A4" s="20" t="s">
        <v>47</v>
      </c>
      <c r="B4" s="21">
        <v>1958</v>
      </c>
      <c r="C4" s="42">
        <v>351</v>
      </c>
      <c r="D4" s="58">
        <v>21739.492452346571</v>
      </c>
      <c r="E4" s="28">
        <v>15</v>
      </c>
      <c r="F4" s="50">
        <f>1/Dashboard!$B$2</f>
        <v>3.5714285714285712E-2</v>
      </c>
      <c r="G4" s="50">
        <f>MAX(0,1-F4/2-SUM(F5:F$55))</f>
        <v>0</v>
      </c>
      <c r="H4" s="23">
        <f t="shared" ref="H4:H35" si="0">D4*G4</f>
        <v>0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</row>
    <row r="5" spans="1:110" s="40" customFormat="1">
      <c r="A5" s="24"/>
      <c r="B5" s="21">
        <v>1959</v>
      </c>
      <c r="C5" s="42">
        <v>206</v>
      </c>
      <c r="D5" s="39">
        <v>12867.050705415162</v>
      </c>
      <c r="E5" s="28">
        <v>15</v>
      </c>
      <c r="F5" s="50">
        <f>1/Dashboard!$B$2</f>
        <v>3.5714285714285712E-2</v>
      </c>
      <c r="G5" s="50">
        <f>MAX(0,1-F5/2-SUM(F6:F$55))</f>
        <v>0</v>
      </c>
      <c r="H5" s="23">
        <f t="shared" si="0"/>
        <v>0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</row>
    <row r="6" spans="1:110" s="40" customFormat="1">
      <c r="A6" s="24"/>
      <c r="B6" s="21">
        <v>1960</v>
      </c>
      <c r="C6" s="42">
        <v>352</v>
      </c>
      <c r="D6" s="39">
        <v>22546.822808182911</v>
      </c>
      <c r="E6" s="28">
        <v>15</v>
      </c>
      <c r="F6" s="50">
        <f>1/Dashboard!$B$2</f>
        <v>3.5714285714285712E-2</v>
      </c>
      <c r="G6" s="50">
        <f>MAX(0,1-F6/2-SUM(F7:F$55))</f>
        <v>0</v>
      </c>
      <c r="H6" s="23">
        <f t="shared" si="0"/>
        <v>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</row>
    <row r="7" spans="1:110" s="40" customFormat="1">
      <c r="A7" s="24"/>
      <c r="B7" s="21">
        <v>1961</v>
      </c>
      <c r="C7" s="42">
        <v>331</v>
      </c>
      <c r="D7" s="39">
        <v>21554.720438146811</v>
      </c>
      <c r="E7" s="28">
        <v>15</v>
      </c>
      <c r="F7" s="50">
        <f>1/Dashboard!$B$2</f>
        <v>3.5714285714285712E-2</v>
      </c>
      <c r="G7" s="50">
        <f>MAX(0,1-F7/2-SUM(F8:F$55))</f>
        <v>0</v>
      </c>
      <c r="H7" s="23">
        <f t="shared" si="0"/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</row>
    <row r="8" spans="1:110" s="40" customFormat="1">
      <c r="A8" s="24"/>
      <c r="B8" s="21">
        <v>1962</v>
      </c>
      <c r="C8" s="42">
        <v>749</v>
      </c>
      <c r="D8" s="39">
        <v>49712.636832972319</v>
      </c>
      <c r="E8" s="28">
        <v>15</v>
      </c>
      <c r="F8" s="50">
        <f>1/Dashboard!$B$2</f>
        <v>3.5714285714285712E-2</v>
      </c>
      <c r="G8" s="50">
        <f>MAX(0,1-F8/2-SUM(F9:F$55))</f>
        <v>0</v>
      </c>
      <c r="H8" s="23">
        <f t="shared" si="0"/>
        <v>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</row>
    <row r="9" spans="1:110" s="40" customFormat="1">
      <c r="A9" s="24"/>
      <c r="B9" s="21">
        <v>1963</v>
      </c>
      <c r="C9" s="42">
        <v>714</v>
      </c>
      <c r="D9" s="39">
        <v>49199.559851263541</v>
      </c>
      <c r="E9" s="28">
        <v>15</v>
      </c>
      <c r="F9" s="50">
        <f>1/Dashboard!$B$2</f>
        <v>3.5714285714285712E-2</v>
      </c>
      <c r="G9" s="50">
        <f>MAX(0,1-F9/2-SUM(F10:F$55))</f>
        <v>0</v>
      </c>
      <c r="H9" s="23">
        <f t="shared" si="0"/>
        <v>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</row>
    <row r="10" spans="1:110" s="40" customFormat="1">
      <c r="A10" s="24"/>
      <c r="B10" s="21">
        <v>1964</v>
      </c>
      <c r="C10" s="42">
        <v>923</v>
      </c>
      <c r="D10" s="39">
        <v>67096.462147172075</v>
      </c>
      <c r="E10" s="28">
        <v>15</v>
      </c>
      <c r="F10" s="50">
        <f>1/Dashboard!$B$2</f>
        <v>3.5714285714285712E-2</v>
      </c>
      <c r="G10" s="50">
        <f>MAX(0,1-F10/2-SUM(F11:F$55))</f>
        <v>0</v>
      </c>
      <c r="H10" s="23">
        <f t="shared" si="0"/>
        <v>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</row>
    <row r="11" spans="1:110" s="40" customFormat="1">
      <c r="A11" s="24"/>
      <c r="B11" s="21">
        <v>1965</v>
      </c>
      <c r="C11" s="42">
        <v>1419</v>
      </c>
      <c r="D11" s="39">
        <v>108548.24116209385</v>
      </c>
      <c r="E11" s="28">
        <v>15</v>
      </c>
      <c r="F11" s="50">
        <f>1/Dashboard!$B$2</f>
        <v>3.5714285714285712E-2</v>
      </c>
      <c r="G11" s="50">
        <f>MAX(0,1-F11/2-SUM(F12:F$55))</f>
        <v>0</v>
      </c>
      <c r="H11" s="23">
        <f t="shared" si="0"/>
        <v>0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</row>
    <row r="12" spans="1:110" s="40" customFormat="1">
      <c r="A12" s="24"/>
      <c r="B12" s="21">
        <v>1966</v>
      </c>
      <c r="C12" s="42">
        <v>2215</v>
      </c>
      <c r="D12" s="39">
        <v>179231.09502707582</v>
      </c>
      <c r="E12" s="28">
        <v>15</v>
      </c>
      <c r="F12" s="50">
        <f>1/Dashboard!$B$2</f>
        <v>3.5714285714285712E-2</v>
      </c>
      <c r="G12" s="50">
        <f>MAX(0,1-F12/2-SUM(F13:F$55))</f>
        <v>0</v>
      </c>
      <c r="H12" s="23">
        <f t="shared" si="0"/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</row>
    <row r="13" spans="1:110" s="40" customFormat="1">
      <c r="A13" s="24"/>
      <c r="B13" s="21">
        <v>1967</v>
      </c>
      <c r="C13" s="42">
        <v>1428</v>
      </c>
      <c r="D13" s="39">
        <v>119169.32419783395</v>
      </c>
      <c r="E13" s="28">
        <v>15</v>
      </c>
      <c r="F13" s="50">
        <f>1/Dashboard!$B$2</f>
        <v>3.5714285714285712E-2</v>
      </c>
      <c r="G13" s="50">
        <f>MAX(0,1-F13/2-SUM(F14:F$55))</f>
        <v>0</v>
      </c>
      <c r="H13" s="23">
        <f t="shared" si="0"/>
        <v>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</row>
    <row r="14" spans="1:110" s="40" customFormat="1">
      <c r="A14" s="24"/>
      <c r="B14" s="21">
        <v>1968</v>
      </c>
      <c r="C14" s="42">
        <v>2013</v>
      </c>
      <c r="D14" s="39">
        <v>174180.53116462092</v>
      </c>
      <c r="E14" s="28">
        <v>15</v>
      </c>
      <c r="F14" s="50">
        <f>1/Dashboard!$B$2</f>
        <v>3.5714285714285712E-2</v>
      </c>
      <c r="G14" s="50">
        <f>MAX(0,1-F14/2-SUM(F15:F$55))</f>
        <v>0</v>
      </c>
      <c r="H14" s="23">
        <f t="shared" si="0"/>
        <v>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</row>
    <row r="15" spans="1:110" s="40" customFormat="1">
      <c r="A15" s="24"/>
      <c r="B15" s="21">
        <v>1969</v>
      </c>
      <c r="C15" s="42">
        <v>3293</v>
      </c>
      <c r="D15" s="39">
        <v>306161.30752888083</v>
      </c>
      <c r="E15" s="28">
        <v>15</v>
      </c>
      <c r="F15" s="50">
        <f>1/Dashboard!$B$2</f>
        <v>3.5714285714285712E-2</v>
      </c>
      <c r="G15" s="50">
        <f>MAX(0,1-F15/2-SUM(F16:F$55))</f>
        <v>0</v>
      </c>
      <c r="H15" s="23">
        <f t="shared" si="0"/>
        <v>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</row>
    <row r="16" spans="1:110" s="40" customFormat="1">
      <c r="A16" s="24"/>
      <c r="B16" s="21">
        <v>1970</v>
      </c>
      <c r="C16" s="42">
        <v>2703</v>
      </c>
      <c r="D16" s="39">
        <v>262420.51332382677</v>
      </c>
      <c r="E16" s="28">
        <v>15</v>
      </c>
      <c r="F16" s="50">
        <f>1/Dashboard!$B$2</f>
        <v>3.5714285714285712E-2</v>
      </c>
      <c r="G16" s="50">
        <f>MAX(0,1-F16/2-SUM(F17:F$55))</f>
        <v>0</v>
      </c>
      <c r="H16" s="23">
        <f t="shared" si="0"/>
        <v>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</row>
    <row r="17" spans="1:110" s="40" customFormat="1">
      <c r="A17" s="24"/>
      <c r="B17" s="21">
        <v>1971</v>
      </c>
      <c r="C17" s="42">
        <v>3895</v>
      </c>
      <c r="D17" s="39">
        <v>406682.75500300835</v>
      </c>
      <c r="E17" s="28">
        <v>15</v>
      </c>
      <c r="F17" s="50">
        <f>1/Dashboard!$B$2</f>
        <v>3.5714285714285712E-2</v>
      </c>
      <c r="G17" s="50">
        <f>MAX(0,1-F17/2-SUM(F18:F$55))</f>
        <v>0</v>
      </c>
      <c r="H17" s="23">
        <f t="shared" si="0"/>
        <v>0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</row>
    <row r="18" spans="1:110" s="40" customFormat="1">
      <c r="A18" s="24"/>
      <c r="B18" s="21">
        <v>1972</v>
      </c>
      <c r="C18" s="42">
        <v>4352</v>
      </c>
      <c r="D18" s="39">
        <v>489916.58102912159</v>
      </c>
      <c r="E18" s="28">
        <v>15</v>
      </c>
      <c r="F18" s="50">
        <f>1/Dashboard!$B$2</f>
        <v>3.5714285714285712E-2</v>
      </c>
      <c r="G18" s="50">
        <f>MAX(0,1-F18/2-SUM(F19:F$55))</f>
        <v>0</v>
      </c>
      <c r="H18" s="23">
        <f t="shared" si="0"/>
        <v>0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</row>
    <row r="19" spans="1:110" s="40" customFormat="1">
      <c r="A19" s="24"/>
      <c r="B19" s="21">
        <v>1973</v>
      </c>
      <c r="C19" s="42">
        <v>4494</v>
      </c>
      <c r="D19" s="39">
        <v>546329.6069277979</v>
      </c>
      <c r="E19" s="28">
        <v>15</v>
      </c>
      <c r="F19" s="50">
        <f>1/Dashboard!$B$2</f>
        <v>3.5714285714285712E-2</v>
      </c>
      <c r="G19" s="50">
        <f>MAX(0,1-F19/2-SUM(F20:F$55))</f>
        <v>0</v>
      </c>
      <c r="H19" s="23">
        <f t="shared" si="0"/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</row>
    <row r="20" spans="1:110" s="40" customFormat="1">
      <c r="A20" s="24"/>
      <c r="B20" s="21">
        <v>1974</v>
      </c>
      <c r="C20" s="42">
        <v>4033</v>
      </c>
      <c r="D20" s="39">
        <v>537538.46857677493</v>
      </c>
      <c r="E20" s="28">
        <v>15</v>
      </c>
      <c r="F20" s="50">
        <f>1/Dashboard!$B$2</f>
        <v>3.5714285714285712E-2</v>
      </c>
      <c r="G20" s="50">
        <f>MAX(0,1-F20/2-SUM(F21:F$55))</f>
        <v>0</v>
      </c>
      <c r="H20" s="23">
        <f t="shared" si="0"/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</row>
    <row r="21" spans="1:110" s="40" customFormat="1">
      <c r="A21" s="24"/>
      <c r="B21" s="21">
        <v>1975</v>
      </c>
      <c r="C21" s="42">
        <v>3561</v>
      </c>
      <c r="D21" s="39">
        <v>523009.93815090263</v>
      </c>
      <c r="E21" s="28">
        <v>15</v>
      </c>
      <c r="F21" s="50">
        <f>1/Dashboard!$B$2</f>
        <v>3.5714285714285712E-2</v>
      </c>
      <c r="G21" s="50">
        <f>MAX(0,1-F21/2-SUM(F22:F$55))</f>
        <v>0</v>
      </c>
      <c r="H21" s="23">
        <f t="shared" si="0"/>
        <v>0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</row>
    <row r="22" spans="1:110" s="40" customFormat="1">
      <c r="A22" s="24"/>
      <c r="B22" s="21">
        <v>1976</v>
      </c>
      <c r="C22" s="42">
        <v>3479</v>
      </c>
      <c r="D22" s="39">
        <v>555975.8220586041</v>
      </c>
      <c r="E22" s="28">
        <v>15</v>
      </c>
      <c r="F22" s="50">
        <f>1/Dashboard!$B$2</f>
        <v>3.5714285714285712E-2</v>
      </c>
      <c r="G22" s="50">
        <f>MAX(0,1-F22/2-SUM(F23:F$55))</f>
        <v>0</v>
      </c>
      <c r="H22" s="23">
        <f t="shared" si="0"/>
        <v>0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</row>
    <row r="23" spans="1:110" s="40" customFormat="1">
      <c r="A23" s="24"/>
      <c r="B23" s="21">
        <v>1977</v>
      </c>
      <c r="C23" s="42">
        <v>3545</v>
      </c>
      <c r="D23" s="39">
        <v>604441.20915342949</v>
      </c>
      <c r="E23" s="28">
        <v>15</v>
      </c>
      <c r="F23" s="50">
        <f>1/Dashboard!$B$2</f>
        <v>3.5714285714285712E-2</v>
      </c>
      <c r="G23" s="50">
        <f>MAX(0,1-F23/2-SUM(F24:F$55))</f>
        <v>0</v>
      </c>
      <c r="H23" s="23">
        <f t="shared" si="0"/>
        <v>0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</row>
    <row r="24" spans="1:110" s="40" customFormat="1">
      <c r="A24" s="24"/>
      <c r="B24" s="21">
        <v>1978</v>
      </c>
      <c r="C24" s="42">
        <v>3132</v>
      </c>
      <c r="D24" s="39">
        <v>555662.27844909742</v>
      </c>
      <c r="E24" s="28">
        <v>15</v>
      </c>
      <c r="F24" s="50">
        <f>1/Dashboard!$B$2</f>
        <v>3.5714285714285712E-2</v>
      </c>
      <c r="G24" s="50">
        <f>MAX(0,1-F24/2-SUM(F25:F$55))</f>
        <v>0</v>
      </c>
      <c r="H24" s="23">
        <f t="shared" si="0"/>
        <v>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</row>
    <row r="25" spans="1:110" s="40" customFormat="1">
      <c r="A25" s="24"/>
      <c r="B25" s="21">
        <v>1979</v>
      </c>
      <c r="C25" s="42">
        <v>2686</v>
      </c>
      <c r="D25" s="39">
        <v>496712.80299494584</v>
      </c>
      <c r="E25" s="28">
        <v>15</v>
      </c>
      <c r="F25" s="50">
        <f>1/Dashboard!$B$2</f>
        <v>3.5714285714285712E-2</v>
      </c>
      <c r="G25" s="50">
        <f>MAX(0,1-F25/2-SUM(F26:F$55))</f>
        <v>0</v>
      </c>
      <c r="H25" s="23">
        <f t="shared" si="0"/>
        <v>0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</row>
    <row r="26" spans="1:110" s="40" customFormat="1">
      <c r="A26" s="24"/>
      <c r="B26" s="21">
        <v>1980</v>
      </c>
      <c r="C26" s="42">
        <v>3404</v>
      </c>
      <c r="D26" s="39">
        <v>640047.92319314089</v>
      </c>
      <c r="E26" s="28">
        <v>15</v>
      </c>
      <c r="F26" s="50">
        <f>1/Dashboard!$B$2</f>
        <v>3.5714285714285712E-2</v>
      </c>
      <c r="G26" s="50">
        <f>MAX(0,1-F26/2-SUM(F27:F$55))</f>
        <v>0</v>
      </c>
      <c r="H26" s="23">
        <f t="shared" si="0"/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</row>
    <row r="27" spans="1:110" s="40" customFormat="1">
      <c r="A27" s="24"/>
      <c r="B27" s="21">
        <v>1981</v>
      </c>
      <c r="C27" s="42">
        <v>2915</v>
      </c>
      <c r="D27" s="39">
        <v>611182.26537400717</v>
      </c>
      <c r="E27" s="28">
        <v>15</v>
      </c>
      <c r="F27" s="50">
        <f>1/Dashboard!$B$2</f>
        <v>3.5714285714285712E-2</v>
      </c>
      <c r="G27" s="50">
        <f>MAX(0,1-F27/2-SUM(F28:F$55))</f>
        <v>1.7857142857143127E-2</v>
      </c>
      <c r="H27" s="23">
        <f t="shared" si="0"/>
        <v>10913.969024536007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</row>
    <row r="28" spans="1:110" s="40" customFormat="1">
      <c r="A28" s="24"/>
      <c r="B28" s="21">
        <v>1982</v>
      </c>
      <c r="C28" s="42">
        <v>2386</v>
      </c>
      <c r="D28" s="39">
        <v>461346.5677068592</v>
      </c>
      <c r="E28" s="28">
        <v>15</v>
      </c>
      <c r="F28" s="50">
        <f>1/Dashboard!$B$2</f>
        <v>3.5714285714285712E-2</v>
      </c>
      <c r="G28" s="50">
        <f>MAX(0,1-F28/2-SUM(F29:F$55))</f>
        <v>5.3571428571428825E-2</v>
      </c>
      <c r="H28" s="23">
        <f t="shared" si="0"/>
        <v>24714.994698581861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</row>
    <row r="29" spans="1:110" s="40" customFormat="1">
      <c r="A29" s="24"/>
      <c r="B29" s="21">
        <v>1983</v>
      </c>
      <c r="C29" s="42">
        <v>2650</v>
      </c>
      <c r="D29" s="39">
        <v>380600</v>
      </c>
      <c r="E29" s="28">
        <v>15</v>
      </c>
      <c r="F29" s="50">
        <f>1/Dashboard!$B$2</f>
        <v>3.5714285714285712E-2</v>
      </c>
      <c r="G29" s="50">
        <f>MAX(0,1-F29/2-SUM(F30:F$55))</f>
        <v>8.9285714285714524E-2</v>
      </c>
      <c r="H29" s="23">
        <f t="shared" si="0"/>
        <v>33982.14285714295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</row>
    <row r="30" spans="1:110" s="40" customFormat="1">
      <c r="A30" s="24"/>
      <c r="B30" s="21">
        <v>1984</v>
      </c>
      <c r="C30" s="42">
        <v>3195</v>
      </c>
      <c r="D30" s="39">
        <v>479050</v>
      </c>
      <c r="E30" s="28">
        <v>15</v>
      </c>
      <c r="F30" s="50">
        <f>1/Dashboard!$B$2</f>
        <v>3.5714285714285712E-2</v>
      </c>
      <c r="G30" s="50">
        <f>MAX(0,1-F30/2-SUM(F31:F$55))</f>
        <v>0.12500000000000022</v>
      </c>
      <c r="H30" s="23">
        <f t="shared" si="0"/>
        <v>59881.250000000109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</row>
    <row r="31" spans="1:110" s="40" customFormat="1">
      <c r="A31" s="24"/>
      <c r="B31" s="21">
        <v>1985</v>
      </c>
      <c r="C31" s="42">
        <v>4361</v>
      </c>
      <c r="D31" s="39">
        <v>595100</v>
      </c>
      <c r="E31" s="28">
        <v>15</v>
      </c>
      <c r="F31" s="50">
        <f>1/Dashboard!$B$2</f>
        <v>3.5714285714285712E-2</v>
      </c>
      <c r="G31" s="50">
        <f>MAX(0,1-F31/2-SUM(F32:F$55))</f>
        <v>0.16071428571428592</v>
      </c>
      <c r="H31" s="23">
        <f t="shared" si="0"/>
        <v>95641.071428571551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</row>
    <row r="32" spans="1:110" s="40" customFormat="1">
      <c r="A32" s="24"/>
      <c r="B32" s="21">
        <v>1986</v>
      </c>
      <c r="C32" s="42">
        <v>4061</v>
      </c>
      <c r="D32" s="39">
        <v>536250</v>
      </c>
      <c r="E32" s="28">
        <v>15</v>
      </c>
      <c r="F32" s="50">
        <f>1/Dashboard!$B$2</f>
        <v>3.5714285714285712E-2</v>
      </c>
      <c r="G32" s="50">
        <f>MAX(0,1-F32/2-SUM(F33:F$55))</f>
        <v>0.19642857142857162</v>
      </c>
      <c r="H32" s="23">
        <f t="shared" si="0"/>
        <v>105334.82142857154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</row>
    <row r="33" spans="1:110" s="40" customFormat="1">
      <c r="A33" s="24"/>
      <c r="B33" s="21">
        <v>1987</v>
      </c>
      <c r="C33" s="42">
        <v>4888</v>
      </c>
      <c r="D33" s="39">
        <v>678150</v>
      </c>
      <c r="E33" s="28">
        <v>15</v>
      </c>
      <c r="F33" s="50">
        <f>1/Dashboard!$B$2</f>
        <v>3.5714285714285712E-2</v>
      </c>
      <c r="G33" s="50">
        <f>MAX(0,1-F33/2-SUM(F34:F$55))</f>
        <v>0.23214285714285732</v>
      </c>
      <c r="H33" s="23">
        <f t="shared" si="0"/>
        <v>157427.6785714287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</row>
    <row r="34" spans="1:110" s="40" customFormat="1">
      <c r="A34" s="24"/>
      <c r="B34" s="21">
        <v>1988</v>
      </c>
      <c r="C34" s="42">
        <v>5091</v>
      </c>
      <c r="D34" s="39">
        <v>723800</v>
      </c>
      <c r="E34" s="28">
        <v>15</v>
      </c>
      <c r="F34" s="50">
        <f>1/Dashboard!$B$2</f>
        <v>3.5714285714285712E-2</v>
      </c>
      <c r="G34" s="50">
        <f>MAX(0,1-F34/2-SUM(F35:F$55))</f>
        <v>0.26785714285714302</v>
      </c>
      <c r="H34" s="23">
        <f t="shared" si="0"/>
        <v>193875.00000000012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</row>
    <row r="35" spans="1:110" s="40" customFormat="1">
      <c r="A35" s="24"/>
      <c r="B35" s="21">
        <v>1989</v>
      </c>
      <c r="C35" s="42">
        <v>4114</v>
      </c>
      <c r="D35" s="39">
        <v>618200</v>
      </c>
      <c r="E35" s="28">
        <v>15</v>
      </c>
      <c r="F35" s="50">
        <f>1/Dashboard!$B$2</f>
        <v>3.5714285714285712E-2</v>
      </c>
      <c r="G35" s="50">
        <f>MAX(0,1-F35/2-SUM(F36:F$55))</f>
        <v>0.30357142857142871</v>
      </c>
      <c r="H35" s="23">
        <f t="shared" si="0"/>
        <v>187667.85714285722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</row>
    <row r="36" spans="1:110" s="40" customFormat="1">
      <c r="A36" s="24"/>
      <c r="B36" s="21">
        <v>1990</v>
      </c>
      <c r="C36" s="42">
        <v>3943</v>
      </c>
      <c r="D36" s="39">
        <v>475750</v>
      </c>
      <c r="E36" s="28">
        <v>15</v>
      </c>
      <c r="F36" s="50">
        <f>1/Dashboard!$B$2</f>
        <v>3.5714285714285712E-2</v>
      </c>
      <c r="G36" s="50">
        <f>MAX(0,1-F36/2-SUM(F37:F$55))</f>
        <v>0.33928571428571441</v>
      </c>
      <c r="H36" s="23">
        <f t="shared" ref="H36:H54" si="1">D36*G36</f>
        <v>161415.17857142864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</row>
    <row r="37" spans="1:110" s="40" customFormat="1">
      <c r="A37" s="24"/>
      <c r="B37" s="21">
        <v>1991</v>
      </c>
      <c r="C37" s="42">
        <v>4262</v>
      </c>
      <c r="D37" s="39">
        <v>1023550</v>
      </c>
      <c r="E37" s="28">
        <v>15</v>
      </c>
      <c r="F37" s="50">
        <f>1/Dashboard!$B$2</f>
        <v>3.5714285714285712E-2</v>
      </c>
      <c r="G37" s="50">
        <f>MAX(0,1-F37/2-SUM(F38:F$55))</f>
        <v>0.37500000000000011</v>
      </c>
      <c r="H37" s="23">
        <f t="shared" si="1"/>
        <v>383831.25000000012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</row>
    <row r="38" spans="1:110" s="40" customFormat="1">
      <c r="A38" s="24"/>
      <c r="B38" s="21">
        <v>1992</v>
      </c>
      <c r="C38" s="42">
        <v>4086</v>
      </c>
      <c r="D38" s="39">
        <v>1076900</v>
      </c>
      <c r="E38" s="28">
        <v>15</v>
      </c>
      <c r="F38" s="50">
        <f>1/Dashboard!$B$2</f>
        <v>3.5714285714285712E-2</v>
      </c>
      <c r="G38" s="50">
        <f>MAX(0,1-F38/2-SUM(F39:F$55))</f>
        <v>0.41071428571428581</v>
      </c>
      <c r="H38" s="23">
        <f t="shared" si="1"/>
        <v>442298.21428571438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</row>
    <row r="39" spans="1:110" s="40" customFormat="1">
      <c r="A39" s="24"/>
      <c r="B39" s="21">
        <v>1993</v>
      </c>
      <c r="C39" s="42">
        <v>4253</v>
      </c>
      <c r="D39" s="39">
        <v>1090100</v>
      </c>
      <c r="E39" s="28">
        <v>15</v>
      </c>
      <c r="F39" s="50">
        <f>1/Dashboard!$B$2</f>
        <v>3.5714285714285712E-2</v>
      </c>
      <c r="G39" s="50">
        <f>MAX(0,1-F39/2-SUM(F40:F$55))</f>
        <v>0.44642857142857151</v>
      </c>
      <c r="H39" s="23">
        <f t="shared" si="1"/>
        <v>486651.7857142858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</row>
    <row r="40" spans="1:110" s="40" customFormat="1">
      <c r="A40" s="24"/>
      <c r="B40" s="21">
        <v>1994</v>
      </c>
      <c r="C40" s="42">
        <v>3939</v>
      </c>
      <c r="D40" s="39">
        <v>817850</v>
      </c>
      <c r="E40" s="28">
        <v>15</v>
      </c>
      <c r="F40" s="50">
        <f>1/Dashboard!$B$2</f>
        <v>3.5714285714285712E-2</v>
      </c>
      <c r="G40" s="50">
        <f>MAX(0,1-F40/2-SUM(F41:F$55))</f>
        <v>0.48214285714285726</v>
      </c>
      <c r="H40" s="23">
        <f t="shared" si="1"/>
        <v>394320.5357142858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</row>
    <row r="41" spans="1:110" s="40" customFormat="1">
      <c r="A41" s="24"/>
      <c r="B41" s="21">
        <v>1995</v>
      </c>
      <c r="C41" s="42">
        <v>2663</v>
      </c>
      <c r="D41" s="39">
        <v>737550</v>
      </c>
      <c r="E41" s="28">
        <v>15</v>
      </c>
      <c r="F41" s="50">
        <f>1/Dashboard!$B$2</f>
        <v>3.5714285714285712E-2</v>
      </c>
      <c r="G41" s="50">
        <f>MAX(0,1-F41/2-SUM(F42:F$55))</f>
        <v>0.51785714285714302</v>
      </c>
      <c r="H41" s="23">
        <f t="shared" si="1"/>
        <v>381945.53571428586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</row>
    <row r="42" spans="1:110" s="40" customFormat="1">
      <c r="A42" s="24"/>
      <c r="B42" s="21">
        <v>1996</v>
      </c>
      <c r="C42" s="42">
        <v>2988</v>
      </c>
      <c r="D42" s="39">
        <v>465850</v>
      </c>
      <c r="E42" s="28">
        <v>15</v>
      </c>
      <c r="F42" s="50">
        <f>1/Dashboard!$B$2</f>
        <v>3.5714285714285712E-2</v>
      </c>
      <c r="G42" s="50">
        <f>MAX(0,1-F42/2-SUM(F43:F$55))</f>
        <v>0.5535714285714286</v>
      </c>
      <c r="H42" s="23">
        <f t="shared" si="1"/>
        <v>257881.25000000003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</row>
    <row r="43" spans="1:110" s="40" customFormat="1">
      <c r="A43" s="24"/>
      <c r="B43" s="21">
        <v>1997</v>
      </c>
      <c r="C43" s="42">
        <v>3747</v>
      </c>
      <c r="D43" s="39">
        <v>862950</v>
      </c>
      <c r="E43" s="28">
        <v>15</v>
      </c>
      <c r="F43" s="50">
        <f>1/Dashboard!$B$2</f>
        <v>3.5714285714285712E-2</v>
      </c>
      <c r="G43" s="50">
        <f>MAX(0,1-F43/2-SUM(F44:F$55))</f>
        <v>0.58928571428571441</v>
      </c>
      <c r="H43" s="23">
        <f t="shared" si="1"/>
        <v>508524.10714285728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</row>
    <row r="44" spans="1:110" s="40" customFormat="1">
      <c r="A44" s="24"/>
      <c r="B44" s="21">
        <v>1998</v>
      </c>
      <c r="C44" s="42">
        <v>3485</v>
      </c>
      <c r="D44" s="39">
        <v>61050</v>
      </c>
      <c r="E44" s="28">
        <v>15</v>
      </c>
      <c r="F44" s="50">
        <f>1/Dashboard!$B$2</f>
        <v>3.5714285714285712E-2</v>
      </c>
      <c r="G44" s="50">
        <f>MAX(0,1-F44/2-SUM(F45:F$55))</f>
        <v>0.625</v>
      </c>
      <c r="H44" s="23">
        <f t="shared" si="1"/>
        <v>38156.25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</row>
    <row r="45" spans="1:110" s="40" customFormat="1">
      <c r="A45" s="24"/>
      <c r="B45" s="21">
        <v>1999</v>
      </c>
      <c r="C45" s="42">
        <v>2998</v>
      </c>
      <c r="D45" s="39">
        <v>-154120</v>
      </c>
      <c r="E45" s="28">
        <v>15</v>
      </c>
      <c r="F45" s="50">
        <f>1/Dashboard!$B$2</f>
        <v>3.5714285714285712E-2</v>
      </c>
      <c r="G45" s="50">
        <f>MAX(0,1-F45/2-SUM(F46:F$55))</f>
        <v>0.66071428571428581</v>
      </c>
      <c r="H45" s="23">
        <f t="shared" si="1"/>
        <v>-101829.28571428572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</row>
    <row r="46" spans="1:110" s="40" customFormat="1">
      <c r="A46" s="24"/>
      <c r="B46" s="21">
        <v>2000</v>
      </c>
      <c r="C46" s="42">
        <v>2396</v>
      </c>
      <c r="D46" s="39">
        <v>3321680</v>
      </c>
      <c r="E46" s="28">
        <v>15</v>
      </c>
      <c r="F46" s="50">
        <f>1/Dashboard!$B$2</f>
        <v>3.5714285714285712E-2</v>
      </c>
      <c r="G46" s="50">
        <f>MAX(0,1-F46/2-SUM(F47:F$55))</f>
        <v>0.6964285714285714</v>
      </c>
      <c r="H46" s="23">
        <f t="shared" si="1"/>
        <v>2313312.8571428568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</row>
    <row r="47" spans="1:110" s="40" customFormat="1">
      <c r="A47" s="24"/>
      <c r="B47" s="21">
        <v>2001</v>
      </c>
      <c r="C47" s="42">
        <v>1983</v>
      </c>
      <c r="D47" s="39">
        <v>413160</v>
      </c>
      <c r="E47" s="28">
        <v>15</v>
      </c>
      <c r="F47" s="50">
        <f>1/Dashboard!$B$2</f>
        <v>3.5714285714285712E-2</v>
      </c>
      <c r="G47" s="50">
        <f>MAX(0,1-F47/2-SUM(F48:F$55))</f>
        <v>0.73214285714285721</v>
      </c>
      <c r="H47" s="23">
        <f t="shared" si="1"/>
        <v>302492.1428571429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</row>
    <row r="48" spans="1:110" s="40" customFormat="1">
      <c r="A48" s="24"/>
      <c r="B48" s="21">
        <v>2002</v>
      </c>
      <c r="C48" s="42">
        <v>1429</v>
      </c>
      <c r="D48" s="39">
        <v>-369280</v>
      </c>
      <c r="E48" s="28">
        <v>15</v>
      </c>
      <c r="F48" s="50">
        <f>1/Dashboard!$B$2</f>
        <v>3.5714285714285712E-2</v>
      </c>
      <c r="G48" s="50">
        <f>MAX(0,1-F48/2-SUM(F49:F$55))</f>
        <v>0.76785714285714279</v>
      </c>
      <c r="H48" s="23">
        <f t="shared" si="1"/>
        <v>-283554.28571428568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</row>
    <row r="49" spans="1:110" s="40" customFormat="1">
      <c r="A49" s="24"/>
      <c r="B49" s="21">
        <v>2003</v>
      </c>
      <c r="C49" s="42">
        <v>1593</v>
      </c>
      <c r="D49" s="39">
        <v>730360</v>
      </c>
      <c r="E49" s="28">
        <v>15</v>
      </c>
      <c r="F49" s="50">
        <f>1/Dashboard!$B$2</f>
        <v>3.5714285714285712E-2</v>
      </c>
      <c r="G49" s="50">
        <f>MAX(0,1-F49/2-SUM(F50:F$55))</f>
        <v>0.8035714285714286</v>
      </c>
      <c r="H49" s="23">
        <f t="shared" si="1"/>
        <v>586896.42857142864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</row>
    <row r="50" spans="1:110">
      <c r="B50" s="21">
        <v>2004</v>
      </c>
      <c r="C50" s="42">
        <v>1931</v>
      </c>
      <c r="D50" s="39">
        <v>444920</v>
      </c>
      <c r="E50" s="28">
        <v>15</v>
      </c>
      <c r="F50" s="50">
        <f>1/Dashboard!$B$2</f>
        <v>3.5714285714285712E-2</v>
      </c>
      <c r="G50" s="50">
        <f>MAX(0,1-F50/2-SUM(F51:F$55))</f>
        <v>0.83928571428571419</v>
      </c>
      <c r="H50" s="23">
        <f t="shared" si="1"/>
        <v>373414.99999999994</v>
      </c>
    </row>
    <row r="51" spans="1:110">
      <c r="B51" s="21">
        <v>2005</v>
      </c>
      <c r="C51" s="42">
        <v>2047</v>
      </c>
      <c r="D51" s="39">
        <v>275200</v>
      </c>
      <c r="E51" s="28">
        <v>15</v>
      </c>
      <c r="F51" s="50">
        <f>1/Dashboard!$B$2</f>
        <v>3.5714285714285712E-2</v>
      </c>
      <c r="G51" s="50">
        <f>MAX(0,1-F51/2-SUM(F52:F$55))</f>
        <v>0.875</v>
      </c>
      <c r="H51" s="23">
        <f t="shared" si="1"/>
        <v>240800</v>
      </c>
    </row>
    <row r="52" spans="1:110">
      <c r="B52" s="21">
        <v>2006</v>
      </c>
      <c r="C52" s="42">
        <v>3020</v>
      </c>
      <c r="D52" s="39">
        <v>1126320</v>
      </c>
      <c r="E52" s="28">
        <v>45</v>
      </c>
      <c r="F52" s="50">
        <f>1/Dashboard!$B$2</f>
        <v>3.5714285714285712E-2</v>
      </c>
      <c r="G52" s="50">
        <f>MAX(0,1-F52/2-SUM(F53:F$55))</f>
        <v>0.9107142857142857</v>
      </c>
      <c r="H52" s="23">
        <f t="shared" si="1"/>
        <v>1025755.7142857143</v>
      </c>
    </row>
    <row r="53" spans="1:110">
      <c r="B53" s="21">
        <v>2007</v>
      </c>
      <c r="C53" s="42">
        <v>4428</v>
      </c>
      <c r="D53" s="39">
        <v>2437680</v>
      </c>
      <c r="E53" s="28">
        <v>45</v>
      </c>
      <c r="F53" s="50">
        <f>1/Dashboard!$B$2</f>
        <v>3.5714285714285712E-2</v>
      </c>
      <c r="G53" s="50">
        <f>MAX(0,1-F53/2-SUM(F54:F$55))</f>
        <v>0.9464285714285714</v>
      </c>
      <c r="H53" s="23">
        <f t="shared" si="1"/>
        <v>2307090</v>
      </c>
    </row>
    <row r="54" spans="1:110">
      <c r="B54" s="21">
        <v>2008</v>
      </c>
      <c r="C54" s="42">
        <v>4466</v>
      </c>
      <c r="D54" s="39">
        <v>2903240</v>
      </c>
      <c r="E54" s="28">
        <v>45</v>
      </c>
      <c r="F54" s="50">
        <f>1/Dashboard!$B$2</f>
        <v>3.5714285714285712E-2</v>
      </c>
      <c r="G54" s="50">
        <f>MAX(0,1-F54/2-SUM(F55:F$55))</f>
        <v>0.9821428571428571</v>
      </c>
      <c r="H54" s="23">
        <f t="shared" si="1"/>
        <v>2851396.4285714286</v>
      </c>
    </row>
    <row r="55" spans="1:110" ht="15">
      <c r="C55" s="34"/>
      <c r="D55" s="34"/>
      <c r="H55" s="13"/>
    </row>
    <row r="56" spans="1:110" ht="12.75" customHeight="1">
      <c r="B56" s="35"/>
      <c r="D56" s="34"/>
      <c r="G56" s="26" t="s">
        <v>51</v>
      </c>
      <c r="H56" s="17">
        <f>SUM(H4:H54)</f>
        <v>13540237.892294548</v>
      </c>
    </row>
    <row r="57" spans="1:110">
      <c r="D57" s="34"/>
    </row>
    <row r="58" spans="1:110" ht="15">
      <c r="A58" s="27" t="s">
        <v>12</v>
      </c>
      <c r="B58" s="21">
        <v>1958</v>
      </c>
      <c r="C58" s="2">
        <v>0</v>
      </c>
      <c r="D58" s="39">
        <v>-1976.3174956678702</v>
      </c>
      <c r="H58" s="23">
        <f t="shared" ref="H58:H89" si="2">D58*G4</f>
        <v>0</v>
      </c>
    </row>
    <row r="59" spans="1:110">
      <c r="B59" s="21">
        <v>1959</v>
      </c>
      <c r="C59" s="3">
        <v>0</v>
      </c>
      <c r="D59" s="39">
        <v>-1169.7318823104695</v>
      </c>
      <c r="H59" s="23">
        <f t="shared" si="2"/>
        <v>0</v>
      </c>
    </row>
    <row r="60" spans="1:110">
      <c r="B60" s="21">
        <v>1960</v>
      </c>
      <c r="C60" s="3">
        <v>0</v>
      </c>
      <c r="D60" s="39">
        <v>-2049.711164380265</v>
      </c>
      <c r="H60" s="23">
        <f t="shared" si="2"/>
        <v>0</v>
      </c>
    </row>
    <row r="61" spans="1:110">
      <c r="B61" s="21">
        <v>1961</v>
      </c>
      <c r="C61" s="3">
        <v>0</v>
      </c>
      <c r="D61" s="39">
        <v>-1959.5200398315283</v>
      </c>
      <c r="H61" s="23">
        <f t="shared" si="2"/>
        <v>0</v>
      </c>
    </row>
    <row r="62" spans="1:110">
      <c r="B62" s="21">
        <v>1962</v>
      </c>
      <c r="C62" s="3">
        <v>0</v>
      </c>
      <c r="D62" s="39">
        <v>-4519.3306211793024</v>
      </c>
      <c r="H62" s="23">
        <f t="shared" si="2"/>
        <v>0</v>
      </c>
    </row>
    <row r="63" spans="1:110">
      <c r="B63" s="21">
        <v>1963</v>
      </c>
      <c r="C63" s="3">
        <v>0</v>
      </c>
      <c r="D63" s="39">
        <v>-4472.6872592057762</v>
      </c>
      <c r="H63" s="23">
        <f t="shared" si="2"/>
        <v>0</v>
      </c>
    </row>
    <row r="64" spans="1:110">
      <c r="B64" s="21">
        <v>1964</v>
      </c>
      <c r="C64" s="3">
        <v>0</v>
      </c>
      <c r="D64" s="39">
        <v>-6099.6783770156444</v>
      </c>
      <c r="H64" s="23">
        <f t="shared" si="2"/>
        <v>0</v>
      </c>
    </row>
    <row r="65" spans="2:8">
      <c r="B65" s="21">
        <v>1965</v>
      </c>
      <c r="C65" s="3">
        <v>0</v>
      </c>
      <c r="D65" s="39">
        <v>-9868.0219238267127</v>
      </c>
      <c r="H65" s="23">
        <f t="shared" si="2"/>
        <v>0</v>
      </c>
    </row>
    <row r="66" spans="2:8">
      <c r="B66" s="21">
        <v>1966</v>
      </c>
      <c r="C66" s="3">
        <v>0</v>
      </c>
      <c r="D66" s="39">
        <v>-16293.735911552347</v>
      </c>
      <c r="H66" s="23">
        <f t="shared" si="2"/>
        <v>0</v>
      </c>
    </row>
    <row r="67" spans="2:8">
      <c r="B67" s="21">
        <v>1967</v>
      </c>
      <c r="C67" s="3">
        <v>2</v>
      </c>
      <c r="D67" s="39">
        <v>-6138.1798755473537</v>
      </c>
      <c r="H67" s="23">
        <f t="shared" si="2"/>
        <v>0</v>
      </c>
    </row>
    <row r="68" spans="2:8">
      <c r="B68" s="21">
        <v>1968</v>
      </c>
      <c r="C68" s="3">
        <v>3</v>
      </c>
      <c r="D68" s="39">
        <v>-8531.9020868049447</v>
      </c>
      <c r="H68" s="23">
        <f t="shared" si="2"/>
        <v>0</v>
      </c>
    </row>
    <row r="69" spans="2:8">
      <c r="B69" s="21">
        <v>1969</v>
      </c>
      <c r="C69" s="3">
        <v>8</v>
      </c>
      <c r="D69" s="39">
        <v>-6908.3777300662632</v>
      </c>
      <c r="H69" s="23">
        <f t="shared" si="2"/>
        <v>0</v>
      </c>
    </row>
    <row r="70" spans="2:8">
      <c r="B70" s="21">
        <v>1970</v>
      </c>
      <c r="C70" s="3">
        <v>9</v>
      </c>
      <c r="D70" s="39">
        <v>724.62200639592209</v>
      </c>
      <c r="H70" s="23">
        <f t="shared" si="2"/>
        <v>0</v>
      </c>
    </row>
    <row r="71" spans="2:8">
      <c r="B71" s="21">
        <v>1971</v>
      </c>
      <c r="C71" s="3">
        <v>16</v>
      </c>
      <c r="D71" s="39">
        <v>10026.274902243444</v>
      </c>
      <c r="H71" s="23">
        <f t="shared" si="2"/>
        <v>0</v>
      </c>
    </row>
    <row r="72" spans="2:8">
      <c r="B72" s="21">
        <v>1972</v>
      </c>
      <c r="C72" s="3">
        <v>13</v>
      </c>
      <c r="D72" s="39">
        <v>-3367.7183740436903</v>
      </c>
      <c r="H72" s="23">
        <f t="shared" si="2"/>
        <v>0</v>
      </c>
    </row>
    <row r="73" spans="2:8">
      <c r="B73" s="21">
        <v>1973</v>
      </c>
      <c r="C73" s="3">
        <v>17</v>
      </c>
      <c r="D73" s="39">
        <v>8473.8642964553965</v>
      </c>
      <c r="H73" s="23">
        <f t="shared" si="2"/>
        <v>0</v>
      </c>
    </row>
    <row r="74" spans="2:8">
      <c r="B74" s="21">
        <v>1974</v>
      </c>
      <c r="C74" s="3">
        <v>20</v>
      </c>
      <c r="D74" s="39">
        <v>26125.256804800258</v>
      </c>
      <c r="H74" s="23">
        <f t="shared" si="2"/>
        <v>0</v>
      </c>
    </row>
    <row r="75" spans="2:8">
      <c r="B75" s="21">
        <v>1975</v>
      </c>
      <c r="C75" s="3">
        <v>17</v>
      </c>
      <c r="D75" s="39">
        <v>22694.977812693734</v>
      </c>
      <c r="H75" s="23">
        <f t="shared" si="2"/>
        <v>0</v>
      </c>
    </row>
    <row r="76" spans="2:8">
      <c r="B76" s="21">
        <v>1976</v>
      </c>
      <c r="C76" s="3">
        <v>9</v>
      </c>
      <c r="D76" s="39">
        <v>-10081.022346320744</v>
      </c>
      <c r="H76" s="23">
        <f t="shared" si="2"/>
        <v>0</v>
      </c>
    </row>
    <row r="77" spans="2:8">
      <c r="B77" s="21">
        <v>1977</v>
      </c>
      <c r="C77" s="3">
        <v>23</v>
      </c>
      <c r="D77" s="39">
        <v>55375.189305714121</v>
      </c>
      <c r="H77" s="23">
        <f t="shared" si="2"/>
        <v>0</v>
      </c>
    </row>
    <row r="78" spans="2:8">
      <c r="B78" s="21">
        <v>1978</v>
      </c>
      <c r="C78" s="3">
        <v>23</v>
      </c>
      <c r="D78" s="39">
        <v>64280.220671099814</v>
      </c>
      <c r="H78" s="23">
        <f t="shared" si="2"/>
        <v>0</v>
      </c>
    </row>
    <row r="79" spans="2:8">
      <c r="B79" s="21">
        <v>1979</v>
      </c>
      <c r="C79" s="3">
        <v>17</v>
      </c>
      <c r="D79" s="39">
        <v>43285.391649998746</v>
      </c>
      <c r="H79" s="23">
        <f t="shared" si="2"/>
        <v>0</v>
      </c>
    </row>
    <row r="80" spans="2:8">
      <c r="B80" s="21">
        <v>1980</v>
      </c>
      <c r="C80" s="3">
        <v>16</v>
      </c>
      <c r="D80" s="39">
        <v>30486.260699329734</v>
      </c>
      <c r="H80" s="23">
        <f t="shared" si="2"/>
        <v>0</v>
      </c>
    </row>
    <row r="81" spans="2:8">
      <c r="B81" s="21">
        <v>1981</v>
      </c>
      <c r="C81" s="3">
        <v>9</v>
      </c>
      <c r="D81" s="39">
        <v>-2329.8634082945428</v>
      </c>
      <c r="H81" s="23">
        <f t="shared" si="2"/>
        <v>-41.604703719546038</v>
      </c>
    </row>
    <row r="82" spans="2:8">
      <c r="B82" s="21">
        <v>1982</v>
      </c>
      <c r="C82" s="3">
        <v>7</v>
      </c>
      <c r="D82" s="39">
        <v>1927.7335875642266</v>
      </c>
      <c r="H82" s="23">
        <f t="shared" si="2"/>
        <v>103.2714421909412</v>
      </c>
    </row>
    <row r="83" spans="2:8">
      <c r="B83" s="21">
        <v>1983</v>
      </c>
      <c r="C83" s="3">
        <v>11</v>
      </c>
      <c r="D83" s="39">
        <v>36287.507066139064</v>
      </c>
      <c r="H83" s="23">
        <f t="shared" si="2"/>
        <v>3239.9559880481393</v>
      </c>
    </row>
    <row r="84" spans="2:8">
      <c r="B84" s="21">
        <v>1984</v>
      </c>
      <c r="C84" s="3">
        <v>15</v>
      </c>
      <c r="D84" s="39">
        <v>56278.238465886861</v>
      </c>
      <c r="H84" s="23">
        <f t="shared" si="2"/>
        <v>7034.7798082358704</v>
      </c>
    </row>
    <row r="85" spans="2:8">
      <c r="B85" s="21">
        <v>1985</v>
      </c>
      <c r="C85" s="3">
        <v>11</v>
      </c>
      <c r="D85" s="39">
        <v>20752.806887854938</v>
      </c>
      <c r="H85" s="23">
        <f t="shared" si="2"/>
        <v>3335.2725355481193</v>
      </c>
    </row>
    <row r="86" spans="2:8">
      <c r="B86" s="21">
        <v>1986</v>
      </c>
      <c r="C86" s="3">
        <v>12</v>
      </c>
      <c r="D86" s="39">
        <v>33043.2773840066</v>
      </c>
      <c r="H86" s="23">
        <f t="shared" si="2"/>
        <v>6490.6437718584457</v>
      </c>
    </row>
    <row r="87" spans="2:8">
      <c r="B87" s="21">
        <v>1987</v>
      </c>
      <c r="C87" s="3">
        <v>17</v>
      </c>
      <c r="D87" s="39">
        <v>53654.604948471548</v>
      </c>
      <c r="H87" s="23">
        <f t="shared" si="2"/>
        <v>12455.533291609476</v>
      </c>
    </row>
    <row r="88" spans="2:8">
      <c r="B88" s="21">
        <v>1988</v>
      </c>
      <c r="C88" s="3">
        <v>21</v>
      </c>
      <c r="D88" s="39">
        <v>77639.579075531612</v>
      </c>
      <c r="H88" s="23">
        <f t="shared" si="2"/>
        <v>20796.315823803121</v>
      </c>
    </row>
    <row r="89" spans="2:8">
      <c r="B89" s="21">
        <v>1989</v>
      </c>
      <c r="C89" s="3">
        <v>20</v>
      </c>
      <c r="D89" s="39">
        <v>81913.667000043497</v>
      </c>
      <c r="H89" s="23">
        <f t="shared" si="2"/>
        <v>24866.648910727501</v>
      </c>
    </row>
    <row r="90" spans="2:8">
      <c r="B90" s="21">
        <v>1990</v>
      </c>
      <c r="C90" s="3">
        <v>26</v>
      </c>
      <c r="D90" s="39">
        <v>140729.64951950256</v>
      </c>
      <c r="H90" s="23">
        <f t="shared" ref="H90:H108" si="3">D90*G36</f>
        <v>47747.559658402672</v>
      </c>
    </row>
    <row r="91" spans="2:8">
      <c r="B91" s="21">
        <v>1991</v>
      </c>
      <c r="C91" s="3">
        <v>25</v>
      </c>
      <c r="D91" s="39">
        <v>90680.486585206789</v>
      </c>
      <c r="H91" s="23">
        <f t="shared" si="3"/>
        <v>34005.182469452557</v>
      </c>
    </row>
    <row r="92" spans="2:8">
      <c r="B92" s="21">
        <v>1992</v>
      </c>
      <c r="C92" s="3">
        <v>23</v>
      </c>
      <c r="D92" s="39">
        <v>77402.865591164067</v>
      </c>
      <c r="H92" s="23">
        <f t="shared" si="3"/>
        <v>31790.46265351382</v>
      </c>
    </row>
    <row r="93" spans="2:8">
      <c r="B93" s="21">
        <v>1993</v>
      </c>
      <c r="C93" s="3">
        <v>21</v>
      </c>
      <c r="D93" s="39">
        <v>64255.655085445935</v>
      </c>
      <c r="H93" s="23">
        <f t="shared" si="3"/>
        <v>28685.560306002655</v>
      </c>
    </row>
    <row r="94" spans="2:8">
      <c r="B94" s="21">
        <v>1994</v>
      </c>
      <c r="C94" s="3">
        <v>26</v>
      </c>
      <c r="D94" s="39">
        <v>133473.62916902205</v>
      </c>
      <c r="H94" s="23">
        <f t="shared" si="3"/>
        <v>64353.356920778504</v>
      </c>
    </row>
    <row r="95" spans="2:8">
      <c r="B95" s="21">
        <v>1995</v>
      </c>
      <c r="C95" s="3">
        <v>24</v>
      </c>
      <c r="D95" s="39">
        <v>128210.25133713096</v>
      </c>
      <c r="H95" s="23">
        <f t="shared" si="3"/>
        <v>66394.594442442845</v>
      </c>
    </row>
    <row r="96" spans="2:8">
      <c r="B96" s="21">
        <v>1996</v>
      </c>
      <c r="C96" s="3">
        <v>26</v>
      </c>
      <c r="D96" s="39">
        <v>173636.43301300172</v>
      </c>
      <c r="H96" s="23">
        <f t="shared" si="3"/>
        <v>96120.16827505453</v>
      </c>
    </row>
    <row r="97" spans="1:8">
      <c r="B97" s="21">
        <v>1997</v>
      </c>
      <c r="C97" s="3">
        <v>43</v>
      </c>
      <c r="D97" s="39">
        <v>286461.94503630907</v>
      </c>
      <c r="H97" s="23">
        <f t="shared" si="3"/>
        <v>168807.93189639645</v>
      </c>
    </row>
    <row r="98" spans="1:8">
      <c r="B98" s="21">
        <v>1998</v>
      </c>
      <c r="C98" s="3">
        <v>37</v>
      </c>
      <c r="D98" s="39">
        <v>314477.3948775928</v>
      </c>
      <c r="H98" s="23">
        <f t="shared" si="3"/>
        <v>196548.3717984955</v>
      </c>
    </row>
    <row r="99" spans="1:8">
      <c r="B99" s="21">
        <v>1999</v>
      </c>
      <c r="C99" s="3">
        <v>23</v>
      </c>
      <c r="D99" s="39">
        <v>195320</v>
      </c>
      <c r="H99" s="23">
        <f t="shared" si="3"/>
        <v>129050.7142857143</v>
      </c>
    </row>
    <row r="100" spans="1:8">
      <c r="B100" s="21">
        <v>2000</v>
      </c>
      <c r="C100" s="3">
        <v>37</v>
      </c>
      <c r="D100" s="39">
        <v>144520</v>
      </c>
      <c r="H100" s="23">
        <f t="shared" si="3"/>
        <v>100647.85714285714</v>
      </c>
    </row>
    <row r="101" spans="1:8">
      <c r="B101" s="21">
        <v>2001</v>
      </c>
      <c r="C101" s="3">
        <v>29</v>
      </c>
      <c r="D101" s="39">
        <v>-100760</v>
      </c>
      <c r="H101" s="23">
        <f t="shared" si="3"/>
        <v>-73770.71428571429</v>
      </c>
    </row>
    <row r="102" spans="1:8">
      <c r="B102" s="21">
        <v>2002</v>
      </c>
      <c r="C102" s="3">
        <v>45</v>
      </c>
      <c r="D102" s="39">
        <v>184080</v>
      </c>
      <c r="H102" s="23">
        <f t="shared" si="3"/>
        <v>141347.14285714284</v>
      </c>
    </row>
    <row r="103" spans="1:8">
      <c r="B103" s="21">
        <v>2003</v>
      </c>
      <c r="C103" s="3">
        <v>19</v>
      </c>
      <c r="D103" s="39">
        <v>227040</v>
      </c>
      <c r="H103" s="23">
        <f t="shared" si="3"/>
        <v>182442.85714285716</v>
      </c>
    </row>
    <row r="104" spans="1:8">
      <c r="B104" s="21">
        <v>2004</v>
      </c>
      <c r="C104" s="3">
        <v>27</v>
      </c>
      <c r="D104" s="39">
        <v>-72120</v>
      </c>
      <c r="H104" s="23">
        <f t="shared" si="3"/>
        <v>-60529.28571428571</v>
      </c>
    </row>
    <row r="105" spans="1:8">
      <c r="B105" s="21">
        <v>2005</v>
      </c>
      <c r="C105" s="3">
        <v>11</v>
      </c>
      <c r="D105" s="39">
        <v>528800</v>
      </c>
      <c r="H105" s="23">
        <f t="shared" si="3"/>
        <v>462700</v>
      </c>
    </row>
    <row r="106" spans="1:8">
      <c r="B106" s="21">
        <v>2006</v>
      </c>
      <c r="C106" s="3">
        <v>10</v>
      </c>
      <c r="D106" s="39">
        <v>27480</v>
      </c>
      <c r="H106" s="23">
        <f t="shared" si="3"/>
        <v>25026.428571428572</v>
      </c>
    </row>
    <row r="107" spans="1:8">
      <c r="B107" s="21">
        <v>2007</v>
      </c>
      <c r="C107" s="3">
        <v>15</v>
      </c>
      <c r="D107" s="39">
        <v>11520</v>
      </c>
      <c r="H107" s="23">
        <f t="shared" si="3"/>
        <v>10902.857142857143</v>
      </c>
    </row>
    <row r="108" spans="1:8">
      <c r="B108" s="21">
        <v>2008</v>
      </c>
      <c r="C108" s="3">
        <v>15</v>
      </c>
      <c r="D108" s="39">
        <v>59360</v>
      </c>
      <c r="H108" s="23">
        <f t="shared" si="3"/>
        <v>58300</v>
      </c>
    </row>
    <row r="109" spans="1:8" ht="15">
      <c r="C109" s="34"/>
      <c r="D109" s="34"/>
      <c r="H109" s="13"/>
    </row>
    <row r="110" spans="1:8" ht="12.75" customHeight="1">
      <c r="A110" s="30"/>
      <c r="B110" s="26" t="s">
        <v>46</v>
      </c>
      <c r="C110" s="17">
        <f>SUM(C4:C54)+SUM(C58:C108)</f>
        <v>147394</v>
      </c>
      <c r="G110" s="26" t="s">
        <v>50</v>
      </c>
      <c r="H110" s="17">
        <f>SUM(H58:H108)</f>
        <v>1788851.8624316989</v>
      </c>
    </row>
    <row r="111" spans="1:8">
      <c r="D111" s="34"/>
    </row>
  </sheetData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DG111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4.25"/>
  <cols>
    <col min="1" max="1" width="29" style="24" customWidth="1"/>
    <col min="2" max="11" width="15.85546875" style="24" customWidth="1"/>
    <col min="12" max="16384" width="9.140625" style="24"/>
  </cols>
  <sheetData>
    <row r="1" spans="1:111" ht="15">
      <c r="A1" s="48" t="s">
        <v>4</v>
      </c>
      <c r="B1" s="30"/>
      <c r="C1" s="30"/>
      <c r="D1" s="30"/>
      <c r="E1" s="30"/>
      <c r="F1" s="30"/>
      <c r="G1" s="30"/>
      <c r="H1" s="30"/>
    </row>
    <row r="2" spans="1:111" s="40" customForma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</row>
    <row r="3" spans="1:111" s="41" customFormat="1" ht="66" customHeight="1">
      <c r="A3" s="31"/>
      <c r="B3" s="18" t="s">
        <v>0</v>
      </c>
      <c r="C3" s="37" t="s">
        <v>10</v>
      </c>
      <c r="D3" s="57" t="s">
        <v>52</v>
      </c>
      <c r="E3" s="19" t="s">
        <v>37</v>
      </c>
      <c r="F3" s="19" t="s">
        <v>36</v>
      </c>
      <c r="G3" s="19" t="s">
        <v>49</v>
      </c>
      <c r="H3" s="19" t="s">
        <v>48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</row>
    <row r="4" spans="1:111" s="40" customFormat="1" ht="15">
      <c r="A4" s="20" t="s">
        <v>47</v>
      </c>
      <c r="B4" s="21">
        <v>1958</v>
      </c>
      <c r="C4" s="39">
        <v>7070.6522742774423</v>
      </c>
      <c r="D4" s="56">
        <v>938715.74</v>
      </c>
      <c r="E4" s="43">
        <v>25</v>
      </c>
      <c r="F4" s="50">
        <f>1/Dashboard!$B$2</f>
        <v>3.5714285714285712E-2</v>
      </c>
      <c r="G4" s="50">
        <f>MAX(0,1-F4/2-SUM(F5:F$55))</f>
        <v>0</v>
      </c>
      <c r="H4" s="23">
        <f t="shared" ref="H4:H35" si="0">D4*G4</f>
        <v>0</v>
      </c>
      <c r="I4" s="24"/>
      <c r="J4" s="24"/>
      <c r="K4" s="24"/>
      <c r="L4" s="24"/>
      <c r="M4" s="24"/>
      <c r="N4" s="24"/>
      <c r="O4" s="44"/>
      <c r="P4" s="24"/>
      <c r="Q4" s="45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</row>
    <row r="5" spans="1:111" s="40" customFormat="1">
      <c r="A5" s="24"/>
      <c r="B5" s="21">
        <v>1959</v>
      </c>
      <c r="C5" s="39">
        <v>6313.8332003210853</v>
      </c>
      <c r="D5" s="33">
        <v>832452.89</v>
      </c>
      <c r="E5" s="43">
        <v>25</v>
      </c>
      <c r="F5" s="50">
        <f>1/Dashboard!$B$2</f>
        <v>3.5714285714285712E-2</v>
      </c>
      <c r="G5" s="50">
        <f>MAX(0,1-F5/2-SUM(F6:F$55))</f>
        <v>0</v>
      </c>
      <c r="H5" s="23">
        <f t="shared" si="0"/>
        <v>0</v>
      </c>
      <c r="I5" s="24"/>
      <c r="J5" s="24"/>
      <c r="K5" s="24"/>
      <c r="L5" s="24"/>
      <c r="M5" s="24"/>
      <c r="N5" s="24"/>
      <c r="O5" s="44"/>
      <c r="P5" s="24"/>
      <c r="Q5" s="45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</row>
    <row r="6" spans="1:111" s="40" customFormat="1">
      <c r="A6" s="24"/>
      <c r="B6" s="21">
        <v>1960</v>
      </c>
      <c r="C6" s="39">
        <v>16521.880947851467</v>
      </c>
      <c r="D6" s="33">
        <v>2186746.46</v>
      </c>
      <c r="E6" s="43">
        <v>25</v>
      </c>
      <c r="F6" s="50">
        <f>1/Dashboard!$B$2</f>
        <v>3.5714285714285712E-2</v>
      </c>
      <c r="G6" s="50">
        <f>MAX(0,1-F6/2-SUM(F7:F$55))</f>
        <v>0</v>
      </c>
      <c r="H6" s="23">
        <f t="shared" si="0"/>
        <v>0</v>
      </c>
      <c r="I6" s="24"/>
      <c r="J6" s="24"/>
      <c r="K6" s="24"/>
      <c r="L6" s="24"/>
      <c r="M6" s="24"/>
      <c r="N6" s="24"/>
      <c r="O6" s="44"/>
      <c r="P6" s="24"/>
      <c r="Q6" s="45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</row>
    <row r="7" spans="1:111" s="40" customFormat="1">
      <c r="A7" s="24"/>
      <c r="B7" s="21">
        <v>1961</v>
      </c>
      <c r="C7" s="39">
        <v>8967.7053763241292</v>
      </c>
      <c r="D7" s="33">
        <v>1183818.3600000001</v>
      </c>
      <c r="E7" s="43">
        <v>25</v>
      </c>
      <c r="F7" s="50">
        <f>1/Dashboard!$B$2</f>
        <v>3.5714285714285712E-2</v>
      </c>
      <c r="G7" s="50">
        <f>MAX(0,1-F7/2-SUM(F8:F$55))</f>
        <v>0</v>
      </c>
      <c r="H7" s="23">
        <f t="shared" si="0"/>
        <v>0</v>
      </c>
      <c r="I7" s="24"/>
      <c r="J7" s="24"/>
      <c r="K7" s="24"/>
      <c r="L7" s="24"/>
      <c r="M7" s="24"/>
      <c r="N7" s="24"/>
      <c r="O7" s="44"/>
      <c r="P7" s="24"/>
      <c r="Q7" s="45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</row>
    <row r="8" spans="1:111" s="40" customFormat="1">
      <c r="A8" s="24"/>
      <c r="B8" s="21">
        <v>1962</v>
      </c>
      <c r="C8" s="39">
        <v>8722.4399356901249</v>
      </c>
      <c r="D8" s="33">
        <v>1183530.82</v>
      </c>
      <c r="E8" s="43">
        <v>25</v>
      </c>
      <c r="F8" s="50">
        <f>1/Dashboard!$B$2</f>
        <v>3.5714285714285712E-2</v>
      </c>
      <c r="G8" s="50">
        <f>MAX(0,1-F8/2-SUM(F9:F$55))</f>
        <v>0</v>
      </c>
      <c r="H8" s="23">
        <f t="shared" si="0"/>
        <v>0</v>
      </c>
      <c r="I8" s="24"/>
      <c r="J8" s="24"/>
      <c r="K8" s="24"/>
      <c r="L8" s="24"/>
      <c r="M8" s="24"/>
      <c r="N8" s="24"/>
      <c r="O8" s="44"/>
      <c r="P8" s="24"/>
      <c r="Q8" s="45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</row>
    <row r="9" spans="1:111" s="40" customFormat="1">
      <c r="A9" s="24"/>
      <c r="B9" s="21">
        <v>1963</v>
      </c>
      <c r="C9" s="39">
        <v>10931.831068258483</v>
      </c>
      <c r="D9" s="33">
        <v>1527440.66</v>
      </c>
      <c r="E9" s="43">
        <v>25</v>
      </c>
      <c r="F9" s="50">
        <f>1/Dashboard!$B$2</f>
        <v>3.5714285714285712E-2</v>
      </c>
      <c r="G9" s="50">
        <f>MAX(0,1-F9/2-SUM(F10:F$55))</f>
        <v>0</v>
      </c>
      <c r="H9" s="23">
        <f t="shared" si="0"/>
        <v>0</v>
      </c>
      <c r="I9" s="24"/>
      <c r="J9" s="24"/>
      <c r="K9" s="24"/>
      <c r="L9" s="24"/>
      <c r="M9" s="24"/>
      <c r="N9" s="24"/>
      <c r="O9" s="44"/>
      <c r="P9" s="24"/>
      <c r="Q9" s="45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</row>
    <row r="10" spans="1:111" s="40" customFormat="1">
      <c r="A10" s="24"/>
      <c r="B10" s="21">
        <v>1964</v>
      </c>
      <c r="C10" s="39">
        <v>20094.74771365866</v>
      </c>
      <c r="D10" s="33">
        <v>2963362.65</v>
      </c>
      <c r="E10" s="43">
        <v>25</v>
      </c>
      <c r="F10" s="50">
        <f>1/Dashboard!$B$2</f>
        <v>3.5714285714285712E-2</v>
      </c>
      <c r="G10" s="50">
        <f>MAX(0,1-F10/2-SUM(F11:F$55))</f>
        <v>0</v>
      </c>
      <c r="H10" s="23">
        <f t="shared" si="0"/>
        <v>0</v>
      </c>
      <c r="I10" s="24"/>
      <c r="J10" s="24"/>
      <c r="K10" s="24"/>
      <c r="L10" s="24"/>
      <c r="M10" s="24"/>
      <c r="N10" s="24"/>
      <c r="O10" s="44"/>
      <c r="P10" s="24"/>
      <c r="Q10" s="45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</row>
    <row r="11" spans="1:111" s="40" customFormat="1">
      <c r="A11" s="24"/>
      <c r="B11" s="21">
        <v>1965</v>
      </c>
      <c r="C11" s="39">
        <v>19583.194080336307</v>
      </c>
      <c r="D11" s="33">
        <v>2966255.46</v>
      </c>
      <c r="E11" s="43">
        <v>25</v>
      </c>
      <c r="F11" s="50">
        <f>1/Dashboard!$B$2</f>
        <v>3.5714285714285712E-2</v>
      </c>
      <c r="G11" s="50">
        <f>MAX(0,1-F11/2-SUM(F12:F$55))</f>
        <v>0</v>
      </c>
      <c r="H11" s="23">
        <f t="shared" si="0"/>
        <v>0</v>
      </c>
      <c r="I11" s="24"/>
      <c r="J11" s="24"/>
      <c r="K11" s="24"/>
      <c r="L11" s="24"/>
      <c r="M11" s="24"/>
      <c r="N11" s="24"/>
      <c r="O11" s="44"/>
      <c r="P11" s="24"/>
      <c r="Q11" s="45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</row>
    <row r="12" spans="1:111" s="40" customFormat="1">
      <c r="A12" s="24"/>
      <c r="B12" s="21">
        <v>1966</v>
      </c>
      <c r="C12" s="39">
        <v>27666.94278694686</v>
      </c>
      <c r="D12" s="33">
        <v>4383417.43</v>
      </c>
      <c r="E12" s="43">
        <v>25</v>
      </c>
      <c r="F12" s="50">
        <f>1/Dashboard!$B$2</f>
        <v>3.5714285714285712E-2</v>
      </c>
      <c r="G12" s="50">
        <f>MAX(0,1-F12/2-SUM(F13:F$55))</f>
        <v>0</v>
      </c>
      <c r="H12" s="23">
        <f t="shared" si="0"/>
        <v>0</v>
      </c>
      <c r="I12" s="24"/>
      <c r="J12" s="24"/>
      <c r="K12" s="24"/>
      <c r="L12" s="24"/>
      <c r="M12" s="24"/>
      <c r="N12" s="24"/>
      <c r="O12" s="44"/>
      <c r="P12" s="24"/>
      <c r="Q12" s="45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</row>
    <row r="13" spans="1:111" s="40" customFormat="1">
      <c r="A13" s="24"/>
      <c r="B13" s="21">
        <v>1967</v>
      </c>
      <c r="C13" s="39">
        <v>31700.307931087285</v>
      </c>
      <c r="D13" s="33">
        <v>5040447.97</v>
      </c>
      <c r="E13" s="43">
        <v>25</v>
      </c>
      <c r="F13" s="50">
        <f>1/Dashboard!$B$2</f>
        <v>3.5714285714285712E-2</v>
      </c>
      <c r="G13" s="50">
        <f>MAX(0,1-F13/2-SUM(F14:F$55))</f>
        <v>0</v>
      </c>
      <c r="H13" s="23">
        <f t="shared" si="0"/>
        <v>0</v>
      </c>
      <c r="I13" s="24"/>
      <c r="J13" s="24"/>
      <c r="K13" s="24"/>
      <c r="L13" s="24"/>
      <c r="M13" s="24"/>
      <c r="N13" s="24"/>
      <c r="O13" s="44"/>
      <c r="P13" s="24"/>
      <c r="Q13" s="45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</row>
    <row r="14" spans="1:111" s="40" customFormat="1">
      <c r="A14" s="24"/>
      <c r="B14" s="21">
        <v>1968</v>
      </c>
      <c r="C14" s="39">
        <v>45639.393626548015</v>
      </c>
      <c r="D14" s="33">
        <v>7422765.9399999995</v>
      </c>
      <c r="E14" s="43">
        <v>25</v>
      </c>
      <c r="F14" s="50">
        <f>1/Dashboard!$B$2</f>
        <v>3.5714285714285712E-2</v>
      </c>
      <c r="G14" s="50">
        <f>MAX(0,1-F14/2-SUM(F15:F$55))</f>
        <v>0</v>
      </c>
      <c r="H14" s="23">
        <f t="shared" si="0"/>
        <v>0</v>
      </c>
      <c r="I14" s="24"/>
      <c r="J14" s="24"/>
      <c r="K14" s="24"/>
      <c r="L14" s="24"/>
      <c r="M14" s="24"/>
      <c r="N14" s="24"/>
      <c r="O14" s="44"/>
      <c r="P14" s="24"/>
      <c r="Q14" s="45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</row>
    <row r="15" spans="1:111" s="40" customFormat="1">
      <c r="A15" s="24"/>
      <c r="B15" s="21">
        <v>1969</v>
      </c>
      <c r="C15" s="39">
        <v>53562.968984173094</v>
      </c>
      <c r="D15" s="33">
        <v>9318039.2100000009</v>
      </c>
      <c r="E15" s="43">
        <v>25</v>
      </c>
      <c r="F15" s="50">
        <f>1/Dashboard!$B$2</f>
        <v>3.5714285714285712E-2</v>
      </c>
      <c r="G15" s="50">
        <f>MAX(0,1-F15/2-SUM(F16:F$55))</f>
        <v>0</v>
      </c>
      <c r="H15" s="23">
        <f t="shared" si="0"/>
        <v>0</v>
      </c>
      <c r="I15" s="24"/>
      <c r="J15" s="24"/>
      <c r="K15" s="24"/>
      <c r="L15" s="24"/>
      <c r="M15" s="24"/>
      <c r="N15" s="24"/>
      <c r="O15" s="44"/>
      <c r="P15" s="24"/>
      <c r="Q15" s="45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</row>
    <row r="16" spans="1:111" s="40" customFormat="1">
      <c r="A16" s="24"/>
      <c r="B16" s="21">
        <v>1970</v>
      </c>
      <c r="C16" s="39">
        <v>76710.020079436159</v>
      </c>
      <c r="D16" s="33">
        <v>13378905.26</v>
      </c>
      <c r="E16" s="43">
        <v>25</v>
      </c>
      <c r="F16" s="50">
        <f>1/Dashboard!$B$2</f>
        <v>3.5714285714285712E-2</v>
      </c>
      <c r="G16" s="50">
        <f>MAX(0,1-F16/2-SUM(F17:F$55))</f>
        <v>0</v>
      </c>
      <c r="H16" s="23">
        <f t="shared" si="0"/>
        <v>0</v>
      </c>
      <c r="I16" s="24"/>
      <c r="J16" s="24"/>
      <c r="K16" s="24"/>
      <c r="L16" s="24"/>
      <c r="M16" s="24"/>
      <c r="N16" s="24"/>
      <c r="O16" s="44"/>
      <c r="P16" s="24"/>
      <c r="Q16" s="45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</row>
    <row r="17" spans="1:111" s="40" customFormat="1">
      <c r="A17" s="24"/>
      <c r="B17" s="21">
        <v>1971</v>
      </c>
      <c r="C17" s="39">
        <v>66335.792482333345</v>
      </c>
      <c r="D17" s="33">
        <v>11903108.369999999</v>
      </c>
      <c r="E17" s="43">
        <v>25</v>
      </c>
      <c r="F17" s="50">
        <f>1/Dashboard!$B$2</f>
        <v>3.5714285714285712E-2</v>
      </c>
      <c r="G17" s="50">
        <f>MAX(0,1-F17/2-SUM(F18:F$55))</f>
        <v>0</v>
      </c>
      <c r="H17" s="23">
        <f t="shared" si="0"/>
        <v>0</v>
      </c>
      <c r="I17" s="24"/>
      <c r="J17" s="24"/>
      <c r="K17" s="24"/>
      <c r="L17" s="24"/>
      <c r="M17" s="24"/>
      <c r="N17" s="24"/>
      <c r="O17" s="44"/>
      <c r="P17" s="24"/>
      <c r="Q17" s="45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</row>
    <row r="18" spans="1:111" s="40" customFormat="1">
      <c r="A18" s="24"/>
      <c r="B18" s="21">
        <v>1972</v>
      </c>
      <c r="C18" s="39">
        <v>78861.34837299728</v>
      </c>
      <c r="D18" s="33">
        <v>14859221.659999998</v>
      </c>
      <c r="E18" s="43">
        <v>25</v>
      </c>
      <c r="F18" s="50">
        <f>1/Dashboard!$B$2</f>
        <v>3.5714285714285712E-2</v>
      </c>
      <c r="G18" s="50">
        <f>MAX(0,1-F18/2-SUM(F19:F$55))</f>
        <v>0</v>
      </c>
      <c r="H18" s="23">
        <f t="shared" si="0"/>
        <v>0</v>
      </c>
      <c r="I18" s="24"/>
      <c r="J18" s="24"/>
      <c r="K18" s="24"/>
      <c r="L18" s="24"/>
      <c r="M18" s="24"/>
      <c r="N18" s="24"/>
      <c r="O18" s="44"/>
      <c r="P18" s="24"/>
      <c r="Q18" s="45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</row>
    <row r="19" spans="1:111" s="40" customFormat="1">
      <c r="A19" s="24"/>
      <c r="B19" s="21">
        <v>1973</v>
      </c>
      <c r="C19" s="39">
        <v>70770.592082368617</v>
      </c>
      <c r="D19" s="33">
        <v>13582592.57</v>
      </c>
      <c r="E19" s="43">
        <v>25</v>
      </c>
      <c r="F19" s="50">
        <f>1/Dashboard!$B$2</f>
        <v>3.5714285714285712E-2</v>
      </c>
      <c r="G19" s="50">
        <f>MAX(0,1-F19/2-SUM(F20:F$55))</f>
        <v>0</v>
      </c>
      <c r="H19" s="23">
        <f t="shared" si="0"/>
        <v>0</v>
      </c>
      <c r="I19" s="24"/>
      <c r="J19" s="24"/>
      <c r="K19" s="24"/>
      <c r="L19" s="24"/>
      <c r="M19" s="24"/>
      <c r="N19" s="24"/>
      <c r="O19" s="44"/>
      <c r="P19" s="24"/>
      <c r="Q19" s="45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</row>
    <row r="20" spans="1:111" s="40" customFormat="1">
      <c r="A20" s="24"/>
      <c r="B20" s="21">
        <v>1974</v>
      </c>
      <c r="C20" s="39">
        <v>60070.011286707908</v>
      </c>
      <c r="D20" s="33">
        <v>11892056.709999999</v>
      </c>
      <c r="E20" s="43">
        <v>25</v>
      </c>
      <c r="F20" s="50">
        <f>1/Dashboard!$B$2</f>
        <v>3.5714285714285712E-2</v>
      </c>
      <c r="G20" s="50">
        <f>MAX(0,1-F20/2-SUM(F21:F$55))</f>
        <v>0</v>
      </c>
      <c r="H20" s="23">
        <f t="shared" si="0"/>
        <v>0</v>
      </c>
      <c r="I20" s="24"/>
      <c r="J20" s="24"/>
      <c r="K20" s="24"/>
      <c r="L20" s="24"/>
      <c r="M20" s="24"/>
      <c r="N20" s="24"/>
      <c r="O20" s="44"/>
      <c r="P20" s="24"/>
      <c r="Q20" s="45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</row>
    <row r="21" spans="1:111" s="40" customFormat="1">
      <c r="A21" s="24"/>
      <c r="B21" s="21">
        <v>1975</v>
      </c>
      <c r="C21" s="39">
        <v>53309.694876089816</v>
      </c>
      <c r="D21" s="33">
        <v>11732475.939999999</v>
      </c>
      <c r="E21" s="43">
        <v>25</v>
      </c>
      <c r="F21" s="50">
        <f>1/Dashboard!$B$2</f>
        <v>3.5714285714285712E-2</v>
      </c>
      <c r="G21" s="50">
        <f>MAX(0,1-F21/2-SUM(F22:F$55))</f>
        <v>0</v>
      </c>
      <c r="H21" s="23">
        <f t="shared" si="0"/>
        <v>0</v>
      </c>
      <c r="I21" s="24"/>
      <c r="J21" s="24"/>
      <c r="K21" s="24"/>
      <c r="L21" s="24"/>
      <c r="M21" s="24"/>
      <c r="N21" s="24"/>
      <c r="O21" s="44"/>
      <c r="P21" s="24"/>
      <c r="Q21" s="45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</row>
    <row r="22" spans="1:111" s="40" customFormat="1">
      <c r="A22" s="24"/>
      <c r="B22" s="21">
        <v>1976</v>
      </c>
      <c r="C22" s="39">
        <v>63243.445763482574</v>
      </c>
      <c r="D22" s="33">
        <v>15918611.25</v>
      </c>
      <c r="E22" s="43">
        <v>25</v>
      </c>
      <c r="F22" s="50">
        <f>1/Dashboard!$B$2</f>
        <v>3.5714285714285712E-2</v>
      </c>
      <c r="G22" s="50">
        <f>MAX(0,1-F22/2-SUM(F23:F$55))</f>
        <v>0</v>
      </c>
      <c r="H22" s="23">
        <f t="shared" si="0"/>
        <v>0</v>
      </c>
      <c r="I22" s="24"/>
      <c r="J22" s="24"/>
      <c r="K22" s="24"/>
      <c r="L22" s="24"/>
      <c r="M22" s="24"/>
      <c r="N22" s="24"/>
      <c r="O22" s="44"/>
      <c r="P22" s="24"/>
      <c r="Q22" s="45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</row>
    <row r="23" spans="1:111" s="40" customFormat="1">
      <c r="A23" s="24"/>
      <c r="B23" s="21">
        <v>1977</v>
      </c>
      <c r="C23" s="39">
        <v>58331.129366784371</v>
      </c>
      <c r="D23" s="33">
        <v>15216997.66</v>
      </c>
      <c r="E23" s="43">
        <v>25</v>
      </c>
      <c r="F23" s="50">
        <f>1/Dashboard!$B$2</f>
        <v>3.5714285714285712E-2</v>
      </c>
      <c r="G23" s="50">
        <f>MAX(0,1-F23/2-SUM(F24:F$55))</f>
        <v>0</v>
      </c>
      <c r="H23" s="23">
        <f t="shared" si="0"/>
        <v>0</v>
      </c>
      <c r="I23" s="24"/>
      <c r="J23" s="24"/>
      <c r="K23" s="24"/>
      <c r="L23" s="24"/>
      <c r="M23" s="24"/>
      <c r="N23" s="24"/>
      <c r="O23" s="44"/>
      <c r="P23" s="24"/>
      <c r="Q23" s="45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</row>
    <row r="24" spans="1:111" s="40" customFormat="1">
      <c r="A24" s="24"/>
      <c r="B24" s="21">
        <v>1978</v>
      </c>
      <c r="C24" s="39">
        <v>49687.775022155824</v>
      </c>
      <c r="D24" s="33">
        <v>12430568.710000001</v>
      </c>
      <c r="E24" s="43">
        <v>25</v>
      </c>
      <c r="F24" s="50">
        <f>1/Dashboard!$B$2</f>
        <v>3.5714285714285712E-2</v>
      </c>
      <c r="G24" s="50">
        <f>MAX(0,1-F24/2-SUM(F25:F$55))</f>
        <v>0</v>
      </c>
      <c r="H24" s="23">
        <f t="shared" si="0"/>
        <v>0</v>
      </c>
      <c r="I24" s="24"/>
      <c r="J24" s="24"/>
      <c r="K24" s="24"/>
      <c r="L24" s="24"/>
      <c r="M24" s="24"/>
      <c r="N24" s="24"/>
      <c r="O24" s="44"/>
      <c r="P24" s="24"/>
      <c r="Q24" s="45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</row>
    <row r="25" spans="1:111" s="40" customFormat="1">
      <c r="A25" s="24"/>
      <c r="B25" s="21">
        <v>1979</v>
      </c>
      <c r="C25" s="39">
        <v>42015.4716057517</v>
      </c>
      <c r="D25" s="33">
        <v>10516523.799999999</v>
      </c>
      <c r="E25" s="43">
        <v>25</v>
      </c>
      <c r="F25" s="50">
        <f>1/Dashboard!$B$2</f>
        <v>3.5714285714285712E-2</v>
      </c>
      <c r="G25" s="50">
        <f>MAX(0,1-F25/2-SUM(F26:F$55))</f>
        <v>0</v>
      </c>
      <c r="H25" s="23">
        <f t="shared" si="0"/>
        <v>0</v>
      </c>
      <c r="I25" s="24"/>
      <c r="J25" s="24"/>
      <c r="K25" s="24"/>
      <c r="L25" s="24"/>
      <c r="M25" s="24"/>
      <c r="N25" s="24"/>
      <c r="O25" s="44"/>
      <c r="P25" s="24"/>
      <c r="Q25" s="45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</row>
    <row r="26" spans="1:111" s="40" customFormat="1">
      <c r="A26" s="24"/>
      <c r="B26" s="21">
        <v>1980</v>
      </c>
      <c r="C26" s="39">
        <v>56040.650476292118</v>
      </c>
      <c r="D26" s="33">
        <v>15986128.119999997</v>
      </c>
      <c r="E26" s="43">
        <v>25</v>
      </c>
      <c r="F26" s="50">
        <f>1/Dashboard!$B$2</f>
        <v>3.5714285714285712E-2</v>
      </c>
      <c r="G26" s="50">
        <f>MAX(0,1-F26/2-SUM(F27:F$55))</f>
        <v>0</v>
      </c>
      <c r="H26" s="23">
        <f t="shared" si="0"/>
        <v>0</v>
      </c>
      <c r="I26" s="24"/>
      <c r="J26" s="24"/>
      <c r="K26" s="24"/>
      <c r="L26" s="24"/>
      <c r="M26" s="24"/>
      <c r="N26" s="24"/>
      <c r="O26" s="44"/>
      <c r="P26" s="24"/>
      <c r="Q26" s="45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</row>
    <row r="27" spans="1:111" s="40" customFormat="1">
      <c r="A27" s="24"/>
      <c r="B27" s="21">
        <v>1981</v>
      </c>
      <c r="C27" s="39">
        <v>51481.716530793114</v>
      </c>
      <c r="D27" s="33">
        <v>15363785.059999997</v>
      </c>
      <c r="E27" s="43">
        <v>25</v>
      </c>
      <c r="F27" s="50">
        <f>1/Dashboard!$B$2</f>
        <v>3.5714285714285712E-2</v>
      </c>
      <c r="G27" s="50">
        <f>MAX(0,1-F27/2-SUM(F28:F$55))</f>
        <v>1.7857142857143127E-2</v>
      </c>
      <c r="H27" s="23">
        <f t="shared" si="0"/>
        <v>274353.30464286124</v>
      </c>
      <c r="I27" s="24"/>
      <c r="J27" s="24"/>
      <c r="K27" s="24"/>
      <c r="L27" s="24"/>
      <c r="M27" s="24"/>
      <c r="N27" s="24"/>
      <c r="O27" s="44"/>
      <c r="P27" s="24"/>
      <c r="Q27" s="45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</row>
    <row r="28" spans="1:111" s="40" customFormat="1">
      <c r="A28" s="24"/>
      <c r="B28" s="21">
        <v>1982</v>
      </c>
      <c r="C28" s="39">
        <v>65775.185760884196</v>
      </c>
      <c r="D28" s="33">
        <v>21130330.309999999</v>
      </c>
      <c r="E28" s="43">
        <v>25</v>
      </c>
      <c r="F28" s="50">
        <f>1/Dashboard!$B$2</f>
        <v>3.5714285714285712E-2</v>
      </c>
      <c r="G28" s="50">
        <f>MAX(0,1-F28/2-SUM(F29:F$55))</f>
        <v>5.3571428571428825E-2</v>
      </c>
      <c r="H28" s="23">
        <f t="shared" si="0"/>
        <v>1131981.9808928624</v>
      </c>
      <c r="I28" s="24"/>
      <c r="J28" s="24"/>
      <c r="K28" s="24"/>
      <c r="L28" s="24"/>
      <c r="M28" s="24"/>
      <c r="N28" s="24"/>
      <c r="O28" s="44"/>
      <c r="P28" s="24"/>
      <c r="Q28" s="45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</row>
    <row r="29" spans="1:111" s="40" customFormat="1">
      <c r="A29" s="24"/>
      <c r="B29" s="21">
        <v>1983</v>
      </c>
      <c r="C29" s="39">
        <v>61280.321154979385</v>
      </c>
      <c r="D29" s="33">
        <v>19907032.309999999</v>
      </c>
      <c r="E29" s="43">
        <v>25</v>
      </c>
      <c r="F29" s="50">
        <f>1/Dashboard!$B$2</f>
        <v>3.5714285714285712E-2</v>
      </c>
      <c r="G29" s="50">
        <f>MAX(0,1-F29/2-SUM(F30:F$55))</f>
        <v>8.9285714285714524E-2</v>
      </c>
      <c r="H29" s="23">
        <f t="shared" si="0"/>
        <v>1777413.5991071474</v>
      </c>
      <c r="I29" s="24"/>
      <c r="J29" s="24"/>
      <c r="K29" s="24"/>
      <c r="L29" s="24"/>
      <c r="M29" s="24"/>
      <c r="N29" s="24"/>
      <c r="O29" s="44"/>
      <c r="P29" s="24"/>
      <c r="Q29" s="45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</row>
    <row r="30" spans="1:111" s="40" customFormat="1">
      <c r="A30" s="24"/>
      <c r="B30" s="21">
        <v>1984</v>
      </c>
      <c r="C30" s="39">
        <v>57245.954927407802</v>
      </c>
      <c r="D30" s="33">
        <v>19720015.260000002</v>
      </c>
      <c r="E30" s="43">
        <v>25</v>
      </c>
      <c r="F30" s="50">
        <f>1/Dashboard!$B$2</f>
        <v>3.5714285714285712E-2</v>
      </c>
      <c r="G30" s="50">
        <f>MAX(0,1-F30/2-SUM(F31:F$55))</f>
        <v>0.12500000000000022</v>
      </c>
      <c r="H30" s="23">
        <f t="shared" si="0"/>
        <v>2465001.9075000044</v>
      </c>
      <c r="I30" s="24"/>
      <c r="J30" s="24"/>
      <c r="K30" s="24"/>
      <c r="L30" s="24"/>
      <c r="M30" s="24"/>
      <c r="N30" s="24"/>
      <c r="O30" s="44"/>
      <c r="P30" s="24"/>
      <c r="Q30" s="45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</row>
    <row r="31" spans="1:111" s="40" customFormat="1">
      <c r="A31" s="24"/>
      <c r="B31" s="21">
        <v>1985</v>
      </c>
      <c r="C31" s="39">
        <v>65770.180343728396</v>
      </c>
      <c r="D31" s="33">
        <v>24788440.690000001</v>
      </c>
      <c r="E31" s="43">
        <v>25</v>
      </c>
      <c r="F31" s="50">
        <f>1/Dashboard!$B$2</f>
        <v>3.5714285714285712E-2</v>
      </c>
      <c r="G31" s="50">
        <f>MAX(0,1-F31/2-SUM(F32:F$55))</f>
        <v>0.16071428571428592</v>
      </c>
      <c r="H31" s="23">
        <f t="shared" si="0"/>
        <v>3983856.5394642912</v>
      </c>
      <c r="I31" s="24"/>
      <c r="J31" s="24"/>
      <c r="K31" s="24"/>
      <c r="L31" s="24"/>
      <c r="M31" s="24"/>
      <c r="N31" s="24"/>
      <c r="O31" s="44"/>
      <c r="P31" s="24"/>
      <c r="Q31" s="45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</row>
    <row r="32" spans="1:111" s="40" customFormat="1">
      <c r="A32" s="24"/>
      <c r="B32" s="21">
        <v>1986</v>
      </c>
      <c r="C32" s="39">
        <v>52558.882302720413</v>
      </c>
      <c r="D32" s="33">
        <v>16716264.329999998</v>
      </c>
      <c r="E32" s="43">
        <v>25</v>
      </c>
      <c r="F32" s="50">
        <f>1/Dashboard!$B$2</f>
        <v>3.5714285714285712E-2</v>
      </c>
      <c r="G32" s="50">
        <f>MAX(0,1-F32/2-SUM(F33:F$55))</f>
        <v>0.19642857142857162</v>
      </c>
      <c r="H32" s="23">
        <f t="shared" si="0"/>
        <v>3283551.9219642887</v>
      </c>
      <c r="I32" s="24"/>
      <c r="J32" s="24"/>
      <c r="K32" s="24"/>
      <c r="L32" s="24"/>
      <c r="M32" s="24"/>
      <c r="N32" s="24"/>
      <c r="O32" s="44"/>
      <c r="P32" s="24"/>
      <c r="Q32" s="45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</row>
    <row r="33" spans="1:111" s="40" customFormat="1">
      <c r="A33" s="24"/>
      <c r="B33" s="21">
        <v>1987</v>
      </c>
      <c r="C33" s="39">
        <v>58503.315716943755</v>
      </c>
      <c r="D33" s="33">
        <v>18340433.34</v>
      </c>
      <c r="E33" s="43">
        <v>25</v>
      </c>
      <c r="F33" s="50">
        <f>1/Dashboard!$B$2</f>
        <v>3.5714285714285712E-2</v>
      </c>
      <c r="G33" s="50">
        <f>MAX(0,1-F33/2-SUM(F34:F$55))</f>
        <v>0.23214285714285732</v>
      </c>
      <c r="H33" s="23">
        <f t="shared" si="0"/>
        <v>4257600.5967857176</v>
      </c>
      <c r="I33" s="24"/>
      <c r="J33" s="24"/>
      <c r="K33" s="24"/>
      <c r="L33" s="24"/>
      <c r="M33" s="24"/>
      <c r="N33" s="24"/>
      <c r="O33" s="44"/>
      <c r="P33" s="24"/>
      <c r="Q33" s="45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</row>
    <row r="34" spans="1:111" s="40" customFormat="1">
      <c r="A34" s="24"/>
      <c r="B34" s="21">
        <v>1988</v>
      </c>
      <c r="C34" s="39">
        <v>65895.315772623304</v>
      </c>
      <c r="D34" s="33">
        <v>21268704.460000001</v>
      </c>
      <c r="E34" s="43">
        <v>25</v>
      </c>
      <c r="F34" s="50">
        <f>1/Dashboard!$B$2</f>
        <v>3.5714285714285712E-2</v>
      </c>
      <c r="G34" s="50">
        <f>MAX(0,1-F34/2-SUM(F35:F$55))</f>
        <v>0.26785714285714302</v>
      </c>
      <c r="H34" s="23">
        <f t="shared" si="0"/>
        <v>5696974.408928575</v>
      </c>
      <c r="I34" s="24"/>
      <c r="J34" s="24"/>
      <c r="K34" s="24"/>
      <c r="L34" s="24"/>
      <c r="M34" s="24"/>
      <c r="N34" s="24"/>
      <c r="O34" s="44"/>
      <c r="P34" s="24"/>
      <c r="Q34" s="45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</row>
    <row r="35" spans="1:111" s="40" customFormat="1">
      <c r="A35" s="24"/>
      <c r="B35" s="21">
        <v>1989</v>
      </c>
      <c r="C35" s="39">
        <v>53710.128248553498</v>
      </c>
      <c r="D35" s="33">
        <v>16656159.449999997</v>
      </c>
      <c r="E35" s="43">
        <v>25</v>
      </c>
      <c r="F35" s="50">
        <f>1/Dashboard!$B$2</f>
        <v>3.5714285714285712E-2</v>
      </c>
      <c r="G35" s="50">
        <f>MAX(0,1-F35/2-SUM(F36:F$55))</f>
        <v>0.30357142857142871</v>
      </c>
      <c r="H35" s="23">
        <f t="shared" si="0"/>
        <v>5056334.1187500013</v>
      </c>
      <c r="I35" s="24"/>
      <c r="J35" s="24"/>
      <c r="K35" s="24"/>
      <c r="L35" s="24"/>
      <c r="M35" s="24"/>
      <c r="N35" s="24"/>
      <c r="O35" s="44"/>
      <c r="P35" s="24"/>
      <c r="Q35" s="45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</row>
    <row r="36" spans="1:111" s="40" customFormat="1">
      <c r="A36" s="24"/>
      <c r="B36" s="21">
        <v>1990</v>
      </c>
      <c r="C36" s="39">
        <v>55408.96683123066</v>
      </c>
      <c r="D36" s="33">
        <v>13190583.290000001</v>
      </c>
      <c r="E36" s="43">
        <v>25</v>
      </c>
      <c r="F36" s="50">
        <f>1/Dashboard!$B$2</f>
        <v>3.5714285714285712E-2</v>
      </c>
      <c r="G36" s="50">
        <f>MAX(0,1-F36/2-SUM(F37:F$55))</f>
        <v>0.33928571428571441</v>
      </c>
      <c r="H36" s="23">
        <f t="shared" ref="H36:H54" si="1">D36*G36</f>
        <v>4475376.4733928591</v>
      </c>
      <c r="I36" s="24"/>
      <c r="J36" s="24"/>
      <c r="K36" s="24"/>
      <c r="L36" s="24"/>
      <c r="M36" s="24"/>
      <c r="N36" s="24"/>
      <c r="O36" s="44"/>
      <c r="P36" s="24"/>
      <c r="Q36" s="45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</row>
    <row r="37" spans="1:111" s="40" customFormat="1">
      <c r="A37" s="24"/>
      <c r="B37" s="21">
        <v>1991</v>
      </c>
      <c r="C37" s="39">
        <v>53929.365519977364</v>
      </c>
      <c r="D37" s="33">
        <v>13225603.579999998</v>
      </c>
      <c r="E37" s="43">
        <v>25</v>
      </c>
      <c r="F37" s="50">
        <f>1/Dashboard!$B$2</f>
        <v>3.5714285714285712E-2</v>
      </c>
      <c r="G37" s="50">
        <f>MAX(0,1-F37/2-SUM(F38:F$55))</f>
        <v>0.37500000000000011</v>
      </c>
      <c r="H37" s="23">
        <f t="shared" si="1"/>
        <v>4959601.3425000012</v>
      </c>
      <c r="I37" s="24"/>
      <c r="J37" s="24"/>
      <c r="K37" s="24"/>
      <c r="L37" s="24"/>
      <c r="M37" s="24"/>
      <c r="N37" s="24"/>
      <c r="O37" s="44"/>
      <c r="P37" s="24"/>
      <c r="Q37" s="45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</row>
    <row r="38" spans="1:111" s="40" customFormat="1">
      <c r="A38" s="24"/>
      <c r="B38" s="21">
        <v>1992</v>
      </c>
      <c r="C38" s="39">
        <v>47722.648246790312</v>
      </c>
      <c r="D38" s="33">
        <v>8411891.9700000025</v>
      </c>
      <c r="E38" s="43">
        <v>25</v>
      </c>
      <c r="F38" s="50">
        <f>1/Dashboard!$B$2</f>
        <v>3.5714285714285712E-2</v>
      </c>
      <c r="G38" s="50">
        <f>MAX(0,1-F38/2-SUM(F39:F$55))</f>
        <v>0.41071428571428581</v>
      </c>
      <c r="H38" s="23">
        <f t="shared" si="1"/>
        <v>3454884.2019642876</v>
      </c>
      <c r="I38" s="24"/>
      <c r="J38" s="24"/>
      <c r="K38" s="24"/>
      <c r="L38" s="24"/>
      <c r="M38" s="24"/>
      <c r="N38" s="24"/>
      <c r="O38" s="44"/>
      <c r="P38" s="24"/>
      <c r="Q38" s="45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</row>
    <row r="39" spans="1:111" s="40" customFormat="1">
      <c r="A39" s="24"/>
      <c r="B39" s="21">
        <v>1993</v>
      </c>
      <c r="C39" s="39">
        <v>45702.461882711039</v>
      </c>
      <c r="D39" s="33">
        <v>7873153.9000000022</v>
      </c>
      <c r="E39" s="43">
        <v>25</v>
      </c>
      <c r="F39" s="50">
        <f>1/Dashboard!$B$2</f>
        <v>3.5714285714285712E-2</v>
      </c>
      <c r="G39" s="50">
        <f>MAX(0,1-F39/2-SUM(F40:F$55))</f>
        <v>0.44642857142857151</v>
      </c>
      <c r="H39" s="23">
        <f t="shared" si="1"/>
        <v>3514800.8482142873</v>
      </c>
      <c r="I39" s="24"/>
      <c r="J39" s="24"/>
      <c r="K39" s="24"/>
      <c r="L39" s="24"/>
      <c r="M39" s="24"/>
      <c r="N39" s="24"/>
      <c r="O39" s="44"/>
      <c r="P39" s="24"/>
      <c r="Q39" s="4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</row>
    <row r="40" spans="1:111" s="40" customFormat="1">
      <c r="A40" s="24"/>
      <c r="B40" s="21">
        <v>1994</v>
      </c>
      <c r="C40" s="39">
        <v>43703.298270686115</v>
      </c>
      <c r="D40" s="33">
        <v>6440207.3100000005</v>
      </c>
      <c r="E40" s="43">
        <v>25</v>
      </c>
      <c r="F40" s="50">
        <f>1/Dashboard!$B$2</f>
        <v>3.5714285714285712E-2</v>
      </c>
      <c r="G40" s="50">
        <f>MAX(0,1-F40/2-SUM(F41:F$55))</f>
        <v>0.48214285714285726</v>
      </c>
      <c r="H40" s="23">
        <f t="shared" si="1"/>
        <v>3105099.9530357155</v>
      </c>
      <c r="I40" s="24"/>
      <c r="J40" s="24"/>
      <c r="K40" s="24"/>
      <c r="L40" s="24"/>
      <c r="M40" s="24"/>
      <c r="N40" s="24"/>
      <c r="O40" s="44"/>
      <c r="P40" s="24"/>
      <c r="Q40" s="4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</row>
    <row r="41" spans="1:111" s="40" customFormat="1">
      <c r="A41" s="24"/>
      <c r="B41" s="21">
        <v>1995</v>
      </c>
      <c r="C41" s="39">
        <v>43816.420698407106</v>
      </c>
      <c r="D41" s="33">
        <v>8185721.3199999984</v>
      </c>
      <c r="E41" s="43">
        <v>25</v>
      </c>
      <c r="F41" s="50">
        <f>1/Dashboard!$B$2</f>
        <v>3.5714285714285712E-2</v>
      </c>
      <c r="G41" s="50">
        <f>MAX(0,1-F41/2-SUM(F42:F$55))</f>
        <v>0.51785714285714302</v>
      </c>
      <c r="H41" s="23">
        <f t="shared" si="1"/>
        <v>4239034.2550000008</v>
      </c>
      <c r="I41" s="24"/>
      <c r="J41" s="24"/>
      <c r="K41" s="24"/>
      <c r="L41" s="24"/>
      <c r="M41" s="24"/>
      <c r="N41" s="24"/>
      <c r="O41" s="44"/>
      <c r="P41" s="24"/>
      <c r="Q41" s="45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</row>
    <row r="42" spans="1:111" s="40" customFormat="1">
      <c r="A42" s="24"/>
      <c r="B42" s="21">
        <v>1996</v>
      </c>
      <c r="C42" s="39">
        <v>43927.540959265774</v>
      </c>
      <c r="D42" s="33">
        <v>1284878.3999999999</v>
      </c>
      <c r="E42" s="43">
        <v>25</v>
      </c>
      <c r="F42" s="50">
        <f>1/Dashboard!$B$2</f>
        <v>3.5714285714285712E-2</v>
      </c>
      <c r="G42" s="50">
        <f>MAX(0,1-F42/2-SUM(F43:F$55))</f>
        <v>0.5535714285714286</v>
      </c>
      <c r="H42" s="23">
        <f t="shared" si="1"/>
        <v>711271.97142857139</v>
      </c>
      <c r="I42" s="24"/>
      <c r="J42" s="24"/>
      <c r="K42" s="24"/>
      <c r="L42" s="24"/>
      <c r="M42" s="24"/>
      <c r="N42" s="24"/>
      <c r="O42" s="44"/>
      <c r="P42" s="24"/>
      <c r="Q42" s="4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</row>
    <row r="43" spans="1:111" s="40" customFormat="1">
      <c r="A43" s="24"/>
      <c r="B43" s="21">
        <v>1997</v>
      </c>
      <c r="C43" s="39">
        <v>37118.171460520884</v>
      </c>
      <c r="D43" s="33">
        <v>2232060.4900000002</v>
      </c>
      <c r="E43" s="43">
        <v>25</v>
      </c>
      <c r="F43" s="50">
        <f>1/Dashboard!$B$2</f>
        <v>3.5714285714285712E-2</v>
      </c>
      <c r="G43" s="50">
        <f>MAX(0,1-F43/2-SUM(F44:F$55))</f>
        <v>0.58928571428571441</v>
      </c>
      <c r="H43" s="23">
        <f t="shared" si="1"/>
        <v>1315321.3601785719</v>
      </c>
      <c r="I43" s="24"/>
      <c r="J43" s="24"/>
      <c r="K43" s="24"/>
      <c r="L43" s="24"/>
      <c r="M43" s="24"/>
      <c r="N43" s="24"/>
      <c r="O43" s="44"/>
      <c r="P43" s="24"/>
      <c r="Q43" s="45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</row>
    <row r="44" spans="1:111" s="40" customFormat="1">
      <c r="A44" s="24"/>
      <c r="B44" s="21">
        <v>1998</v>
      </c>
      <c r="C44" s="39">
        <v>35606.535479470491</v>
      </c>
      <c r="D44" s="33">
        <v>1476398.47</v>
      </c>
      <c r="E44" s="43">
        <v>25</v>
      </c>
      <c r="F44" s="50">
        <f>1/Dashboard!$B$2</f>
        <v>3.5714285714285712E-2</v>
      </c>
      <c r="G44" s="50">
        <f>MAX(0,1-F44/2-SUM(F45:F$55))</f>
        <v>0.625</v>
      </c>
      <c r="H44" s="23">
        <f t="shared" si="1"/>
        <v>922749.04374999995</v>
      </c>
      <c r="I44" s="24"/>
      <c r="J44" s="24"/>
      <c r="K44" s="24"/>
      <c r="L44" s="24"/>
      <c r="M44" s="24"/>
      <c r="N44" s="24"/>
      <c r="O44" s="44"/>
      <c r="P44" s="24"/>
      <c r="Q44" s="45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</row>
    <row r="45" spans="1:111" s="40" customFormat="1">
      <c r="A45" s="24"/>
      <c r="B45" s="21">
        <v>1999</v>
      </c>
      <c r="C45" s="39">
        <v>29007.393501269031</v>
      </c>
      <c r="D45" s="33">
        <v>-4555779.87</v>
      </c>
      <c r="E45" s="28">
        <v>40</v>
      </c>
      <c r="F45" s="50">
        <f>1/Dashboard!$B$2</f>
        <v>3.5714285714285712E-2</v>
      </c>
      <c r="G45" s="50">
        <f>MAX(0,1-F45/2-SUM(F46:F$55))</f>
        <v>0.66071428571428581</v>
      </c>
      <c r="H45" s="23">
        <f t="shared" si="1"/>
        <v>-3010068.8426785721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4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</row>
    <row r="46" spans="1:111" s="40" customFormat="1">
      <c r="A46" s="24"/>
      <c r="B46" s="21">
        <v>2000</v>
      </c>
      <c r="C46" s="39">
        <v>29372.788953642143</v>
      </c>
      <c r="D46" s="33">
        <v>44188.259999999776</v>
      </c>
      <c r="E46" s="28">
        <v>40</v>
      </c>
      <c r="F46" s="50">
        <f>1/Dashboard!$B$2</f>
        <v>3.5714285714285712E-2</v>
      </c>
      <c r="G46" s="50">
        <f>MAX(0,1-F46/2-SUM(F47:F$55))</f>
        <v>0.6964285714285714</v>
      </c>
      <c r="H46" s="23">
        <f t="shared" si="1"/>
        <v>30773.966785714128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</row>
    <row r="47" spans="1:111" s="40" customFormat="1">
      <c r="A47" s="24"/>
      <c r="B47" s="21">
        <v>2001</v>
      </c>
      <c r="C47" s="39">
        <v>25339.423809501717</v>
      </c>
      <c r="D47" s="33">
        <v>-697201.80000000075</v>
      </c>
      <c r="E47" s="28">
        <v>40</v>
      </c>
      <c r="F47" s="50">
        <f>1/Dashboard!$B$2</f>
        <v>3.5714285714285712E-2</v>
      </c>
      <c r="G47" s="50">
        <f>MAX(0,1-F47/2-SUM(F48:F$55))</f>
        <v>0.73214285714285721</v>
      </c>
      <c r="H47" s="23">
        <f t="shared" si="1"/>
        <v>-510451.31785714347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</row>
    <row r="48" spans="1:111" s="40" customFormat="1">
      <c r="A48" s="24"/>
      <c r="B48" s="21">
        <v>2002</v>
      </c>
      <c r="C48" s="39">
        <v>18965.525603311078</v>
      </c>
      <c r="D48" s="33">
        <v>-3676024.37</v>
      </c>
      <c r="E48" s="28">
        <v>40</v>
      </c>
      <c r="F48" s="50">
        <f>1/Dashboard!$B$2</f>
        <v>3.5714285714285712E-2</v>
      </c>
      <c r="G48" s="50">
        <f>MAX(0,1-F48/2-SUM(F49:F$55))</f>
        <v>0.76785714285714279</v>
      </c>
      <c r="H48" s="23">
        <f t="shared" si="1"/>
        <v>-2822661.5698214285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</row>
    <row r="49" spans="1:111" s="40" customFormat="1">
      <c r="A49" s="24"/>
      <c r="B49" s="21">
        <v>2003</v>
      </c>
      <c r="C49" s="39">
        <v>19060.628529271202</v>
      </c>
      <c r="D49" s="33">
        <v>-3253243.26</v>
      </c>
      <c r="E49" s="28">
        <v>40</v>
      </c>
      <c r="F49" s="50">
        <f>1/Dashboard!$B$2</f>
        <v>3.5714285714285712E-2</v>
      </c>
      <c r="G49" s="50">
        <f>MAX(0,1-F49/2-SUM(F50:F$55))</f>
        <v>0.8035714285714286</v>
      </c>
      <c r="H49" s="23">
        <f t="shared" si="1"/>
        <v>-2614213.3339285715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</row>
    <row r="50" spans="1:111">
      <c r="B50" s="21">
        <v>2004</v>
      </c>
      <c r="C50" s="39">
        <v>17416.849535307792</v>
      </c>
      <c r="D50" s="33">
        <v>-5239832.99</v>
      </c>
      <c r="E50" s="28">
        <v>40</v>
      </c>
      <c r="F50" s="50">
        <f>1/Dashboard!$B$2</f>
        <v>3.5714285714285712E-2</v>
      </c>
      <c r="G50" s="50">
        <f>MAX(0,1-F50/2-SUM(F51:F$55))</f>
        <v>0.83928571428571419</v>
      </c>
      <c r="H50" s="23">
        <f t="shared" si="1"/>
        <v>-4397716.9737499999</v>
      </c>
    </row>
    <row r="51" spans="1:111">
      <c r="B51" s="21">
        <v>2005</v>
      </c>
      <c r="C51" s="39">
        <v>29249.655691609558</v>
      </c>
      <c r="D51" s="33">
        <v>4697435.57</v>
      </c>
      <c r="E51" s="28">
        <v>50</v>
      </c>
      <c r="F51" s="50">
        <f>1/Dashboard!$B$2</f>
        <v>3.5714285714285712E-2</v>
      </c>
      <c r="G51" s="50">
        <f>MAX(0,1-F51/2-SUM(F52:F$55))</f>
        <v>0.875</v>
      </c>
      <c r="H51" s="23">
        <f t="shared" si="1"/>
        <v>4110256.1237500003</v>
      </c>
    </row>
    <row r="52" spans="1:111">
      <c r="B52" s="21">
        <v>2006</v>
      </c>
      <c r="C52" s="39">
        <v>33228.962330467388</v>
      </c>
      <c r="D52" s="33">
        <v>2762878.31</v>
      </c>
      <c r="E52" s="28">
        <v>50</v>
      </c>
      <c r="F52" s="50">
        <f>1/Dashboard!$B$2</f>
        <v>3.5714285714285712E-2</v>
      </c>
      <c r="G52" s="50">
        <f>MAX(0,1-F52/2-SUM(F53:F$55))</f>
        <v>0.9107142857142857</v>
      </c>
      <c r="H52" s="23">
        <f t="shared" si="1"/>
        <v>2516192.746607143</v>
      </c>
    </row>
    <row r="53" spans="1:111">
      <c r="B53" s="21">
        <v>2007</v>
      </c>
      <c r="C53" s="39">
        <v>39029.239730603804</v>
      </c>
      <c r="D53" s="33">
        <v>12084473.41</v>
      </c>
      <c r="E53" s="28">
        <v>50</v>
      </c>
      <c r="F53" s="50">
        <f>1/Dashboard!$B$2</f>
        <v>3.5714285714285712E-2</v>
      </c>
      <c r="G53" s="50">
        <f>MAX(0,1-F53/2-SUM(F54:F$55))</f>
        <v>0.9464285714285714</v>
      </c>
      <c r="H53" s="23">
        <f t="shared" si="1"/>
        <v>11437090.905892856</v>
      </c>
    </row>
    <row r="54" spans="1:111">
      <c r="B54" s="21">
        <v>2008</v>
      </c>
      <c r="C54" s="39">
        <v>43309.872482240549</v>
      </c>
      <c r="D54" s="33">
        <v>14283773.716850314</v>
      </c>
      <c r="E54" s="28">
        <v>50</v>
      </c>
      <c r="F54" s="50">
        <f>1/Dashboard!$B$2</f>
        <v>3.5714285714285712E-2</v>
      </c>
      <c r="G54" s="50">
        <f>MAX(0,1-F54/2-SUM(F55:F$55))</f>
        <v>0.9821428571428571</v>
      </c>
      <c r="H54" s="23">
        <f t="shared" si="1"/>
        <v>14028706.329049416</v>
      </c>
    </row>
    <row r="55" spans="1:111" ht="15">
      <c r="C55" s="34"/>
      <c r="D55" s="34"/>
      <c r="H55" s="13"/>
    </row>
    <row r="56" spans="1:111" ht="13.5" customHeight="1">
      <c r="B56" s="35"/>
      <c r="C56" s="34"/>
      <c r="D56" s="34"/>
      <c r="G56" s="26" t="s">
        <v>51</v>
      </c>
      <c r="H56" s="17">
        <f>SUM(H4:H54)</f>
        <v>73393115.861549467</v>
      </c>
    </row>
    <row r="57" spans="1:111">
      <c r="C57" s="34"/>
      <c r="D57" s="34"/>
    </row>
    <row r="58" spans="1:111" ht="15">
      <c r="A58" s="27" t="s">
        <v>12</v>
      </c>
      <c r="B58" s="21">
        <v>1958</v>
      </c>
      <c r="C58" s="39">
        <v>11.681994343772914</v>
      </c>
      <c r="D58" s="39">
        <v>5842.8</v>
      </c>
      <c r="H58" s="23">
        <f t="shared" ref="H58:H89" si="2">D58*G4</f>
        <v>0</v>
      </c>
    </row>
    <row r="59" spans="1:111">
      <c r="B59" s="21">
        <v>1959</v>
      </c>
      <c r="C59" s="39">
        <v>10.38399497224259</v>
      </c>
      <c r="D59" s="39">
        <v>4196.75</v>
      </c>
      <c r="H59" s="23">
        <f t="shared" si="2"/>
        <v>0</v>
      </c>
    </row>
    <row r="60" spans="1:111">
      <c r="B60" s="21">
        <v>1960</v>
      </c>
      <c r="C60" s="39">
        <v>40.237980517440036</v>
      </c>
      <c r="D60" s="39">
        <v>28380.22</v>
      </c>
      <c r="H60" s="23">
        <f t="shared" si="2"/>
        <v>0</v>
      </c>
    </row>
    <row r="61" spans="1:111">
      <c r="B61" s="21">
        <v>1961</v>
      </c>
      <c r="C61" s="39">
        <v>23.363988687545827</v>
      </c>
      <c r="D61" s="39">
        <v>15681.89</v>
      </c>
      <c r="H61" s="23">
        <f t="shared" si="2"/>
        <v>0</v>
      </c>
    </row>
    <row r="62" spans="1:111">
      <c r="B62" s="21">
        <v>1962</v>
      </c>
      <c r="C62" s="39">
        <v>20.76798994448518</v>
      </c>
      <c r="D62" s="39">
        <v>10773.65</v>
      </c>
      <c r="H62" s="23">
        <f t="shared" si="2"/>
        <v>0</v>
      </c>
    </row>
    <row r="63" spans="1:111">
      <c r="B63" s="21">
        <v>1963</v>
      </c>
      <c r="C63" s="39">
        <v>27.177747906111058</v>
      </c>
      <c r="D63" s="39">
        <v>14576.82</v>
      </c>
      <c r="H63" s="23">
        <f t="shared" si="2"/>
        <v>0</v>
      </c>
    </row>
    <row r="64" spans="1:111">
      <c r="B64" s="21">
        <v>1964</v>
      </c>
      <c r="C64" s="39">
        <v>62.120566642539558</v>
      </c>
      <c r="D64" s="39">
        <v>87700.41</v>
      </c>
      <c r="H64" s="23">
        <f t="shared" si="2"/>
        <v>0</v>
      </c>
    </row>
    <row r="65" spans="2:8">
      <c r="B65" s="21">
        <v>1965</v>
      </c>
      <c r="C65" s="39">
        <v>58.238031227380837</v>
      </c>
      <c r="D65" s="39">
        <v>78907.38</v>
      </c>
      <c r="H65" s="23">
        <f t="shared" si="2"/>
        <v>0</v>
      </c>
    </row>
    <row r="66" spans="2:8">
      <c r="B66" s="21">
        <v>1966</v>
      </c>
      <c r="C66" s="39">
        <v>88.004136076931047</v>
      </c>
      <c r="D66" s="39">
        <v>111965.53</v>
      </c>
      <c r="H66" s="23">
        <f t="shared" si="2"/>
        <v>0</v>
      </c>
    </row>
    <row r="67" spans="2:8">
      <c r="B67" s="21">
        <v>1967</v>
      </c>
      <c r="C67" s="39">
        <v>112.59352703960295</v>
      </c>
      <c r="D67" s="39">
        <v>128699.68</v>
      </c>
      <c r="H67" s="23">
        <f t="shared" si="2"/>
        <v>0</v>
      </c>
    </row>
    <row r="68" spans="2:8">
      <c r="B68" s="21">
        <v>1968</v>
      </c>
      <c r="C68" s="39">
        <v>183.77334298417952</v>
      </c>
      <c r="D68" s="39">
        <v>313061.87</v>
      </c>
      <c r="H68" s="23">
        <f t="shared" si="2"/>
        <v>0</v>
      </c>
    </row>
    <row r="69" spans="2:8">
      <c r="B69" s="21">
        <v>1969</v>
      </c>
      <c r="C69" s="39">
        <v>254.9531589287561</v>
      </c>
      <c r="D69" s="39">
        <v>568830.43999999994</v>
      </c>
      <c r="H69" s="23">
        <f t="shared" si="2"/>
        <v>0</v>
      </c>
    </row>
    <row r="70" spans="2:8">
      <c r="B70" s="21">
        <v>1970</v>
      </c>
      <c r="C70" s="39">
        <v>310.60283321269776</v>
      </c>
      <c r="D70" s="39">
        <v>535137.49</v>
      </c>
      <c r="H70" s="23">
        <f t="shared" si="2"/>
        <v>0</v>
      </c>
    </row>
    <row r="71" spans="2:8">
      <c r="B71" s="21">
        <v>1971</v>
      </c>
      <c r="C71" s="39">
        <v>328.72133181677185</v>
      </c>
      <c r="D71" s="39">
        <v>828549.95</v>
      </c>
      <c r="H71" s="23">
        <f t="shared" si="2"/>
        <v>0</v>
      </c>
    </row>
    <row r="72" spans="2:8">
      <c r="B72" s="21">
        <v>1972</v>
      </c>
      <c r="C72" s="39">
        <v>392.13607693103097</v>
      </c>
      <c r="D72" s="39">
        <v>1050082.8400000001</v>
      </c>
      <c r="H72" s="23">
        <f t="shared" si="2"/>
        <v>0</v>
      </c>
    </row>
    <row r="73" spans="2:8">
      <c r="B73" s="21">
        <v>1973</v>
      </c>
      <c r="C73" s="39">
        <v>289.8959776651846</v>
      </c>
      <c r="D73" s="39">
        <v>595722.86</v>
      </c>
      <c r="H73" s="23">
        <f t="shared" si="2"/>
        <v>0</v>
      </c>
    </row>
    <row r="74" spans="2:8">
      <c r="B74" s="21">
        <v>1974</v>
      </c>
      <c r="C74" s="39">
        <v>328.72133181677185</v>
      </c>
      <c r="D74" s="39">
        <v>1167888.43</v>
      </c>
      <c r="H74" s="23">
        <f t="shared" si="2"/>
        <v>0</v>
      </c>
    </row>
    <row r="75" spans="2:8">
      <c r="B75" s="21">
        <v>1975</v>
      </c>
      <c r="C75" s="39">
        <v>355.8990797228829</v>
      </c>
      <c r="D75" s="39">
        <v>1553682.64</v>
      </c>
      <c r="H75" s="23">
        <f t="shared" si="2"/>
        <v>0</v>
      </c>
    </row>
    <row r="76" spans="2:8">
      <c r="B76" s="21">
        <v>1976</v>
      </c>
      <c r="C76" s="39">
        <v>550.02585048081903</v>
      </c>
      <c r="D76" s="39">
        <v>2867429.03</v>
      </c>
      <c r="H76" s="23">
        <f t="shared" si="2"/>
        <v>0</v>
      </c>
    </row>
    <row r="77" spans="2:8">
      <c r="B77" s="21">
        <v>1977</v>
      </c>
      <c r="C77" s="39">
        <v>374.01757832695694</v>
      </c>
      <c r="D77" s="39">
        <v>1852144.75</v>
      </c>
      <c r="H77" s="23">
        <f t="shared" si="2"/>
        <v>0</v>
      </c>
    </row>
    <row r="78" spans="2:8">
      <c r="B78" s="21">
        <v>1978</v>
      </c>
      <c r="C78" s="39">
        <v>291.19015613690419</v>
      </c>
      <c r="D78" s="39">
        <v>1312769.04</v>
      </c>
      <c r="H78" s="23">
        <f t="shared" si="2"/>
        <v>0</v>
      </c>
    </row>
    <row r="79" spans="2:8">
      <c r="B79" s="21">
        <v>1979</v>
      </c>
      <c r="C79" s="39">
        <v>289.8959776651846</v>
      </c>
      <c r="D79" s="39">
        <v>1581841.27</v>
      </c>
      <c r="H79" s="23">
        <f t="shared" si="2"/>
        <v>0</v>
      </c>
    </row>
    <row r="80" spans="2:8">
      <c r="B80" s="21">
        <v>1980</v>
      </c>
      <c r="C80" s="39">
        <v>538.37824423534289</v>
      </c>
      <c r="D80" s="39">
        <v>3606247.98</v>
      </c>
      <c r="H80" s="23">
        <f t="shared" si="2"/>
        <v>0</v>
      </c>
    </row>
    <row r="81" spans="2:8">
      <c r="B81" s="21">
        <v>1981</v>
      </c>
      <c r="C81" s="39">
        <v>314.48536862785653</v>
      </c>
      <c r="D81" s="39">
        <v>1731643.12</v>
      </c>
      <c r="H81" s="23">
        <f t="shared" si="2"/>
        <v>30922.198571429039</v>
      </c>
    </row>
    <row r="82" spans="2:8">
      <c r="B82" s="21">
        <v>1982</v>
      </c>
      <c r="C82" s="39">
        <v>375.31175679867647</v>
      </c>
      <c r="D82" s="39">
        <v>2089017.82</v>
      </c>
      <c r="H82" s="23">
        <f t="shared" si="2"/>
        <v>111911.66892857196</v>
      </c>
    </row>
    <row r="83" spans="2:8">
      <c r="B83" s="21">
        <v>1983</v>
      </c>
      <c r="C83" s="39">
        <v>340.36893806224799</v>
      </c>
      <c r="D83" s="39">
        <v>1818897.95</v>
      </c>
      <c r="H83" s="23">
        <f t="shared" si="2"/>
        <v>162401.60267857186</v>
      </c>
    </row>
    <row r="84" spans="2:8">
      <c r="B84" s="21">
        <v>1984</v>
      </c>
      <c r="C84" s="39">
        <v>348.13400889256542</v>
      </c>
      <c r="D84" s="39">
        <v>2129829</v>
      </c>
      <c r="H84" s="23">
        <f t="shared" si="2"/>
        <v>266228.62500000047</v>
      </c>
    </row>
    <row r="85" spans="2:8">
      <c r="B85" s="21">
        <v>1985</v>
      </c>
      <c r="C85" s="39">
        <v>493.08199772515775</v>
      </c>
      <c r="D85" s="39">
        <v>3560512.06</v>
      </c>
      <c r="H85" s="23">
        <f t="shared" si="2"/>
        <v>572225.15250000078</v>
      </c>
    </row>
    <row r="86" spans="2:8">
      <c r="B86" s="21">
        <v>1986</v>
      </c>
      <c r="C86" s="39">
        <v>318.36790404301524</v>
      </c>
      <c r="D86" s="39">
        <v>1898279.41</v>
      </c>
      <c r="H86" s="23">
        <f t="shared" si="2"/>
        <v>372876.31267857179</v>
      </c>
    </row>
    <row r="87" spans="2:8">
      <c r="B87" s="21">
        <v>1987</v>
      </c>
      <c r="C87" s="39">
        <v>305.42611932581951</v>
      </c>
      <c r="D87" s="39">
        <v>1540220.8</v>
      </c>
      <c r="H87" s="23">
        <f t="shared" si="2"/>
        <v>357551.25714285742</v>
      </c>
    </row>
    <row r="88" spans="2:8">
      <c r="B88" s="21">
        <v>1988</v>
      </c>
      <c r="C88" s="39">
        <v>390.84189845931138</v>
      </c>
      <c r="D88" s="39">
        <v>2273693.98</v>
      </c>
      <c r="H88" s="23">
        <f t="shared" si="2"/>
        <v>609025.1732142861</v>
      </c>
    </row>
    <row r="89" spans="2:8">
      <c r="B89" s="21">
        <v>1989</v>
      </c>
      <c r="C89" s="39">
        <v>363.66415055320033</v>
      </c>
      <c r="D89" s="39">
        <v>2389918.5699999998</v>
      </c>
      <c r="H89" s="23">
        <f t="shared" si="2"/>
        <v>725510.99446428602</v>
      </c>
    </row>
    <row r="90" spans="2:8">
      <c r="B90" s="21">
        <v>1990</v>
      </c>
      <c r="C90" s="39">
        <v>399.9011477613484</v>
      </c>
      <c r="D90" s="39">
        <v>2772206.99</v>
      </c>
      <c r="H90" s="23">
        <f t="shared" ref="H90:H108" si="3">D90*G36</f>
        <v>940570.22875000047</v>
      </c>
    </row>
    <row r="91" spans="2:8">
      <c r="B91" s="21">
        <v>1991</v>
      </c>
      <c r="C91" s="39">
        <v>322.25043945817396</v>
      </c>
      <c r="D91" s="39">
        <v>2074436.58</v>
      </c>
      <c r="H91" s="23">
        <f t="shared" si="3"/>
        <v>777913.71750000026</v>
      </c>
    </row>
    <row r="92" spans="2:8">
      <c r="B92" s="21">
        <v>1992</v>
      </c>
      <c r="C92" s="39">
        <v>302.83776238238033</v>
      </c>
      <c r="D92" s="39">
        <v>2016516.09</v>
      </c>
      <c r="H92" s="23">
        <f t="shared" si="3"/>
        <v>828211.96553571452</v>
      </c>
    </row>
    <row r="93" spans="2:8">
      <c r="B93" s="21">
        <v>1993</v>
      </c>
      <c r="C93" s="39">
        <v>297.66104849550203</v>
      </c>
      <c r="D93" s="39">
        <v>2011642.03</v>
      </c>
      <c r="H93" s="23">
        <f t="shared" si="3"/>
        <v>898054.47767857159</v>
      </c>
    </row>
    <row r="94" spans="2:8">
      <c r="B94" s="21">
        <v>1994</v>
      </c>
      <c r="C94" s="39">
        <v>269.18912211767145</v>
      </c>
      <c r="D94" s="39">
        <v>1761346.21</v>
      </c>
      <c r="H94" s="23">
        <f t="shared" si="3"/>
        <v>849220.49410714302</v>
      </c>
    </row>
    <row r="95" spans="2:8">
      <c r="B95" s="21">
        <v>1995</v>
      </c>
      <c r="C95" s="39">
        <v>293.77851308034332</v>
      </c>
      <c r="D95" s="39">
        <v>2053676.21</v>
      </c>
      <c r="H95" s="23">
        <f t="shared" si="3"/>
        <v>1063510.894464286</v>
      </c>
    </row>
    <row r="96" spans="2:8">
      <c r="B96" s="21">
        <v>1996</v>
      </c>
      <c r="C96" s="39">
        <v>265.30658670251267</v>
      </c>
      <c r="D96" s="39">
        <v>1857247.95</v>
      </c>
      <c r="H96" s="23">
        <f t="shared" si="3"/>
        <v>1028119.4008928572</v>
      </c>
    </row>
    <row r="97" spans="1:8">
      <c r="B97" s="21">
        <v>1997</v>
      </c>
      <c r="C97" s="39">
        <v>251.07062351359738</v>
      </c>
      <c r="D97" s="39">
        <v>1818453.34</v>
      </c>
      <c r="H97" s="23">
        <f t="shared" si="3"/>
        <v>1071588.5753571431</v>
      </c>
    </row>
    <row r="98" spans="1:8">
      <c r="B98" s="21">
        <v>1998</v>
      </c>
      <c r="C98" s="39">
        <v>274.36583600454969</v>
      </c>
      <c r="D98" s="39">
        <v>2082794.85</v>
      </c>
      <c r="H98" s="23">
        <f t="shared" si="3"/>
        <v>1301746.78125</v>
      </c>
    </row>
    <row r="99" spans="1:8">
      <c r="B99" s="21">
        <v>1999</v>
      </c>
      <c r="C99" s="39">
        <v>243.30555268327993</v>
      </c>
      <c r="D99" s="39">
        <v>1201035.74</v>
      </c>
      <c r="H99" s="23">
        <f t="shared" si="3"/>
        <v>793541.47107142874</v>
      </c>
    </row>
    <row r="100" spans="1:8">
      <c r="B100" s="21">
        <v>2000</v>
      </c>
      <c r="C100" s="39">
        <v>199.3034846448144</v>
      </c>
      <c r="D100" s="39">
        <v>822817.36</v>
      </c>
      <c r="H100" s="23">
        <f t="shared" si="3"/>
        <v>573033.51857142849</v>
      </c>
    </row>
    <row r="101" spans="1:8">
      <c r="B101" s="21">
        <v>2001</v>
      </c>
      <c r="C101" s="39">
        <v>150.1247027194706</v>
      </c>
      <c r="D101" s="39">
        <v>-1320565.98</v>
      </c>
      <c r="H101" s="23">
        <f t="shared" si="3"/>
        <v>-966842.94964285719</v>
      </c>
    </row>
    <row r="102" spans="1:8">
      <c r="B102" s="21">
        <v>2002</v>
      </c>
      <c r="C102" s="39">
        <v>133.30038258711613</v>
      </c>
      <c r="D102" s="39">
        <v>-368276.15</v>
      </c>
      <c r="H102" s="23">
        <f t="shared" si="3"/>
        <v>-282783.47232142859</v>
      </c>
    </row>
    <row r="103" spans="1:8">
      <c r="B103" s="21">
        <v>2003</v>
      </c>
      <c r="C103" s="39">
        <v>122.94695481335954</v>
      </c>
      <c r="D103" s="39">
        <v>-923295.38</v>
      </c>
      <c r="H103" s="23">
        <f t="shared" si="3"/>
        <v>-741933.78749999998</v>
      </c>
    </row>
    <row r="104" spans="1:8">
      <c r="B104" s="21">
        <v>2004</v>
      </c>
      <c r="C104" s="39">
        <v>117.77024092648125</v>
      </c>
      <c r="D104" s="39">
        <v>-631500.74</v>
      </c>
      <c r="H104" s="23">
        <f t="shared" si="3"/>
        <v>-530009.54964285705</v>
      </c>
    </row>
    <row r="105" spans="1:8">
      <c r="B105" s="21">
        <v>2005</v>
      </c>
      <c r="C105" s="39">
        <v>146.24216730431186</v>
      </c>
      <c r="D105" s="39">
        <v>-302244.68</v>
      </c>
      <c r="H105" s="23">
        <f t="shared" si="3"/>
        <v>-264464.09499999997</v>
      </c>
    </row>
    <row r="106" spans="1:8">
      <c r="B106" s="21">
        <v>2006</v>
      </c>
      <c r="C106" s="39">
        <v>137.18291800227485</v>
      </c>
      <c r="D106" s="39">
        <v>-188728.29</v>
      </c>
      <c r="H106" s="23">
        <f t="shared" si="3"/>
        <v>-171877.54982142858</v>
      </c>
    </row>
    <row r="107" spans="1:8">
      <c r="B107" s="21">
        <v>2007</v>
      </c>
      <c r="C107" s="39">
        <v>155.30141660634888</v>
      </c>
      <c r="D107" s="39">
        <v>1251385.6000000001</v>
      </c>
      <c r="H107" s="23">
        <f t="shared" si="3"/>
        <v>1184347.0857142857</v>
      </c>
    </row>
    <row r="108" spans="1:8">
      <c r="B108" s="21">
        <v>2008</v>
      </c>
      <c r="C108" s="39">
        <v>199.3034846448144</v>
      </c>
      <c r="D108" s="39">
        <v>-640122.19467826863</v>
      </c>
      <c r="H108" s="23">
        <f t="shared" si="3"/>
        <v>-628691.44120187091</v>
      </c>
    </row>
    <row r="109" spans="1:8" ht="15">
      <c r="C109" s="34"/>
      <c r="D109" s="34"/>
      <c r="H109" s="13"/>
    </row>
    <row r="110" spans="1:8" ht="13.5" customHeight="1">
      <c r="A110" s="30"/>
      <c r="B110" s="26" t="s">
        <v>46</v>
      </c>
      <c r="C110" s="17">
        <f>SUM(C4:C54)+SUM(C58:C108)</f>
        <v>2167762.1850390085</v>
      </c>
      <c r="G110" s="26" t="s">
        <v>50</v>
      </c>
      <c r="H110" s="17">
        <f>SUM(H58:H108)</f>
        <v>10931908.750940992</v>
      </c>
    </row>
    <row r="111" spans="1:8">
      <c r="D111" s="34"/>
    </row>
  </sheetData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DJ114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4.25"/>
  <cols>
    <col min="1" max="1" width="28.85546875" style="24" customWidth="1"/>
    <col min="2" max="11" width="15.85546875" style="24" customWidth="1"/>
    <col min="12" max="16384" width="9.140625" style="24"/>
  </cols>
  <sheetData>
    <row r="1" spans="1:114" ht="15">
      <c r="A1" s="51" t="s">
        <v>24</v>
      </c>
      <c r="B1" s="30"/>
      <c r="C1" s="30"/>
      <c r="D1" s="30"/>
      <c r="E1" s="30"/>
      <c r="F1" s="30"/>
      <c r="G1" s="30"/>
    </row>
    <row r="2" spans="1:114" s="40" customForma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</row>
    <row r="3" spans="1:114" s="41" customFormat="1" ht="66" customHeight="1">
      <c r="A3" s="31"/>
      <c r="B3" s="18" t="s">
        <v>0</v>
      </c>
      <c r="C3" s="57" t="s">
        <v>52</v>
      </c>
      <c r="D3" s="19" t="s">
        <v>37</v>
      </c>
      <c r="E3" s="19" t="s">
        <v>36</v>
      </c>
      <c r="F3" s="19" t="s">
        <v>49</v>
      </c>
      <c r="G3" s="19" t="s">
        <v>48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</row>
    <row r="4" spans="1:114" s="40" customFormat="1" ht="15">
      <c r="A4" s="20" t="s">
        <v>47</v>
      </c>
      <c r="B4" s="21">
        <v>1958</v>
      </c>
      <c r="C4" s="36">
        <f>'completeren data'!M4</f>
        <v>43401.610587376075</v>
      </c>
      <c r="D4" s="22">
        <v>45</v>
      </c>
      <c r="E4" s="50">
        <f>1/Dashboard!$B$2</f>
        <v>3.5714285714285712E-2</v>
      </c>
      <c r="F4" s="50">
        <f>MAX(0,1-E4/2-SUM(E5:E$55))</f>
        <v>0</v>
      </c>
      <c r="G4" s="23">
        <f t="shared" ref="G4:G35" si="0">C4*F4</f>
        <v>0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</row>
    <row r="5" spans="1:114" s="40" customFormat="1">
      <c r="A5" s="24"/>
      <c r="B5" s="21">
        <v>1959</v>
      </c>
      <c r="C5" s="36">
        <f>'completeren data'!M5</f>
        <v>37627.808350532221</v>
      </c>
      <c r="D5" s="22">
        <v>45</v>
      </c>
      <c r="E5" s="50">
        <f>1/Dashboard!$B$2</f>
        <v>3.5714285714285712E-2</v>
      </c>
      <c r="F5" s="50">
        <f>MAX(0,1-E5/2-SUM(E6:E$55))</f>
        <v>0</v>
      </c>
      <c r="G5" s="23">
        <f t="shared" si="0"/>
        <v>0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</row>
    <row r="6" spans="1:114" s="40" customFormat="1">
      <c r="A6" s="24"/>
      <c r="B6" s="21">
        <v>1960</v>
      </c>
      <c r="C6" s="36">
        <f>'completeren data'!M6</f>
        <v>98968.258925553266</v>
      </c>
      <c r="D6" s="22">
        <v>45</v>
      </c>
      <c r="E6" s="50">
        <f>1/Dashboard!$B$2</f>
        <v>3.5714285714285712E-2</v>
      </c>
      <c r="F6" s="50">
        <f>MAX(0,1-E6/2-SUM(E7:E$55))</f>
        <v>0</v>
      </c>
      <c r="G6" s="23">
        <f t="shared" si="0"/>
        <v>0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</row>
    <row r="7" spans="1:114" s="40" customFormat="1">
      <c r="A7" s="24"/>
      <c r="B7" s="21">
        <v>1961</v>
      </c>
      <c r="C7" s="36">
        <f>'completeren data'!M7</f>
        <v>103686.22058735751</v>
      </c>
      <c r="D7" s="22">
        <v>45</v>
      </c>
      <c r="E7" s="50">
        <f>1/Dashboard!$B$2</f>
        <v>3.5714285714285712E-2</v>
      </c>
      <c r="F7" s="50">
        <f>MAX(0,1-E7/2-SUM(E8:E$55))</f>
        <v>0</v>
      </c>
      <c r="G7" s="23">
        <f t="shared" si="0"/>
        <v>0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</row>
    <row r="8" spans="1:114" s="40" customFormat="1">
      <c r="A8" s="24"/>
      <c r="B8" s="21">
        <v>1962</v>
      </c>
      <c r="C8" s="36">
        <f>'completeren data'!M8</f>
        <v>92320.769917029233</v>
      </c>
      <c r="D8" s="22">
        <v>45</v>
      </c>
      <c r="E8" s="50">
        <f>1/Dashboard!$B$2</f>
        <v>3.5714285714285712E-2</v>
      </c>
      <c r="F8" s="50">
        <f>MAX(0,1-E8/2-SUM(E9:E$55))</f>
        <v>0</v>
      </c>
      <c r="G8" s="23">
        <f t="shared" si="0"/>
        <v>0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</row>
    <row r="9" spans="1:114" s="40" customFormat="1">
      <c r="A9" s="24"/>
      <c r="B9" s="21">
        <v>1963</v>
      </c>
      <c r="C9" s="36">
        <f>'completeren data'!M9</f>
        <v>114517.81012514311</v>
      </c>
      <c r="D9" s="22">
        <v>45</v>
      </c>
      <c r="E9" s="50">
        <f>1/Dashboard!$B$2</f>
        <v>3.5714285714285712E-2</v>
      </c>
      <c r="F9" s="50">
        <f>MAX(0,1-E9/2-SUM(E10:E$55))</f>
        <v>0</v>
      </c>
      <c r="G9" s="23">
        <f t="shared" si="0"/>
        <v>0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</row>
    <row r="10" spans="1:114" s="40" customFormat="1">
      <c r="A10" s="24"/>
      <c r="B10" s="21">
        <v>1964</v>
      </c>
      <c r="C10" s="36">
        <f>'completeren data'!M10</f>
        <v>183732.85719723886</v>
      </c>
      <c r="D10" s="22">
        <v>45</v>
      </c>
      <c r="E10" s="50">
        <f>1/Dashboard!$B$2</f>
        <v>3.5714285714285712E-2</v>
      </c>
      <c r="F10" s="50">
        <f>MAX(0,1-E10/2-SUM(E11:E$55))</f>
        <v>0</v>
      </c>
      <c r="G10" s="23">
        <f t="shared" si="0"/>
        <v>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</row>
    <row r="11" spans="1:114" s="40" customFormat="1">
      <c r="A11" s="24"/>
      <c r="B11" s="21">
        <v>1965</v>
      </c>
      <c r="C11" s="36">
        <f>'completeren data'!M11</f>
        <v>270510.39376940584</v>
      </c>
      <c r="D11" s="22">
        <v>45</v>
      </c>
      <c r="E11" s="50">
        <f>1/Dashboard!$B$2</f>
        <v>3.5714285714285712E-2</v>
      </c>
      <c r="F11" s="50">
        <f>MAX(0,1-E11/2-SUM(E12:E$55))</f>
        <v>0</v>
      </c>
      <c r="G11" s="23">
        <f t="shared" si="0"/>
        <v>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</row>
    <row r="12" spans="1:114" s="40" customFormat="1">
      <c r="A12" s="24"/>
      <c r="B12" s="21">
        <v>1966</v>
      </c>
      <c r="C12" s="36">
        <f>'completeren data'!M12</f>
        <v>346553.25914231694</v>
      </c>
      <c r="D12" s="22">
        <v>45</v>
      </c>
      <c r="E12" s="50">
        <f>1/Dashboard!$B$2</f>
        <v>3.5714285714285712E-2</v>
      </c>
      <c r="F12" s="50">
        <f>MAX(0,1-E12/2-SUM(E13:E$55))</f>
        <v>0</v>
      </c>
      <c r="G12" s="23">
        <f t="shared" si="0"/>
        <v>0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</row>
    <row r="13" spans="1:114" s="40" customFormat="1">
      <c r="A13" s="24"/>
      <c r="B13" s="21">
        <v>1967</v>
      </c>
      <c r="C13" s="36">
        <f>'completeren data'!M13</f>
        <v>355093.13143514679</v>
      </c>
      <c r="D13" s="22">
        <v>45</v>
      </c>
      <c r="E13" s="50">
        <f>1/Dashboard!$B$2</f>
        <v>3.5714285714285712E-2</v>
      </c>
      <c r="F13" s="50">
        <f>MAX(0,1-E13/2-SUM(E14:E$55))</f>
        <v>0</v>
      </c>
      <c r="G13" s="23">
        <f t="shared" si="0"/>
        <v>0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</row>
    <row r="14" spans="1:114" s="40" customFormat="1">
      <c r="A14" s="24"/>
      <c r="B14" s="21">
        <v>1968</v>
      </c>
      <c r="C14" s="36">
        <f>'completeren data'!M14</f>
        <v>442739.68037623318</v>
      </c>
      <c r="D14" s="22">
        <v>45</v>
      </c>
      <c r="E14" s="50">
        <f>1/Dashboard!$B$2</f>
        <v>3.5714285714285712E-2</v>
      </c>
      <c r="F14" s="50">
        <f>MAX(0,1-E14/2-SUM(E15:E$55))</f>
        <v>0</v>
      </c>
      <c r="G14" s="23">
        <f t="shared" si="0"/>
        <v>0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</row>
    <row r="15" spans="1:114" s="40" customFormat="1">
      <c r="A15" s="24"/>
      <c r="B15" s="21">
        <v>1969</v>
      </c>
      <c r="C15" s="36">
        <f>'completeren data'!M15</f>
        <v>573511.46944047732</v>
      </c>
      <c r="D15" s="22">
        <v>45</v>
      </c>
      <c r="E15" s="50">
        <f>1/Dashboard!$B$2</f>
        <v>3.5714285714285712E-2</v>
      </c>
      <c r="F15" s="50">
        <f>MAX(0,1-E15/2-SUM(E16:E$55))</f>
        <v>0</v>
      </c>
      <c r="G15" s="23">
        <f t="shared" si="0"/>
        <v>0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</row>
    <row r="16" spans="1:114" s="40" customFormat="1">
      <c r="A16" s="24"/>
      <c r="B16" s="21">
        <v>1970</v>
      </c>
      <c r="C16" s="36">
        <f>'completeren data'!M16</f>
        <v>820879.86822230311</v>
      </c>
      <c r="D16" s="22">
        <v>45</v>
      </c>
      <c r="E16" s="50">
        <f>1/Dashboard!$B$2</f>
        <v>3.5714285714285712E-2</v>
      </c>
      <c r="F16" s="50">
        <f>MAX(0,1-E16/2-SUM(E17:E$55))</f>
        <v>0</v>
      </c>
      <c r="G16" s="23">
        <f t="shared" si="0"/>
        <v>0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</row>
    <row r="17" spans="1:114" s="40" customFormat="1">
      <c r="A17" s="24"/>
      <c r="B17" s="21">
        <v>1971</v>
      </c>
      <c r="C17" s="36">
        <f>'completeren data'!M17</f>
        <v>861694.8715714626</v>
      </c>
      <c r="D17" s="22">
        <v>45</v>
      </c>
      <c r="E17" s="50">
        <f>1/Dashboard!$B$2</f>
        <v>3.5714285714285712E-2</v>
      </c>
      <c r="F17" s="50">
        <f>MAX(0,1-E17/2-SUM(E18:E$55))</f>
        <v>0</v>
      </c>
      <c r="G17" s="23">
        <f t="shared" si="0"/>
        <v>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</row>
    <row r="18" spans="1:114" s="40" customFormat="1">
      <c r="A18" s="24"/>
      <c r="B18" s="21">
        <v>1972</v>
      </c>
      <c r="C18" s="36">
        <f>'completeren data'!M18</f>
        <v>1026048.7987345344</v>
      </c>
      <c r="D18" s="22">
        <v>45</v>
      </c>
      <c r="E18" s="50">
        <f>1/Dashboard!$B$2</f>
        <v>3.5714285714285712E-2</v>
      </c>
      <c r="F18" s="50">
        <f>MAX(0,1-E18/2-SUM(E19:E$55))</f>
        <v>0</v>
      </c>
      <c r="G18" s="23">
        <f t="shared" si="0"/>
        <v>0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</row>
    <row r="19" spans="1:114" s="40" customFormat="1">
      <c r="A19" s="24"/>
      <c r="B19" s="21">
        <v>1973</v>
      </c>
      <c r="C19" s="36">
        <f>'completeren data'!M19</f>
        <v>994718.53367076488</v>
      </c>
      <c r="D19" s="22">
        <v>45</v>
      </c>
      <c r="E19" s="50">
        <f>1/Dashboard!$B$2</f>
        <v>3.5714285714285712E-2</v>
      </c>
      <c r="F19" s="50">
        <f>MAX(0,1-E19/2-SUM(E20:E$55))</f>
        <v>0</v>
      </c>
      <c r="G19" s="23">
        <f t="shared" si="0"/>
        <v>0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</row>
    <row r="20" spans="1:114" s="40" customFormat="1">
      <c r="A20" s="24"/>
      <c r="B20" s="21">
        <v>1974</v>
      </c>
      <c r="C20" s="36">
        <f>'completeren data'!M20</f>
        <v>974642.91537698067</v>
      </c>
      <c r="D20" s="22">
        <v>45</v>
      </c>
      <c r="E20" s="50">
        <f>1/Dashboard!$B$2</f>
        <v>3.5714285714285712E-2</v>
      </c>
      <c r="F20" s="50">
        <f>MAX(0,1-E20/2-SUM(E21:E$55))</f>
        <v>0</v>
      </c>
      <c r="G20" s="23">
        <f t="shared" si="0"/>
        <v>0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</row>
    <row r="21" spans="1:114" s="40" customFormat="1">
      <c r="A21" s="24"/>
      <c r="B21" s="21">
        <v>1975</v>
      </c>
      <c r="C21" s="36">
        <f>'completeren data'!M21</f>
        <v>862745.1945696125</v>
      </c>
      <c r="D21" s="22">
        <v>45</v>
      </c>
      <c r="E21" s="50">
        <f>1/Dashboard!$B$2</f>
        <v>3.5714285714285712E-2</v>
      </c>
      <c r="F21" s="50">
        <f>MAX(0,1-E21/2-SUM(E22:E$55))</f>
        <v>0</v>
      </c>
      <c r="G21" s="23">
        <f t="shared" si="0"/>
        <v>0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</row>
    <row r="22" spans="1:114" s="40" customFormat="1">
      <c r="A22" s="24"/>
      <c r="B22" s="21">
        <v>1976</v>
      </c>
      <c r="C22" s="36">
        <f>'completeren data'!M22</f>
        <v>1129233.8151471049</v>
      </c>
      <c r="D22" s="22">
        <v>45</v>
      </c>
      <c r="E22" s="50">
        <f>1/Dashboard!$B$2</f>
        <v>3.5714285714285712E-2</v>
      </c>
      <c r="F22" s="50">
        <f>MAX(0,1-E22/2-SUM(E23:E$55))</f>
        <v>0</v>
      </c>
      <c r="G22" s="23">
        <f t="shared" si="0"/>
        <v>0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</row>
    <row r="23" spans="1:114" s="40" customFormat="1">
      <c r="A23" s="24"/>
      <c r="B23" s="21">
        <v>1977</v>
      </c>
      <c r="C23" s="36">
        <f>'completeren data'!M23</f>
        <v>943315.81969589379</v>
      </c>
      <c r="D23" s="22">
        <v>45</v>
      </c>
      <c r="E23" s="50">
        <f>1/Dashboard!$B$2</f>
        <v>3.5714285714285712E-2</v>
      </c>
      <c r="F23" s="50">
        <f>MAX(0,1-E23/2-SUM(E24:E$55))</f>
        <v>0</v>
      </c>
      <c r="G23" s="23">
        <f t="shared" si="0"/>
        <v>0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</row>
    <row r="24" spans="1:114" s="40" customFormat="1">
      <c r="A24" s="24"/>
      <c r="B24" s="21">
        <v>1978</v>
      </c>
      <c r="C24" s="36">
        <f>'completeren data'!M24</f>
        <v>872477.07162209915</v>
      </c>
      <c r="D24" s="22">
        <v>45</v>
      </c>
      <c r="E24" s="50">
        <f>1/Dashboard!$B$2</f>
        <v>3.5714285714285712E-2</v>
      </c>
      <c r="F24" s="50">
        <f>MAX(0,1-E24/2-SUM(E25:E$55))</f>
        <v>0</v>
      </c>
      <c r="G24" s="23">
        <f t="shared" si="0"/>
        <v>0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</row>
    <row r="25" spans="1:114" s="40" customFormat="1">
      <c r="A25" s="24"/>
      <c r="B25" s="21">
        <v>1979</v>
      </c>
      <c r="C25" s="36">
        <f>'completeren data'!M25</f>
        <v>735205.86637478287</v>
      </c>
      <c r="D25" s="22">
        <v>45</v>
      </c>
      <c r="E25" s="50">
        <f>1/Dashboard!$B$2</f>
        <v>3.5714285714285712E-2</v>
      </c>
      <c r="F25" s="50">
        <f>MAX(0,1-E25/2-SUM(E26:E$55))</f>
        <v>0</v>
      </c>
      <c r="G25" s="23">
        <f t="shared" si="0"/>
        <v>0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</row>
    <row r="26" spans="1:114" s="40" customFormat="1">
      <c r="A26" s="24"/>
      <c r="B26" s="21">
        <v>1980</v>
      </c>
      <c r="C26" s="36">
        <f>'completeren data'!M26</f>
        <v>1119684.6317396127</v>
      </c>
      <c r="D26" s="22">
        <v>45</v>
      </c>
      <c r="E26" s="50">
        <f>1/Dashboard!$B$2</f>
        <v>3.5714285714285712E-2</v>
      </c>
      <c r="F26" s="50">
        <f>MAX(0,1-E26/2-SUM(E27:E$55))</f>
        <v>0</v>
      </c>
      <c r="G26" s="23">
        <f t="shared" si="0"/>
        <v>0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</row>
    <row r="27" spans="1:114" s="40" customFormat="1">
      <c r="A27" s="24"/>
      <c r="B27" s="21">
        <v>1981</v>
      </c>
      <c r="C27" s="36">
        <f>'completeren data'!M27</f>
        <v>1079603.9411556541</v>
      </c>
      <c r="D27" s="22">
        <v>45</v>
      </c>
      <c r="E27" s="50">
        <f>1/Dashboard!$B$2</f>
        <v>3.5714285714285712E-2</v>
      </c>
      <c r="F27" s="50">
        <f>MAX(0,1-E27/2-SUM(E28:E$55))</f>
        <v>1.7857142857143127E-2</v>
      </c>
      <c r="G27" s="23">
        <f t="shared" si="0"/>
        <v>19278.641806351257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</row>
    <row r="28" spans="1:114" s="40" customFormat="1">
      <c r="A28" s="24"/>
      <c r="B28" s="21">
        <v>1982</v>
      </c>
      <c r="C28" s="36">
        <f>'completeren data'!M28</f>
        <v>1301612.2578233241</v>
      </c>
      <c r="D28" s="22">
        <v>45</v>
      </c>
      <c r="E28" s="50">
        <f>1/Dashboard!$B$2</f>
        <v>3.5714285714285712E-2</v>
      </c>
      <c r="F28" s="50">
        <f>MAX(0,1-E28/2-SUM(E29:E$55))</f>
        <v>5.3571428571428825E-2</v>
      </c>
      <c r="G28" s="23">
        <f t="shared" si="0"/>
        <v>69729.22809767841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</row>
    <row r="29" spans="1:114" s="40" customFormat="1">
      <c r="A29" s="24"/>
      <c r="B29" s="21">
        <v>1983</v>
      </c>
      <c r="C29" s="36">
        <f>'completeren data'!M29</f>
        <v>1177908.0308569737</v>
      </c>
      <c r="D29" s="22">
        <v>45</v>
      </c>
      <c r="E29" s="50">
        <f>1/Dashboard!$B$2</f>
        <v>3.5714285714285712E-2</v>
      </c>
      <c r="F29" s="50">
        <f>MAX(0,1-E29/2-SUM(E30:E$55))</f>
        <v>8.9285714285714524E-2</v>
      </c>
      <c r="G29" s="23">
        <f t="shared" si="0"/>
        <v>105170.35989794436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</row>
    <row r="30" spans="1:114" s="40" customFormat="1">
      <c r="A30" s="24"/>
      <c r="B30" s="21">
        <v>1984</v>
      </c>
      <c r="C30" s="36">
        <f>'completeren data'!M30</f>
        <v>1223125.3075044178</v>
      </c>
      <c r="D30" s="22">
        <v>45</v>
      </c>
      <c r="E30" s="50">
        <f>1/Dashboard!$B$2</f>
        <v>3.5714285714285712E-2</v>
      </c>
      <c r="F30" s="50">
        <f>MAX(0,1-E30/2-SUM(E31:E$55))</f>
        <v>0.12500000000000022</v>
      </c>
      <c r="G30" s="23">
        <f t="shared" si="0"/>
        <v>152890.66343805249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</row>
    <row r="31" spans="1:114" s="40" customFormat="1">
      <c r="A31" s="24"/>
      <c r="B31" s="21">
        <v>1985</v>
      </c>
      <c r="C31" s="36">
        <f>'completeren data'!M31</f>
        <v>1427470.3135787181</v>
      </c>
      <c r="D31" s="22">
        <v>45</v>
      </c>
      <c r="E31" s="50">
        <f>1/Dashboard!$B$2</f>
        <v>3.5714285714285712E-2</v>
      </c>
      <c r="F31" s="50">
        <f>MAX(0,1-E31/2-SUM(E32:E$55))</f>
        <v>0.16071428571428592</v>
      </c>
      <c r="G31" s="23">
        <f t="shared" si="0"/>
        <v>229414.87182515141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</row>
    <row r="32" spans="1:114" s="40" customFormat="1">
      <c r="A32" s="24"/>
      <c r="B32" s="21">
        <v>1986</v>
      </c>
      <c r="C32" s="36">
        <f>'completeren data'!M32</f>
        <v>1174483.6207201399</v>
      </c>
      <c r="D32" s="22">
        <v>45</v>
      </c>
      <c r="E32" s="50">
        <f>1/Dashboard!$B$2</f>
        <v>3.5714285714285712E-2</v>
      </c>
      <c r="F32" s="50">
        <f>MAX(0,1-E32/2-SUM(E33:E$55))</f>
        <v>0.19642857142857162</v>
      </c>
      <c r="G32" s="23">
        <f t="shared" si="0"/>
        <v>230702.13978431342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</row>
    <row r="33" spans="1:114" s="40" customFormat="1">
      <c r="A33" s="24"/>
      <c r="B33" s="21">
        <v>1987</v>
      </c>
      <c r="C33" s="36">
        <f>'completeren data'!M33</f>
        <v>1317641.9068254831</v>
      </c>
      <c r="D33" s="22">
        <v>45</v>
      </c>
      <c r="E33" s="50">
        <f>1/Dashboard!$B$2</f>
        <v>3.5714285714285712E-2</v>
      </c>
      <c r="F33" s="50">
        <f>MAX(0,1-E33/2-SUM(E34:E$55))</f>
        <v>0.23214285714285732</v>
      </c>
      <c r="G33" s="23">
        <f t="shared" si="0"/>
        <v>305881.15694163024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</row>
    <row r="34" spans="1:114" s="40" customFormat="1">
      <c r="A34" s="24"/>
      <c r="B34" s="21">
        <v>1988</v>
      </c>
      <c r="C34" s="36">
        <f>'completeren data'!M34</f>
        <v>1426832.7603220416</v>
      </c>
      <c r="D34" s="22">
        <v>45</v>
      </c>
      <c r="E34" s="50">
        <f>1/Dashboard!$B$2</f>
        <v>3.5714285714285712E-2</v>
      </c>
      <c r="F34" s="50">
        <f>MAX(0,1-E34/2-SUM(E35:E$55))</f>
        <v>0.26785714285714302</v>
      </c>
      <c r="G34" s="23">
        <f t="shared" si="0"/>
        <v>382187.34651483281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</row>
    <row r="35" spans="1:114" s="40" customFormat="1">
      <c r="A35" s="24"/>
      <c r="B35" s="21">
        <v>1989</v>
      </c>
      <c r="C35" s="36">
        <f>'completeren data'!M35</f>
        <v>1194036.077730454</v>
      </c>
      <c r="D35" s="22">
        <v>45</v>
      </c>
      <c r="E35" s="50">
        <f>1/Dashboard!$B$2</f>
        <v>3.5714285714285712E-2</v>
      </c>
      <c r="F35" s="50">
        <f>MAX(0,1-E35/2-SUM(E36:E$55))</f>
        <v>0.30357142857142871</v>
      </c>
      <c r="G35" s="23">
        <f t="shared" si="0"/>
        <v>362475.23788245942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</row>
    <row r="36" spans="1:114" s="40" customFormat="1">
      <c r="A36" s="24"/>
      <c r="B36" s="21">
        <v>1990</v>
      </c>
      <c r="C36" s="36">
        <f>'completeren data'!M36</f>
        <v>1074902.1039486919</v>
      </c>
      <c r="D36" s="22">
        <v>45</v>
      </c>
      <c r="E36" s="50">
        <f>1/Dashboard!$B$2</f>
        <v>3.5714285714285712E-2</v>
      </c>
      <c r="F36" s="50">
        <f>MAX(0,1-E36/2-SUM(E37:E$55))</f>
        <v>0.33928571428571441</v>
      </c>
      <c r="G36" s="23">
        <f t="shared" ref="G36:G54" si="1">C36*F36</f>
        <v>364698.92812544917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</row>
    <row r="37" spans="1:114" s="40" customFormat="1">
      <c r="A37" s="24"/>
      <c r="B37" s="21">
        <v>1991</v>
      </c>
      <c r="C37" s="36">
        <f>'completeren data'!M37</f>
        <v>1191618.6576482884</v>
      </c>
      <c r="D37" s="22">
        <v>45</v>
      </c>
      <c r="E37" s="50">
        <f>1/Dashboard!$B$2</f>
        <v>3.5714285714285712E-2</v>
      </c>
      <c r="F37" s="50">
        <f>MAX(0,1-E37/2-SUM(E38:E$55))</f>
        <v>0.37500000000000011</v>
      </c>
      <c r="G37" s="23">
        <f t="shared" si="1"/>
        <v>446856.9966181083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</row>
    <row r="38" spans="1:114" s="40" customFormat="1">
      <c r="A38" s="24"/>
      <c r="B38" s="21">
        <v>1992</v>
      </c>
      <c r="C38" s="36">
        <f>'completeren data'!M38</f>
        <v>840324.72026189545</v>
      </c>
      <c r="D38" s="22">
        <v>45</v>
      </c>
      <c r="E38" s="50">
        <f>1/Dashboard!$B$2</f>
        <v>3.5714285714285712E-2</v>
      </c>
      <c r="F38" s="50">
        <f>MAX(0,1-E38/2-SUM(E39:E$55))</f>
        <v>0.41071428571428581</v>
      </c>
      <c r="G38" s="23">
        <f t="shared" si="1"/>
        <v>345133.36725042143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</row>
    <row r="39" spans="1:114" s="40" customFormat="1">
      <c r="A39" s="24"/>
      <c r="B39" s="21">
        <v>1993</v>
      </c>
      <c r="C39" s="36">
        <f>'completeren data'!M39</f>
        <v>402760.59768593108</v>
      </c>
      <c r="D39" s="22">
        <v>45</v>
      </c>
      <c r="E39" s="50">
        <f>1/Dashboard!$B$2</f>
        <v>3.5714285714285712E-2</v>
      </c>
      <c r="F39" s="50">
        <f>MAX(0,1-E39/2-SUM(E40:E$55))</f>
        <v>0.44642857142857151</v>
      </c>
      <c r="G39" s="23">
        <f t="shared" si="1"/>
        <v>179803.83825264784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</row>
    <row r="40" spans="1:114" s="40" customFormat="1">
      <c r="A40" s="24"/>
      <c r="B40" s="21">
        <v>1994</v>
      </c>
      <c r="C40" s="36">
        <f>'completeren data'!M40</f>
        <v>696108.62808886881</v>
      </c>
      <c r="D40" s="22">
        <v>45</v>
      </c>
      <c r="E40" s="50">
        <f>1/Dashboard!$B$2</f>
        <v>3.5714285714285712E-2</v>
      </c>
      <c r="F40" s="50">
        <f>MAX(0,1-E40/2-SUM(E41:E$55))</f>
        <v>0.48214285714285726</v>
      </c>
      <c r="G40" s="23">
        <f t="shared" si="1"/>
        <v>335623.80282856181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</row>
    <row r="41" spans="1:114" s="40" customFormat="1">
      <c r="A41" s="24"/>
      <c r="B41" s="21">
        <v>1995</v>
      </c>
      <c r="C41" s="36">
        <f>'completeren data'!M41</f>
        <v>767537.69163135265</v>
      </c>
      <c r="D41" s="22">
        <v>45</v>
      </c>
      <c r="E41" s="50">
        <f>1/Dashboard!$B$2</f>
        <v>3.5714285714285712E-2</v>
      </c>
      <c r="F41" s="50">
        <f>MAX(0,1-E41/2-SUM(E42:E$55))</f>
        <v>0.51785714285714302</v>
      </c>
      <c r="G41" s="23">
        <f t="shared" si="1"/>
        <v>397474.87602337915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</row>
    <row r="42" spans="1:114" s="40" customFormat="1">
      <c r="A42" s="24"/>
      <c r="B42" s="21">
        <v>1996</v>
      </c>
      <c r="C42" s="36">
        <f>'completeren data'!M42</f>
        <v>436757.05018813867</v>
      </c>
      <c r="D42" s="22">
        <v>45</v>
      </c>
      <c r="E42" s="50">
        <f>1/Dashboard!$B$2</f>
        <v>3.5714285714285712E-2</v>
      </c>
      <c r="F42" s="50">
        <f>MAX(0,1-E42/2-SUM(E43:E$55))</f>
        <v>0.5535714285714286</v>
      </c>
      <c r="G42" s="23">
        <f t="shared" si="1"/>
        <v>241776.22421129106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</row>
    <row r="43" spans="1:114" s="40" customFormat="1">
      <c r="A43" s="24"/>
      <c r="B43" s="21">
        <v>1997</v>
      </c>
      <c r="C43" s="36">
        <f>'completeren data'!M43</f>
        <v>515277.64668079984</v>
      </c>
      <c r="D43" s="22">
        <v>45</v>
      </c>
      <c r="E43" s="50">
        <f>1/Dashboard!$B$2</f>
        <v>3.5714285714285712E-2</v>
      </c>
      <c r="F43" s="50">
        <f>MAX(0,1-E43/2-SUM(E44:E$55))</f>
        <v>0.58928571428571441</v>
      </c>
      <c r="G43" s="23">
        <f t="shared" si="1"/>
        <v>303645.75607975712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</row>
    <row r="44" spans="1:114" s="40" customFormat="1">
      <c r="A44" s="24"/>
      <c r="B44" s="21">
        <v>1998</v>
      </c>
      <c r="C44" s="36">
        <f>'completeren data'!M44</f>
        <v>410600.17189310928</v>
      </c>
      <c r="D44" s="22">
        <v>45</v>
      </c>
      <c r="E44" s="50">
        <f>1/Dashboard!$B$2</f>
        <v>3.5714285714285712E-2</v>
      </c>
      <c r="F44" s="50">
        <f>MAX(0,1-E44/2-SUM(E45:E$55))</f>
        <v>0.625</v>
      </c>
      <c r="G44" s="23">
        <f t="shared" si="1"/>
        <v>256625.10743319331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</row>
    <row r="45" spans="1:114" s="40" customFormat="1">
      <c r="A45" s="24"/>
      <c r="B45" s="21">
        <v>1999</v>
      </c>
      <c r="C45" s="36">
        <f>'completeren data'!M45</f>
        <v>93895.477150255974</v>
      </c>
      <c r="D45" s="22">
        <v>45</v>
      </c>
      <c r="E45" s="50">
        <f>1/Dashboard!$B$2</f>
        <v>3.5714285714285712E-2</v>
      </c>
      <c r="F45" s="50">
        <f>MAX(0,1-E45/2-SUM(E46:E$55))</f>
        <v>0.66071428571428581</v>
      </c>
      <c r="G45" s="23">
        <f t="shared" si="1"/>
        <v>62038.083117133421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</row>
    <row r="46" spans="1:114" s="40" customFormat="1">
      <c r="A46" s="24"/>
      <c r="B46" s="21">
        <v>2000</v>
      </c>
      <c r="C46" s="36">
        <f>'completeren data'!M46</f>
        <v>440721.60912759829</v>
      </c>
      <c r="D46" s="22">
        <v>45</v>
      </c>
      <c r="E46" s="50">
        <f>1/Dashboard!$B$2</f>
        <v>3.5714285714285712E-2</v>
      </c>
      <c r="F46" s="50">
        <f>MAX(0,1-E46/2-SUM(E47:E$55))</f>
        <v>0.6964285714285714</v>
      </c>
      <c r="G46" s="23">
        <f t="shared" si="1"/>
        <v>306931.12064243451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</row>
    <row r="47" spans="1:114" s="40" customFormat="1">
      <c r="A47" s="24"/>
      <c r="B47" s="21">
        <v>2001</v>
      </c>
      <c r="C47" s="36">
        <f>'completeren data'!M47</f>
        <v>158287.95923821826</v>
      </c>
      <c r="D47" s="22">
        <v>45</v>
      </c>
      <c r="E47" s="50">
        <f>1/Dashboard!$B$2</f>
        <v>3.5714285714285712E-2</v>
      </c>
      <c r="F47" s="50">
        <f>MAX(0,1-E47/2-SUM(E48:E$55))</f>
        <v>0.73214285714285721</v>
      </c>
      <c r="G47" s="23">
        <f t="shared" si="1"/>
        <v>115889.39872798124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</row>
    <row r="48" spans="1:114" s="40" customFormat="1">
      <c r="A48" s="24"/>
      <c r="B48" s="21">
        <v>2002</v>
      </c>
      <c r="C48" s="36">
        <f>'completeren data'!M48</f>
        <v>33316.070286267852</v>
      </c>
      <c r="D48" s="22">
        <v>45</v>
      </c>
      <c r="E48" s="50">
        <f>1/Dashboard!$B$2</f>
        <v>3.5714285714285712E-2</v>
      </c>
      <c r="F48" s="50">
        <f>MAX(0,1-E48/2-SUM(E49:E$55))</f>
        <v>0.76785714285714279</v>
      </c>
      <c r="G48" s="23">
        <f t="shared" si="1"/>
        <v>25581.982541241385</v>
      </c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</row>
    <row r="49" spans="1:114" s="40" customFormat="1">
      <c r="A49" s="24"/>
      <c r="B49" s="21">
        <v>2003</v>
      </c>
      <c r="C49" s="36">
        <f>'completeren data'!M49</f>
        <v>167299.8583801616</v>
      </c>
      <c r="D49" s="22">
        <v>45</v>
      </c>
      <c r="E49" s="50">
        <f>1/Dashboard!$B$2</f>
        <v>3.5714285714285712E-2</v>
      </c>
      <c r="F49" s="50">
        <f>MAX(0,1-E49/2-SUM(E50:E$55))</f>
        <v>0.8035714285714286</v>
      </c>
      <c r="G49" s="23">
        <f t="shared" si="1"/>
        <v>134437.38619834415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</row>
    <row r="50" spans="1:114">
      <c r="B50" s="21">
        <v>2004</v>
      </c>
      <c r="C50" s="36">
        <f>'completeren data'!M50</f>
        <v>-82114.774667394624</v>
      </c>
      <c r="D50" s="22">
        <v>45</v>
      </c>
      <c r="E50" s="50">
        <f>1/Dashboard!$B$2</f>
        <v>3.5714285714285712E-2</v>
      </c>
      <c r="F50" s="50">
        <f>MAX(0,1-E50/2-SUM(E51:E$55))</f>
        <v>0.83928571428571419</v>
      </c>
      <c r="G50" s="23">
        <f t="shared" si="1"/>
        <v>-68917.757310134766</v>
      </c>
    </row>
    <row r="51" spans="1:114">
      <c r="B51" s="21">
        <v>2005</v>
      </c>
      <c r="C51" s="36">
        <f>'completeren data'!M51</f>
        <v>383461.55217624089</v>
      </c>
      <c r="D51" s="22">
        <v>45</v>
      </c>
      <c r="E51" s="50">
        <f>1/Dashboard!$B$2</f>
        <v>3.5714285714285712E-2</v>
      </c>
      <c r="F51" s="50">
        <f>MAX(0,1-E51/2-SUM(E52:E$55))</f>
        <v>0.875</v>
      </c>
      <c r="G51" s="23">
        <f t="shared" si="1"/>
        <v>335528.85815421079</v>
      </c>
    </row>
    <row r="52" spans="1:114">
      <c r="B52" s="21">
        <v>2006</v>
      </c>
      <c r="C52" s="36">
        <f>'completeren data'!M52</f>
        <v>486984.33303739032</v>
      </c>
      <c r="D52" s="22">
        <v>45</v>
      </c>
      <c r="E52" s="50">
        <f>1/Dashboard!$B$2</f>
        <v>3.5714285714285712E-2</v>
      </c>
      <c r="F52" s="50">
        <f>MAX(0,1-E52/2-SUM(E53:E$55))</f>
        <v>0.9107142857142857</v>
      </c>
      <c r="G52" s="23">
        <f t="shared" si="1"/>
        <v>443503.58901619475</v>
      </c>
    </row>
    <row r="53" spans="1:114">
      <c r="B53" s="21">
        <v>2007</v>
      </c>
      <c r="C53" s="36">
        <f>'completeren data'!M53</f>
        <v>1725536.8266970862</v>
      </c>
      <c r="D53" s="22">
        <v>45</v>
      </c>
      <c r="E53" s="50">
        <f>1/Dashboard!$B$2</f>
        <v>3.5714285714285712E-2</v>
      </c>
      <c r="F53" s="50">
        <f>MAX(0,1-E53/2-SUM(E54:E$55))</f>
        <v>0.9464285714285714</v>
      </c>
      <c r="G53" s="23">
        <f t="shared" si="1"/>
        <v>1633097.3538383136</v>
      </c>
    </row>
    <row r="54" spans="1:114">
      <c r="B54" s="21">
        <v>2008</v>
      </c>
      <c r="C54" s="36">
        <f>'completeren data'!M54</f>
        <v>1943092.7962461768</v>
      </c>
      <c r="D54" s="22">
        <v>45</v>
      </c>
      <c r="E54" s="50">
        <f>1/Dashboard!$B$2</f>
        <v>3.5714285714285712E-2</v>
      </c>
      <c r="F54" s="50">
        <f>MAX(0,1-E54/2-SUM(E55:E$55))</f>
        <v>0.9821428571428571</v>
      </c>
      <c r="G54" s="23">
        <f t="shared" si="1"/>
        <v>1908394.7105989235</v>
      </c>
    </row>
    <row r="55" spans="1:114" ht="15">
      <c r="B55" s="35"/>
      <c r="C55" s="34"/>
      <c r="G55" s="13"/>
    </row>
    <row r="56" spans="1:114" ht="13.5" customHeight="1">
      <c r="B56" s="35"/>
      <c r="C56" s="34"/>
      <c r="E56" s="25"/>
      <c r="F56" s="26" t="s">
        <v>51</v>
      </c>
      <c r="G56" s="17">
        <f>SUM(G4:G54)</f>
        <v>9625853.2685358655</v>
      </c>
    </row>
    <row r="57" spans="1:114">
      <c r="C57" s="34"/>
    </row>
    <row r="58" spans="1:114" ht="15">
      <c r="A58" s="27" t="s">
        <v>12</v>
      </c>
      <c r="B58" s="21">
        <v>1958</v>
      </c>
      <c r="C58" s="32">
        <f>'completeren data'!M57</f>
        <v>710.81537471512127</v>
      </c>
      <c r="G58" s="23">
        <f t="shared" ref="G58:G89" si="2">C58*F4</f>
        <v>0</v>
      </c>
    </row>
    <row r="59" spans="1:114">
      <c r="B59" s="21">
        <v>1959</v>
      </c>
      <c r="C59" s="32">
        <f>'completeren data'!M58</f>
        <v>3020.9518621592433</v>
      </c>
      <c r="G59" s="23">
        <f t="shared" si="2"/>
        <v>0</v>
      </c>
    </row>
    <row r="60" spans="1:114">
      <c r="B60" s="21">
        <v>1960</v>
      </c>
      <c r="C60" s="32">
        <f>'completeren data'!M59</f>
        <v>3428.9229210824692</v>
      </c>
      <c r="G60" s="23">
        <f t="shared" si="2"/>
        <v>0</v>
      </c>
    </row>
    <row r="61" spans="1:114">
      <c r="B61" s="21">
        <v>1961</v>
      </c>
      <c r="C61" s="32">
        <f>'completeren data'!M60</f>
        <v>5156.9648732918349</v>
      </c>
      <c r="G61" s="23">
        <f t="shared" si="2"/>
        <v>0</v>
      </c>
    </row>
    <row r="62" spans="1:114">
      <c r="B62" s="21">
        <v>1962</v>
      </c>
      <c r="C62" s="32">
        <f>'completeren data'!M61</f>
        <v>4856.4144138825332</v>
      </c>
      <c r="G62" s="23">
        <f t="shared" si="2"/>
        <v>0</v>
      </c>
    </row>
    <row r="63" spans="1:114">
      <c r="B63" s="21">
        <v>1963</v>
      </c>
      <c r="C63" s="32">
        <f>'completeren data'!M62</f>
        <v>5602.0617967035678</v>
      </c>
      <c r="G63" s="23">
        <f t="shared" si="2"/>
        <v>0</v>
      </c>
    </row>
    <row r="64" spans="1:114">
      <c r="B64" s="21">
        <v>1964</v>
      </c>
      <c r="C64" s="32">
        <f>'completeren data'!M63</f>
        <v>7880.4410629017675</v>
      </c>
      <c r="G64" s="23">
        <f t="shared" si="2"/>
        <v>0</v>
      </c>
    </row>
    <row r="65" spans="2:7">
      <c r="B65" s="21">
        <v>1965</v>
      </c>
      <c r="C65" s="32">
        <f>'completeren data'!M64</f>
        <v>16034.2613464511</v>
      </c>
      <c r="G65" s="23">
        <f t="shared" si="2"/>
        <v>0</v>
      </c>
    </row>
    <row r="66" spans="2:7">
      <c r="B66" s="21">
        <v>1966</v>
      </c>
      <c r="C66" s="32">
        <f>'completeren data'!M65</f>
        <v>18794.516991554414</v>
      </c>
      <c r="G66" s="23">
        <f t="shared" si="2"/>
        <v>0</v>
      </c>
    </row>
    <row r="67" spans="2:7">
      <c r="B67" s="21">
        <v>1967</v>
      </c>
      <c r="C67" s="32">
        <f>'completeren data'!M66</f>
        <v>23195.39041669483</v>
      </c>
      <c r="G67" s="23">
        <f t="shared" si="2"/>
        <v>0</v>
      </c>
    </row>
    <row r="68" spans="2:7">
      <c r="B68" s="21">
        <v>1968</v>
      </c>
      <c r="C68" s="32">
        <f>'completeren data'!M67</f>
        <v>30199.457611767502</v>
      </c>
      <c r="G68" s="23">
        <f t="shared" si="2"/>
        <v>0</v>
      </c>
    </row>
    <row r="69" spans="2:7">
      <c r="B69" s="21">
        <v>1969</v>
      </c>
      <c r="C69" s="32">
        <f>'completeren data'!M68</f>
        <v>44676.496274622215</v>
      </c>
      <c r="G69" s="23">
        <f t="shared" si="2"/>
        <v>0</v>
      </c>
    </row>
    <row r="70" spans="2:7">
      <c r="B70" s="21">
        <v>1970</v>
      </c>
      <c r="C70" s="32">
        <f>'completeren data'!M69</f>
        <v>53766.370148381815</v>
      </c>
      <c r="G70" s="23">
        <f t="shared" si="2"/>
        <v>0</v>
      </c>
    </row>
    <row r="71" spans="2:7">
      <c r="B71" s="21">
        <v>1971</v>
      </c>
      <c r="C71" s="32">
        <f>'completeren data'!M70</f>
        <v>65126.045739191104</v>
      </c>
      <c r="G71" s="23">
        <f t="shared" si="2"/>
        <v>0</v>
      </c>
    </row>
    <row r="72" spans="2:7">
      <c r="B72" s="21">
        <v>1972</v>
      </c>
      <c r="C72" s="32">
        <f>'completeren data'!M71</f>
        <v>67979.678920003003</v>
      </c>
      <c r="G72" s="23">
        <f t="shared" si="2"/>
        <v>0</v>
      </c>
    </row>
    <row r="73" spans="2:7">
      <c r="B73" s="21">
        <v>1973</v>
      </c>
      <c r="C73" s="32">
        <f>'completeren data'!M72</f>
        <v>53507.398588913122</v>
      </c>
      <c r="G73" s="23">
        <f t="shared" si="2"/>
        <v>0</v>
      </c>
    </row>
    <row r="74" spans="2:7">
      <c r="B74" s="21">
        <v>1974</v>
      </c>
      <c r="C74" s="32">
        <f>'completeren data'!M73</f>
        <v>88640.346739660075</v>
      </c>
      <c r="G74" s="23">
        <f t="shared" si="2"/>
        <v>0</v>
      </c>
    </row>
    <row r="75" spans="2:7">
      <c r="B75" s="21">
        <v>1975</v>
      </c>
      <c r="C75" s="32">
        <f>'completeren data'!M74</f>
        <v>87287.223712822539</v>
      </c>
      <c r="G75" s="23">
        <f t="shared" si="2"/>
        <v>0</v>
      </c>
    </row>
    <row r="76" spans="2:7">
      <c r="B76" s="21">
        <v>1976</v>
      </c>
      <c r="C76" s="32">
        <f>'completeren data'!M75</f>
        <v>132591.93653302421</v>
      </c>
      <c r="G76" s="23">
        <f t="shared" si="2"/>
        <v>0</v>
      </c>
    </row>
    <row r="77" spans="2:7">
      <c r="B77" s="21">
        <v>1977</v>
      </c>
      <c r="C77" s="32">
        <f>'completeren data'!M76</f>
        <v>87360.110652218675</v>
      </c>
      <c r="G77" s="23">
        <f t="shared" si="2"/>
        <v>0</v>
      </c>
    </row>
    <row r="78" spans="2:7">
      <c r="B78" s="21">
        <v>1978</v>
      </c>
      <c r="C78" s="32">
        <f>'completeren data'!M77</f>
        <v>82730.196077365952</v>
      </c>
      <c r="G78" s="23">
        <f t="shared" si="2"/>
        <v>0</v>
      </c>
    </row>
    <row r="79" spans="2:7">
      <c r="B79" s="21">
        <v>1979</v>
      </c>
      <c r="C79" s="32">
        <f>'completeren data'!M78</f>
        <v>86970.469236829114</v>
      </c>
      <c r="G79" s="23">
        <f t="shared" si="2"/>
        <v>0</v>
      </c>
    </row>
    <row r="80" spans="2:7">
      <c r="B80" s="21">
        <v>1980</v>
      </c>
      <c r="C80" s="32">
        <f>'completeren data'!M79</f>
        <v>167516.23023314006</v>
      </c>
      <c r="G80" s="23">
        <f t="shared" si="2"/>
        <v>0</v>
      </c>
    </row>
    <row r="81" spans="2:7">
      <c r="B81" s="21">
        <v>1981</v>
      </c>
      <c r="C81" s="32">
        <f>'completeren data'!M80</f>
        <v>111285.45985208546</v>
      </c>
      <c r="G81" s="23">
        <f t="shared" si="2"/>
        <v>1987.2403545015561</v>
      </c>
    </row>
    <row r="82" spans="2:7">
      <c r="B82" s="21">
        <v>1982</v>
      </c>
      <c r="C82" s="32">
        <f>'completeren data'!M81</f>
        <v>113284.70256773745</v>
      </c>
      <c r="G82" s="23">
        <f t="shared" si="2"/>
        <v>6068.8233518431061</v>
      </c>
    </row>
    <row r="83" spans="2:7">
      <c r="B83" s="21">
        <v>1983</v>
      </c>
      <c r="C83" s="32">
        <f>'completeren data'!M82</f>
        <v>94803.833026225635</v>
      </c>
      <c r="G83" s="23">
        <f t="shared" si="2"/>
        <v>8464.6279487701686</v>
      </c>
    </row>
    <row r="84" spans="2:7">
      <c r="B84" s="21">
        <v>1984</v>
      </c>
      <c r="C84" s="32">
        <f>'completeren data'!M83</f>
        <v>114789.80077617904</v>
      </c>
      <c r="G84" s="23">
        <f t="shared" si="2"/>
        <v>14348.725097022405</v>
      </c>
    </row>
    <row r="85" spans="2:7">
      <c r="B85" s="21">
        <v>1985</v>
      </c>
      <c r="C85" s="32">
        <f>'completeren data'!M84</f>
        <v>164149.52545806559</v>
      </c>
      <c r="G85" s="23">
        <f t="shared" si="2"/>
        <v>26381.173734332002</v>
      </c>
    </row>
    <row r="86" spans="2:7">
      <c r="B86" s="21">
        <v>1986</v>
      </c>
      <c r="C86" s="32">
        <f>'completeren data'!M85</f>
        <v>110567.66447802374</v>
      </c>
      <c r="G86" s="23">
        <f t="shared" si="2"/>
        <v>21718.648379611826</v>
      </c>
    </row>
    <row r="87" spans="2:7">
      <c r="B87" s="21">
        <v>1987</v>
      </c>
      <c r="C87" s="32">
        <f>'completeren data'!M86</f>
        <v>98914.016165636785</v>
      </c>
      <c r="G87" s="23">
        <f t="shared" si="2"/>
        <v>22962.1823241657</v>
      </c>
    </row>
    <row r="88" spans="2:7">
      <c r="B88" s="21">
        <v>1988</v>
      </c>
      <c r="C88" s="32">
        <f>'completeren data'!M87</f>
        <v>120313.6497960011</v>
      </c>
      <c r="G88" s="23">
        <f t="shared" si="2"/>
        <v>32226.870481071743</v>
      </c>
    </row>
    <row r="89" spans="2:7">
      <c r="B89" s="21">
        <v>1989</v>
      </c>
      <c r="C89" s="32">
        <f>'completeren data'!M88</f>
        <v>124898.57253856157</v>
      </c>
      <c r="G89" s="23">
        <f t="shared" si="2"/>
        <v>37915.638092063353</v>
      </c>
    </row>
    <row r="90" spans="2:7">
      <c r="B90" s="21">
        <v>1990</v>
      </c>
      <c r="C90" s="32">
        <f>'completeren data'!M89</f>
        <v>155460.67192031138</v>
      </c>
      <c r="G90" s="23">
        <f t="shared" ref="G90:G108" si="3">C90*F36</f>
        <v>52745.585115819951</v>
      </c>
    </row>
    <row r="91" spans="2:7">
      <c r="B91" s="21">
        <v>1991</v>
      </c>
      <c r="C91" s="32">
        <f>'completeren data'!M90</f>
        <v>124424.42058941293</v>
      </c>
      <c r="G91" s="23">
        <f t="shared" si="3"/>
        <v>46659.157721029864</v>
      </c>
    </row>
    <row r="92" spans="2:7">
      <c r="B92" s="21">
        <v>1992</v>
      </c>
      <c r="C92" s="32">
        <f>'completeren data'!M91</f>
        <v>126087.74273090968</v>
      </c>
      <c r="G92" s="23">
        <f t="shared" si="3"/>
        <v>51786.037193052201</v>
      </c>
    </row>
    <row r="93" spans="2:7">
      <c r="B93" s="21">
        <v>1993</v>
      </c>
      <c r="C93" s="32">
        <f>'completeren data'!M92</f>
        <v>84474.715633915301</v>
      </c>
      <c r="G93" s="23">
        <f t="shared" si="3"/>
        <v>37711.926622283623</v>
      </c>
    </row>
    <row r="94" spans="2:7">
      <c r="B94" s="21">
        <v>1994</v>
      </c>
      <c r="C94" s="32">
        <f>'completeren data'!M93</f>
        <v>93544.311715175718</v>
      </c>
      <c r="G94" s="23">
        <f t="shared" si="3"/>
        <v>45101.721719816873</v>
      </c>
    </row>
    <row r="95" spans="2:7">
      <c r="B95" s="21">
        <v>1995</v>
      </c>
      <c r="C95" s="32">
        <f>'completeren data'!M94</f>
        <v>101385.36935816462</v>
      </c>
      <c r="G95" s="23">
        <f t="shared" si="3"/>
        <v>52503.137703335269</v>
      </c>
    </row>
    <row r="96" spans="2:7">
      <c r="B96" s="21">
        <v>1996</v>
      </c>
      <c r="C96" s="32">
        <f>'completeren data'!M95</f>
        <v>96778.752807665689</v>
      </c>
      <c r="G96" s="23">
        <f t="shared" si="3"/>
        <v>53573.952447100652</v>
      </c>
    </row>
    <row r="97" spans="2:7">
      <c r="B97" s="21">
        <v>1997</v>
      </c>
      <c r="C97" s="32">
        <f>'completeren data'!M96</f>
        <v>102423.87488075181</v>
      </c>
      <c r="G97" s="23">
        <f t="shared" si="3"/>
        <v>60356.926269014475</v>
      </c>
    </row>
    <row r="98" spans="2:7">
      <c r="B98" s="21">
        <v>1998</v>
      </c>
      <c r="C98" s="32">
        <f>'completeren data'!M97</f>
        <v>105910.72320872841</v>
      </c>
      <c r="G98" s="23">
        <f t="shared" si="3"/>
        <v>66194.202005455256</v>
      </c>
    </row>
    <row r="99" spans="2:7">
      <c r="B99" s="21">
        <v>1999</v>
      </c>
      <c r="C99" s="32">
        <f>'completeren data'!M98</f>
        <v>62249.91067509789</v>
      </c>
      <c r="G99" s="23">
        <f t="shared" si="3"/>
        <v>41129.405267475398</v>
      </c>
    </row>
    <row r="100" spans="2:7">
      <c r="B100" s="21">
        <v>2000</v>
      </c>
      <c r="C100" s="32">
        <f>'completeren data'!M99</f>
        <v>55948.04949317703</v>
      </c>
      <c r="G100" s="23">
        <f t="shared" si="3"/>
        <v>38963.820182748284</v>
      </c>
    </row>
    <row r="101" spans="2:7">
      <c r="B101" s="21">
        <v>2001</v>
      </c>
      <c r="C101" s="32">
        <f>'completeren data'!M100</f>
        <v>-38475.263236320156</v>
      </c>
      <c r="G101" s="23">
        <f t="shared" si="3"/>
        <v>-28169.389155162975</v>
      </c>
    </row>
    <row r="102" spans="2:7">
      <c r="B102" s="21">
        <v>2002</v>
      </c>
      <c r="C102" s="32">
        <f>'completeren data'!M101</f>
        <v>2292.8385626500326</v>
      </c>
      <c r="G102" s="23">
        <f t="shared" si="3"/>
        <v>1760.5724677491321</v>
      </c>
    </row>
    <row r="103" spans="2:7">
      <c r="B103" s="21">
        <v>2003</v>
      </c>
      <c r="C103" s="32">
        <f>'completeren data'!M102</f>
        <v>-12025.933749337346</v>
      </c>
      <c r="G103" s="23">
        <f t="shared" si="3"/>
        <v>-9663.696762860367</v>
      </c>
    </row>
    <row r="104" spans="2:7">
      <c r="B104" s="21">
        <v>2004</v>
      </c>
      <c r="C104" s="32">
        <f>'completeren data'!M103</f>
        <v>-17813.886467941767</v>
      </c>
      <c r="G104" s="23">
        <f t="shared" si="3"/>
        <v>-14950.940428451124</v>
      </c>
    </row>
    <row r="105" spans="2:7">
      <c r="B105" s="21">
        <v>2005</v>
      </c>
      <c r="C105" s="32">
        <f>'completeren data'!M104</f>
        <v>29654.917289892448</v>
      </c>
      <c r="G105" s="23">
        <f t="shared" si="3"/>
        <v>25948.052628655892</v>
      </c>
    </row>
    <row r="106" spans="2:7">
      <c r="B106" s="21">
        <v>2006</v>
      </c>
      <c r="C106" s="32">
        <f>'completeren data'!M105</f>
        <v>26992.456834747711</v>
      </c>
      <c r="G106" s="23">
        <f t="shared" si="3"/>
        <v>24582.41604593095</v>
      </c>
    </row>
    <row r="107" spans="2:7">
      <c r="B107" s="21">
        <v>2007</v>
      </c>
      <c r="C107" s="32">
        <f>'completeren data'!M106</f>
        <v>104062.26916321552</v>
      </c>
      <c r="G107" s="23">
        <f t="shared" si="3"/>
        <v>98487.504743757541</v>
      </c>
    </row>
    <row r="108" spans="2:7">
      <c r="B108" s="21">
        <v>2008</v>
      </c>
      <c r="C108" s="32">
        <f>'completeren data'!M107</f>
        <v>29438.080906433919</v>
      </c>
      <c r="G108" s="23">
        <f t="shared" si="3"/>
        <v>28912.400890247598</v>
      </c>
    </row>
    <row r="109" spans="2:7">
      <c r="B109" s="35"/>
      <c r="C109" s="34"/>
    </row>
    <row r="110" spans="2:7" ht="15">
      <c r="C110" s="34"/>
      <c r="E110" s="25"/>
      <c r="F110" s="26" t="s">
        <v>50</v>
      </c>
      <c r="G110" s="17">
        <f>SUM(G59:G109)</f>
        <v>845706.72244038014</v>
      </c>
    </row>
    <row r="112" spans="2:7" ht="15">
      <c r="E112" s="30"/>
      <c r="F112" s="49" t="s">
        <v>44</v>
      </c>
      <c r="G112" s="39">
        <v>186333</v>
      </c>
    </row>
    <row r="113" spans="5:7" ht="15">
      <c r="E113" s="30"/>
      <c r="F113" s="49" t="s">
        <v>45</v>
      </c>
      <c r="G113" s="39">
        <v>978</v>
      </c>
    </row>
    <row r="114" spans="5:7" ht="15">
      <c r="E114" s="30"/>
      <c r="F114" s="49" t="s">
        <v>46</v>
      </c>
      <c r="G114" s="47">
        <f>SUM(G112:G113)</f>
        <v>187311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DG111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4.25"/>
  <cols>
    <col min="1" max="1" width="29" style="24" customWidth="1"/>
    <col min="2" max="12" width="15.85546875" style="24" customWidth="1"/>
    <col min="13" max="16384" width="9.140625" style="24"/>
  </cols>
  <sheetData>
    <row r="1" spans="1:111" ht="15">
      <c r="A1" s="48" t="s">
        <v>21</v>
      </c>
      <c r="B1" s="30"/>
      <c r="C1" s="30"/>
      <c r="D1" s="30"/>
      <c r="E1" s="30"/>
      <c r="F1" s="30"/>
      <c r="G1" s="30"/>
      <c r="H1" s="30"/>
    </row>
    <row r="2" spans="1:111" s="40" customFormat="1">
      <c r="A2" s="31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</row>
    <row r="3" spans="1:111" s="41" customFormat="1" ht="66" customHeight="1">
      <c r="A3" s="31"/>
      <c r="B3" s="18" t="s">
        <v>0</v>
      </c>
      <c r="C3" s="37" t="s">
        <v>10</v>
      </c>
      <c r="D3" s="57" t="s">
        <v>52</v>
      </c>
      <c r="E3" s="19" t="s">
        <v>37</v>
      </c>
      <c r="F3" s="19" t="s">
        <v>36</v>
      </c>
      <c r="G3" s="19" t="s">
        <v>49</v>
      </c>
      <c r="H3" s="19" t="s">
        <v>48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</row>
    <row r="4" spans="1:111" s="40" customFormat="1" ht="15">
      <c r="A4" s="20" t="s">
        <v>47</v>
      </c>
      <c r="B4" s="21">
        <v>1958</v>
      </c>
      <c r="C4" s="3">
        <v>274</v>
      </c>
      <c r="D4" s="60">
        <f>'completeren data'!N4</f>
        <v>28313.723573444873</v>
      </c>
      <c r="E4" s="22">
        <v>20</v>
      </c>
      <c r="F4" s="50">
        <f>1/Dashboard!$B$2</f>
        <v>3.5714285714285712E-2</v>
      </c>
      <c r="G4" s="50">
        <f>MAX(0,1-F4/2-SUM(F5:F$55))</f>
        <v>0</v>
      </c>
      <c r="H4" s="23">
        <f t="shared" ref="H4:H35" si="0">D4*G4</f>
        <v>0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</row>
    <row r="5" spans="1:111" s="40" customFormat="1">
      <c r="A5" s="24"/>
      <c r="B5" s="21">
        <v>1959</v>
      </c>
      <c r="C5" s="3">
        <v>490</v>
      </c>
      <c r="D5" s="32">
        <f>'completeren data'!N5</f>
        <v>46459.456733803941</v>
      </c>
      <c r="E5" s="22">
        <v>20</v>
      </c>
      <c r="F5" s="50">
        <f>1/Dashboard!$B$2</f>
        <v>3.5714285714285712E-2</v>
      </c>
      <c r="G5" s="50">
        <f>MAX(0,1-F5/2-SUM(F6:F$55))</f>
        <v>0</v>
      </c>
      <c r="H5" s="23">
        <f t="shared" si="0"/>
        <v>0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</row>
    <row r="6" spans="1:111" s="40" customFormat="1">
      <c r="A6" s="24"/>
      <c r="B6" s="21">
        <v>1960</v>
      </c>
      <c r="C6" s="3">
        <v>485</v>
      </c>
      <c r="D6" s="32">
        <f>'completeren data'!N6</f>
        <v>57045.689608238739</v>
      </c>
      <c r="E6" s="22">
        <v>20</v>
      </c>
      <c r="F6" s="50">
        <f>1/Dashboard!$B$2</f>
        <v>3.5714285714285712E-2</v>
      </c>
      <c r="G6" s="50">
        <f>MAX(0,1-F6/2-SUM(F7:F$55))</f>
        <v>0</v>
      </c>
      <c r="H6" s="23">
        <f t="shared" si="0"/>
        <v>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</row>
    <row r="7" spans="1:111" s="40" customFormat="1">
      <c r="A7" s="24"/>
      <c r="B7" s="21">
        <v>1961</v>
      </c>
      <c r="C7" s="3">
        <v>716</v>
      </c>
      <c r="D7" s="32">
        <f>'completeren data'!N7</f>
        <v>133946.97007796614</v>
      </c>
      <c r="E7" s="22">
        <v>20</v>
      </c>
      <c r="F7" s="50">
        <f>1/Dashboard!$B$2</f>
        <v>3.5714285714285712E-2</v>
      </c>
      <c r="G7" s="50">
        <f>MAX(0,1-F7/2-SUM(F8:F$55))</f>
        <v>0</v>
      </c>
      <c r="H7" s="23">
        <f t="shared" si="0"/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</row>
    <row r="8" spans="1:111" s="40" customFormat="1">
      <c r="A8" s="24"/>
      <c r="B8" s="21">
        <v>1962</v>
      </c>
      <c r="C8" s="3">
        <v>813</v>
      </c>
      <c r="D8" s="32">
        <f>'completeren data'!N8</f>
        <v>129211.18486766626</v>
      </c>
      <c r="E8" s="22">
        <v>20</v>
      </c>
      <c r="F8" s="50">
        <f>1/Dashboard!$B$2</f>
        <v>3.5714285714285712E-2</v>
      </c>
      <c r="G8" s="50">
        <f>MAX(0,1-F8/2-SUM(F9:F$55))</f>
        <v>0</v>
      </c>
      <c r="H8" s="23">
        <f t="shared" si="0"/>
        <v>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</row>
    <row r="9" spans="1:111" s="40" customFormat="1">
      <c r="A9" s="24"/>
      <c r="B9" s="21">
        <v>1963</v>
      </c>
      <c r="C9" s="3">
        <v>634</v>
      </c>
      <c r="D9" s="32">
        <f>'completeren data'!N9</f>
        <v>95150.147979707326</v>
      </c>
      <c r="E9" s="22">
        <v>20</v>
      </c>
      <c r="F9" s="50">
        <f>1/Dashboard!$B$2</f>
        <v>3.5714285714285712E-2</v>
      </c>
      <c r="G9" s="50">
        <f>MAX(0,1-F9/2-SUM(F10:F$55))</f>
        <v>0</v>
      </c>
      <c r="H9" s="23">
        <f t="shared" si="0"/>
        <v>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</row>
    <row r="10" spans="1:111" s="40" customFormat="1">
      <c r="A10" s="24"/>
      <c r="B10" s="21">
        <v>1964</v>
      </c>
      <c r="C10" s="3">
        <v>861</v>
      </c>
      <c r="D10" s="32">
        <f>'completeren data'!N10</f>
        <v>124573.43597491007</v>
      </c>
      <c r="E10" s="22">
        <v>20</v>
      </c>
      <c r="F10" s="50">
        <f>1/Dashboard!$B$2</f>
        <v>3.5714285714285712E-2</v>
      </c>
      <c r="G10" s="50">
        <f>MAX(0,1-F10/2-SUM(F11:F$55))</f>
        <v>0</v>
      </c>
      <c r="H10" s="23">
        <f t="shared" si="0"/>
        <v>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</row>
    <row r="11" spans="1:111" s="40" customFormat="1">
      <c r="A11" s="24"/>
      <c r="B11" s="21">
        <v>1965</v>
      </c>
      <c r="C11" s="3">
        <v>2853</v>
      </c>
      <c r="D11" s="32">
        <f>'completeren data'!N11</f>
        <v>547178.10920090356</v>
      </c>
      <c r="E11" s="22">
        <v>20</v>
      </c>
      <c r="F11" s="50">
        <f>1/Dashboard!$B$2</f>
        <v>3.5714285714285712E-2</v>
      </c>
      <c r="G11" s="50">
        <f>MAX(0,1-F11/2-SUM(F12:F$55))</f>
        <v>0</v>
      </c>
      <c r="H11" s="23">
        <f t="shared" si="0"/>
        <v>0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</row>
    <row r="12" spans="1:111" s="40" customFormat="1">
      <c r="A12" s="24"/>
      <c r="B12" s="21">
        <v>1966</v>
      </c>
      <c r="C12" s="3">
        <v>2883</v>
      </c>
      <c r="D12" s="32">
        <f>'completeren data'!N12</f>
        <v>484012.9249295147</v>
      </c>
      <c r="E12" s="22">
        <v>20</v>
      </c>
      <c r="F12" s="50">
        <f>1/Dashboard!$B$2</f>
        <v>3.5714285714285712E-2</v>
      </c>
      <c r="G12" s="50">
        <f>MAX(0,1-F12/2-SUM(F13:F$55))</f>
        <v>0</v>
      </c>
      <c r="H12" s="23">
        <f t="shared" si="0"/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</row>
    <row r="13" spans="1:111" s="40" customFormat="1">
      <c r="A13" s="24"/>
      <c r="B13" s="21">
        <v>1967</v>
      </c>
      <c r="C13" s="3">
        <v>3542</v>
      </c>
      <c r="D13" s="32">
        <f>'completeren data'!N13</f>
        <v>543083.48648767231</v>
      </c>
      <c r="E13" s="22">
        <v>20</v>
      </c>
      <c r="F13" s="50">
        <f>1/Dashboard!$B$2</f>
        <v>3.5714285714285712E-2</v>
      </c>
      <c r="G13" s="50">
        <f>MAX(0,1-F13/2-SUM(F14:F$55))</f>
        <v>0</v>
      </c>
      <c r="H13" s="23">
        <f t="shared" si="0"/>
        <v>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</row>
    <row r="14" spans="1:111" s="40" customFormat="1">
      <c r="A14" s="24"/>
      <c r="B14" s="21">
        <v>1968</v>
      </c>
      <c r="C14" s="3">
        <v>3789</v>
      </c>
      <c r="D14" s="32">
        <f>'completeren data'!N14</f>
        <v>511726.86772755365</v>
      </c>
      <c r="E14" s="22">
        <v>20</v>
      </c>
      <c r="F14" s="50">
        <f>1/Dashboard!$B$2</f>
        <v>3.5714285714285712E-2</v>
      </c>
      <c r="G14" s="50">
        <f>MAX(0,1-F14/2-SUM(F15:F$55))</f>
        <v>0</v>
      </c>
      <c r="H14" s="23">
        <f t="shared" si="0"/>
        <v>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</row>
    <row r="15" spans="1:111" s="40" customFormat="1">
      <c r="A15" s="24"/>
      <c r="B15" s="21">
        <v>1969</v>
      </c>
      <c r="C15" s="3">
        <v>5365</v>
      </c>
      <c r="D15" s="32">
        <f>'completeren data'!N15</f>
        <v>780288.02898422105</v>
      </c>
      <c r="E15" s="22">
        <v>20</v>
      </c>
      <c r="F15" s="50">
        <f>1/Dashboard!$B$2</f>
        <v>3.5714285714285712E-2</v>
      </c>
      <c r="G15" s="50">
        <f>MAX(0,1-F15/2-SUM(F16:F$55))</f>
        <v>0</v>
      </c>
      <c r="H15" s="23">
        <f t="shared" si="0"/>
        <v>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</row>
    <row r="16" spans="1:111" s="40" customFormat="1">
      <c r="A16" s="24"/>
      <c r="B16" s="21">
        <v>1970</v>
      </c>
      <c r="C16" s="3">
        <v>5466</v>
      </c>
      <c r="D16" s="32">
        <f>'completeren data'!N16</f>
        <v>932345.90050801996</v>
      </c>
      <c r="E16" s="22">
        <v>20</v>
      </c>
      <c r="F16" s="50">
        <f>1/Dashboard!$B$2</f>
        <v>3.5714285714285712E-2</v>
      </c>
      <c r="G16" s="50">
        <f>MAX(0,1-F16/2-SUM(F17:F$55))</f>
        <v>0</v>
      </c>
      <c r="H16" s="23">
        <f t="shared" si="0"/>
        <v>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</row>
    <row r="17" spans="1:111" s="40" customFormat="1">
      <c r="A17" s="24"/>
      <c r="B17" s="21">
        <v>1971</v>
      </c>
      <c r="C17" s="3">
        <v>6228</v>
      </c>
      <c r="D17" s="32">
        <f>'completeren data'!N17</f>
        <v>1100928.4674970775</v>
      </c>
      <c r="E17" s="22">
        <v>20</v>
      </c>
      <c r="F17" s="50">
        <f>1/Dashboard!$B$2</f>
        <v>3.5714285714285712E-2</v>
      </c>
      <c r="G17" s="50">
        <f>MAX(0,1-F17/2-SUM(F18:F$55))</f>
        <v>0</v>
      </c>
      <c r="H17" s="23">
        <f t="shared" si="0"/>
        <v>0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</row>
    <row r="18" spans="1:111" s="40" customFormat="1">
      <c r="A18" s="24"/>
      <c r="B18" s="21">
        <v>1972</v>
      </c>
      <c r="C18" s="3">
        <v>7572</v>
      </c>
      <c r="D18" s="32">
        <f>'completeren data'!N18</f>
        <v>1390773.0829434018</v>
      </c>
      <c r="E18" s="22">
        <v>20</v>
      </c>
      <c r="F18" s="50">
        <f>1/Dashboard!$B$2</f>
        <v>3.5714285714285712E-2</v>
      </c>
      <c r="G18" s="50">
        <f>MAX(0,1-F18/2-SUM(F19:F$55))</f>
        <v>0</v>
      </c>
      <c r="H18" s="23">
        <f t="shared" si="0"/>
        <v>0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</row>
    <row r="19" spans="1:111" s="40" customFormat="1">
      <c r="A19" s="24"/>
      <c r="B19" s="21">
        <v>1973</v>
      </c>
      <c r="C19" s="3">
        <v>6187</v>
      </c>
      <c r="D19" s="32">
        <f>'completeren data'!N19</f>
        <v>1185311.1456708275</v>
      </c>
      <c r="E19" s="22">
        <v>20</v>
      </c>
      <c r="F19" s="50">
        <f>1/Dashboard!$B$2</f>
        <v>3.5714285714285712E-2</v>
      </c>
      <c r="G19" s="50">
        <f>MAX(0,1-F19/2-SUM(F20:F$55))</f>
        <v>0</v>
      </c>
      <c r="H19" s="23">
        <f t="shared" si="0"/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</row>
    <row r="20" spans="1:111" s="40" customFormat="1">
      <c r="A20" s="24"/>
      <c r="B20" s="21">
        <v>1974</v>
      </c>
      <c r="C20" s="3">
        <v>4017</v>
      </c>
      <c r="D20" s="32">
        <f>'completeren data'!N20</f>
        <v>828068.3124732672</v>
      </c>
      <c r="E20" s="22">
        <v>20</v>
      </c>
      <c r="F20" s="50">
        <f>1/Dashboard!$B$2</f>
        <v>3.5714285714285712E-2</v>
      </c>
      <c r="G20" s="50">
        <f>MAX(0,1-F20/2-SUM(F21:F$55))</f>
        <v>0</v>
      </c>
      <c r="H20" s="23">
        <f t="shared" si="0"/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</row>
    <row r="21" spans="1:111" s="40" customFormat="1">
      <c r="A21" s="24"/>
      <c r="B21" s="21">
        <v>1975</v>
      </c>
      <c r="C21" s="3">
        <v>5383</v>
      </c>
      <c r="D21" s="32">
        <f>'completeren data'!N21</f>
        <v>1093656.5187001198</v>
      </c>
      <c r="E21" s="22">
        <v>20</v>
      </c>
      <c r="F21" s="50">
        <f>1/Dashboard!$B$2</f>
        <v>3.5714285714285712E-2</v>
      </c>
      <c r="G21" s="50">
        <f>MAX(0,1-F21/2-SUM(F22:F$55))</f>
        <v>0</v>
      </c>
      <c r="H21" s="23">
        <f t="shared" si="0"/>
        <v>0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</row>
    <row r="22" spans="1:111" s="40" customFormat="1">
      <c r="A22" s="24"/>
      <c r="B22" s="21">
        <v>1976</v>
      </c>
      <c r="C22" s="3">
        <v>5093</v>
      </c>
      <c r="D22" s="32">
        <f>'completeren data'!N22</f>
        <v>1202400.0012952157</v>
      </c>
      <c r="E22" s="22">
        <v>20</v>
      </c>
      <c r="F22" s="50">
        <f>1/Dashboard!$B$2</f>
        <v>3.5714285714285712E-2</v>
      </c>
      <c r="G22" s="50">
        <f>MAX(0,1-F22/2-SUM(F23:F$55))</f>
        <v>0</v>
      </c>
      <c r="H22" s="23">
        <f t="shared" si="0"/>
        <v>0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</row>
    <row r="23" spans="1:111" s="40" customFormat="1">
      <c r="A23" s="24"/>
      <c r="B23" s="21">
        <v>1977</v>
      </c>
      <c r="C23" s="3">
        <v>4781</v>
      </c>
      <c r="D23" s="32">
        <f>'completeren data'!N23</f>
        <v>1034052.5881214387</v>
      </c>
      <c r="E23" s="22">
        <v>20</v>
      </c>
      <c r="F23" s="50">
        <f>1/Dashboard!$B$2</f>
        <v>3.5714285714285712E-2</v>
      </c>
      <c r="G23" s="50">
        <f>MAX(0,1-F23/2-SUM(F24:F$55))</f>
        <v>0</v>
      </c>
      <c r="H23" s="23">
        <f t="shared" si="0"/>
        <v>0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</row>
    <row r="24" spans="1:111" s="40" customFormat="1">
      <c r="A24" s="24"/>
      <c r="B24" s="21">
        <v>1978</v>
      </c>
      <c r="C24" s="3">
        <v>4606</v>
      </c>
      <c r="D24" s="32">
        <f>'completeren data'!N24</f>
        <v>952708.17900969659</v>
      </c>
      <c r="E24" s="22">
        <v>20</v>
      </c>
      <c r="F24" s="50">
        <f>1/Dashboard!$B$2</f>
        <v>3.5714285714285712E-2</v>
      </c>
      <c r="G24" s="50">
        <f>MAX(0,1-F24/2-SUM(F25:F$55))</f>
        <v>0</v>
      </c>
      <c r="H24" s="23">
        <f t="shared" si="0"/>
        <v>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</row>
    <row r="25" spans="1:111" s="40" customFormat="1">
      <c r="A25" s="24"/>
      <c r="B25" s="21">
        <v>1979</v>
      </c>
      <c r="C25" s="3">
        <v>3969</v>
      </c>
      <c r="D25" s="32">
        <f>'completeren data'!N25</f>
        <v>829245.33673691016</v>
      </c>
      <c r="E25" s="22">
        <v>20</v>
      </c>
      <c r="F25" s="50">
        <f>1/Dashboard!$B$2</f>
        <v>3.5714285714285712E-2</v>
      </c>
      <c r="G25" s="50">
        <f>MAX(0,1-F25/2-SUM(F26:F$55))</f>
        <v>0</v>
      </c>
      <c r="H25" s="23">
        <f t="shared" si="0"/>
        <v>0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</row>
    <row r="26" spans="1:111" s="40" customFormat="1">
      <c r="A26" s="24"/>
      <c r="B26" s="21">
        <v>1980</v>
      </c>
      <c r="C26" s="3">
        <v>4467</v>
      </c>
      <c r="D26" s="32">
        <f>'completeren data'!N26</f>
        <v>1051155.2052418331</v>
      </c>
      <c r="E26" s="22">
        <v>20</v>
      </c>
      <c r="F26" s="50">
        <f>1/Dashboard!$B$2</f>
        <v>3.5714285714285712E-2</v>
      </c>
      <c r="G26" s="50">
        <f>MAX(0,1-F26/2-SUM(F27:F$55))</f>
        <v>0</v>
      </c>
      <c r="H26" s="23">
        <f t="shared" si="0"/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</row>
    <row r="27" spans="1:111" s="40" customFormat="1">
      <c r="A27" s="24"/>
      <c r="B27" s="21">
        <v>1981</v>
      </c>
      <c r="C27" s="3">
        <v>4627</v>
      </c>
      <c r="D27" s="32">
        <f>'completeren data'!N27</f>
        <v>1134450.3771400072</v>
      </c>
      <c r="E27" s="22">
        <v>20</v>
      </c>
      <c r="F27" s="50">
        <f>1/Dashboard!$B$2</f>
        <v>3.5714285714285712E-2</v>
      </c>
      <c r="G27" s="50">
        <f>MAX(0,1-F27/2-SUM(F28:F$55))</f>
        <v>1.7857142857143127E-2</v>
      </c>
      <c r="H27" s="23">
        <f t="shared" si="0"/>
        <v>20258.042448929005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</row>
    <row r="28" spans="1:111" s="40" customFormat="1">
      <c r="A28" s="24"/>
      <c r="B28" s="21">
        <v>1982</v>
      </c>
      <c r="C28" s="3">
        <v>5127</v>
      </c>
      <c r="D28" s="32">
        <f>'completeren data'!N28</f>
        <v>1313105.9447026928</v>
      </c>
      <c r="E28" s="22">
        <v>20</v>
      </c>
      <c r="F28" s="50">
        <f>1/Dashboard!$B$2</f>
        <v>3.5714285714285712E-2</v>
      </c>
      <c r="G28" s="50">
        <f>MAX(0,1-F28/2-SUM(F29:F$55))</f>
        <v>5.3571428571428825E-2</v>
      </c>
      <c r="H28" s="23">
        <f t="shared" si="0"/>
        <v>70344.961323358875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</row>
    <row r="29" spans="1:111" s="40" customFormat="1">
      <c r="A29" s="24"/>
      <c r="B29" s="21">
        <v>1983</v>
      </c>
      <c r="C29" s="3">
        <v>4081</v>
      </c>
      <c r="D29" s="32">
        <f>'completeren data'!N29</f>
        <v>1051586.8124633024</v>
      </c>
      <c r="E29" s="22">
        <v>20</v>
      </c>
      <c r="F29" s="50">
        <f>1/Dashboard!$B$2</f>
        <v>3.5714285714285712E-2</v>
      </c>
      <c r="G29" s="50">
        <f>MAX(0,1-F29/2-SUM(F30:F$55))</f>
        <v>8.9285714285714524E-2</v>
      </c>
      <c r="H29" s="23">
        <f t="shared" si="0"/>
        <v>93891.67968422368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</row>
    <row r="30" spans="1:111" s="40" customFormat="1">
      <c r="A30" s="24"/>
      <c r="B30" s="21">
        <v>1984</v>
      </c>
      <c r="C30" s="3">
        <v>4437</v>
      </c>
      <c r="D30" s="32">
        <f>'completeren data'!N30</f>
        <v>1228110.1618199544</v>
      </c>
      <c r="E30" s="22">
        <v>20</v>
      </c>
      <c r="F30" s="50">
        <f>1/Dashboard!$B$2</f>
        <v>3.5714285714285712E-2</v>
      </c>
      <c r="G30" s="50">
        <f>MAX(0,1-F30/2-SUM(F31:F$55))</f>
        <v>0.12500000000000022</v>
      </c>
      <c r="H30" s="23">
        <f t="shared" si="0"/>
        <v>153513.77022749456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</row>
    <row r="31" spans="1:111" s="40" customFormat="1">
      <c r="A31" s="24"/>
      <c r="B31" s="21">
        <v>1985</v>
      </c>
      <c r="C31" s="3">
        <v>4581</v>
      </c>
      <c r="D31" s="32">
        <f>'completeren data'!N31</f>
        <v>1338274.40648787</v>
      </c>
      <c r="E31" s="22">
        <v>20</v>
      </c>
      <c r="F31" s="50">
        <f>1/Dashboard!$B$2</f>
        <v>3.5714285714285712E-2</v>
      </c>
      <c r="G31" s="50">
        <f>MAX(0,1-F31/2-SUM(F32:F$55))</f>
        <v>0.16071428571428592</v>
      </c>
      <c r="H31" s="23">
        <f t="shared" si="0"/>
        <v>215079.81532840795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</row>
    <row r="32" spans="1:111" s="40" customFormat="1">
      <c r="A32" s="24"/>
      <c r="B32" s="21">
        <v>1986</v>
      </c>
      <c r="C32" s="3">
        <v>5019</v>
      </c>
      <c r="D32" s="32">
        <f>'completeren data'!N32</f>
        <v>1296572.1213693449</v>
      </c>
      <c r="E32" s="22">
        <v>20</v>
      </c>
      <c r="F32" s="50">
        <f>1/Dashboard!$B$2</f>
        <v>3.5714285714285712E-2</v>
      </c>
      <c r="G32" s="50">
        <f>MAX(0,1-F32/2-SUM(F33:F$55))</f>
        <v>0.19642857142857162</v>
      </c>
      <c r="H32" s="23">
        <f t="shared" si="0"/>
        <v>254683.809554693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</row>
    <row r="33" spans="1:111" s="40" customFormat="1">
      <c r="A33" s="24"/>
      <c r="B33" s="21">
        <v>1987</v>
      </c>
      <c r="C33" s="3">
        <v>5111</v>
      </c>
      <c r="D33" s="32">
        <f>'completeren data'!N33</f>
        <v>1390889.1172613627</v>
      </c>
      <c r="E33" s="22">
        <v>20</v>
      </c>
      <c r="F33" s="50">
        <f>1/Dashboard!$B$2</f>
        <v>3.5714285714285712E-2</v>
      </c>
      <c r="G33" s="50">
        <f>MAX(0,1-F33/2-SUM(F34:F$55))</f>
        <v>0.23214285714285732</v>
      </c>
      <c r="H33" s="23">
        <f t="shared" si="0"/>
        <v>322884.97364995943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</row>
    <row r="34" spans="1:111" s="40" customFormat="1">
      <c r="A34" s="24"/>
      <c r="B34" s="21">
        <v>1988</v>
      </c>
      <c r="C34" s="3">
        <v>7012</v>
      </c>
      <c r="D34" s="32">
        <f>'completeren data'!N34</f>
        <v>1822128.8253989401</v>
      </c>
      <c r="E34" s="22">
        <v>20</v>
      </c>
      <c r="F34" s="50">
        <f>1/Dashboard!$B$2</f>
        <v>3.5714285714285712E-2</v>
      </c>
      <c r="G34" s="50">
        <f>MAX(0,1-F34/2-SUM(F35:F$55))</f>
        <v>0.26785714285714302</v>
      </c>
      <c r="H34" s="23">
        <f t="shared" si="0"/>
        <v>488070.22108900209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</row>
    <row r="35" spans="1:111" s="40" customFormat="1">
      <c r="A35" s="24"/>
      <c r="B35" s="21">
        <v>1989</v>
      </c>
      <c r="C35" s="3">
        <v>5781</v>
      </c>
      <c r="D35" s="32">
        <f>'completeren data'!N35</f>
        <v>1407435.5225274405</v>
      </c>
      <c r="E35" s="22">
        <v>20</v>
      </c>
      <c r="F35" s="50">
        <f>1/Dashboard!$B$2</f>
        <v>3.5714285714285712E-2</v>
      </c>
      <c r="G35" s="50">
        <f>MAX(0,1-F35/2-SUM(F36:F$55))</f>
        <v>0.30357142857142871</v>
      </c>
      <c r="H35" s="23">
        <f t="shared" si="0"/>
        <v>427257.21219583036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</row>
    <row r="36" spans="1:111" s="40" customFormat="1">
      <c r="A36" s="24"/>
      <c r="B36" s="21">
        <v>1990</v>
      </c>
      <c r="C36" s="3">
        <v>5815</v>
      </c>
      <c r="D36" s="32">
        <f>'completeren data'!N36</f>
        <v>1295940.3108861377</v>
      </c>
      <c r="E36" s="22">
        <v>20</v>
      </c>
      <c r="F36" s="50">
        <f>1/Dashboard!$B$2</f>
        <v>3.5714285714285712E-2</v>
      </c>
      <c r="G36" s="50">
        <f>MAX(0,1-F36/2-SUM(F37:F$55))</f>
        <v>0.33928571428571441</v>
      </c>
      <c r="H36" s="23">
        <f t="shared" ref="H36:H54" si="1">D36*G36</f>
        <v>439694.03405065404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</row>
    <row r="37" spans="1:111" s="40" customFormat="1">
      <c r="A37" s="24"/>
      <c r="B37" s="21">
        <v>1991</v>
      </c>
      <c r="C37" s="3">
        <v>4480</v>
      </c>
      <c r="D37" s="32">
        <f>'completeren data'!N37</f>
        <v>1228382.5781614026</v>
      </c>
      <c r="E37" s="22">
        <v>20</v>
      </c>
      <c r="F37" s="50">
        <f>1/Dashboard!$B$2</f>
        <v>3.5714285714285712E-2</v>
      </c>
      <c r="G37" s="50">
        <f>MAX(0,1-F37/2-SUM(F38:F$55))</f>
        <v>0.37500000000000011</v>
      </c>
      <c r="H37" s="23">
        <f t="shared" si="1"/>
        <v>460643.46681052609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</row>
    <row r="38" spans="1:111" s="40" customFormat="1">
      <c r="A38" s="24"/>
      <c r="B38" s="21">
        <v>1992</v>
      </c>
      <c r="C38" s="3">
        <v>5103</v>
      </c>
      <c r="D38" s="32">
        <f>'completeren data'!N38</f>
        <v>1019347.8544442278</v>
      </c>
      <c r="E38" s="22">
        <v>20</v>
      </c>
      <c r="F38" s="50">
        <f>1/Dashboard!$B$2</f>
        <v>3.5714285714285712E-2</v>
      </c>
      <c r="G38" s="50">
        <f>MAX(0,1-F38/2-SUM(F39:F$55))</f>
        <v>0.41071428571428581</v>
      </c>
      <c r="H38" s="23">
        <f t="shared" si="1"/>
        <v>418660.72593245079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</row>
    <row r="39" spans="1:111" s="40" customFormat="1">
      <c r="A39" s="24"/>
      <c r="B39" s="21">
        <v>1993</v>
      </c>
      <c r="C39" s="3">
        <v>4871</v>
      </c>
      <c r="D39" s="32">
        <f>'completeren data'!N39</f>
        <v>475716.72570787009</v>
      </c>
      <c r="E39" s="22">
        <v>20</v>
      </c>
      <c r="F39" s="50">
        <f>1/Dashboard!$B$2</f>
        <v>3.5714285714285712E-2</v>
      </c>
      <c r="G39" s="50">
        <f>MAX(0,1-F39/2-SUM(F40:F$55))</f>
        <v>0.44642857142857151</v>
      </c>
      <c r="H39" s="23">
        <f t="shared" si="1"/>
        <v>212373.53826244205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</row>
    <row r="40" spans="1:111" s="40" customFormat="1">
      <c r="A40" s="24"/>
      <c r="B40" s="21">
        <v>1994</v>
      </c>
      <c r="C40" s="3">
        <v>5146</v>
      </c>
      <c r="D40" s="32">
        <f>'completeren data'!N40</f>
        <v>833071.89928334509</v>
      </c>
      <c r="E40" s="22">
        <v>20</v>
      </c>
      <c r="F40" s="50">
        <f>1/Dashboard!$B$2</f>
        <v>3.5714285714285712E-2</v>
      </c>
      <c r="G40" s="50">
        <f>MAX(0,1-F40/2-SUM(F41:F$55))</f>
        <v>0.48214285714285726</v>
      </c>
      <c r="H40" s="23">
        <f t="shared" si="1"/>
        <v>401659.66572589864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</row>
    <row r="41" spans="1:111" s="40" customFormat="1">
      <c r="A41" s="24"/>
      <c r="B41" s="21">
        <v>1995</v>
      </c>
      <c r="C41" s="3">
        <v>4662</v>
      </c>
      <c r="D41" s="32">
        <f>'completeren data'!N41</f>
        <v>798561.0328531788</v>
      </c>
      <c r="E41" s="22">
        <v>20</v>
      </c>
      <c r="F41" s="50">
        <f>1/Dashboard!$B$2</f>
        <v>3.5714285714285712E-2</v>
      </c>
      <c r="G41" s="50">
        <f>MAX(0,1-F41/2-SUM(F42:F$55))</f>
        <v>0.51785714285714302</v>
      </c>
      <c r="H41" s="23">
        <f t="shared" si="1"/>
        <v>413540.53487039631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</row>
    <row r="42" spans="1:111" s="40" customFormat="1">
      <c r="A42" s="24"/>
      <c r="B42" s="21">
        <v>1996</v>
      </c>
      <c r="C42" s="3">
        <v>4319</v>
      </c>
      <c r="D42" s="32">
        <f>'completeren data'!N42</f>
        <v>427705.28531773121</v>
      </c>
      <c r="E42" s="22">
        <v>20</v>
      </c>
      <c r="F42" s="50">
        <f>1/Dashboard!$B$2</f>
        <v>3.5714285714285712E-2</v>
      </c>
      <c r="G42" s="50">
        <f>MAX(0,1-F42/2-SUM(F43:F$55))</f>
        <v>0.5535714285714286</v>
      </c>
      <c r="H42" s="23">
        <f t="shared" si="1"/>
        <v>236765.42580088694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</row>
    <row r="43" spans="1:111" s="40" customFormat="1">
      <c r="A43" s="24"/>
      <c r="B43" s="21">
        <v>1997</v>
      </c>
      <c r="C43" s="3">
        <v>4405</v>
      </c>
      <c r="D43" s="32">
        <f>'completeren data'!N43</f>
        <v>570693.3678064493</v>
      </c>
      <c r="E43" s="22">
        <v>20</v>
      </c>
      <c r="F43" s="50">
        <f>1/Dashboard!$B$2</f>
        <v>3.5714285714285712E-2</v>
      </c>
      <c r="G43" s="50">
        <f>MAX(0,1-F43/2-SUM(F44:F$55))</f>
        <v>0.58928571428571441</v>
      </c>
      <c r="H43" s="23">
        <f t="shared" si="1"/>
        <v>336301.44888594339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</row>
    <row r="44" spans="1:111" s="40" customFormat="1">
      <c r="A44" s="24"/>
      <c r="B44" s="21">
        <v>1998</v>
      </c>
      <c r="C44" s="3">
        <v>3684</v>
      </c>
      <c r="D44" s="32">
        <f>'completeren data'!N44</f>
        <v>410431.60300592188</v>
      </c>
      <c r="E44" s="22">
        <v>20</v>
      </c>
      <c r="F44" s="50">
        <f>1/Dashboard!$B$2</f>
        <v>3.5714285714285712E-2</v>
      </c>
      <c r="G44" s="50">
        <f>MAX(0,1-F44/2-SUM(F45:F$55))</f>
        <v>0.625</v>
      </c>
      <c r="H44" s="23">
        <f t="shared" si="1"/>
        <v>256519.75187870118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</row>
    <row r="45" spans="1:111" s="40" customFormat="1">
      <c r="A45" s="24"/>
      <c r="B45" s="21">
        <v>1999</v>
      </c>
      <c r="C45" s="3">
        <v>3264</v>
      </c>
      <c r="D45" s="32">
        <f>'completeren data'!N45</f>
        <v>89927.927500281803</v>
      </c>
      <c r="E45" s="22">
        <v>20</v>
      </c>
      <c r="F45" s="50">
        <f>1/Dashboard!$B$2</f>
        <v>3.5714285714285712E-2</v>
      </c>
      <c r="G45" s="50">
        <f>MAX(0,1-F45/2-SUM(F46:F$55))</f>
        <v>0.66071428571428581</v>
      </c>
      <c r="H45" s="23">
        <f t="shared" si="1"/>
        <v>59416.666384114775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</row>
    <row r="46" spans="1:111" s="40" customFormat="1">
      <c r="A46" s="24"/>
      <c r="B46" s="21">
        <v>2000</v>
      </c>
      <c r="C46" s="3">
        <v>3660</v>
      </c>
      <c r="D46" s="32">
        <f>'completeren data'!N46</f>
        <v>517915.58974542265</v>
      </c>
      <c r="E46" s="22">
        <v>20</v>
      </c>
      <c r="F46" s="50">
        <f>1/Dashboard!$B$2</f>
        <v>3.5714285714285712E-2</v>
      </c>
      <c r="G46" s="50">
        <f>MAX(0,1-F46/2-SUM(F47:F$55))</f>
        <v>0.6964285714285714</v>
      </c>
      <c r="H46" s="23">
        <f t="shared" si="1"/>
        <v>360691.21428699075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</row>
    <row r="47" spans="1:111" s="40" customFormat="1">
      <c r="A47" s="24"/>
      <c r="B47" s="21">
        <v>2001</v>
      </c>
      <c r="C47" s="3">
        <v>3850</v>
      </c>
      <c r="D47" s="32">
        <f>'completeren data'!N47</f>
        <v>189923.66930141737</v>
      </c>
      <c r="E47" s="22">
        <v>20</v>
      </c>
      <c r="F47" s="50">
        <f>1/Dashboard!$B$2</f>
        <v>3.5714285714285712E-2</v>
      </c>
      <c r="G47" s="50">
        <f>MAX(0,1-F47/2-SUM(F48:F$55))</f>
        <v>0.73214285714285721</v>
      </c>
      <c r="H47" s="23">
        <f t="shared" si="1"/>
        <v>139051.25788139488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</row>
    <row r="48" spans="1:111" s="40" customFormat="1">
      <c r="A48" s="24"/>
      <c r="B48" s="21">
        <v>2002</v>
      </c>
      <c r="C48" s="3">
        <v>3032</v>
      </c>
      <c r="D48" s="32">
        <f>'completeren data'!N48</f>
        <v>36755.899736519459</v>
      </c>
      <c r="E48" s="22">
        <v>20</v>
      </c>
      <c r="F48" s="50">
        <f>1/Dashboard!$B$2</f>
        <v>3.5714285714285712E-2</v>
      </c>
      <c r="G48" s="50">
        <f>MAX(0,1-F48/2-SUM(F49:F$55))</f>
        <v>0.76785714285714279</v>
      </c>
      <c r="H48" s="23">
        <f t="shared" si="1"/>
        <v>28223.28015482744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</row>
    <row r="49" spans="1:111" s="40" customFormat="1">
      <c r="A49" s="24"/>
      <c r="B49" s="21">
        <v>2003</v>
      </c>
      <c r="C49" s="3">
        <v>2853</v>
      </c>
      <c r="D49" s="32">
        <f>'completeren data'!N49</f>
        <v>180961.12920990668</v>
      </c>
      <c r="E49" s="22">
        <v>20</v>
      </c>
      <c r="F49" s="50">
        <f>1/Dashboard!$B$2</f>
        <v>3.5714285714285712E-2</v>
      </c>
      <c r="G49" s="50">
        <f>MAX(0,1-F49/2-SUM(F50:F$55))</f>
        <v>0.8035714285714286</v>
      </c>
      <c r="H49" s="23">
        <f t="shared" si="1"/>
        <v>145415.19311510358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</row>
    <row r="50" spans="1:111">
      <c r="B50" s="21">
        <v>2004</v>
      </c>
      <c r="C50" s="3">
        <v>2698</v>
      </c>
      <c r="D50" s="32">
        <f>'completeren data'!N50</f>
        <v>-75447.300759082238</v>
      </c>
      <c r="E50" s="22">
        <v>20</v>
      </c>
      <c r="F50" s="50">
        <f>1/Dashboard!$B$2</f>
        <v>3.5714285714285712E-2</v>
      </c>
      <c r="G50" s="50">
        <f>MAX(0,1-F50/2-SUM(F51:F$55))</f>
        <v>0.83928571428571419</v>
      </c>
      <c r="H50" s="23">
        <f t="shared" si="1"/>
        <v>-63321.841708515443</v>
      </c>
    </row>
    <row r="51" spans="1:111">
      <c r="B51" s="21">
        <v>2005</v>
      </c>
      <c r="C51" s="3">
        <v>2558</v>
      </c>
      <c r="D51" s="32">
        <f>'completeren data'!N51</f>
        <v>283670.55305803393</v>
      </c>
      <c r="E51" s="22">
        <v>20</v>
      </c>
      <c r="F51" s="50">
        <f>1/Dashboard!$B$2</f>
        <v>3.5714285714285712E-2</v>
      </c>
      <c r="G51" s="50">
        <f>MAX(0,1-F51/2-SUM(F52:F$55))</f>
        <v>0.875</v>
      </c>
      <c r="H51" s="23">
        <f t="shared" si="1"/>
        <v>248211.7339257797</v>
      </c>
    </row>
    <row r="52" spans="1:111">
      <c r="B52" s="21">
        <v>2006</v>
      </c>
      <c r="C52" s="3">
        <v>2944</v>
      </c>
      <c r="D52" s="32">
        <f>'completeren data'!N52</f>
        <v>365707.54970722197</v>
      </c>
      <c r="E52" s="22">
        <v>20</v>
      </c>
      <c r="F52" s="50">
        <f>1/Dashboard!$B$2</f>
        <v>3.5714285714285712E-2</v>
      </c>
      <c r="G52" s="50">
        <f>MAX(0,1-F52/2-SUM(F53:F$55))</f>
        <v>0.9107142857142857</v>
      </c>
      <c r="H52" s="23">
        <f t="shared" si="1"/>
        <v>333055.08991193428</v>
      </c>
    </row>
    <row r="53" spans="1:111">
      <c r="B53" s="21">
        <v>2007</v>
      </c>
      <c r="C53" s="3">
        <v>1738</v>
      </c>
      <c r="D53" s="32">
        <f>'completeren data'!N53</f>
        <v>560992.05327888974</v>
      </c>
      <c r="E53" s="22">
        <v>20</v>
      </c>
      <c r="F53" s="50">
        <f>1/Dashboard!$B$2</f>
        <v>3.5714285714285712E-2</v>
      </c>
      <c r="G53" s="50">
        <f>MAX(0,1-F53/2-SUM(F54:F$55))</f>
        <v>0.9464285714285714</v>
      </c>
      <c r="H53" s="23">
        <f t="shared" si="1"/>
        <v>530938.90756752063</v>
      </c>
    </row>
    <row r="54" spans="1:111">
      <c r="B54" s="21">
        <v>2008</v>
      </c>
      <c r="C54" s="3">
        <v>2745</v>
      </c>
      <c r="D54" s="32">
        <f>'completeren data'!N54</f>
        <v>1038144.129503866</v>
      </c>
      <c r="E54" s="22">
        <v>45</v>
      </c>
      <c r="F54" s="50">
        <f>1/Dashboard!$B$2</f>
        <v>3.5714285714285712E-2</v>
      </c>
      <c r="G54" s="50">
        <f>MAX(0,1-F54/2-SUM(F55:F$55))</f>
        <v>0.9821428571428571</v>
      </c>
      <c r="H54" s="23">
        <f t="shared" si="1"/>
        <v>1019605.8414770112</v>
      </c>
    </row>
    <row r="55" spans="1:111" ht="15">
      <c r="C55" s="34"/>
      <c r="D55" s="34"/>
      <c r="H55" s="13"/>
    </row>
    <row r="56" spans="1:111" ht="13.5" customHeight="1">
      <c r="B56" s="35"/>
      <c r="C56" s="46"/>
      <c r="D56" s="52"/>
      <c r="G56" s="26" t="s">
        <v>51</v>
      </c>
      <c r="H56" s="17">
        <f>SUM(H4:H54)</f>
        <v>8023430.4207159597</v>
      </c>
    </row>
    <row r="57" spans="1:111">
      <c r="C57" s="46"/>
      <c r="D57" s="52"/>
    </row>
    <row r="58" spans="1:111" ht="15">
      <c r="A58" s="27" t="s">
        <v>12</v>
      </c>
      <c r="B58" s="21">
        <v>1958</v>
      </c>
      <c r="C58" s="2">
        <v>0</v>
      </c>
      <c r="D58" s="32">
        <f>'completeren data'!N57</f>
        <v>0</v>
      </c>
      <c r="H58" s="23">
        <f t="shared" ref="H58:H89" si="2">D58*G4</f>
        <v>0</v>
      </c>
    </row>
    <row r="59" spans="1:111">
      <c r="B59" s="21">
        <v>1959</v>
      </c>
      <c r="C59" s="3">
        <v>1</v>
      </c>
      <c r="D59" s="32">
        <f>'completeren data'!N58</f>
        <v>3479.3896731442769</v>
      </c>
      <c r="H59" s="23">
        <f t="shared" si="2"/>
        <v>0</v>
      </c>
    </row>
    <row r="60" spans="1:111">
      <c r="B60" s="21">
        <v>1960</v>
      </c>
      <c r="C60" s="3">
        <v>0</v>
      </c>
      <c r="D60" s="32">
        <f>'completeren data'!N59</f>
        <v>0</v>
      </c>
      <c r="H60" s="23">
        <f t="shared" si="2"/>
        <v>0</v>
      </c>
    </row>
    <row r="61" spans="1:111">
      <c r="B61" s="21">
        <v>1961</v>
      </c>
      <c r="C61" s="3">
        <v>0</v>
      </c>
      <c r="D61" s="32">
        <f>'completeren data'!N60</f>
        <v>0</v>
      </c>
      <c r="H61" s="23">
        <f t="shared" si="2"/>
        <v>0</v>
      </c>
    </row>
    <row r="62" spans="1:111">
      <c r="B62" s="21">
        <v>1962</v>
      </c>
      <c r="C62" s="3">
        <v>0</v>
      </c>
      <c r="D62" s="32">
        <f>'completeren data'!N61</f>
        <v>0</v>
      </c>
      <c r="H62" s="23">
        <f t="shared" si="2"/>
        <v>0</v>
      </c>
    </row>
    <row r="63" spans="1:111">
      <c r="B63" s="21">
        <v>1963</v>
      </c>
      <c r="C63" s="3">
        <v>0</v>
      </c>
      <c r="D63" s="32">
        <f>'completeren data'!N62</f>
        <v>0</v>
      </c>
      <c r="H63" s="23">
        <f t="shared" si="2"/>
        <v>0</v>
      </c>
    </row>
    <row r="64" spans="1:111">
      <c r="B64" s="21">
        <v>1964</v>
      </c>
      <c r="C64" s="3">
        <v>0</v>
      </c>
      <c r="D64" s="32">
        <f>'completeren data'!N63</f>
        <v>0</v>
      </c>
      <c r="H64" s="23">
        <f t="shared" si="2"/>
        <v>0</v>
      </c>
    </row>
    <row r="65" spans="2:8">
      <c r="B65" s="21">
        <v>1965</v>
      </c>
      <c r="C65" s="3">
        <v>1</v>
      </c>
      <c r="D65" s="32">
        <f>'completeren data'!N64</f>
        <v>3086.2016186196201</v>
      </c>
      <c r="H65" s="23">
        <f t="shared" si="2"/>
        <v>0</v>
      </c>
    </row>
    <row r="66" spans="2:8">
      <c r="B66" s="21">
        <v>1966</v>
      </c>
      <c r="C66" s="3">
        <v>3</v>
      </c>
      <c r="D66" s="32">
        <f>'completeren data'!N65</f>
        <v>7416.7645621567681</v>
      </c>
      <c r="H66" s="23">
        <f t="shared" si="2"/>
        <v>0</v>
      </c>
    </row>
    <row r="67" spans="2:8">
      <c r="B67" s="21">
        <v>1967</v>
      </c>
      <c r="C67" s="3">
        <v>1</v>
      </c>
      <c r="D67" s="32">
        <f>'completeren data'!N66</f>
        <v>2434.5837895706363</v>
      </c>
      <c r="H67" s="23">
        <f t="shared" si="2"/>
        <v>0</v>
      </c>
    </row>
    <row r="68" spans="2:8">
      <c r="B68" s="21">
        <v>1968</v>
      </c>
      <c r="C68" s="3">
        <v>7</v>
      </c>
      <c r="D68" s="32">
        <f>'completeren data'!N67</f>
        <v>14494.741251404766</v>
      </c>
      <c r="H68" s="23">
        <f t="shared" si="2"/>
        <v>0</v>
      </c>
    </row>
    <row r="69" spans="2:8">
      <c r="B69" s="21">
        <v>1969</v>
      </c>
      <c r="C69" s="3">
        <v>12</v>
      </c>
      <c r="D69" s="32">
        <f>'completeren data'!N68</f>
        <v>29852.251249255591</v>
      </c>
      <c r="H69" s="23">
        <f t="shared" si="2"/>
        <v>0</v>
      </c>
    </row>
    <row r="70" spans="2:8">
      <c r="B70" s="21">
        <v>1970</v>
      </c>
      <c r="C70" s="3">
        <v>39</v>
      </c>
      <c r="D70" s="32">
        <f>'completeren data'!N69</f>
        <v>100573.94467760509</v>
      </c>
      <c r="H70" s="23">
        <f t="shared" si="2"/>
        <v>0</v>
      </c>
    </row>
    <row r="71" spans="2:8">
      <c r="B71" s="21">
        <v>1971</v>
      </c>
      <c r="C71" s="3">
        <v>39</v>
      </c>
      <c r="D71" s="32">
        <f>'completeren data'!N70</f>
        <v>111752.05205685366</v>
      </c>
      <c r="H71" s="23">
        <f t="shared" si="2"/>
        <v>0</v>
      </c>
    </row>
    <row r="72" spans="2:8">
      <c r="B72" s="21">
        <v>1972</v>
      </c>
      <c r="C72" s="3">
        <v>19</v>
      </c>
      <c r="D72" s="32">
        <f>'completeren data'!N71</f>
        <v>51014.790020742046</v>
      </c>
      <c r="H72" s="23">
        <f t="shared" si="2"/>
        <v>0</v>
      </c>
    </row>
    <row r="73" spans="2:8">
      <c r="B73" s="21">
        <v>1973</v>
      </c>
      <c r="C73" s="3">
        <v>29</v>
      </c>
      <c r="D73" s="32">
        <f>'completeren data'!N72</f>
        <v>73482.32371713109</v>
      </c>
      <c r="H73" s="23">
        <f t="shared" si="2"/>
        <v>0</v>
      </c>
    </row>
    <row r="74" spans="2:8">
      <c r="B74" s="21">
        <v>1974</v>
      </c>
      <c r="C74" s="3">
        <v>30</v>
      </c>
      <c r="D74" s="32">
        <f>'completeren data'!N73</f>
        <v>113314.3047060321</v>
      </c>
      <c r="H74" s="23">
        <f t="shared" si="2"/>
        <v>0</v>
      </c>
    </row>
    <row r="75" spans="2:8">
      <c r="B75" s="21">
        <v>1975</v>
      </c>
      <c r="C75" s="3">
        <v>38</v>
      </c>
      <c r="D75" s="32">
        <f>'completeren data'!N74</f>
        <v>142287.39838130446</v>
      </c>
      <c r="H75" s="23">
        <f t="shared" si="2"/>
        <v>0</v>
      </c>
    </row>
    <row r="76" spans="2:8">
      <c r="B76" s="21">
        <v>1976</v>
      </c>
      <c r="C76" s="3">
        <v>20</v>
      </c>
      <c r="D76" s="32">
        <f>'completeren data'!N75</f>
        <v>90166.207560695606</v>
      </c>
      <c r="H76" s="23">
        <f t="shared" si="2"/>
        <v>0</v>
      </c>
    </row>
    <row r="77" spans="2:8">
      <c r="B77" s="21">
        <v>1977</v>
      </c>
      <c r="C77" s="3">
        <v>26</v>
      </c>
      <c r="D77" s="32">
        <f>'completeren data'!N76</f>
        <v>98001.051436642738</v>
      </c>
      <c r="H77" s="23">
        <f t="shared" si="2"/>
        <v>0</v>
      </c>
    </row>
    <row r="78" spans="2:8">
      <c r="B78" s="21">
        <v>1978</v>
      </c>
      <c r="C78" s="3">
        <v>26</v>
      </c>
      <c r="D78" s="32">
        <f>'completeren data'!N77</f>
        <v>91965.134412528263</v>
      </c>
      <c r="H78" s="23">
        <f t="shared" si="2"/>
        <v>0</v>
      </c>
    </row>
    <row r="79" spans="2:8">
      <c r="B79" s="21">
        <v>1979</v>
      </c>
      <c r="C79" s="3">
        <v>22</v>
      </c>
      <c r="D79" s="32">
        <f>'completeren data'!N78</f>
        <v>91308.563333793674</v>
      </c>
      <c r="H79" s="23">
        <f t="shared" si="2"/>
        <v>0</v>
      </c>
    </row>
    <row r="80" spans="2:8">
      <c r="B80" s="21">
        <v>1980</v>
      </c>
      <c r="C80" s="3">
        <v>38</v>
      </c>
      <c r="D80" s="32">
        <f>'completeren data'!N79</f>
        <v>205363.8808109597</v>
      </c>
      <c r="H80" s="23">
        <f t="shared" si="2"/>
        <v>0</v>
      </c>
    </row>
    <row r="81" spans="2:8">
      <c r="B81" s="21">
        <v>1981</v>
      </c>
      <c r="C81" s="3">
        <v>39</v>
      </c>
      <c r="D81" s="32">
        <f>'completeren data'!N80</f>
        <v>111082.98691870226</v>
      </c>
      <c r="H81" s="23">
        <f t="shared" si="2"/>
        <v>1983.6247664054274</v>
      </c>
    </row>
    <row r="82" spans="2:8">
      <c r="B82" s="21">
        <v>1982</v>
      </c>
      <c r="C82" s="3">
        <v>38</v>
      </c>
      <c r="D82" s="32">
        <f>'completeren data'!N81</f>
        <v>165127.66847226353</v>
      </c>
      <c r="H82" s="23">
        <f t="shared" si="2"/>
        <v>8846.125096728445</v>
      </c>
    </row>
    <row r="83" spans="2:8">
      <c r="B83" s="21">
        <v>1983</v>
      </c>
      <c r="C83" s="3">
        <v>33</v>
      </c>
      <c r="D83" s="32">
        <f>'completeren data'!N82</f>
        <v>133294.82503328056</v>
      </c>
      <c r="H83" s="23">
        <f t="shared" si="2"/>
        <v>11901.323663685796</v>
      </c>
    </row>
    <row r="84" spans="2:8">
      <c r="B84" s="21">
        <v>1984</v>
      </c>
      <c r="C84" s="3">
        <v>39</v>
      </c>
      <c r="D84" s="32">
        <f>'completeren data'!N83</f>
        <v>169197.08094440217</v>
      </c>
      <c r="H84" s="23">
        <f t="shared" si="2"/>
        <v>21149.635118050308</v>
      </c>
    </row>
    <row r="85" spans="2:8">
      <c r="B85" s="21">
        <v>1985</v>
      </c>
      <c r="C85" s="3">
        <v>46</v>
      </c>
      <c r="D85" s="32">
        <f>'completeren data'!N84</f>
        <v>259481.02272537068</v>
      </c>
      <c r="H85" s="23">
        <f t="shared" si="2"/>
        <v>41702.307223720345</v>
      </c>
    </row>
    <row r="86" spans="2:8">
      <c r="B86" s="21">
        <v>1986</v>
      </c>
      <c r="C86" s="3">
        <v>30</v>
      </c>
      <c r="D86" s="32">
        <f>'completeren data'!N85</f>
        <v>130915.06686588224</v>
      </c>
      <c r="H86" s="23">
        <f t="shared" si="2"/>
        <v>25715.459562941178</v>
      </c>
    </row>
    <row r="87" spans="2:8">
      <c r="B87" s="21">
        <v>1987</v>
      </c>
      <c r="C87" s="3">
        <v>36</v>
      </c>
      <c r="D87" s="32">
        <f>'completeren data'!N86</f>
        <v>137976.68922887</v>
      </c>
      <c r="H87" s="23">
        <f t="shared" si="2"/>
        <v>32030.30285670199</v>
      </c>
    </row>
    <row r="88" spans="2:8">
      <c r="B88" s="21">
        <v>1988</v>
      </c>
      <c r="C88" s="3">
        <v>48</v>
      </c>
      <c r="D88" s="32">
        <f>'completeren data'!N87</f>
        <v>200421.05549057995</v>
      </c>
      <c r="H88" s="23">
        <f t="shared" si="2"/>
        <v>53684.21129211966</v>
      </c>
    </row>
    <row r="89" spans="2:8">
      <c r="B89" s="21">
        <v>1989</v>
      </c>
      <c r="C89" s="3">
        <v>32</v>
      </c>
      <c r="D89" s="32">
        <f>'completeren data'!N88</f>
        <v>145389.94722360666</v>
      </c>
      <c r="H89" s="23">
        <f t="shared" si="2"/>
        <v>44136.233978594901</v>
      </c>
    </row>
    <row r="90" spans="2:8">
      <c r="B90" s="21">
        <v>1990</v>
      </c>
      <c r="C90" s="3">
        <v>52</v>
      </c>
      <c r="D90" s="32">
        <f>'completeren data'!N89</f>
        <v>283267.34564188134</v>
      </c>
      <c r="H90" s="23">
        <f t="shared" ref="H90:H108" si="3">D90*G36</f>
        <v>96108.563699924067</v>
      </c>
    </row>
    <row r="91" spans="2:8">
      <c r="B91" s="21">
        <v>1991</v>
      </c>
      <c r="C91" s="3">
        <v>52</v>
      </c>
      <c r="D91" s="32">
        <f>'completeren data'!N90</f>
        <v>259168.06641257773</v>
      </c>
      <c r="H91" s="23">
        <f t="shared" si="3"/>
        <v>97188.024904716673</v>
      </c>
    </row>
    <row r="92" spans="2:8">
      <c r="B92" s="21">
        <v>1992</v>
      </c>
      <c r="C92" s="3">
        <v>36</v>
      </c>
      <c r="D92" s="32">
        <f>'completeren data'!N91</f>
        <v>182373.93764567983</v>
      </c>
      <c r="H92" s="23">
        <f t="shared" si="3"/>
        <v>74903.581533047094</v>
      </c>
    </row>
    <row r="93" spans="2:8">
      <c r="B93" s="21">
        <v>1993</v>
      </c>
      <c r="C93" s="3">
        <v>51</v>
      </c>
      <c r="D93" s="32">
        <f>'completeren data'!N92</f>
        <v>171686.24416579196</v>
      </c>
      <c r="H93" s="23">
        <f t="shared" si="3"/>
        <v>76645.644716871422</v>
      </c>
    </row>
    <row r="94" spans="2:8">
      <c r="B94" s="21">
        <v>1994</v>
      </c>
      <c r="C94" s="3">
        <v>29</v>
      </c>
      <c r="D94" s="32">
        <f>'completeren data'!N93</f>
        <v>103875.96629303588</v>
      </c>
      <c r="H94" s="23">
        <f t="shared" si="3"/>
        <v>50083.055176999449</v>
      </c>
    </row>
    <row r="95" spans="2:8">
      <c r="B95" s="21">
        <v>1995</v>
      </c>
      <c r="C95" s="3">
        <v>30</v>
      </c>
      <c r="D95" s="32">
        <f>'completeren data'!N94</f>
        <v>90276.839132816182</v>
      </c>
      <c r="H95" s="23">
        <f t="shared" si="3"/>
        <v>46750.505979494112</v>
      </c>
    </row>
    <row r="96" spans="2:8">
      <c r="B96" s="21">
        <v>1996</v>
      </c>
      <c r="C96" s="3">
        <v>36</v>
      </c>
      <c r="D96" s="32">
        <f>'completeren data'!N95</f>
        <v>115986.99414588945</v>
      </c>
      <c r="H96" s="23">
        <f t="shared" si="3"/>
        <v>64207.086045045944</v>
      </c>
    </row>
    <row r="97" spans="1:8">
      <c r="B97" s="21">
        <v>1997</v>
      </c>
      <c r="C97" s="3">
        <v>49</v>
      </c>
      <c r="D97" s="32">
        <f>'completeren data'!N96</f>
        <v>196237.3579229686</v>
      </c>
      <c r="H97" s="23">
        <f t="shared" si="3"/>
        <v>115639.87163317794</v>
      </c>
    </row>
    <row r="98" spans="1:8">
      <c r="B98" s="21">
        <v>1998</v>
      </c>
      <c r="C98" s="3">
        <v>58</v>
      </c>
      <c r="D98" s="32">
        <f>'completeren data'!N97</f>
        <v>308878.56816310703</v>
      </c>
      <c r="H98" s="23">
        <f t="shared" si="3"/>
        <v>193049.10510194191</v>
      </c>
    </row>
    <row r="99" spans="1:8">
      <c r="B99" s="21">
        <v>1999</v>
      </c>
      <c r="C99" s="3">
        <v>39</v>
      </c>
      <c r="D99" s="32">
        <f>'completeren data'!N98</f>
        <v>121493.75393173695</v>
      </c>
      <c r="H99" s="23">
        <f t="shared" si="3"/>
        <v>80272.658847754778</v>
      </c>
    </row>
    <row r="100" spans="1:8">
      <c r="B100" s="21">
        <v>2000</v>
      </c>
      <c r="C100" s="3">
        <v>52</v>
      </c>
      <c r="D100" s="32">
        <f>'completeren data'!N99</f>
        <v>160263.27764441789</v>
      </c>
      <c r="H100" s="23">
        <f t="shared" si="3"/>
        <v>111611.92550236246</v>
      </c>
    </row>
    <row r="101" spans="1:8">
      <c r="B101" s="21">
        <v>2001</v>
      </c>
      <c r="C101" s="3">
        <v>45</v>
      </c>
      <c r="D101" s="32">
        <f>'completeren data'!N100</f>
        <v>-115670.66404315628</v>
      </c>
      <c r="H101" s="23">
        <f t="shared" si="3"/>
        <v>-84687.450460167995</v>
      </c>
    </row>
    <row r="102" spans="1:8">
      <c r="B102" s="21">
        <v>2002</v>
      </c>
      <c r="C102" s="3">
        <v>19</v>
      </c>
      <c r="D102" s="32">
        <f>'completeren data'!N101</f>
        <v>3299.2965404237329</v>
      </c>
      <c r="H102" s="23">
        <f t="shared" si="3"/>
        <v>2533.3884149682235</v>
      </c>
    </row>
    <row r="103" spans="1:8">
      <c r="B103" s="21">
        <v>2003</v>
      </c>
      <c r="C103" s="3">
        <v>26</v>
      </c>
      <c r="D103" s="32">
        <f>'completeren data'!N102</f>
        <v>-27575.723594149036</v>
      </c>
      <c r="H103" s="23">
        <f t="shared" si="3"/>
        <v>-22159.063602441191</v>
      </c>
    </row>
    <row r="104" spans="1:8">
      <c r="B104" s="21">
        <v>2004</v>
      </c>
      <c r="C104" s="3">
        <v>29</v>
      </c>
      <c r="D104" s="32">
        <f>'completeren data'!N103</f>
        <v>-41831.294785433522</v>
      </c>
      <c r="H104" s="23">
        <f t="shared" si="3"/>
        <v>-35108.408123488844</v>
      </c>
    </row>
    <row r="105" spans="1:8">
      <c r="B105" s="21">
        <v>2005</v>
      </c>
      <c r="C105" s="3">
        <v>28</v>
      </c>
      <c r="D105" s="32">
        <f>'completeren data'!N104</f>
        <v>63182.546980300831</v>
      </c>
      <c r="H105" s="23">
        <f t="shared" si="3"/>
        <v>55284.728607763231</v>
      </c>
    </row>
    <row r="106" spans="1:8">
      <c r="B106" s="21">
        <v>2006</v>
      </c>
      <c r="C106" s="3">
        <v>18</v>
      </c>
      <c r="D106" s="32">
        <f>'completeren data'!N105</f>
        <v>32493.658069222311</v>
      </c>
      <c r="H106" s="23">
        <f t="shared" si="3"/>
        <v>29592.438598756031</v>
      </c>
    </row>
    <row r="107" spans="1:8">
      <c r="B107" s="21">
        <v>2007</v>
      </c>
      <c r="C107" s="3">
        <v>15</v>
      </c>
      <c r="D107" s="32">
        <f>'completeren data'!N106</f>
        <v>80081.714231007631</v>
      </c>
      <c r="H107" s="23">
        <f t="shared" si="3"/>
        <v>75791.622397203653</v>
      </c>
    </row>
    <row r="108" spans="1:8">
      <c r="B108" s="21">
        <v>2008</v>
      </c>
      <c r="C108" s="3">
        <v>13</v>
      </c>
      <c r="D108" s="32">
        <f>'completeren data'!N107</f>
        <v>21751.558005980736</v>
      </c>
      <c r="H108" s="23">
        <f t="shared" si="3"/>
        <v>21363.137327302509</v>
      </c>
    </row>
    <row r="109" spans="1:8" ht="15">
      <c r="C109" s="34"/>
      <c r="D109" s="34"/>
      <c r="H109" s="13"/>
    </row>
    <row r="110" spans="1:8" ht="13.5" customHeight="1">
      <c r="A110" s="30"/>
      <c r="B110" s="26" t="s">
        <v>46</v>
      </c>
      <c r="C110" s="17">
        <f>SUM(C4:C54)+SUM(C58:C108)</f>
        <v>199446</v>
      </c>
      <c r="G110" s="26" t="s">
        <v>50</v>
      </c>
      <c r="H110" s="17">
        <f>SUM(H58:H108)</f>
        <v>1290219.6398601795</v>
      </c>
    </row>
    <row r="111" spans="1:8">
      <c r="D111" s="34"/>
    </row>
  </sheetData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DG111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4.25"/>
  <cols>
    <col min="1" max="1" width="28.85546875" style="24" customWidth="1"/>
    <col min="2" max="12" width="15.85546875" style="24" customWidth="1"/>
    <col min="13" max="16384" width="9.140625" style="24"/>
  </cols>
  <sheetData>
    <row r="1" spans="1:111" ht="15">
      <c r="A1" s="48" t="s">
        <v>5</v>
      </c>
      <c r="B1" s="30"/>
      <c r="C1" s="30"/>
      <c r="D1" s="30"/>
      <c r="E1" s="30"/>
      <c r="F1" s="30"/>
      <c r="G1" s="30"/>
      <c r="H1" s="30"/>
    </row>
    <row r="2" spans="1:111" s="40" customForma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</row>
    <row r="3" spans="1:111" s="41" customFormat="1" ht="66" customHeight="1">
      <c r="A3" s="31"/>
      <c r="B3" s="18" t="s">
        <v>0</v>
      </c>
      <c r="C3" s="37" t="s">
        <v>10</v>
      </c>
      <c r="D3" s="57" t="s">
        <v>52</v>
      </c>
      <c r="E3" s="19" t="s">
        <v>37</v>
      </c>
      <c r="F3" s="19" t="s">
        <v>36</v>
      </c>
      <c r="G3" s="19" t="s">
        <v>49</v>
      </c>
      <c r="H3" s="19" t="s">
        <v>48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</row>
    <row r="4" spans="1:111" s="40" customFormat="1" ht="15">
      <c r="A4" s="20" t="s">
        <v>47</v>
      </c>
      <c r="B4" s="21">
        <v>1958</v>
      </c>
      <c r="C4" s="53">
        <v>0</v>
      </c>
      <c r="D4" s="56">
        <v>0</v>
      </c>
      <c r="E4" s="24"/>
      <c r="F4" s="50">
        <f>1/Dashboard!$B$2</f>
        <v>3.5714285714285712E-2</v>
      </c>
      <c r="G4" s="50">
        <f>MAX(0,1-F4/2-SUM(F5:F$55))</f>
        <v>0</v>
      </c>
      <c r="H4" s="23">
        <f t="shared" ref="H4:H35" si="0">D4*G4</f>
        <v>0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</row>
    <row r="5" spans="1:111" s="40" customFormat="1">
      <c r="A5" s="24"/>
      <c r="B5" s="21">
        <v>1959</v>
      </c>
      <c r="C5" s="53">
        <v>0</v>
      </c>
      <c r="D5" s="33">
        <v>0</v>
      </c>
      <c r="E5" s="24"/>
      <c r="F5" s="50">
        <f>1/Dashboard!$B$2</f>
        <v>3.5714285714285712E-2</v>
      </c>
      <c r="G5" s="50">
        <f>MAX(0,1-F5/2-SUM(F6:F$55))</f>
        <v>0</v>
      </c>
      <c r="H5" s="23">
        <f t="shared" si="0"/>
        <v>0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</row>
    <row r="6" spans="1:111" s="40" customFormat="1">
      <c r="A6" s="24"/>
      <c r="B6" s="21">
        <v>1960</v>
      </c>
      <c r="C6" s="53">
        <v>9</v>
      </c>
      <c r="D6" s="54">
        <v>147.52129535638139</v>
      </c>
      <c r="E6" s="24"/>
      <c r="F6" s="50">
        <f>1/Dashboard!$B$2</f>
        <v>3.5714285714285712E-2</v>
      </c>
      <c r="G6" s="50">
        <f>MAX(0,1-F6/2-SUM(F7:F$55))</f>
        <v>0</v>
      </c>
      <c r="H6" s="23">
        <f t="shared" si="0"/>
        <v>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</row>
    <row r="7" spans="1:111" s="40" customFormat="1">
      <c r="A7" s="24"/>
      <c r="B7" s="21">
        <v>1961</v>
      </c>
      <c r="C7" s="53">
        <v>17</v>
      </c>
      <c r="D7" s="33">
        <v>0</v>
      </c>
      <c r="E7" s="24"/>
      <c r="F7" s="50">
        <f>1/Dashboard!$B$2</f>
        <v>3.5714285714285712E-2</v>
      </c>
      <c r="G7" s="50">
        <f>MAX(0,1-F7/2-SUM(F8:F$55))</f>
        <v>0</v>
      </c>
      <c r="H7" s="23">
        <f t="shared" si="0"/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</row>
    <row r="8" spans="1:111" s="40" customFormat="1">
      <c r="A8" s="24"/>
      <c r="B8" s="21">
        <v>1962</v>
      </c>
      <c r="C8" s="53">
        <v>34</v>
      </c>
      <c r="D8" s="33">
        <v>0</v>
      </c>
      <c r="E8" s="24"/>
      <c r="F8" s="50">
        <f>1/Dashboard!$B$2</f>
        <v>3.5714285714285712E-2</v>
      </c>
      <c r="G8" s="50">
        <f>MAX(0,1-F8/2-SUM(F9:F$55))</f>
        <v>0</v>
      </c>
      <c r="H8" s="23">
        <f t="shared" si="0"/>
        <v>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</row>
    <row r="9" spans="1:111" s="40" customFormat="1">
      <c r="A9" s="24"/>
      <c r="B9" s="21">
        <v>1963</v>
      </c>
      <c r="C9" s="53">
        <v>19</v>
      </c>
      <c r="D9" s="33">
        <v>0</v>
      </c>
      <c r="E9" s="24"/>
      <c r="F9" s="50">
        <f>1/Dashboard!$B$2</f>
        <v>3.5714285714285712E-2</v>
      </c>
      <c r="G9" s="50">
        <f>MAX(0,1-F9/2-SUM(F10:F$55))</f>
        <v>0</v>
      </c>
      <c r="H9" s="23">
        <f t="shared" si="0"/>
        <v>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</row>
    <row r="10" spans="1:111" s="40" customFormat="1">
      <c r="A10" s="24"/>
      <c r="B10" s="21">
        <v>1964</v>
      </c>
      <c r="C10" s="53">
        <v>35</v>
      </c>
      <c r="D10" s="33">
        <v>34213.466224079588</v>
      </c>
      <c r="E10" s="24"/>
      <c r="F10" s="50">
        <f>1/Dashboard!$B$2</f>
        <v>3.5714285714285712E-2</v>
      </c>
      <c r="G10" s="50">
        <f>MAX(0,1-F10/2-SUM(F11:F$55))</f>
        <v>0</v>
      </c>
      <c r="H10" s="23">
        <f t="shared" si="0"/>
        <v>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</row>
    <row r="11" spans="1:111" s="40" customFormat="1">
      <c r="A11" s="24"/>
      <c r="B11" s="21">
        <v>1965</v>
      </c>
      <c r="C11" s="53">
        <v>86</v>
      </c>
      <c r="D11" s="33">
        <v>66116.638189583682</v>
      </c>
      <c r="E11" s="24"/>
      <c r="F11" s="50">
        <f>1/Dashboard!$B$2</f>
        <v>3.5714285714285712E-2</v>
      </c>
      <c r="G11" s="50">
        <f>MAX(0,1-F11/2-SUM(F12:F$55))</f>
        <v>0</v>
      </c>
      <c r="H11" s="23">
        <f t="shared" si="0"/>
        <v>0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</row>
    <row r="12" spans="1:111" s="40" customFormat="1">
      <c r="A12" s="24"/>
      <c r="B12" s="21">
        <v>1966</v>
      </c>
      <c r="C12" s="53">
        <v>172</v>
      </c>
      <c r="D12" s="33">
        <v>497358.80358396424</v>
      </c>
      <c r="E12" s="24"/>
      <c r="F12" s="50">
        <f>1/Dashboard!$B$2</f>
        <v>3.5714285714285712E-2</v>
      </c>
      <c r="G12" s="50">
        <f>MAX(0,1-F12/2-SUM(F13:F$55))</f>
        <v>0</v>
      </c>
      <c r="H12" s="23">
        <f t="shared" si="0"/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</row>
    <row r="13" spans="1:111" s="40" customFormat="1">
      <c r="A13" s="24"/>
      <c r="B13" s="21">
        <v>1967</v>
      </c>
      <c r="C13" s="53">
        <v>553</v>
      </c>
      <c r="D13" s="33">
        <v>417309.20059139509</v>
      </c>
      <c r="E13" s="24"/>
      <c r="F13" s="50">
        <f>1/Dashboard!$B$2</f>
        <v>3.5714285714285712E-2</v>
      </c>
      <c r="G13" s="50">
        <f>MAX(0,1-F13/2-SUM(F14:F$55))</f>
        <v>0</v>
      </c>
      <c r="H13" s="23">
        <f t="shared" si="0"/>
        <v>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</row>
    <row r="14" spans="1:111" s="40" customFormat="1">
      <c r="A14" s="24"/>
      <c r="B14" s="21">
        <v>1968</v>
      </c>
      <c r="C14" s="53">
        <v>807</v>
      </c>
      <c r="D14" s="33">
        <v>50250.679396431915</v>
      </c>
      <c r="E14" s="24"/>
      <c r="F14" s="50">
        <f>1/Dashboard!$B$2</f>
        <v>3.5714285714285712E-2</v>
      </c>
      <c r="G14" s="50">
        <f>MAX(0,1-F14/2-SUM(F15:F$55))</f>
        <v>0</v>
      </c>
      <c r="H14" s="23">
        <f t="shared" si="0"/>
        <v>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</row>
    <row r="15" spans="1:111" s="40" customFormat="1">
      <c r="A15" s="24"/>
      <c r="B15" s="21">
        <v>1969</v>
      </c>
      <c r="C15" s="53">
        <v>637</v>
      </c>
      <c r="D15" s="33">
        <v>298190.14960664383</v>
      </c>
      <c r="E15" s="24"/>
      <c r="F15" s="50">
        <f>1/Dashboard!$B$2</f>
        <v>3.5714285714285712E-2</v>
      </c>
      <c r="G15" s="50">
        <f>MAX(0,1-F15/2-SUM(F16:F$55))</f>
        <v>0</v>
      </c>
      <c r="H15" s="23">
        <f t="shared" si="0"/>
        <v>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</row>
    <row r="16" spans="1:111" s="40" customFormat="1">
      <c r="A16" s="24"/>
      <c r="B16" s="21">
        <v>1970</v>
      </c>
      <c r="C16" s="53">
        <v>887</v>
      </c>
      <c r="D16" s="33">
        <v>155550.19478537166</v>
      </c>
      <c r="E16" s="24"/>
      <c r="F16" s="50">
        <f>1/Dashboard!$B$2</f>
        <v>3.5714285714285712E-2</v>
      </c>
      <c r="G16" s="50">
        <f>MAX(0,1-F16/2-SUM(F17:F$55))</f>
        <v>0</v>
      </c>
      <c r="H16" s="23">
        <f t="shared" si="0"/>
        <v>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</row>
    <row r="17" spans="1:111" s="40" customFormat="1">
      <c r="A17" s="24"/>
      <c r="B17" s="21">
        <v>1971</v>
      </c>
      <c r="C17" s="53">
        <v>1343</v>
      </c>
      <c r="D17" s="33">
        <v>643730.29919377703</v>
      </c>
      <c r="E17" s="24"/>
      <c r="F17" s="50">
        <f>1/Dashboard!$B$2</f>
        <v>3.5714285714285712E-2</v>
      </c>
      <c r="G17" s="50">
        <f>MAX(0,1-F17/2-SUM(F18:F$55))</f>
        <v>0</v>
      </c>
      <c r="H17" s="23">
        <f t="shared" si="0"/>
        <v>0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</row>
    <row r="18" spans="1:111" s="40" customFormat="1">
      <c r="A18" s="24"/>
      <c r="B18" s="21">
        <v>1972</v>
      </c>
      <c r="C18" s="53">
        <v>1463</v>
      </c>
      <c r="D18" s="33">
        <v>433412.98355804302</v>
      </c>
      <c r="E18" s="24"/>
      <c r="F18" s="50">
        <f>1/Dashboard!$B$2</f>
        <v>3.5714285714285712E-2</v>
      </c>
      <c r="G18" s="50">
        <f>MAX(0,1-F18/2-SUM(F19:F$55))</f>
        <v>0</v>
      </c>
      <c r="H18" s="23">
        <f t="shared" si="0"/>
        <v>0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</row>
    <row r="19" spans="1:111" s="40" customFormat="1">
      <c r="A19" s="24"/>
      <c r="B19" s="21">
        <v>1973</v>
      </c>
      <c r="C19" s="53">
        <v>1310</v>
      </c>
      <c r="D19" s="33">
        <v>425834.89799421129</v>
      </c>
      <c r="E19" s="24"/>
      <c r="F19" s="50">
        <f>1/Dashboard!$B$2</f>
        <v>3.5714285714285712E-2</v>
      </c>
      <c r="G19" s="50">
        <f>MAX(0,1-F19/2-SUM(F20:F$55))</f>
        <v>0</v>
      </c>
      <c r="H19" s="23">
        <f t="shared" si="0"/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</row>
    <row r="20" spans="1:111" s="40" customFormat="1">
      <c r="A20" s="24"/>
      <c r="B20" s="21">
        <v>1974</v>
      </c>
      <c r="C20" s="53">
        <v>1417</v>
      </c>
      <c r="D20" s="33">
        <v>349603.7349562606</v>
      </c>
      <c r="E20" s="24"/>
      <c r="F20" s="50">
        <f>1/Dashboard!$B$2</f>
        <v>3.5714285714285712E-2</v>
      </c>
      <c r="G20" s="50">
        <f>MAX(0,1-F20/2-SUM(F21:F$55))</f>
        <v>0</v>
      </c>
      <c r="H20" s="23">
        <f t="shared" si="0"/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</row>
    <row r="21" spans="1:111" s="40" customFormat="1">
      <c r="A21" s="24"/>
      <c r="B21" s="21">
        <v>1975</v>
      </c>
      <c r="C21" s="53">
        <v>1101</v>
      </c>
      <c r="D21" s="33">
        <v>283939.03261436732</v>
      </c>
      <c r="E21" s="24"/>
      <c r="F21" s="50">
        <f>1/Dashboard!$B$2</f>
        <v>3.5714285714285712E-2</v>
      </c>
      <c r="G21" s="50">
        <f>MAX(0,1-F21/2-SUM(F22:F$55))</f>
        <v>0</v>
      </c>
      <c r="H21" s="23">
        <f t="shared" si="0"/>
        <v>0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</row>
    <row r="22" spans="1:111" s="40" customFormat="1">
      <c r="A22" s="24"/>
      <c r="B22" s="21">
        <v>1976</v>
      </c>
      <c r="C22" s="53">
        <v>1010</v>
      </c>
      <c r="D22" s="33">
        <v>280253.40593191888</v>
      </c>
      <c r="E22" s="24"/>
      <c r="F22" s="50">
        <f>1/Dashboard!$B$2</f>
        <v>3.5714285714285712E-2</v>
      </c>
      <c r="G22" s="50">
        <f>MAX(0,1-F22/2-SUM(F23:F$55))</f>
        <v>0</v>
      </c>
      <c r="H22" s="23">
        <f t="shared" si="0"/>
        <v>0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</row>
    <row r="23" spans="1:111" s="40" customFormat="1">
      <c r="A23" s="24"/>
      <c r="B23" s="21">
        <v>1977</v>
      </c>
      <c r="C23" s="53">
        <v>1492</v>
      </c>
      <c r="D23" s="33">
        <v>322995.00480563357</v>
      </c>
      <c r="E23" s="24"/>
      <c r="F23" s="50">
        <f>1/Dashboard!$B$2</f>
        <v>3.5714285714285712E-2</v>
      </c>
      <c r="G23" s="50">
        <f>MAX(0,1-F23/2-SUM(F24:F$55))</f>
        <v>0</v>
      </c>
      <c r="H23" s="23">
        <f t="shared" si="0"/>
        <v>0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</row>
    <row r="24" spans="1:111" s="40" customFormat="1">
      <c r="A24" s="24"/>
      <c r="B24" s="21">
        <v>1978</v>
      </c>
      <c r="C24" s="53">
        <v>1352</v>
      </c>
      <c r="D24" s="33">
        <v>331084.24214515102</v>
      </c>
      <c r="E24" s="24"/>
      <c r="F24" s="50">
        <f>1/Dashboard!$B$2</f>
        <v>3.5714285714285712E-2</v>
      </c>
      <c r="G24" s="50">
        <f>MAX(0,1-F24/2-SUM(F25:F$55))</f>
        <v>0</v>
      </c>
      <c r="H24" s="23">
        <f t="shared" si="0"/>
        <v>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</row>
    <row r="25" spans="1:111" s="40" customFormat="1">
      <c r="A25" s="24"/>
      <c r="B25" s="21">
        <v>1979</v>
      </c>
      <c r="C25" s="53">
        <v>1310</v>
      </c>
      <c r="D25" s="33">
        <v>464979.80270715168</v>
      </c>
      <c r="E25" s="24"/>
      <c r="F25" s="50">
        <f>1/Dashboard!$B$2</f>
        <v>3.5714285714285712E-2</v>
      </c>
      <c r="G25" s="50">
        <f>MAX(0,1-F25/2-SUM(F26:F$55))</f>
        <v>0</v>
      </c>
      <c r="H25" s="23">
        <f t="shared" si="0"/>
        <v>0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</row>
    <row r="26" spans="1:111" s="40" customFormat="1">
      <c r="A26" s="24"/>
      <c r="B26" s="21">
        <v>1980</v>
      </c>
      <c r="C26" s="53">
        <v>3386</v>
      </c>
      <c r="D26" s="33">
        <v>818616.90285702026</v>
      </c>
      <c r="E26" s="24"/>
      <c r="F26" s="50">
        <f>1/Dashboard!$B$2</f>
        <v>3.5714285714285712E-2</v>
      </c>
      <c r="G26" s="50">
        <f>MAX(0,1-F26/2-SUM(F27:F$55))</f>
        <v>0</v>
      </c>
      <c r="H26" s="23">
        <f t="shared" si="0"/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</row>
    <row r="27" spans="1:111" s="40" customFormat="1">
      <c r="A27" s="24"/>
      <c r="B27" s="21">
        <v>1981</v>
      </c>
      <c r="C27" s="53">
        <v>2987</v>
      </c>
      <c r="D27" s="33">
        <v>879207.07858680375</v>
      </c>
      <c r="E27" s="24"/>
      <c r="F27" s="50">
        <f>1/Dashboard!$B$2</f>
        <v>3.5714285714285712E-2</v>
      </c>
      <c r="G27" s="50">
        <f>MAX(0,1-F27/2-SUM(F28:F$55))</f>
        <v>1.7857142857143127E-2</v>
      </c>
      <c r="H27" s="23">
        <f t="shared" si="0"/>
        <v>15700.126403336018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</row>
    <row r="28" spans="1:111" s="40" customFormat="1">
      <c r="A28" s="24"/>
      <c r="B28" s="21">
        <v>1982</v>
      </c>
      <c r="C28" s="53">
        <v>3677</v>
      </c>
      <c r="D28" s="33">
        <v>1076139.9514132079</v>
      </c>
      <c r="E28" s="24"/>
      <c r="F28" s="50">
        <f>1/Dashboard!$B$2</f>
        <v>3.5714285714285712E-2</v>
      </c>
      <c r="G28" s="50">
        <f>MAX(0,1-F28/2-SUM(F29:F$55))</f>
        <v>5.3571428571428825E-2</v>
      </c>
      <c r="H28" s="23">
        <f t="shared" si="0"/>
        <v>57650.354539993554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</row>
    <row r="29" spans="1:111" s="40" customFormat="1">
      <c r="A29" s="24"/>
      <c r="B29" s="21">
        <v>1983</v>
      </c>
      <c r="C29" s="53">
        <v>4090</v>
      </c>
      <c r="D29" s="33">
        <v>946499.96932201181</v>
      </c>
      <c r="E29" s="24"/>
      <c r="F29" s="50">
        <f>1/Dashboard!$B$2</f>
        <v>3.5714285714285712E-2</v>
      </c>
      <c r="G29" s="50">
        <f>MAX(0,1-F29/2-SUM(F30:F$55))</f>
        <v>8.9285714285714524E-2</v>
      </c>
      <c r="H29" s="23">
        <f t="shared" si="0"/>
        <v>84508.925832322711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</row>
    <row r="30" spans="1:111" s="40" customFormat="1">
      <c r="A30" s="24"/>
      <c r="B30" s="21">
        <v>1984</v>
      </c>
      <c r="C30" s="53">
        <v>3147</v>
      </c>
      <c r="D30" s="33">
        <v>641769.46261129947</v>
      </c>
      <c r="E30" s="24"/>
      <c r="F30" s="50">
        <f>1/Dashboard!$B$2</f>
        <v>3.5714285714285712E-2</v>
      </c>
      <c r="G30" s="50">
        <f>MAX(0,1-F30/2-SUM(F31:F$55))</f>
        <v>0.12500000000000022</v>
      </c>
      <c r="H30" s="23">
        <f t="shared" si="0"/>
        <v>80221.18282641258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</row>
    <row r="31" spans="1:111" s="40" customFormat="1">
      <c r="A31" s="24"/>
      <c r="B31" s="21">
        <v>1985</v>
      </c>
      <c r="C31" s="53">
        <v>2797</v>
      </c>
      <c r="D31" s="33">
        <v>773921.10827413679</v>
      </c>
      <c r="E31" s="24"/>
      <c r="F31" s="50">
        <f>1/Dashboard!$B$2</f>
        <v>3.5714285714285712E-2</v>
      </c>
      <c r="G31" s="50">
        <f>MAX(0,1-F31/2-SUM(F32:F$55))</f>
        <v>0.16071428571428592</v>
      </c>
      <c r="H31" s="23">
        <f t="shared" si="0"/>
        <v>124380.17811548643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</row>
    <row r="32" spans="1:111" s="40" customFormat="1">
      <c r="A32" s="24"/>
      <c r="B32" s="21">
        <v>1986</v>
      </c>
      <c r="C32" s="53">
        <v>3187</v>
      </c>
      <c r="D32" s="33">
        <v>968560.72620068968</v>
      </c>
      <c r="E32" s="24"/>
      <c r="F32" s="50">
        <f>1/Dashboard!$B$2</f>
        <v>3.5714285714285712E-2</v>
      </c>
      <c r="G32" s="50">
        <f>MAX(0,1-F32/2-SUM(F33:F$55))</f>
        <v>0.19642857142857162</v>
      </c>
      <c r="H32" s="23">
        <f t="shared" si="0"/>
        <v>190252.99978942136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</row>
    <row r="33" spans="1:111" s="40" customFormat="1">
      <c r="A33" s="24"/>
      <c r="B33" s="21">
        <v>1987</v>
      </c>
      <c r="C33" s="53">
        <v>3415</v>
      </c>
      <c r="D33" s="33">
        <v>940211.6730860984</v>
      </c>
      <c r="E33" s="24"/>
      <c r="F33" s="50">
        <f>1/Dashboard!$B$2</f>
        <v>3.5714285714285712E-2</v>
      </c>
      <c r="G33" s="50">
        <f>MAX(0,1-F33/2-SUM(F34:F$55))</f>
        <v>0.23214285714285732</v>
      </c>
      <c r="H33" s="23">
        <f t="shared" si="0"/>
        <v>218263.42410927301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</row>
    <row r="34" spans="1:111" s="40" customFormat="1">
      <c r="A34" s="24"/>
      <c r="B34" s="21">
        <v>1988</v>
      </c>
      <c r="C34" s="53">
        <v>3712</v>
      </c>
      <c r="D34" s="33">
        <v>1159504.0978045063</v>
      </c>
      <c r="E34" s="28">
        <v>50</v>
      </c>
      <c r="F34" s="50">
        <f>1/Dashboard!$B$2</f>
        <v>3.5714285714285712E-2</v>
      </c>
      <c r="G34" s="50">
        <f>MAX(0,1-F34/2-SUM(F35:F$55))</f>
        <v>0.26785714285714302</v>
      </c>
      <c r="H34" s="23">
        <f t="shared" si="0"/>
        <v>310581.45476906438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</row>
    <row r="35" spans="1:111" s="40" customFormat="1">
      <c r="A35" s="24"/>
      <c r="B35" s="21">
        <v>1989</v>
      </c>
      <c r="C35" s="53">
        <v>3676</v>
      </c>
      <c r="D35" s="33">
        <v>941324.45093170088</v>
      </c>
      <c r="E35" s="28">
        <v>50</v>
      </c>
      <c r="F35" s="50">
        <f>1/Dashboard!$B$2</f>
        <v>3.5714285714285712E-2</v>
      </c>
      <c r="G35" s="50">
        <f>MAX(0,1-F35/2-SUM(F36:F$55))</f>
        <v>0.30357142857142871</v>
      </c>
      <c r="H35" s="23">
        <f t="shared" si="0"/>
        <v>285759.20831855218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</row>
    <row r="36" spans="1:111" s="40" customFormat="1">
      <c r="A36" s="24"/>
      <c r="B36" s="21">
        <v>1990</v>
      </c>
      <c r="C36" s="53">
        <v>3877</v>
      </c>
      <c r="D36" s="33">
        <v>1040843.5494954819</v>
      </c>
      <c r="E36" s="28">
        <v>50</v>
      </c>
      <c r="F36" s="50">
        <f>1/Dashboard!$B$2</f>
        <v>3.5714285714285712E-2</v>
      </c>
      <c r="G36" s="50">
        <f>MAX(0,1-F36/2-SUM(F37:F$55))</f>
        <v>0.33928571428571441</v>
      </c>
      <c r="H36" s="23">
        <f t="shared" ref="H36:H54" si="1">D36*G36</f>
        <v>353143.3471502529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</row>
    <row r="37" spans="1:111" s="40" customFormat="1">
      <c r="A37" s="24"/>
      <c r="B37" s="21">
        <v>1991</v>
      </c>
      <c r="C37" s="53">
        <v>2409</v>
      </c>
      <c r="D37" s="33">
        <v>706121.29348371807</v>
      </c>
      <c r="E37" s="28">
        <v>50</v>
      </c>
      <c r="F37" s="50">
        <f>1/Dashboard!$B$2</f>
        <v>3.5714285714285712E-2</v>
      </c>
      <c r="G37" s="50">
        <f>MAX(0,1-F37/2-SUM(F38:F$55))</f>
        <v>0.37500000000000011</v>
      </c>
      <c r="H37" s="23">
        <f t="shared" si="1"/>
        <v>264795.48505639436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</row>
    <row r="38" spans="1:111" s="40" customFormat="1">
      <c r="A38" s="24"/>
      <c r="B38" s="21">
        <v>1992</v>
      </c>
      <c r="C38" s="53">
        <v>4079</v>
      </c>
      <c r="D38" s="33">
        <v>1053150.4155196254</v>
      </c>
      <c r="E38" s="28">
        <v>50</v>
      </c>
      <c r="F38" s="50">
        <f>1/Dashboard!$B$2</f>
        <v>3.5714285714285712E-2</v>
      </c>
      <c r="G38" s="50">
        <f>MAX(0,1-F38/2-SUM(F39:F$55))</f>
        <v>0.41071428571428581</v>
      </c>
      <c r="H38" s="23">
        <f t="shared" si="1"/>
        <v>432543.92065984628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</row>
    <row r="39" spans="1:111" s="40" customFormat="1">
      <c r="A39" s="24"/>
      <c r="B39" s="21">
        <v>1993</v>
      </c>
      <c r="C39" s="53">
        <v>3336</v>
      </c>
      <c r="D39" s="33">
        <v>816103.37153616222</v>
      </c>
      <c r="E39" s="28">
        <v>50</v>
      </c>
      <c r="F39" s="50">
        <f>1/Dashboard!$B$2</f>
        <v>3.5714285714285712E-2</v>
      </c>
      <c r="G39" s="50">
        <f>MAX(0,1-F39/2-SUM(F40:F$55))</f>
        <v>0.44642857142857151</v>
      </c>
      <c r="H39" s="23">
        <f t="shared" si="1"/>
        <v>364331.86229292961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</row>
    <row r="40" spans="1:111" s="40" customFormat="1">
      <c r="A40" s="24"/>
      <c r="B40" s="21">
        <v>1994</v>
      </c>
      <c r="C40" s="53">
        <v>3964</v>
      </c>
      <c r="D40" s="33">
        <v>763996.90196508775</v>
      </c>
      <c r="E40" s="28">
        <v>50</v>
      </c>
      <c r="F40" s="50">
        <f>1/Dashboard!$B$2</f>
        <v>3.5714285714285712E-2</v>
      </c>
      <c r="G40" s="50">
        <f>MAX(0,1-F40/2-SUM(F41:F$55))</f>
        <v>0.48214285714285726</v>
      </c>
      <c r="H40" s="23">
        <f t="shared" si="1"/>
        <v>368355.64916173881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</row>
    <row r="41" spans="1:111" s="40" customFormat="1">
      <c r="A41" s="24"/>
      <c r="B41" s="21">
        <v>1995</v>
      </c>
      <c r="C41" s="53">
        <v>3030</v>
      </c>
      <c r="D41" s="33">
        <v>454059.08200960117</v>
      </c>
      <c r="E41" s="28">
        <v>50</v>
      </c>
      <c r="F41" s="50">
        <f>1/Dashboard!$B$2</f>
        <v>3.5714285714285712E-2</v>
      </c>
      <c r="G41" s="50">
        <f>MAX(0,1-F41/2-SUM(F42:F$55))</f>
        <v>0.51785714285714302</v>
      </c>
      <c r="H41" s="23">
        <f t="shared" si="1"/>
        <v>235137.73889782926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</row>
    <row r="42" spans="1:111" s="40" customFormat="1">
      <c r="A42" s="24"/>
      <c r="B42" s="21">
        <v>1996</v>
      </c>
      <c r="C42" s="53">
        <v>2798</v>
      </c>
      <c r="D42" s="33">
        <v>344433.62888786115</v>
      </c>
      <c r="E42" s="28">
        <v>50</v>
      </c>
      <c r="F42" s="50">
        <f>1/Dashboard!$B$2</f>
        <v>3.5714285714285712E-2</v>
      </c>
      <c r="G42" s="50">
        <f>MAX(0,1-F42/2-SUM(F43:F$55))</f>
        <v>0.5535714285714286</v>
      </c>
      <c r="H42" s="23">
        <f t="shared" si="1"/>
        <v>190668.61599149459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</row>
    <row r="43" spans="1:111" s="40" customFormat="1">
      <c r="A43" s="24"/>
      <c r="B43" s="21">
        <v>1997</v>
      </c>
      <c r="C43" s="53">
        <v>3213</v>
      </c>
      <c r="D43" s="33">
        <v>485900.50042939011</v>
      </c>
      <c r="E43" s="28">
        <v>50</v>
      </c>
      <c r="F43" s="50">
        <f>1/Dashboard!$B$2</f>
        <v>3.5714285714285712E-2</v>
      </c>
      <c r="G43" s="50">
        <f>MAX(0,1-F43/2-SUM(F44:F$55))</f>
        <v>0.58928571428571441</v>
      </c>
      <c r="H43" s="23">
        <f t="shared" si="1"/>
        <v>286334.22346731921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</row>
    <row r="44" spans="1:111" s="40" customFormat="1">
      <c r="A44" s="24"/>
      <c r="B44" s="21">
        <v>1998</v>
      </c>
      <c r="C44" s="53">
        <v>2102</v>
      </c>
      <c r="D44" s="33">
        <v>282996.22692170914</v>
      </c>
      <c r="E44" s="28">
        <v>50</v>
      </c>
      <c r="F44" s="50">
        <f>1/Dashboard!$B$2</f>
        <v>3.5714285714285712E-2</v>
      </c>
      <c r="G44" s="50">
        <f>MAX(0,1-F44/2-SUM(F45:F$55))</f>
        <v>0.625</v>
      </c>
      <c r="H44" s="23">
        <f t="shared" si="1"/>
        <v>176872.64182606823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</row>
    <row r="45" spans="1:111" s="40" customFormat="1">
      <c r="A45" s="24"/>
      <c r="B45" s="21">
        <v>1999</v>
      </c>
      <c r="C45" s="53">
        <v>2120</v>
      </c>
      <c r="D45" s="33">
        <v>425201.17642674444</v>
      </c>
      <c r="E45" s="28">
        <v>50</v>
      </c>
      <c r="F45" s="50">
        <f>1/Dashboard!$B$2</f>
        <v>3.5714285714285712E-2</v>
      </c>
      <c r="G45" s="50">
        <f>MAX(0,1-F45/2-SUM(F46:F$55))</f>
        <v>0.66071428571428581</v>
      </c>
      <c r="H45" s="23">
        <f t="shared" si="1"/>
        <v>280936.49156767048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</row>
    <row r="46" spans="1:111" s="40" customFormat="1">
      <c r="A46" s="24"/>
      <c r="B46" s="21">
        <v>2000</v>
      </c>
      <c r="C46" s="53">
        <v>2077</v>
      </c>
      <c r="D46" s="33">
        <v>268463.24147219548</v>
      </c>
      <c r="E46" s="28">
        <v>50</v>
      </c>
      <c r="F46" s="50">
        <f>1/Dashboard!$B$2</f>
        <v>3.5714285714285712E-2</v>
      </c>
      <c r="G46" s="50">
        <f>MAX(0,1-F46/2-SUM(F47:F$55))</f>
        <v>0.6964285714285714</v>
      </c>
      <c r="H46" s="23">
        <f t="shared" si="1"/>
        <v>186965.4717395647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</row>
    <row r="47" spans="1:111" s="40" customFormat="1">
      <c r="A47" s="24"/>
      <c r="B47" s="21">
        <v>2001</v>
      </c>
      <c r="C47" s="53">
        <v>2074</v>
      </c>
      <c r="D47" s="33">
        <v>324825.59470316058</v>
      </c>
      <c r="E47" s="28">
        <v>50</v>
      </c>
      <c r="F47" s="50">
        <f>1/Dashboard!$B$2</f>
        <v>3.5714285714285712E-2</v>
      </c>
      <c r="G47" s="50">
        <f>MAX(0,1-F47/2-SUM(F48:F$55))</f>
        <v>0.73214285714285721</v>
      </c>
      <c r="H47" s="23">
        <f t="shared" si="1"/>
        <v>237818.73897909973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</row>
    <row r="48" spans="1:111" s="40" customFormat="1">
      <c r="A48" s="24"/>
      <c r="B48" s="21">
        <v>2002</v>
      </c>
      <c r="C48" s="53">
        <v>1431</v>
      </c>
      <c r="D48" s="33">
        <v>139248.77228130284</v>
      </c>
      <c r="E48" s="28">
        <v>50</v>
      </c>
      <c r="F48" s="50">
        <f>1/Dashboard!$B$2</f>
        <v>3.5714285714285712E-2</v>
      </c>
      <c r="G48" s="50">
        <f>MAX(0,1-F48/2-SUM(F49:F$55))</f>
        <v>0.76785714285714279</v>
      </c>
      <c r="H48" s="23">
        <f t="shared" si="1"/>
        <v>106923.1644302861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</row>
    <row r="49" spans="1:111" s="40" customFormat="1">
      <c r="A49" s="24"/>
      <c r="B49" s="21">
        <v>2003</v>
      </c>
      <c r="C49" s="53">
        <v>1401</v>
      </c>
      <c r="D49" s="33">
        <v>76060.690000000177</v>
      </c>
      <c r="E49" s="28">
        <v>50</v>
      </c>
      <c r="F49" s="50">
        <f>1/Dashboard!$B$2</f>
        <v>3.5714285714285712E-2</v>
      </c>
      <c r="G49" s="50">
        <f>MAX(0,1-F49/2-SUM(F50:F$55))</f>
        <v>0.8035714285714286</v>
      </c>
      <c r="H49" s="23">
        <f t="shared" si="1"/>
        <v>61120.197321428714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</row>
    <row r="50" spans="1:111">
      <c r="B50" s="21">
        <v>2004</v>
      </c>
      <c r="C50" s="53">
        <v>1714</v>
      </c>
      <c r="D50" s="33">
        <v>-64867.649999999907</v>
      </c>
      <c r="E50" s="28">
        <v>50</v>
      </c>
      <c r="F50" s="50">
        <f>1/Dashboard!$B$2</f>
        <v>3.5714285714285712E-2</v>
      </c>
      <c r="G50" s="50">
        <f>MAX(0,1-F50/2-SUM(F51:F$55))</f>
        <v>0.83928571428571419</v>
      </c>
      <c r="H50" s="23">
        <f t="shared" si="1"/>
        <v>-54442.491964285633</v>
      </c>
    </row>
    <row r="51" spans="1:111">
      <c r="B51" s="21">
        <v>2005</v>
      </c>
      <c r="C51" s="53">
        <v>1597</v>
      </c>
      <c r="D51" s="33">
        <v>41433.240000000107</v>
      </c>
      <c r="E51" s="28">
        <v>50</v>
      </c>
      <c r="F51" s="50">
        <f>1/Dashboard!$B$2</f>
        <v>3.5714285714285712E-2</v>
      </c>
      <c r="G51" s="50">
        <f>MAX(0,1-F51/2-SUM(F52:F$55))</f>
        <v>0.875</v>
      </c>
      <c r="H51" s="23">
        <f t="shared" si="1"/>
        <v>36254.085000000094</v>
      </c>
    </row>
    <row r="52" spans="1:111">
      <c r="B52" s="21">
        <v>2006</v>
      </c>
      <c r="C52" s="53">
        <v>3054</v>
      </c>
      <c r="D52" s="33">
        <v>981519.2</v>
      </c>
      <c r="E52" s="28">
        <v>50</v>
      </c>
      <c r="F52" s="50">
        <f>1/Dashboard!$B$2</f>
        <v>3.5714285714285712E-2</v>
      </c>
      <c r="G52" s="50">
        <f>MAX(0,1-F52/2-SUM(F53:F$55))</f>
        <v>0.9107142857142857</v>
      </c>
      <c r="H52" s="23">
        <f t="shared" si="1"/>
        <v>893883.55714285711</v>
      </c>
    </row>
    <row r="53" spans="1:111">
      <c r="B53" s="21">
        <v>2007</v>
      </c>
      <c r="C53" s="53">
        <v>3665</v>
      </c>
      <c r="D53" s="33">
        <v>1876889.94</v>
      </c>
      <c r="E53" s="28">
        <v>50</v>
      </c>
      <c r="F53" s="50">
        <f>1/Dashboard!$B$2</f>
        <v>3.5714285714285712E-2</v>
      </c>
      <c r="G53" s="50">
        <f>MAX(0,1-F53/2-SUM(F54:F$55))</f>
        <v>0.9464285714285714</v>
      </c>
      <c r="H53" s="23">
        <f t="shared" si="1"/>
        <v>1776342.264642857</v>
      </c>
    </row>
    <row r="54" spans="1:111">
      <c r="B54" s="21">
        <v>2008</v>
      </c>
      <c r="C54" s="53">
        <v>3677</v>
      </c>
      <c r="D54" s="33">
        <v>1694656.64</v>
      </c>
      <c r="E54" s="28">
        <v>50</v>
      </c>
      <c r="F54" s="50">
        <f>1/Dashboard!$B$2</f>
        <v>3.5714285714285712E-2</v>
      </c>
      <c r="G54" s="50">
        <f>MAX(0,1-F54/2-SUM(F55:F$55))</f>
        <v>0.9821428571428571</v>
      </c>
      <c r="H54" s="23">
        <f t="shared" si="1"/>
        <v>1664394.914285714</v>
      </c>
    </row>
    <row r="55" spans="1:111" ht="15">
      <c r="C55" s="34"/>
      <c r="D55" s="34"/>
      <c r="H55" s="13"/>
    </row>
    <row r="56" spans="1:111" ht="13.5" customHeight="1">
      <c r="B56" s="35"/>
      <c r="C56" s="52"/>
      <c r="D56" s="52"/>
      <c r="G56" s="26" t="s">
        <v>51</v>
      </c>
      <c r="H56" s="17">
        <f>SUM(H4:H54)</f>
        <v>9229697.7323529292</v>
      </c>
    </row>
    <row r="57" spans="1:111">
      <c r="C57" s="52"/>
      <c r="D57" s="52"/>
    </row>
    <row r="58" spans="1:111" ht="15">
      <c r="A58" s="27" t="s">
        <v>12</v>
      </c>
      <c r="B58" s="21">
        <v>1958</v>
      </c>
      <c r="C58" s="33">
        <v>0</v>
      </c>
      <c r="D58" s="33">
        <v>0</v>
      </c>
      <c r="H58" s="23">
        <f t="shared" ref="H58:H89" si="2">D58*G4</f>
        <v>0</v>
      </c>
    </row>
    <row r="59" spans="1:111">
      <c r="B59" s="21">
        <v>1959</v>
      </c>
      <c r="C59" s="33">
        <v>0</v>
      </c>
      <c r="D59" s="33">
        <v>0</v>
      </c>
      <c r="H59" s="23">
        <f t="shared" si="2"/>
        <v>0</v>
      </c>
    </row>
    <row r="60" spans="1:111">
      <c r="B60" s="21">
        <v>1960</v>
      </c>
      <c r="C60" s="33">
        <v>0</v>
      </c>
      <c r="D60" s="33">
        <v>8.5587046436186132</v>
      </c>
      <c r="H60" s="23">
        <f t="shared" si="2"/>
        <v>0</v>
      </c>
    </row>
    <row r="61" spans="1:111">
      <c r="B61" s="21">
        <v>1961</v>
      </c>
      <c r="C61" s="33">
        <v>0</v>
      </c>
      <c r="D61" s="33">
        <v>0</v>
      </c>
      <c r="H61" s="23">
        <f t="shared" si="2"/>
        <v>0</v>
      </c>
    </row>
    <row r="62" spans="1:111">
      <c r="B62" s="21">
        <v>1962</v>
      </c>
      <c r="C62" s="33">
        <v>0</v>
      </c>
      <c r="D62" s="33">
        <v>0</v>
      </c>
      <c r="H62" s="23">
        <f t="shared" si="2"/>
        <v>0</v>
      </c>
    </row>
    <row r="63" spans="1:111">
      <c r="B63" s="21">
        <v>1963</v>
      </c>
      <c r="C63" s="33">
        <v>0</v>
      </c>
      <c r="D63" s="33">
        <v>0</v>
      </c>
      <c r="H63" s="23">
        <f t="shared" si="2"/>
        <v>0</v>
      </c>
    </row>
    <row r="64" spans="1:111">
      <c r="B64" s="21">
        <v>1964</v>
      </c>
      <c r="C64" s="33">
        <v>0</v>
      </c>
      <c r="D64" s="33">
        <v>1984.953775920405</v>
      </c>
      <c r="H64" s="23">
        <f t="shared" si="2"/>
        <v>0</v>
      </c>
    </row>
    <row r="65" spans="2:8">
      <c r="B65" s="21">
        <v>1965</v>
      </c>
      <c r="C65" s="33">
        <v>1</v>
      </c>
      <c r="D65" s="33">
        <v>3835.8718104163077</v>
      </c>
      <c r="H65" s="23">
        <f t="shared" si="2"/>
        <v>0</v>
      </c>
    </row>
    <row r="66" spans="2:8">
      <c r="B66" s="21">
        <v>1966</v>
      </c>
      <c r="C66" s="33">
        <v>3</v>
      </c>
      <c r="D66" s="33">
        <v>28855.136416035657</v>
      </c>
      <c r="H66" s="23">
        <f t="shared" si="2"/>
        <v>0</v>
      </c>
    </row>
    <row r="67" spans="2:8">
      <c r="B67" s="21">
        <v>1967</v>
      </c>
      <c r="C67" s="33">
        <v>3</v>
      </c>
      <c r="D67" s="33">
        <v>24210.919408604859</v>
      </c>
      <c r="H67" s="23">
        <f t="shared" si="2"/>
        <v>0</v>
      </c>
    </row>
    <row r="68" spans="2:8">
      <c r="B68" s="21">
        <v>1968</v>
      </c>
      <c r="C68" s="33">
        <v>0</v>
      </c>
      <c r="D68" s="33">
        <v>2915.3806035680786</v>
      </c>
      <c r="H68" s="23">
        <f t="shared" si="2"/>
        <v>0</v>
      </c>
    </row>
    <row r="69" spans="2:8">
      <c r="B69" s="21">
        <v>1969</v>
      </c>
      <c r="C69" s="33">
        <v>4</v>
      </c>
      <c r="D69" s="33">
        <v>17300.020393356132</v>
      </c>
      <c r="H69" s="23">
        <f t="shared" si="2"/>
        <v>0</v>
      </c>
    </row>
    <row r="70" spans="2:8">
      <c r="B70" s="21">
        <v>1970</v>
      </c>
      <c r="C70" s="33">
        <v>4</v>
      </c>
      <c r="D70" s="33">
        <v>9024.5152146283071</v>
      </c>
      <c r="H70" s="23">
        <f t="shared" si="2"/>
        <v>0</v>
      </c>
    </row>
    <row r="71" spans="2:8">
      <c r="B71" s="21">
        <v>1971</v>
      </c>
      <c r="C71" s="33">
        <v>9</v>
      </c>
      <c r="D71" s="33">
        <v>35286.480806222782</v>
      </c>
      <c r="H71" s="23">
        <f t="shared" si="2"/>
        <v>0</v>
      </c>
    </row>
    <row r="72" spans="2:8">
      <c r="B72" s="21">
        <v>1972</v>
      </c>
      <c r="C72" s="33">
        <v>4</v>
      </c>
      <c r="D72" s="33">
        <v>23742.486441956811</v>
      </c>
      <c r="H72" s="23">
        <f t="shared" si="2"/>
        <v>0</v>
      </c>
    </row>
    <row r="73" spans="2:8">
      <c r="B73" s="21">
        <v>1973</v>
      </c>
      <c r="C73" s="33">
        <v>8</v>
      </c>
      <c r="D73" s="33">
        <v>22958.202005788517</v>
      </c>
      <c r="H73" s="23">
        <f t="shared" si="2"/>
        <v>0</v>
      </c>
    </row>
    <row r="74" spans="2:8">
      <c r="B74" s="21">
        <v>1974</v>
      </c>
      <c r="C74" s="33">
        <v>8</v>
      </c>
      <c r="D74" s="33">
        <v>18329.525043739348</v>
      </c>
      <c r="H74" s="23">
        <f t="shared" si="2"/>
        <v>0</v>
      </c>
    </row>
    <row r="75" spans="2:8">
      <c r="B75" s="21">
        <v>1975</v>
      </c>
      <c r="C75" s="33">
        <v>17</v>
      </c>
      <c r="D75" s="33">
        <v>14592.697385632577</v>
      </c>
      <c r="H75" s="23">
        <f t="shared" si="2"/>
        <v>0</v>
      </c>
    </row>
    <row r="76" spans="2:8">
      <c r="B76" s="21">
        <v>1976</v>
      </c>
      <c r="C76" s="33">
        <v>5</v>
      </c>
      <c r="D76" s="33">
        <v>14383.594068081104</v>
      </c>
      <c r="H76" s="23">
        <f t="shared" si="2"/>
        <v>0</v>
      </c>
    </row>
    <row r="77" spans="2:8">
      <c r="B77" s="21">
        <v>1977</v>
      </c>
      <c r="C77" s="33">
        <v>11</v>
      </c>
      <c r="D77" s="33">
        <v>16797.565194366398</v>
      </c>
      <c r="H77" s="23">
        <f t="shared" si="2"/>
        <v>0</v>
      </c>
    </row>
    <row r="78" spans="2:8">
      <c r="B78" s="21">
        <v>1978</v>
      </c>
      <c r="C78" s="33">
        <v>12</v>
      </c>
      <c r="D78" s="33">
        <v>17050.027854848886</v>
      </c>
      <c r="H78" s="23">
        <f t="shared" si="2"/>
        <v>0</v>
      </c>
    </row>
    <row r="79" spans="2:8">
      <c r="B79" s="21">
        <v>1979</v>
      </c>
      <c r="C79" s="33">
        <v>5</v>
      </c>
      <c r="D79" s="33">
        <v>24470.947292848254</v>
      </c>
      <c r="H79" s="23">
        <f t="shared" si="2"/>
        <v>0</v>
      </c>
    </row>
    <row r="80" spans="2:8">
      <c r="B80" s="21">
        <v>1980</v>
      </c>
      <c r="C80" s="33">
        <v>11</v>
      </c>
      <c r="D80" s="33">
        <v>45246.597142979386</v>
      </c>
      <c r="H80" s="23">
        <f t="shared" si="2"/>
        <v>0</v>
      </c>
    </row>
    <row r="81" spans="2:8">
      <c r="B81" s="21">
        <v>1981</v>
      </c>
      <c r="C81" s="33">
        <v>9</v>
      </c>
      <c r="D81" s="33">
        <v>49145.731413196125</v>
      </c>
      <c r="H81" s="23">
        <f t="shared" si="2"/>
        <v>877.6023466642298</v>
      </c>
    </row>
    <row r="82" spans="2:8">
      <c r="B82" s="21">
        <v>1982</v>
      </c>
      <c r="C82" s="33">
        <v>8</v>
      </c>
      <c r="D82" s="33">
        <v>60705.288586791881</v>
      </c>
      <c r="H82" s="23">
        <f t="shared" si="2"/>
        <v>3252.0690314352946</v>
      </c>
    </row>
    <row r="83" spans="2:8">
      <c r="B83" s="21">
        <v>1983</v>
      </c>
      <c r="C83" s="33">
        <v>11</v>
      </c>
      <c r="D83" s="33">
        <v>53340.710677988034</v>
      </c>
      <c r="H83" s="23">
        <f t="shared" si="2"/>
        <v>4762.5634533918019</v>
      </c>
    </row>
    <row r="84" spans="2:8">
      <c r="B84" s="21">
        <v>1984</v>
      </c>
      <c r="C84" s="33">
        <v>12</v>
      </c>
      <c r="D84" s="33">
        <v>35529.217388700308</v>
      </c>
      <c r="H84" s="23">
        <f t="shared" si="2"/>
        <v>4441.1521735875467</v>
      </c>
    </row>
    <row r="85" spans="2:8">
      <c r="B85" s="21">
        <v>1985</v>
      </c>
      <c r="C85" s="33">
        <v>7</v>
      </c>
      <c r="D85" s="33">
        <v>43095.881725863102</v>
      </c>
      <c r="H85" s="23">
        <f t="shared" si="2"/>
        <v>6926.123848799436</v>
      </c>
    </row>
    <row r="86" spans="2:8">
      <c r="B86" s="21">
        <v>1986</v>
      </c>
      <c r="C86" s="33">
        <v>7</v>
      </c>
      <c r="D86" s="33">
        <v>54292.923799310025</v>
      </c>
      <c r="H86" s="23">
        <f t="shared" si="2"/>
        <v>10664.681460578766</v>
      </c>
    </row>
    <row r="87" spans="2:8">
      <c r="B87" s="21">
        <v>1987</v>
      </c>
      <c r="C87" s="33">
        <v>16</v>
      </c>
      <c r="D87" s="33">
        <v>52392.33691390157</v>
      </c>
      <c r="H87" s="23">
        <f t="shared" si="2"/>
        <v>12162.506783584302</v>
      </c>
    </row>
    <row r="88" spans="2:8">
      <c r="B88" s="21">
        <v>1988</v>
      </c>
      <c r="C88" s="33">
        <v>13</v>
      </c>
      <c r="D88" s="33">
        <v>64519.222195493538</v>
      </c>
      <c r="H88" s="23">
        <f t="shared" si="2"/>
        <v>17281.934516650064</v>
      </c>
    </row>
    <row r="89" spans="2:8">
      <c r="B89" s="21">
        <v>1989</v>
      </c>
      <c r="C89" s="33">
        <v>18</v>
      </c>
      <c r="D89" s="33">
        <v>51552.919068299045</v>
      </c>
      <c r="H89" s="23">
        <f t="shared" si="2"/>
        <v>15649.993288590789</v>
      </c>
    </row>
    <row r="90" spans="2:8">
      <c r="B90" s="21">
        <v>1990</v>
      </c>
      <c r="C90" s="33">
        <v>13</v>
      </c>
      <c r="D90" s="33">
        <v>57351.750504518037</v>
      </c>
      <c r="H90" s="23">
        <f t="shared" ref="H90:H108" si="3">D90*G36</f>
        <v>19458.629635461482</v>
      </c>
    </row>
    <row r="91" spans="2:8">
      <c r="B91" s="21">
        <v>1991</v>
      </c>
      <c r="C91" s="33">
        <v>10</v>
      </c>
      <c r="D91" s="33">
        <v>38351.366516281778</v>
      </c>
      <c r="H91" s="23">
        <f t="shared" si="3"/>
        <v>14381.76244360567</v>
      </c>
    </row>
    <row r="92" spans="2:8">
      <c r="B92" s="21">
        <v>1992</v>
      </c>
      <c r="C92" s="33">
        <v>16</v>
      </c>
      <c r="D92" s="33">
        <v>57536.894480374394</v>
      </c>
      <c r="H92" s="23">
        <f t="shared" si="3"/>
        <v>23631.224518725205</v>
      </c>
    </row>
    <row r="93" spans="2:8">
      <c r="B93" s="21">
        <v>1993</v>
      </c>
      <c r="C93" s="33">
        <v>15</v>
      </c>
      <c r="D93" s="33">
        <v>43741.358463837678</v>
      </c>
      <c r="H93" s="23">
        <f t="shared" si="3"/>
        <v>19527.39217135611</v>
      </c>
    </row>
    <row r="94" spans="2:8">
      <c r="B94" s="21">
        <v>1994</v>
      </c>
      <c r="C94" s="33">
        <v>19</v>
      </c>
      <c r="D94" s="33">
        <v>40197.798034912012</v>
      </c>
      <c r="H94" s="23">
        <f t="shared" si="3"/>
        <v>19381.081195404011</v>
      </c>
    </row>
    <row r="95" spans="2:8">
      <c r="B95" s="21">
        <v>1995</v>
      </c>
      <c r="C95" s="33">
        <v>12</v>
      </c>
      <c r="D95" s="33">
        <v>21350.147990398684</v>
      </c>
      <c r="H95" s="23">
        <f t="shared" si="3"/>
        <v>11056.326637885037</v>
      </c>
    </row>
    <row r="96" spans="2:8">
      <c r="B96" s="21">
        <v>1996</v>
      </c>
      <c r="C96" s="33">
        <v>21</v>
      </c>
      <c r="D96" s="33">
        <v>14064.921112138712</v>
      </c>
      <c r="H96" s="23">
        <f t="shared" si="3"/>
        <v>7785.9384727910738</v>
      </c>
    </row>
    <row r="97" spans="1:8">
      <c r="B97" s="21">
        <v>1997</v>
      </c>
      <c r="C97" s="33">
        <v>21</v>
      </c>
      <c r="D97" s="33">
        <v>22496.189570609778</v>
      </c>
      <c r="H97" s="23">
        <f t="shared" si="3"/>
        <v>13256.683139823623</v>
      </c>
    </row>
    <row r="98" spans="1:8">
      <c r="B98" s="21">
        <v>1998</v>
      </c>
      <c r="C98" s="33">
        <v>13</v>
      </c>
      <c r="D98" s="33">
        <v>11725.033078290813</v>
      </c>
      <c r="H98" s="23">
        <f t="shared" si="3"/>
        <v>7328.1456739317582</v>
      </c>
    </row>
    <row r="99" spans="1:8">
      <c r="B99" s="21">
        <v>1999</v>
      </c>
      <c r="C99" s="33">
        <v>13</v>
      </c>
      <c r="D99" s="33">
        <v>20059.923573255372</v>
      </c>
      <c r="H99" s="23">
        <f t="shared" si="3"/>
        <v>13253.878075186587</v>
      </c>
    </row>
    <row r="100" spans="1:8">
      <c r="B100" s="21">
        <v>2000</v>
      </c>
      <c r="C100" s="33">
        <v>12</v>
      </c>
      <c r="D100" s="33">
        <v>9932.3785278043288</v>
      </c>
      <c r="H100" s="23">
        <f t="shared" si="3"/>
        <v>6917.192189006586</v>
      </c>
    </row>
    <row r="101" spans="1:8">
      <c r="B101" s="21">
        <v>2001</v>
      </c>
      <c r="C101" s="33">
        <v>13</v>
      </c>
      <c r="D101" s="33">
        <v>13958.175296839232</v>
      </c>
      <c r="H101" s="23">
        <f t="shared" si="3"/>
        <v>10219.378342328724</v>
      </c>
    </row>
    <row r="102" spans="1:8">
      <c r="B102" s="21">
        <v>2002</v>
      </c>
      <c r="C102" s="33">
        <v>9</v>
      </c>
      <c r="D102" s="33">
        <v>1638.4577186970855</v>
      </c>
      <c r="H102" s="23">
        <f t="shared" si="3"/>
        <v>1258.1014625709763</v>
      </c>
    </row>
    <row r="103" spans="1:8">
      <c r="B103" s="21">
        <v>2003</v>
      </c>
      <c r="C103" s="33">
        <v>12</v>
      </c>
      <c r="D103" s="33">
        <v>-11928.5</v>
      </c>
      <c r="H103" s="23">
        <f t="shared" si="3"/>
        <v>-9585.4017857142862</v>
      </c>
    </row>
    <row r="104" spans="1:8">
      <c r="B104" s="21">
        <v>2004</v>
      </c>
      <c r="C104" s="33">
        <v>7</v>
      </c>
      <c r="D104" s="33">
        <v>-5142.3100000000004</v>
      </c>
      <c r="H104" s="23">
        <f t="shared" si="3"/>
        <v>-4315.8673214285709</v>
      </c>
    </row>
    <row r="105" spans="1:8">
      <c r="B105" s="21">
        <v>2005</v>
      </c>
      <c r="C105" s="33">
        <v>9</v>
      </c>
      <c r="D105" s="33">
        <v>17541.96</v>
      </c>
      <c r="H105" s="23">
        <f t="shared" si="3"/>
        <v>15349.215</v>
      </c>
    </row>
    <row r="106" spans="1:8">
      <c r="B106" s="21">
        <v>2006</v>
      </c>
      <c r="C106" s="33">
        <v>20</v>
      </c>
      <c r="D106" s="33">
        <v>22269.02</v>
      </c>
      <c r="H106" s="23">
        <f t="shared" si="3"/>
        <v>20280.714642857143</v>
      </c>
    </row>
    <row r="107" spans="1:8">
      <c r="B107" s="21">
        <v>2007</v>
      </c>
      <c r="C107" s="33">
        <v>9</v>
      </c>
      <c r="D107" s="33">
        <v>94500.74</v>
      </c>
      <c r="H107" s="23">
        <f t="shared" si="3"/>
        <v>89438.200357142865</v>
      </c>
    </row>
    <row r="108" spans="1:8">
      <c r="B108" s="21">
        <v>2008</v>
      </c>
      <c r="C108" s="33">
        <v>19</v>
      </c>
      <c r="D108" s="33">
        <v>-69822.320000000007</v>
      </c>
      <c r="H108" s="23">
        <f t="shared" si="3"/>
        <v>-68575.492857142861</v>
      </c>
    </row>
    <row r="109" spans="1:8" ht="15">
      <c r="C109" s="34"/>
      <c r="D109" s="34"/>
      <c r="H109" s="13"/>
    </row>
    <row r="110" spans="1:8" ht="13.5" customHeight="1">
      <c r="A110" s="30"/>
      <c r="B110" s="26" t="s">
        <v>46</v>
      </c>
      <c r="C110" s="17">
        <f>SUM(C4:C54)+SUM(C58:C108)</f>
        <v>101215</v>
      </c>
      <c r="G110" s="26" t="s">
        <v>50</v>
      </c>
      <c r="H110" s="17">
        <f>SUM(H58:H108)</f>
        <v>286065.72889707325</v>
      </c>
    </row>
    <row r="111" spans="1:8">
      <c r="D111" s="34"/>
    </row>
  </sheetData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DBE91F"/>
  </sheetPr>
  <dimension ref="A1:DG112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4.25"/>
  <cols>
    <col min="1" max="1" width="29" style="24" customWidth="1"/>
    <col min="2" max="12" width="15.85546875" style="24" customWidth="1"/>
    <col min="13" max="16384" width="9.140625" style="24"/>
  </cols>
  <sheetData>
    <row r="1" spans="1:111" ht="15">
      <c r="A1" s="48" t="s">
        <v>6</v>
      </c>
      <c r="B1" s="30"/>
      <c r="C1" s="30"/>
      <c r="D1" s="30"/>
      <c r="E1" s="30"/>
      <c r="F1" s="30"/>
      <c r="G1" s="30"/>
      <c r="H1" s="30"/>
    </row>
    <row r="3" spans="1:111" s="41" customFormat="1" ht="68.25" customHeight="1">
      <c r="A3" s="31"/>
      <c r="B3" s="18" t="s">
        <v>0</v>
      </c>
      <c r="C3" s="57" t="s">
        <v>52</v>
      </c>
      <c r="D3" s="57" t="s">
        <v>53</v>
      </c>
      <c r="E3" s="19" t="s">
        <v>37</v>
      </c>
      <c r="F3" s="19" t="s">
        <v>36</v>
      </c>
      <c r="G3" s="19" t="s">
        <v>49</v>
      </c>
      <c r="H3" s="19" t="s">
        <v>48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</row>
    <row r="4" spans="1:111" ht="15">
      <c r="A4" s="20" t="s">
        <v>47</v>
      </c>
      <c r="B4" s="21">
        <v>1958</v>
      </c>
      <c r="C4" s="32">
        <f>'completeren data'!K4</f>
        <v>79651.949227369842</v>
      </c>
      <c r="D4" s="54">
        <v>81211.490000000005</v>
      </c>
      <c r="E4" s="22">
        <v>25</v>
      </c>
      <c r="F4" s="50">
        <f>1/Dashboard!$B$2</f>
        <v>3.5714285714285712E-2</v>
      </c>
      <c r="G4" s="50">
        <f>MAX(0,1-F4/2-SUM(F5:F$55))</f>
        <v>0</v>
      </c>
      <c r="H4" s="23">
        <f t="shared" ref="H4:H35" si="0">C4*G4</f>
        <v>0</v>
      </c>
      <c r="J4" s="46"/>
      <c r="L4" s="34"/>
    </row>
    <row r="5" spans="1:111">
      <c r="B5" s="21">
        <v>1959</v>
      </c>
      <c r="C5" s="32">
        <f>'completeren data'!K5</f>
        <v>88713.235177782102</v>
      </c>
      <c r="D5" s="54">
        <v>97228</v>
      </c>
      <c r="E5" s="28">
        <v>25</v>
      </c>
      <c r="F5" s="50">
        <f>1/Dashboard!$B$2</f>
        <v>3.5714285714285712E-2</v>
      </c>
      <c r="G5" s="50">
        <f>MAX(0,1-F5/2-SUM(F6:F$55))</f>
        <v>0</v>
      </c>
      <c r="H5" s="23">
        <f t="shared" si="0"/>
        <v>0</v>
      </c>
      <c r="J5" s="46"/>
      <c r="L5" s="34"/>
    </row>
    <row r="6" spans="1:111">
      <c r="B6" s="21">
        <v>1960</v>
      </c>
      <c r="C6" s="32">
        <f>'completeren data'!K6</f>
        <v>175843.96524378037</v>
      </c>
      <c r="D6" s="54">
        <v>183127.44</v>
      </c>
      <c r="E6" s="28">
        <v>25</v>
      </c>
      <c r="F6" s="50">
        <f>1/Dashboard!$B$2</f>
        <v>3.5714285714285712E-2</v>
      </c>
      <c r="G6" s="50">
        <f>MAX(0,1-F6/2-SUM(F7:F$55))</f>
        <v>0</v>
      </c>
      <c r="H6" s="23">
        <f t="shared" si="0"/>
        <v>0</v>
      </c>
      <c r="J6" s="46"/>
      <c r="L6" s="34"/>
    </row>
    <row r="7" spans="1:111">
      <c r="B7" s="21">
        <v>1961</v>
      </c>
      <c r="C7" s="32">
        <f>'completeren data'!K7</f>
        <v>170757.42031419807</v>
      </c>
      <c r="D7" s="54">
        <v>180910.6</v>
      </c>
      <c r="E7" s="28">
        <v>25</v>
      </c>
      <c r="F7" s="50">
        <f>1/Dashboard!$B$2</f>
        <v>3.5714285714285712E-2</v>
      </c>
      <c r="G7" s="50">
        <f>MAX(0,1-F7/2-SUM(F8:F$55))</f>
        <v>0</v>
      </c>
      <c r="H7" s="23">
        <f t="shared" si="0"/>
        <v>0</v>
      </c>
      <c r="J7" s="46"/>
      <c r="L7" s="34"/>
    </row>
    <row r="8" spans="1:111">
      <c r="B8" s="21">
        <v>1962</v>
      </c>
      <c r="C8" s="32">
        <f>'completeren data'!K8</f>
        <v>150510.15331608866</v>
      </c>
      <c r="D8" s="54">
        <v>159975.39000000001</v>
      </c>
      <c r="E8" s="28">
        <v>25</v>
      </c>
      <c r="F8" s="50">
        <f>1/Dashboard!$B$2</f>
        <v>3.5714285714285712E-2</v>
      </c>
      <c r="G8" s="50">
        <f>MAX(0,1-F8/2-SUM(F9:F$55))</f>
        <v>0</v>
      </c>
      <c r="H8" s="23">
        <f t="shared" si="0"/>
        <v>0</v>
      </c>
      <c r="J8" s="46"/>
      <c r="L8" s="34"/>
    </row>
    <row r="9" spans="1:111">
      <c r="B9" s="21">
        <v>1963</v>
      </c>
      <c r="C9" s="32">
        <f>'completeren data'!K9</f>
        <v>119549.16357811353</v>
      </c>
      <c r="D9" s="33">
        <v>126540.67</v>
      </c>
      <c r="E9" s="28">
        <v>25</v>
      </c>
      <c r="F9" s="50">
        <f>1/Dashboard!$B$2</f>
        <v>3.5714285714285712E-2</v>
      </c>
      <c r="G9" s="50">
        <f>MAX(0,1-F9/2-SUM(F10:F$55))</f>
        <v>0</v>
      </c>
      <c r="H9" s="23">
        <f t="shared" si="0"/>
        <v>0</v>
      </c>
      <c r="J9" s="46"/>
      <c r="L9" s="34"/>
    </row>
    <row r="10" spans="1:111">
      <c r="B10" s="21">
        <v>1964</v>
      </c>
      <c r="C10" s="32">
        <f>'completeren data'!K10</f>
        <v>168344.12803502745</v>
      </c>
      <c r="D10" s="33">
        <v>176976.12</v>
      </c>
      <c r="E10" s="28">
        <v>25</v>
      </c>
      <c r="F10" s="50">
        <f>1/Dashboard!$B$2</f>
        <v>3.5714285714285712E-2</v>
      </c>
      <c r="G10" s="50">
        <f>MAX(0,1-F10/2-SUM(F11:F$55))</f>
        <v>0</v>
      </c>
      <c r="H10" s="23">
        <f t="shared" si="0"/>
        <v>0</v>
      </c>
      <c r="J10" s="46"/>
      <c r="L10" s="34"/>
    </row>
    <row r="11" spans="1:111">
      <c r="B11" s="21">
        <v>1965</v>
      </c>
      <c r="C11" s="32">
        <f>'completeren data'!K11</f>
        <v>253321.99719833431</v>
      </c>
      <c r="D11" s="33">
        <v>271272.94</v>
      </c>
      <c r="E11" s="28">
        <v>25</v>
      </c>
      <c r="F11" s="50">
        <f>1/Dashboard!$B$2</f>
        <v>3.5714285714285712E-2</v>
      </c>
      <c r="G11" s="50">
        <f>MAX(0,1-F11/2-SUM(F12:F$55))</f>
        <v>0</v>
      </c>
      <c r="H11" s="23">
        <f t="shared" si="0"/>
        <v>0</v>
      </c>
      <c r="J11" s="46"/>
      <c r="L11" s="34"/>
    </row>
    <row r="12" spans="1:111">
      <c r="B12" s="21">
        <v>1966</v>
      </c>
      <c r="C12" s="32">
        <f>'completeren data'!K12</f>
        <v>795709.64353593008</v>
      </c>
      <c r="D12" s="33">
        <v>847299.6</v>
      </c>
      <c r="E12" s="28">
        <v>25</v>
      </c>
      <c r="F12" s="50">
        <f>1/Dashboard!$B$2</f>
        <v>3.5714285714285712E-2</v>
      </c>
      <c r="G12" s="50">
        <f>MAX(0,1-F12/2-SUM(F13:F$55))</f>
        <v>0</v>
      </c>
      <c r="H12" s="23">
        <f t="shared" si="0"/>
        <v>0</v>
      </c>
      <c r="J12" s="46"/>
      <c r="L12" s="34"/>
    </row>
    <row r="13" spans="1:111">
      <c r="B13" s="21">
        <v>1967</v>
      </c>
      <c r="C13" s="32">
        <f>'completeren data'!K13</f>
        <v>890477.64318867028</v>
      </c>
      <c r="D13" s="33">
        <v>960017.18</v>
      </c>
      <c r="E13" s="28">
        <v>25</v>
      </c>
      <c r="F13" s="50">
        <f>1/Dashboard!$B$2</f>
        <v>3.5714285714285712E-2</v>
      </c>
      <c r="G13" s="50">
        <f>MAX(0,1-F13/2-SUM(F14:F$55))</f>
        <v>0</v>
      </c>
      <c r="H13" s="23">
        <f t="shared" si="0"/>
        <v>0</v>
      </c>
      <c r="J13" s="46"/>
      <c r="L13" s="34"/>
    </row>
    <row r="14" spans="1:111">
      <c r="B14" s="21">
        <v>1968</v>
      </c>
      <c r="C14" s="32">
        <f>'completeren data'!K14</f>
        <v>1317082.1815676426</v>
      </c>
      <c r="D14" s="33">
        <v>1424484.32</v>
      </c>
      <c r="E14" s="28">
        <v>25</v>
      </c>
      <c r="F14" s="50">
        <f>1/Dashboard!$B$2</f>
        <v>3.5714285714285712E-2</v>
      </c>
      <c r="G14" s="50">
        <f>MAX(0,1-F14/2-SUM(F15:F$55))</f>
        <v>0</v>
      </c>
      <c r="H14" s="23">
        <f t="shared" si="0"/>
        <v>0</v>
      </c>
      <c r="J14" s="46"/>
      <c r="L14" s="34"/>
    </row>
    <row r="15" spans="1:111">
      <c r="B15" s="21">
        <v>1969</v>
      </c>
      <c r="C15" s="32">
        <f>'completeren data'!K15</f>
        <v>2240156.9522158136</v>
      </c>
      <c r="D15" s="33">
        <v>2448781.21</v>
      </c>
      <c r="E15" s="28">
        <v>25</v>
      </c>
      <c r="F15" s="50">
        <f>1/Dashboard!$B$2</f>
        <v>3.5714285714285712E-2</v>
      </c>
      <c r="G15" s="50">
        <f>MAX(0,1-F15/2-SUM(F16:F$55))</f>
        <v>0</v>
      </c>
      <c r="H15" s="23">
        <f t="shared" si="0"/>
        <v>0</v>
      </c>
      <c r="J15" s="46"/>
      <c r="L15" s="34"/>
    </row>
    <row r="16" spans="1:111">
      <c r="B16" s="21">
        <v>1970</v>
      </c>
      <c r="C16" s="32">
        <f>'completeren data'!K16</f>
        <v>3881089.7231622529</v>
      </c>
      <c r="D16" s="33">
        <v>4184992.14</v>
      </c>
      <c r="E16" s="28">
        <v>25</v>
      </c>
      <c r="F16" s="50">
        <f>1/Dashboard!$B$2</f>
        <v>3.5714285714285712E-2</v>
      </c>
      <c r="G16" s="50">
        <f>MAX(0,1-F16/2-SUM(F17:F$55))</f>
        <v>0</v>
      </c>
      <c r="H16" s="23">
        <f t="shared" si="0"/>
        <v>0</v>
      </c>
      <c r="J16" s="46"/>
      <c r="L16" s="34"/>
    </row>
    <row r="17" spans="2:12">
      <c r="B17" s="21">
        <v>1971</v>
      </c>
      <c r="C17" s="32">
        <f>'completeren data'!K17</f>
        <v>6266443.6035929974</v>
      </c>
      <c r="D17" s="33">
        <v>6832645.9900000039</v>
      </c>
      <c r="E17" s="28">
        <v>25</v>
      </c>
      <c r="F17" s="50">
        <f>1/Dashboard!$B$2</f>
        <v>3.5714285714285712E-2</v>
      </c>
      <c r="G17" s="50">
        <f>MAX(0,1-F17/2-SUM(F18:F$55))</f>
        <v>0</v>
      </c>
      <c r="H17" s="23">
        <f t="shared" si="0"/>
        <v>0</v>
      </c>
      <c r="J17" s="46"/>
      <c r="L17" s="34"/>
    </row>
    <row r="18" spans="2:12">
      <c r="B18" s="21">
        <v>1972</v>
      </c>
      <c r="C18" s="32">
        <f>'completeren data'!K18</f>
        <v>6398698.8810884599</v>
      </c>
      <c r="D18" s="33">
        <v>6905516.9900000002</v>
      </c>
      <c r="E18" s="28">
        <v>25</v>
      </c>
      <c r="F18" s="50">
        <f>1/Dashboard!$B$2</f>
        <v>3.5714285714285712E-2</v>
      </c>
      <c r="G18" s="50">
        <f>MAX(0,1-F18/2-SUM(F19:F$55))</f>
        <v>0</v>
      </c>
      <c r="H18" s="23">
        <f t="shared" si="0"/>
        <v>0</v>
      </c>
      <c r="J18" s="46"/>
      <c r="L18" s="34"/>
    </row>
    <row r="19" spans="2:12">
      <c r="B19" s="21">
        <v>1973</v>
      </c>
      <c r="C19" s="32">
        <f>'completeren data'!K19</f>
        <v>6355383.8067974439</v>
      </c>
      <c r="D19" s="33">
        <v>6764083.9300000006</v>
      </c>
      <c r="E19" s="28">
        <v>25</v>
      </c>
      <c r="F19" s="50">
        <f>1/Dashboard!$B$2</f>
        <v>3.5714285714285712E-2</v>
      </c>
      <c r="G19" s="50">
        <f>MAX(0,1-F19/2-SUM(F20:F$55))</f>
        <v>0</v>
      </c>
      <c r="H19" s="23">
        <f t="shared" si="0"/>
        <v>0</v>
      </c>
      <c r="J19" s="46"/>
      <c r="L19" s="34"/>
    </row>
    <row r="20" spans="2:12">
      <c r="B20" s="21">
        <v>1974</v>
      </c>
      <c r="C20" s="32">
        <f>'completeren data'!K20</f>
        <v>6083460.7845618175</v>
      </c>
      <c r="D20" s="33">
        <v>6744893.9800000014</v>
      </c>
      <c r="E20" s="28">
        <v>25</v>
      </c>
      <c r="F20" s="50">
        <f>1/Dashboard!$B$2</f>
        <v>3.5714285714285712E-2</v>
      </c>
      <c r="G20" s="50">
        <f>MAX(0,1-F20/2-SUM(F21:F$55))</f>
        <v>0</v>
      </c>
      <c r="H20" s="23">
        <f t="shared" si="0"/>
        <v>0</v>
      </c>
      <c r="J20" s="46"/>
      <c r="L20" s="34"/>
    </row>
    <row r="21" spans="2:12">
      <c r="B21" s="21">
        <v>1975</v>
      </c>
      <c r="C21" s="32">
        <f>'completeren data'!K21</f>
        <v>7465537.6031829277</v>
      </c>
      <c r="D21" s="33">
        <v>8368518.5299999975</v>
      </c>
      <c r="E21" s="28">
        <v>25</v>
      </c>
      <c r="F21" s="50">
        <f>1/Dashboard!$B$2</f>
        <v>3.5714285714285712E-2</v>
      </c>
      <c r="G21" s="50">
        <f>MAX(0,1-F21/2-SUM(F22:F$55))</f>
        <v>0</v>
      </c>
      <c r="H21" s="23">
        <f t="shared" si="0"/>
        <v>0</v>
      </c>
      <c r="J21" s="46"/>
      <c r="L21" s="34"/>
    </row>
    <row r="22" spans="2:12">
      <c r="B22" s="21">
        <v>1976</v>
      </c>
      <c r="C22" s="32">
        <f>'completeren data'!K22</f>
        <v>8183328.019564935</v>
      </c>
      <c r="D22" s="33">
        <v>9332043.7199999988</v>
      </c>
      <c r="E22" s="28">
        <v>25</v>
      </c>
      <c r="F22" s="50">
        <f>1/Dashboard!$B$2</f>
        <v>3.5714285714285712E-2</v>
      </c>
      <c r="G22" s="50">
        <f>MAX(0,1-F22/2-SUM(F23:F$55))</f>
        <v>0</v>
      </c>
      <c r="H22" s="23">
        <f t="shared" si="0"/>
        <v>0</v>
      </c>
      <c r="J22" s="46"/>
      <c r="L22" s="34"/>
    </row>
    <row r="23" spans="2:12">
      <c r="B23" s="21">
        <v>1977</v>
      </c>
      <c r="C23" s="32">
        <f>'completeren data'!K23</f>
        <v>9670200.8206035215</v>
      </c>
      <c r="D23" s="158">
        <f>'Toel. wijziging NG4R (aug 2016)'!I41</f>
        <v>10740834.519999994</v>
      </c>
      <c r="E23" s="28">
        <v>25</v>
      </c>
      <c r="F23" s="50">
        <f>1/Dashboard!$B$2</f>
        <v>3.5714285714285712E-2</v>
      </c>
      <c r="G23" s="50">
        <f>MAX(0,1-F23/2-SUM(F24:F$55))</f>
        <v>0</v>
      </c>
      <c r="H23" s="23">
        <f t="shared" si="0"/>
        <v>0</v>
      </c>
      <c r="J23" s="46"/>
      <c r="L23" s="34"/>
    </row>
    <row r="24" spans="2:12">
      <c r="B24" s="21">
        <v>1978</v>
      </c>
      <c r="C24" s="32">
        <f>'completeren data'!K24</f>
        <v>10281918.545863079</v>
      </c>
      <c r="D24" s="158">
        <f>'Toel. wijziging NG4R (aug 2016)'!I42</f>
        <v>11447475.630000006</v>
      </c>
      <c r="E24" s="28">
        <v>25</v>
      </c>
      <c r="F24" s="50">
        <f>1/Dashboard!$B$2</f>
        <v>3.5714285714285712E-2</v>
      </c>
      <c r="G24" s="50">
        <f>MAX(0,1-F24/2-SUM(F25:F$55))</f>
        <v>0</v>
      </c>
      <c r="H24" s="23">
        <f t="shared" si="0"/>
        <v>0</v>
      </c>
      <c r="J24" s="46"/>
      <c r="L24" s="34"/>
    </row>
    <row r="25" spans="2:12">
      <c r="B25" s="21">
        <v>1979</v>
      </c>
      <c r="C25" s="32">
        <f>'completeren data'!K25</f>
        <v>10319297.891910635</v>
      </c>
      <c r="D25" s="158">
        <f>'Toel. wijziging NG4R (aug 2016)'!I43</f>
        <v>11778657.619999997</v>
      </c>
      <c r="E25" s="28">
        <v>25</v>
      </c>
      <c r="F25" s="50">
        <f>1/Dashboard!$B$2</f>
        <v>3.5714285714285712E-2</v>
      </c>
      <c r="G25" s="50">
        <f>MAX(0,1-F25/2-SUM(F26:F$55))</f>
        <v>0</v>
      </c>
      <c r="H25" s="23">
        <f t="shared" si="0"/>
        <v>0</v>
      </c>
      <c r="J25" s="46"/>
      <c r="L25" s="34"/>
    </row>
    <row r="26" spans="2:12">
      <c r="B26" s="21">
        <v>1980</v>
      </c>
      <c r="C26" s="32">
        <f>'completeren data'!K26</f>
        <v>12382194.161710478</v>
      </c>
      <c r="D26" s="158">
        <f>'Toel. wijziging NG4R (aug 2016)'!I44</f>
        <v>14596859.669999996</v>
      </c>
      <c r="E26" s="28">
        <v>25</v>
      </c>
      <c r="F26" s="50">
        <f>1/Dashboard!$B$2</f>
        <v>3.5714285714285712E-2</v>
      </c>
      <c r="G26" s="50">
        <f>MAX(0,1-F26/2-SUM(F27:F$55))</f>
        <v>0</v>
      </c>
      <c r="H26" s="23">
        <f t="shared" si="0"/>
        <v>0</v>
      </c>
      <c r="J26" s="46"/>
      <c r="L26" s="34"/>
    </row>
    <row r="27" spans="2:12">
      <c r="B27" s="21">
        <v>1981</v>
      </c>
      <c r="C27" s="32">
        <f>'completeren data'!K27</f>
        <v>13179695.45490383</v>
      </c>
      <c r="D27" s="158">
        <f>'Toel. wijziging NG4R (aug 2016)'!I45</f>
        <v>14803855.030000003</v>
      </c>
      <c r="E27" s="28">
        <v>25</v>
      </c>
      <c r="F27" s="50">
        <f>1/Dashboard!$B$2</f>
        <v>3.5714285714285712E-2</v>
      </c>
      <c r="G27" s="50">
        <f>MAX(0,1-F27/2-SUM(F28:F$55))</f>
        <v>1.7857142857143127E-2</v>
      </c>
      <c r="H27" s="23">
        <f t="shared" si="0"/>
        <v>235351.70455185766</v>
      </c>
      <c r="J27" s="46"/>
      <c r="L27" s="34"/>
    </row>
    <row r="28" spans="2:12">
      <c r="B28" s="21">
        <v>1982</v>
      </c>
      <c r="C28" s="32">
        <f>'completeren data'!K28</f>
        <v>13173809.043431489</v>
      </c>
      <c r="D28" s="158">
        <f>'Toel. wijziging NG4R (aug 2016)'!I46</f>
        <v>14544534.129999993</v>
      </c>
      <c r="E28" s="28">
        <v>25</v>
      </c>
      <c r="F28" s="50">
        <f>1/Dashboard!$B$2</f>
        <v>3.5714285714285712E-2</v>
      </c>
      <c r="G28" s="50">
        <f>MAX(0,1-F28/2-SUM(F29:F$55))</f>
        <v>5.3571428571428825E-2</v>
      </c>
      <c r="H28" s="23">
        <f t="shared" si="0"/>
        <v>705739.77018383308</v>
      </c>
      <c r="J28" s="46"/>
      <c r="L28" s="34"/>
    </row>
    <row r="29" spans="2:12">
      <c r="B29" s="21">
        <v>1983</v>
      </c>
      <c r="C29" s="32">
        <f>'completeren data'!K29</f>
        <v>12032546.136981519</v>
      </c>
      <c r="D29" s="158">
        <f>'Toel. wijziging NG4R (aug 2016)'!I47</f>
        <v>13190313.780000005</v>
      </c>
      <c r="E29" s="28">
        <v>25</v>
      </c>
      <c r="F29" s="50">
        <f>1/Dashboard!$B$2</f>
        <v>3.5714285714285712E-2</v>
      </c>
      <c r="G29" s="50">
        <f>MAX(0,1-F29/2-SUM(F30:F$55))</f>
        <v>8.9285714285714524E-2</v>
      </c>
      <c r="H29" s="23">
        <f t="shared" si="0"/>
        <v>1074334.47651621</v>
      </c>
      <c r="J29" s="46"/>
      <c r="L29" s="34"/>
    </row>
    <row r="30" spans="2:12">
      <c r="B30" s="21">
        <v>1984</v>
      </c>
      <c r="C30" s="32">
        <f>'completeren data'!K30</f>
        <v>13066202.18798062</v>
      </c>
      <c r="D30" s="158">
        <f>'Toel. wijziging NG4R (aug 2016)'!I48</f>
        <v>14532192.440000005</v>
      </c>
      <c r="E30" s="28">
        <v>25</v>
      </c>
      <c r="F30" s="50">
        <f>1/Dashboard!$B$2</f>
        <v>3.5714285714285712E-2</v>
      </c>
      <c r="G30" s="50">
        <f>MAX(0,1-F30/2-SUM(F31:F$55))</f>
        <v>0.12500000000000022</v>
      </c>
      <c r="H30" s="23">
        <f t="shared" si="0"/>
        <v>1633275.2734975803</v>
      </c>
      <c r="J30" s="46"/>
      <c r="L30" s="34"/>
    </row>
    <row r="31" spans="2:12">
      <c r="B31" s="21">
        <v>1985</v>
      </c>
      <c r="C31" s="32">
        <f>'completeren data'!K31</f>
        <v>16716452.484689279</v>
      </c>
      <c r="D31" s="158">
        <f>'Toel. wijziging NG4R (aug 2016)'!I49</f>
        <v>19014537.140000001</v>
      </c>
      <c r="E31" s="28">
        <v>25</v>
      </c>
      <c r="F31" s="50">
        <f>1/Dashboard!$B$2</f>
        <v>3.5714285714285712E-2</v>
      </c>
      <c r="G31" s="50">
        <f>MAX(0,1-F31/2-SUM(F32:F$55))</f>
        <v>0.16071428571428592</v>
      </c>
      <c r="H31" s="23">
        <f t="shared" si="0"/>
        <v>2686572.7207536376</v>
      </c>
      <c r="J31" s="46"/>
      <c r="L31" s="34"/>
    </row>
    <row r="32" spans="2:12">
      <c r="B32" s="21">
        <v>1986</v>
      </c>
      <c r="C32" s="32">
        <f>'completeren data'!K32</f>
        <v>13555566.15597333</v>
      </c>
      <c r="D32" s="158">
        <f>'Toel. wijziging NG4R (aug 2016)'!I50</f>
        <v>15081192.540000005</v>
      </c>
      <c r="E32" s="28">
        <v>25</v>
      </c>
      <c r="F32" s="50">
        <f>1/Dashboard!$B$2</f>
        <v>3.5714285714285712E-2</v>
      </c>
      <c r="G32" s="50">
        <f>MAX(0,1-F32/2-SUM(F33:F$55))</f>
        <v>0.19642857142857162</v>
      </c>
      <c r="H32" s="23">
        <f t="shared" si="0"/>
        <v>2662700.4949233355</v>
      </c>
      <c r="J32" s="46"/>
      <c r="L32" s="34"/>
    </row>
    <row r="33" spans="2:12">
      <c r="B33" s="21">
        <v>1987</v>
      </c>
      <c r="C33" s="32">
        <f>'completeren data'!K33</f>
        <v>26541026.405111615</v>
      </c>
      <c r="D33" s="158">
        <f>'Toel. wijziging NG4R (aug 2016)'!I51</f>
        <v>28922948.260000013</v>
      </c>
      <c r="E33" s="28">
        <v>25</v>
      </c>
      <c r="F33" s="50">
        <f>1/Dashboard!$B$2</f>
        <v>3.5714285714285712E-2</v>
      </c>
      <c r="G33" s="50">
        <f>MAX(0,1-F33/2-SUM(F34:F$55))</f>
        <v>0.23214285714285732</v>
      </c>
      <c r="H33" s="23">
        <f t="shared" si="0"/>
        <v>6161309.701186629</v>
      </c>
      <c r="J33" s="46"/>
      <c r="L33" s="34"/>
    </row>
    <row r="34" spans="2:12">
      <c r="B34" s="21">
        <v>1988</v>
      </c>
      <c r="C34" s="32">
        <f>'completeren data'!K34</f>
        <v>16689914.202532131</v>
      </c>
      <c r="D34" s="158">
        <f>'Toel. wijziging NG4R (aug 2016)'!I52</f>
        <v>18372376.309999995</v>
      </c>
      <c r="E34" s="28">
        <v>25</v>
      </c>
      <c r="F34" s="50">
        <f>1/Dashboard!$B$2</f>
        <v>3.5714285714285712E-2</v>
      </c>
      <c r="G34" s="50">
        <f>MAX(0,1-F34/2-SUM(F35:F$55))</f>
        <v>0.26785714285714302</v>
      </c>
      <c r="H34" s="23">
        <f t="shared" si="0"/>
        <v>4470512.7328211088</v>
      </c>
      <c r="J34" s="46"/>
      <c r="L34" s="34"/>
    </row>
    <row r="35" spans="2:12">
      <c r="B35" s="21">
        <v>1989</v>
      </c>
      <c r="C35" s="32">
        <f>'completeren data'!K35</f>
        <v>15524839.245895961</v>
      </c>
      <c r="D35" s="158">
        <f>'Toel. wijziging NG4R (aug 2016)'!I53</f>
        <v>17466245.819999982</v>
      </c>
      <c r="E35" s="28">
        <v>25</v>
      </c>
      <c r="F35" s="50">
        <f>1/Dashboard!$B$2</f>
        <v>3.5714285714285712E-2</v>
      </c>
      <c r="G35" s="50">
        <f>MAX(0,1-F35/2-SUM(F36:F$55))</f>
        <v>0.30357142857142871</v>
      </c>
      <c r="H35" s="23">
        <f t="shared" si="0"/>
        <v>4712897.6282184189</v>
      </c>
      <c r="J35" s="46"/>
      <c r="L35" s="34"/>
    </row>
    <row r="36" spans="2:12">
      <c r="B36" s="21">
        <v>1990</v>
      </c>
      <c r="C36" s="32">
        <f>'completeren data'!K36</f>
        <v>14380488.824048081</v>
      </c>
      <c r="D36" s="158">
        <f>'Toel. wijziging NG4R (aug 2016)'!I54</f>
        <v>16866909.650000002</v>
      </c>
      <c r="E36" s="28">
        <v>25</v>
      </c>
      <c r="F36" s="50">
        <f>1/Dashboard!$B$2</f>
        <v>3.5714285714285712E-2</v>
      </c>
      <c r="G36" s="50">
        <f>MAX(0,1-F36/2-SUM(F37:F$55))</f>
        <v>0.33928571428571441</v>
      </c>
      <c r="H36" s="23">
        <f t="shared" ref="H36:H54" si="1">C36*G36</f>
        <v>4879094.4224448865</v>
      </c>
      <c r="J36" s="46"/>
      <c r="L36" s="34"/>
    </row>
    <row r="37" spans="2:12">
      <c r="B37" s="21">
        <v>1991</v>
      </c>
      <c r="C37" s="32">
        <f>'completeren data'!K37</f>
        <v>13946399.02008155</v>
      </c>
      <c r="D37" s="158">
        <f>'Toel. wijziging NG4R (aug 2016)'!I55</f>
        <v>15687322.880000018</v>
      </c>
      <c r="E37" s="28">
        <v>25</v>
      </c>
      <c r="F37" s="50">
        <f>1/Dashboard!$B$2</f>
        <v>3.5714285714285712E-2</v>
      </c>
      <c r="G37" s="50">
        <f>MAX(0,1-F37/2-SUM(F38:F$55))</f>
        <v>0.37500000000000011</v>
      </c>
      <c r="H37" s="23">
        <f t="shared" si="1"/>
        <v>5229899.6325305831</v>
      </c>
      <c r="J37" s="46"/>
      <c r="L37" s="34"/>
    </row>
    <row r="38" spans="2:12">
      <c r="B38" s="21">
        <v>1992</v>
      </c>
      <c r="C38" s="32">
        <f>'completeren data'!K38</f>
        <v>15354013.041573025</v>
      </c>
      <c r="D38" s="158">
        <f>'Toel. wijziging NG4R (aug 2016)'!I56</f>
        <v>18108222.679999996</v>
      </c>
      <c r="E38" s="28">
        <v>25</v>
      </c>
      <c r="F38" s="50">
        <f>1/Dashboard!$B$2</f>
        <v>3.5714285714285712E-2</v>
      </c>
      <c r="G38" s="50">
        <f>MAX(0,1-F38/2-SUM(F39:F$55))</f>
        <v>0.41071428571428581</v>
      </c>
      <c r="H38" s="23">
        <f t="shared" si="1"/>
        <v>6306112.4992174944</v>
      </c>
      <c r="J38" s="46"/>
      <c r="L38" s="34"/>
    </row>
    <row r="39" spans="2:12">
      <c r="B39" s="21">
        <v>1993</v>
      </c>
      <c r="C39" s="32">
        <f>'completeren data'!K39</f>
        <v>13580182.058377746</v>
      </c>
      <c r="D39" s="158">
        <f>'Toel. wijziging NG4R (aug 2016)'!I57</f>
        <v>16985320.019999992</v>
      </c>
      <c r="E39" s="28">
        <v>25</v>
      </c>
      <c r="F39" s="50">
        <f>1/Dashboard!$B$2</f>
        <v>3.5714285714285712E-2</v>
      </c>
      <c r="G39" s="50">
        <f>MAX(0,1-F39/2-SUM(F40:F$55))</f>
        <v>0.44642857142857151</v>
      </c>
      <c r="H39" s="23">
        <f t="shared" si="1"/>
        <v>6062581.2760614948</v>
      </c>
      <c r="J39" s="46"/>
      <c r="L39" s="34"/>
    </row>
    <row r="40" spans="2:12">
      <c r="B40" s="21">
        <v>1994</v>
      </c>
      <c r="C40" s="32">
        <f>'completeren data'!K40</f>
        <v>13683936.032110734</v>
      </c>
      <c r="D40" s="158">
        <f>'Toel. wijziging NG4R (aug 2016)'!I58</f>
        <v>15882305.890000002</v>
      </c>
      <c r="E40" s="28">
        <v>25</v>
      </c>
      <c r="F40" s="50">
        <f>1/Dashboard!$B$2</f>
        <v>3.5714285714285712E-2</v>
      </c>
      <c r="G40" s="50">
        <f>MAX(0,1-F40/2-SUM(F41:F$55))</f>
        <v>0.48214285714285726</v>
      </c>
      <c r="H40" s="23">
        <f t="shared" si="1"/>
        <v>6597612.0154819628</v>
      </c>
      <c r="J40" s="46"/>
      <c r="L40" s="34"/>
    </row>
    <row r="41" spans="2:12">
      <c r="B41" s="21">
        <v>1995</v>
      </c>
      <c r="C41" s="32">
        <f>'completeren data'!K41</f>
        <v>11814467.618658924</v>
      </c>
      <c r="D41" s="158">
        <f>'Toel. wijziging NG4R (aug 2016)'!I59</f>
        <v>13680155.930000009</v>
      </c>
      <c r="E41" s="28">
        <v>25</v>
      </c>
      <c r="F41" s="50">
        <f>1/Dashboard!$B$2</f>
        <v>3.5714285714285712E-2</v>
      </c>
      <c r="G41" s="50">
        <f>MAX(0,1-F41/2-SUM(F42:F$55))</f>
        <v>0.51785714285714302</v>
      </c>
      <c r="H41" s="23">
        <f t="shared" si="1"/>
        <v>6118206.4453769447</v>
      </c>
      <c r="J41" s="46"/>
      <c r="L41" s="34"/>
    </row>
    <row r="42" spans="2:12">
      <c r="B42" s="21">
        <v>1996</v>
      </c>
      <c r="C42" s="32">
        <f>'completeren data'!K42</f>
        <v>20612345.397675276</v>
      </c>
      <c r="D42" s="158">
        <f>'Toel. wijziging NG4R (aug 2016)'!I60</f>
        <v>26072649.950000007</v>
      </c>
      <c r="E42" s="28">
        <v>25</v>
      </c>
      <c r="F42" s="50">
        <f>1/Dashboard!$B$2</f>
        <v>3.5714285714285712E-2</v>
      </c>
      <c r="G42" s="50">
        <f>MAX(0,1-F42/2-SUM(F43:F$55))</f>
        <v>0.5535714285714286</v>
      </c>
      <c r="H42" s="23">
        <f t="shared" si="1"/>
        <v>11410405.487998813</v>
      </c>
      <c r="J42" s="46"/>
      <c r="L42" s="34"/>
    </row>
    <row r="43" spans="2:12">
      <c r="B43" s="21">
        <v>1997</v>
      </c>
      <c r="C43" s="32">
        <f>'completeren data'!K43</f>
        <v>13867481.102028167</v>
      </c>
      <c r="D43" s="158">
        <f>'Toel. wijziging NG4R (aug 2016)'!I61</f>
        <v>17162871.260000005</v>
      </c>
      <c r="E43" s="28">
        <v>25</v>
      </c>
      <c r="F43" s="50">
        <f>1/Dashboard!$B$2</f>
        <v>3.5714285714285712E-2</v>
      </c>
      <c r="G43" s="50">
        <f>MAX(0,1-F43/2-SUM(F44:F$55))</f>
        <v>0.58928571428571441</v>
      </c>
      <c r="H43" s="23">
        <f t="shared" si="1"/>
        <v>8171908.5065523144</v>
      </c>
      <c r="J43" s="46"/>
      <c r="L43" s="34"/>
    </row>
    <row r="44" spans="2:12">
      <c r="B44" s="21">
        <v>1998</v>
      </c>
      <c r="C44" s="32">
        <f>'completeren data'!K44</f>
        <v>10624116.720006429</v>
      </c>
      <c r="D44" s="158">
        <f>'Toel. wijziging NG4R (aug 2016)'!I62</f>
        <v>13900260.839999991</v>
      </c>
      <c r="E44" s="28">
        <v>25</v>
      </c>
      <c r="F44" s="50">
        <f>1/Dashboard!$B$2</f>
        <v>3.5714285714285712E-2</v>
      </c>
      <c r="G44" s="50">
        <f>MAX(0,1-F44/2-SUM(F45:F$55))</f>
        <v>0.625</v>
      </c>
      <c r="H44" s="23">
        <f t="shared" si="1"/>
        <v>6640072.9500040179</v>
      </c>
      <c r="J44" s="46"/>
      <c r="L44" s="34"/>
    </row>
    <row r="45" spans="2:12">
      <c r="B45" s="21">
        <v>1999</v>
      </c>
      <c r="C45" s="32">
        <f>'completeren data'!K45</f>
        <v>5858372.6647552811</v>
      </c>
      <c r="D45" s="158">
        <f>'Toel. wijziging NG4R (aug 2016)'!I63</f>
        <v>10501604.970000003</v>
      </c>
      <c r="E45" s="28">
        <v>25</v>
      </c>
      <c r="F45" s="50">
        <f>1/Dashboard!$B$2</f>
        <v>3.5714285714285712E-2</v>
      </c>
      <c r="G45" s="50">
        <f>MAX(0,1-F45/2-SUM(F46:F$55))</f>
        <v>0.66071428571428581</v>
      </c>
      <c r="H45" s="23">
        <f t="shared" si="1"/>
        <v>3870710.5106418827</v>
      </c>
      <c r="J45" s="46"/>
      <c r="L45" s="34"/>
    </row>
    <row r="46" spans="2:12">
      <c r="B46" s="21">
        <v>2000</v>
      </c>
      <c r="C46" s="32">
        <f>'completeren data'!K46</f>
        <v>12212852.782834517</v>
      </c>
      <c r="D46" s="158">
        <f>'Toel. wijziging NG4R (aug 2016)'!I64</f>
        <v>14066329.289999995</v>
      </c>
      <c r="E46" s="28">
        <v>25</v>
      </c>
      <c r="F46" s="50">
        <f>1/Dashboard!$B$2</f>
        <v>3.5714285714285712E-2</v>
      </c>
      <c r="G46" s="50">
        <f>MAX(0,1-F46/2-SUM(F47:F$55))</f>
        <v>0.6964285714285714</v>
      </c>
      <c r="H46" s="23">
        <f t="shared" si="1"/>
        <v>8505379.6166168954</v>
      </c>
      <c r="J46" s="46"/>
      <c r="L46" s="34"/>
    </row>
    <row r="47" spans="2:12">
      <c r="B47" s="21">
        <v>2001</v>
      </c>
      <c r="C47" s="32">
        <f>'completeren data'!K47</f>
        <v>11962036.475197216</v>
      </c>
      <c r="D47" s="158">
        <f>'Toel. wijziging NG4R (aug 2016)'!I65</f>
        <v>8485968.9800000004</v>
      </c>
      <c r="E47" s="28">
        <v>25</v>
      </c>
      <c r="F47" s="50">
        <f>1/Dashboard!$B$2</f>
        <v>3.5714285714285712E-2</v>
      </c>
      <c r="G47" s="50">
        <f>MAX(0,1-F47/2-SUM(F48:F$55))</f>
        <v>0.73214285714285721</v>
      </c>
      <c r="H47" s="23">
        <f t="shared" si="1"/>
        <v>8757919.5621979628</v>
      </c>
      <c r="J47" s="46"/>
      <c r="L47" s="34"/>
    </row>
    <row r="48" spans="2:12">
      <c r="B48" s="21">
        <v>2002</v>
      </c>
      <c r="C48" s="32">
        <f>'completeren data'!K48</f>
        <v>52817430.211111218</v>
      </c>
      <c r="D48" s="158">
        <f>'Toel. wijziging NG4R (aug 2016)'!I66</f>
        <v>57162996.039999992</v>
      </c>
      <c r="E48" s="28">
        <v>25</v>
      </c>
      <c r="F48" s="50">
        <f>1/Dashboard!$B$2</f>
        <v>3.5714285714285712E-2</v>
      </c>
      <c r="G48" s="50">
        <f>MAX(0,1-F48/2-SUM(F49:F$55))</f>
        <v>0.76785714285714279</v>
      </c>
      <c r="H48" s="23">
        <f t="shared" si="1"/>
        <v>40556241.054960392</v>
      </c>
      <c r="J48" s="46"/>
      <c r="L48" s="34"/>
    </row>
    <row r="49" spans="1:12">
      <c r="B49" s="21">
        <v>2003</v>
      </c>
      <c r="C49" s="32">
        <f>'completeren data'!K49</f>
        <v>9806545.466524668</v>
      </c>
      <c r="D49" s="158">
        <f>'Toel. wijziging NG4R (aug 2016)'!I67</f>
        <v>8963815.1100000031</v>
      </c>
      <c r="E49" s="28">
        <v>25</v>
      </c>
      <c r="F49" s="50">
        <f>1/Dashboard!$B$2</f>
        <v>3.5714285714285712E-2</v>
      </c>
      <c r="G49" s="50">
        <f>MAX(0,1-F49/2-SUM(F50:F$55))</f>
        <v>0.8035714285714286</v>
      </c>
      <c r="H49" s="23">
        <f t="shared" si="1"/>
        <v>7880259.7498858944</v>
      </c>
      <c r="J49" s="46"/>
      <c r="L49" s="34"/>
    </row>
    <row r="50" spans="1:12">
      <c r="B50" s="21">
        <v>2004</v>
      </c>
      <c r="C50" s="32">
        <f>'completeren data'!K50</f>
        <v>3451805.9151212233</v>
      </c>
      <c r="D50" s="158">
        <f>'Toel. wijziging NG4R (aug 2016)'!I68</f>
        <v>4347032.7700000033</v>
      </c>
      <c r="E50" s="28">
        <v>25</v>
      </c>
      <c r="F50" s="50">
        <f>1/Dashboard!$B$2</f>
        <v>3.5714285714285712E-2</v>
      </c>
      <c r="G50" s="50">
        <f>MAX(0,1-F50/2-SUM(F51:F$55))</f>
        <v>0.83928571428571419</v>
      </c>
      <c r="H50" s="23">
        <f t="shared" si="1"/>
        <v>2897051.3930481691</v>
      </c>
      <c r="J50" s="46"/>
      <c r="L50" s="34"/>
    </row>
    <row r="51" spans="1:12">
      <c r="B51" s="21">
        <v>2005</v>
      </c>
      <c r="C51" s="32">
        <f>'completeren data'!K51</f>
        <v>11746679.659739502</v>
      </c>
      <c r="D51" s="158">
        <f>'Toel. wijziging NG4R (aug 2016)'!I69</f>
        <v>12832703.539999999</v>
      </c>
      <c r="E51" s="28">
        <v>25</v>
      </c>
      <c r="F51" s="50">
        <f>1/Dashboard!$B$2</f>
        <v>3.5714285714285712E-2</v>
      </c>
      <c r="G51" s="50">
        <f>MAX(0,1-F51/2-SUM(F52:F$55))</f>
        <v>0.875</v>
      </c>
      <c r="H51" s="23">
        <f t="shared" si="1"/>
        <v>10278344.702272065</v>
      </c>
      <c r="J51" s="46"/>
      <c r="L51" s="34"/>
    </row>
    <row r="52" spans="1:12">
      <c r="B52" s="21">
        <v>2006</v>
      </c>
      <c r="C52" s="158">
        <f>'completeren data'!K52</f>
        <v>28977662.483565386</v>
      </c>
      <c r="D52" s="158">
        <f>'Toel. wijziging NG4R (aug 2016)'!I70</f>
        <v>30897834.490000017</v>
      </c>
      <c r="E52" s="28">
        <v>25</v>
      </c>
      <c r="F52" s="50">
        <f>1/Dashboard!$B$2</f>
        <v>3.5714285714285712E-2</v>
      </c>
      <c r="G52" s="50">
        <f>MAX(0,1-F52/2-SUM(F53:F$55))</f>
        <v>0.9107142857142857</v>
      </c>
      <c r="H52" s="23">
        <f t="shared" si="1"/>
        <v>26390371.190389905</v>
      </c>
      <c r="J52" s="34"/>
    </row>
    <row r="53" spans="1:12">
      <c r="B53" s="21">
        <v>2007</v>
      </c>
      <c r="C53" s="158">
        <f>'completeren data'!K53</f>
        <v>28571846.684904434</v>
      </c>
      <c r="D53" s="158">
        <f>'Toel. wijziging NG4R (aug 2016)'!I71</f>
        <v>30631796.919999894</v>
      </c>
      <c r="E53" s="28">
        <v>25</v>
      </c>
      <c r="F53" s="50">
        <f>1/Dashboard!$B$2</f>
        <v>3.5714285714285712E-2</v>
      </c>
      <c r="G53" s="50">
        <f>MAX(0,1-F53/2-SUM(F54:F$55))</f>
        <v>0.9464285714285714</v>
      </c>
      <c r="H53" s="23">
        <f t="shared" si="1"/>
        <v>27041212.041070268</v>
      </c>
      <c r="J53" s="34"/>
    </row>
    <row r="54" spans="1:12">
      <c r="B54" s="21">
        <v>2008</v>
      </c>
      <c r="C54" s="158">
        <f>'completeren data'!K54</f>
        <v>29441963.191252865</v>
      </c>
      <c r="D54" s="158">
        <f>'Toel. wijziging NG4R (aug 2016)'!I72</f>
        <v>29975214.679999918</v>
      </c>
      <c r="E54" s="28">
        <v>25</v>
      </c>
      <c r="F54" s="50">
        <f>1/Dashboard!$B$2</f>
        <v>3.5714285714285712E-2</v>
      </c>
      <c r="G54" s="50">
        <f>MAX(0,1-F54/2-SUM(F55:F$55))</f>
        <v>0.9821428571428571</v>
      </c>
      <c r="H54" s="23">
        <f t="shared" si="1"/>
        <v>28916213.848551918</v>
      </c>
      <c r="J54" s="34"/>
    </row>
    <row r="55" spans="1:12" ht="15">
      <c r="C55" s="34"/>
      <c r="D55" s="34"/>
      <c r="H55" s="13"/>
    </row>
    <row r="56" spans="1:12" ht="13.5" customHeight="1">
      <c r="B56" s="35"/>
      <c r="C56" s="52"/>
      <c r="D56" s="52"/>
      <c r="G56" s="26" t="s">
        <v>51</v>
      </c>
      <c r="H56" s="17">
        <f>SUM(H4:H54)</f>
        <v>250852291.40795648</v>
      </c>
    </row>
    <row r="57" spans="1:12">
      <c r="C57" s="52"/>
      <c r="D57" s="52"/>
    </row>
    <row r="58" spans="1:12" ht="15">
      <c r="A58" s="27" t="s">
        <v>12</v>
      </c>
      <c r="B58" s="21">
        <v>1958</v>
      </c>
      <c r="C58" s="32">
        <f>'completeren data'!K57</f>
        <v>1559.5407726301714</v>
      </c>
      <c r="D58" s="52"/>
      <c r="H58" s="23">
        <f t="shared" ref="H58:H89" si="2">C58*G4</f>
        <v>0</v>
      </c>
    </row>
    <row r="59" spans="1:12">
      <c r="B59" s="21">
        <v>1959</v>
      </c>
      <c r="C59" s="32">
        <f>'completeren data'!K58</f>
        <v>8514.7648222179087</v>
      </c>
      <c r="D59" s="52"/>
      <c r="H59" s="23">
        <f t="shared" si="2"/>
        <v>0</v>
      </c>
    </row>
    <row r="60" spans="1:12">
      <c r="B60" s="21">
        <v>1960</v>
      </c>
      <c r="C60" s="32">
        <f>'completeren data'!K59</f>
        <v>7283.474756219628</v>
      </c>
      <c r="D60" s="52"/>
      <c r="H60" s="23">
        <f t="shared" si="2"/>
        <v>0</v>
      </c>
    </row>
    <row r="61" spans="1:12">
      <c r="B61" s="21">
        <v>1961</v>
      </c>
      <c r="C61" s="32">
        <f>'completeren data'!K60</f>
        <v>10153.179685801926</v>
      </c>
      <c r="D61" s="52"/>
      <c r="H61" s="23">
        <f t="shared" si="2"/>
        <v>0</v>
      </c>
    </row>
    <row r="62" spans="1:12">
      <c r="B62" s="21">
        <v>1962</v>
      </c>
      <c r="C62" s="32">
        <f>'completeren data'!K61</f>
        <v>9465.2366839113602</v>
      </c>
      <c r="D62" s="52"/>
      <c r="H62" s="23">
        <f t="shared" si="2"/>
        <v>0</v>
      </c>
    </row>
    <row r="63" spans="1:12">
      <c r="B63" s="21">
        <v>1963</v>
      </c>
      <c r="C63" s="32">
        <f>'completeren data'!K62</f>
        <v>6991.5064218864763</v>
      </c>
      <c r="D63" s="52"/>
      <c r="H63" s="23">
        <f t="shared" si="2"/>
        <v>0</v>
      </c>
    </row>
    <row r="64" spans="1:12">
      <c r="B64" s="21">
        <v>1964</v>
      </c>
      <c r="C64" s="32">
        <f>'completeren data'!K63</f>
        <v>8631.9919649725707</v>
      </c>
      <c r="D64" s="52"/>
      <c r="H64" s="23">
        <f t="shared" si="2"/>
        <v>0</v>
      </c>
    </row>
    <row r="65" spans="2:8">
      <c r="B65" s="21">
        <v>1965</v>
      </c>
      <c r="C65" s="32">
        <f>'completeren data'!K64</f>
        <v>17950.942801665689</v>
      </c>
      <c r="D65" s="52"/>
      <c r="H65" s="23">
        <f t="shared" si="2"/>
        <v>0</v>
      </c>
    </row>
    <row r="66" spans="2:8">
      <c r="B66" s="21">
        <v>1966</v>
      </c>
      <c r="C66" s="32">
        <f>'completeren data'!K65</f>
        <v>51589.956464069983</v>
      </c>
      <c r="D66" s="52"/>
      <c r="H66" s="23">
        <f t="shared" si="2"/>
        <v>0</v>
      </c>
    </row>
    <row r="67" spans="2:8">
      <c r="B67" s="21">
        <v>1967</v>
      </c>
      <c r="C67" s="32">
        <f>'completeren data'!K66</f>
        <v>69539.536811329715</v>
      </c>
      <c r="D67" s="52"/>
      <c r="H67" s="23">
        <f t="shared" si="2"/>
        <v>0</v>
      </c>
    </row>
    <row r="68" spans="2:8">
      <c r="B68" s="21">
        <v>1968</v>
      </c>
      <c r="C68" s="32">
        <f>'completeren data'!K67</f>
        <v>107402.13843235715</v>
      </c>
      <c r="D68" s="52"/>
      <c r="H68" s="23">
        <f t="shared" si="2"/>
        <v>0</v>
      </c>
    </row>
    <row r="69" spans="2:8">
      <c r="B69" s="21">
        <v>1969</v>
      </c>
      <c r="C69" s="32">
        <f>'completeren data'!K68</f>
        <v>208624.25778418637</v>
      </c>
      <c r="D69" s="52"/>
      <c r="H69" s="23">
        <f t="shared" si="2"/>
        <v>0</v>
      </c>
    </row>
    <row r="70" spans="2:8">
      <c r="B70" s="21">
        <v>1970</v>
      </c>
      <c r="C70" s="32">
        <f>'completeren data'!K69</f>
        <v>303902.41683774703</v>
      </c>
      <c r="D70" s="52"/>
      <c r="H70" s="23">
        <f t="shared" si="2"/>
        <v>0</v>
      </c>
    </row>
    <row r="71" spans="2:8">
      <c r="B71" s="21">
        <v>1971</v>
      </c>
      <c r="C71" s="32">
        <f>'completeren data'!K70</f>
        <v>566202.38640700735</v>
      </c>
      <c r="D71" s="52"/>
      <c r="H71" s="23">
        <f t="shared" si="2"/>
        <v>0</v>
      </c>
    </row>
    <row r="72" spans="2:8">
      <c r="B72" s="21">
        <v>1972</v>
      </c>
      <c r="C72" s="32">
        <f>'completeren data'!K71</f>
        <v>506818.10891154024</v>
      </c>
      <c r="D72" s="52"/>
      <c r="H72" s="23">
        <f t="shared" si="2"/>
        <v>0</v>
      </c>
    </row>
    <row r="73" spans="2:8">
      <c r="B73" s="21">
        <v>1973</v>
      </c>
      <c r="C73" s="32">
        <f>'completeren data'!K72</f>
        <v>408700.12320255651</v>
      </c>
      <c r="D73" s="52"/>
      <c r="H73" s="23">
        <f t="shared" si="2"/>
        <v>0</v>
      </c>
    </row>
    <row r="74" spans="2:8">
      <c r="B74" s="21">
        <v>1974</v>
      </c>
      <c r="C74" s="32">
        <f>'completeren data'!K73</f>
        <v>661433.19543818338</v>
      </c>
      <c r="D74" s="52"/>
      <c r="H74" s="23">
        <f t="shared" si="2"/>
        <v>0</v>
      </c>
    </row>
    <row r="75" spans="2:8">
      <c r="B75" s="21">
        <v>1975</v>
      </c>
      <c r="C75" s="32">
        <f>'completeren data'!K74</f>
        <v>902980.92681706999</v>
      </c>
      <c r="D75" s="52"/>
      <c r="H75" s="23">
        <f t="shared" si="2"/>
        <v>0</v>
      </c>
    </row>
    <row r="76" spans="2:8">
      <c r="B76" s="21">
        <v>1976</v>
      </c>
      <c r="C76" s="32">
        <f>'completeren data'!K75</f>
        <v>1148715.7004350624</v>
      </c>
      <c r="D76" s="52"/>
      <c r="H76" s="23">
        <f t="shared" si="2"/>
        <v>0</v>
      </c>
    </row>
    <row r="77" spans="2:8">
      <c r="B77" s="21">
        <v>1977</v>
      </c>
      <c r="C77" s="32">
        <f>'completeren data'!K76</f>
        <v>1070633.699396472</v>
      </c>
      <c r="D77" s="52"/>
      <c r="H77" s="23">
        <f t="shared" si="2"/>
        <v>0</v>
      </c>
    </row>
    <row r="78" spans="2:8">
      <c r="B78" s="21">
        <v>1978</v>
      </c>
      <c r="C78" s="32">
        <f>'completeren data'!K77</f>
        <v>1165557.0841369266</v>
      </c>
      <c r="D78" s="52"/>
      <c r="H78" s="23">
        <f t="shared" si="2"/>
        <v>0</v>
      </c>
    </row>
    <row r="79" spans="2:8">
      <c r="B79" s="21">
        <v>1979</v>
      </c>
      <c r="C79" s="32">
        <f>'completeren data'!K78</f>
        <v>1459359.7280893635</v>
      </c>
      <c r="D79" s="52"/>
      <c r="H79" s="23">
        <f t="shared" si="2"/>
        <v>0</v>
      </c>
    </row>
    <row r="80" spans="2:8">
      <c r="B80" s="21">
        <v>1980</v>
      </c>
      <c r="C80" s="32">
        <f>'completeren data'!K79</f>
        <v>2214665.5082895169</v>
      </c>
      <c r="D80" s="52"/>
      <c r="H80" s="23">
        <f t="shared" si="2"/>
        <v>0</v>
      </c>
    </row>
    <row r="81" spans="2:8">
      <c r="B81" s="21">
        <v>1981</v>
      </c>
      <c r="C81" s="32">
        <f>'completeren data'!K80</f>
        <v>1624159.575096172</v>
      </c>
      <c r="D81" s="52"/>
      <c r="H81" s="23">
        <f t="shared" si="2"/>
        <v>29002.849555289224</v>
      </c>
    </row>
    <row r="82" spans="2:8">
      <c r="B82" s="21">
        <v>1982</v>
      </c>
      <c r="C82" s="32">
        <f>'completeren data'!K81</f>
        <v>1370725.086568506</v>
      </c>
      <c r="D82" s="52"/>
      <c r="H82" s="23">
        <f t="shared" si="2"/>
        <v>73431.70106617031</v>
      </c>
    </row>
    <row r="83" spans="2:8">
      <c r="B83" s="21">
        <v>1983</v>
      </c>
      <c r="C83" s="32">
        <f>'completeren data'!K82</f>
        <v>1157767.6430184876</v>
      </c>
      <c r="D83" s="52"/>
      <c r="H83" s="23">
        <f t="shared" si="2"/>
        <v>103372.11098379381</v>
      </c>
    </row>
    <row r="84" spans="2:8">
      <c r="B84" s="21">
        <v>1984</v>
      </c>
      <c r="C84" s="32">
        <f>'completeren data'!K83</f>
        <v>1465990.2520193851</v>
      </c>
      <c r="D84" s="52"/>
      <c r="H84" s="23">
        <f t="shared" si="2"/>
        <v>183248.78150242346</v>
      </c>
    </row>
    <row r="85" spans="2:8">
      <c r="B85" s="21">
        <v>1985</v>
      </c>
      <c r="C85" s="32">
        <f>'completeren data'!K84</f>
        <v>2298084.6553107244</v>
      </c>
      <c r="D85" s="52"/>
      <c r="H85" s="23">
        <f t="shared" si="2"/>
        <v>369335.03388922405</v>
      </c>
    </row>
    <row r="86" spans="2:8">
      <c r="B86" s="21">
        <v>1986</v>
      </c>
      <c r="C86" s="32">
        <f>'completeren data'!K85</f>
        <v>1525626.3840266743</v>
      </c>
      <c r="D86" s="52"/>
      <c r="H86" s="23">
        <f t="shared" si="2"/>
        <v>299676.61114809703</v>
      </c>
    </row>
    <row r="87" spans="2:8">
      <c r="B87" s="21">
        <v>1987</v>
      </c>
      <c r="C87" s="32">
        <f>'completeren data'!K86</f>
        <v>2381921.8548884005</v>
      </c>
      <c r="D87" s="52"/>
      <c r="H87" s="23">
        <f t="shared" si="2"/>
        <v>552946.14488480764</v>
      </c>
    </row>
    <row r="88" spans="2:8">
      <c r="B88" s="21">
        <v>1988</v>
      </c>
      <c r="C88" s="32">
        <f>'completeren data'!K87</f>
        <v>1682462.1074678632</v>
      </c>
      <c r="D88" s="52"/>
      <c r="H88" s="23">
        <f t="shared" si="2"/>
        <v>450659.49307174934</v>
      </c>
    </row>
    <row r="89" spans="2:8">
      <c r="B89" s="21">
        <v>1989</v>
      </c>
      <c r="C89" s="32">
        <f>'completeren data'!K88</f>
        <v>1941406.5741040197</v>
      </c>
      <c r="D89" s="52"/>
      <c r="H89" s="23">
        <f t="shared" si="2"/>
        <v>589355.56713872054</v>
      </c>
    </row>
    <row r="90" spans="2:8">
      <c r="B90" s="21">
        <v>1990</v>
      </c>
      <c r="C90" s="32">
        <f>'completeren data'!K89</f>
        <v>2486420.8259519213</v>
      </c>
      <c r="D90" s="52"/>
      <c r="H90" s="23">
        <f t="shared" ref="H90:H108" si="3">C90*G36</f>
        <v>843607.06594797364</v>
      </c>
    </row>
    <row r="91" spans="2:8">
      <c r="B91" s="21">
        <v>1991</v>
      </c>
      <c r="C91" s="32">
        <f>'completeren data'!K90</f>
        <v>1740923.8599184665</v>
      </c>
      <c r="D91" s="52"/>
      <c r="H91" s="23">
        <f t="shared" si="3"/>
        <v>652846.44746942515</v>
      </c>
    </row>
    <row r="92" spans="2:8">
      <c r="B92" s="21">
        <v>1992</v>
      </c>
      <c r="C92" s="32">
        <f>'completeren data'!K91</f>
        <v>2754209.6384269726</v>
      </c>
      <c r="D92" s="52"/>
      <c r="H92" s="23">
        <f t="shared" si="3"/>
        <v>1131193.2443539354</v>
      </c>
    </row>
    <row r="93" spans="2:8">
      <c r="B93" s="21">
        <v>1993</v>
      </c>
      <c r="C93" s="32">
        <f>'completeren data'!K92</f>
        <v>3405137.9616222437</v>
      </c>
      <c r="D93" s="52"/>
      <c r="H93" s="23">
        <f t="shared" si="3"/>
        <v>1520150.8757242162</v>
      </c>
    </row>
    <row r="94" spans="2:8">
      <c r="B94" s="21">
        <v>1994</v>
      </c>
      <c r="C94" s="32">
        <f>'completeren data'!K93</f>
        <v>2198369.8578892699</v>
      </c>
      <c r="D94" s="52"/>
      <c r="H94" s="23">
        <f t="shared" si="3"/>
        <v>1059928.3243394697</v>
      </c>
    </row>
    <row r="95" spans="2:8">
      <c r="B95" s="21">
        <v>1995</v>
      </c>
      <c r="C95" s="32">
        <f>'completeren data'!K94</f>
        <v>1865688.3113410857</v>
      </c>
      <c r="D95" s="52"/>
      <c r="H95" s="23">
        <f t="shared" si="3"/>
        <v>966160.01837306248</v>
      </c>
    </row>
    <row r="96" spans="2:8">
      <c r="B96" s="21">
        <v>1996</v>
      </c>
      <c r="C96" s="32">
        <f>'completeren data'!K95</f>
        <v>5460304.5523247309</v>
      </c>
      <c r="D96" s="52"/>
      <c r="H96" s="23">
        <f t="shared" si="3"/>
        <v>3022668.5914654764</v>
      </c>
    </row>
    <row r="97" spans="2:8">
      <c r="B97" s="21">
        <v>1997</v>
      </c>
      <c r="C97" s="32">
        <f>'completeren data'!K96</f>
        <v>3295390.1579718376</v>
      </c>
      <c r="D97" s="52"/>
      <c r="H97" s="23">
        <f t="shared" si="3"/>
        <v>1941926.3430905475</v>
      </c>
    </row>
    <row r="98" spans="2:8">
      <c r="B98" s="21">
        <v>1998</v>
      </c>
      <c r="C98" s="32">
        <f>'completeren data'!K97</f>
        <v>3276144.1199935623</v>
      </c>
      <c r="D98" s="52"/>
      <c r="H98" s="23">
        <f t="shared" si="3"/>
        <v>2047590.0749959764</v>
      </c>
    </row>
    <row r="99" spans="2:8">
      <c r="B99" s="21">
        <v>1999</v>
      </c>
      <c r="C99" s="32">
        <f>'completeren data'!K98</f>
        <v>4643232.3052447224</v>
      </c>
      <c r="D99" s="52"/>
      <c r="H99" s="23">
        <f t="shared" si="3"/>
        <v>3067849.9159652633</v>
      </c>
    </row>
    <row r="100" spans="2:8">
      <c r="B100" s="21">
        <v>2000</v>
      </c>
      <c r="C100" s="32">
        <f>'completeren data'!K99</f>
        <v>1853476.507165479</v>
      </c>
      <c r="D100" s="52"/>
      <c r="H100" s="23">
        <f t="shared" si="3"/>
        <v>1290813.9960616729</v>
      </c>
    </row>
    <row r="101" spans="2:8">
      <c r="B101" s="21">
        <v>2001</v>
      </c>
      <c r="C101" s="32">
        <f>'completeren data'!K100</f>
        <v>-3476067.495197217</v>
      </c>
      <c r="D101" s="52"/>
      <c r="H101" s="23">
        <f t="shared" si="3"/>
        <v>-2544977.9875551057</v>
      </c>
    </row>
    <row r="102" spans="2:8">
      <c r="B102" s="21">
        <v>2002</v>
      </c>
      <c r="C102" s="32">
        <f>'completeren data'!K101</f>
        <v>4345565.828888773</v>
      </c>
      <c r="D102" s="52"/>
      <c r="H102" s="23">
        <f t="shared" si="3"/>
        <v>3336773.7614681646</v>
      </c>
    </row>
    <row r="103" spans="2:8">
      <c r="B103" s="21">
        <v>2003</v>
      </c>
      <c r="C103" s="32">
        <f>'completeren data'!K102</f>
        <v>-842730.35652466351</v>
      </c>
      <c r="D103" s="52"/>
      <c r="H103" s="23">
        <f t="shared" si="3"/>
        <v>-677194.03649303317</v>
      </c>
    </row>
    <row r="104" spans="2:8">
      <c r="B104" s="21">
        <v>2004</v>
      </c>
      <c r="C104" s="32">
        <f>'completeren data'!K103</f>
        <v>895226.85487877997</v>
      </c>
      <c r="D104" s="52"/>
      <c r="H104" s="23">
        <f t="shared" si="3"/>
        <v>751351.11034469027</v>
      </c>
    </row>
    <row r="105" spans="2:8">
      <c r="B105" s="21">
        <v>2005</v>
      </c>
      <c r="C105" s="32">
        <f>'completeren data'!K104</f>
        <v>1086023.8802604985</v>
      </c>
      <c r="D105" s="52"/>
      <c r="H105" s="23">
        <f t="shared" si="3"/>
        <v>950270.89522793621</v>
      </c>
    </row>
    <row r="106" spans="2:8">
      <c r="B106" s="21">
        <v>2006</v>
      </c>
      <c r="C106" s="158">
        <f>'completeren data'!K105</f>
        <v>1920172.0064346315</v>
      </c>
      <c r="D106" s="52"/>
      <c r="H106" s="23">
        <f t="shared" si="3"/>
        <v>1748728.0772886823</v>
      </c>
    </row>
    <row r="107" spans="2:8">
      <c r="B107" s="21">
        <v>2007</v>
      </c>
      <c r="C107" s="158">
        <f>'completeren data'!K106</f>
        <v>2059950.2350954576</v>
      </c>
      <c r="D107" s="52"/>
      <c r="H107" s="23">
        <f t="shared" si="3"/>
        <v>1949595.7582153438</v>
      </c>
    </row>
    <row r="108" spans="2:8">
      <c r="B108" s="21">
        <v>2008</v>
      </c>
      <c r="C108" s="158">
        <f>'completeren data'!K107</f>
        <v>533251.48874705599</v>
      </c>
      <c r="D108" s="52"/>
      <c r="H108" s="23">
        <f t="shared" si="3"/>
        <v>523729.14073371567</v>
      </c>
    </row>
    <row r="109" spans="2:8" ht="15">
      <c r="C109" s="34"/>
      <c r="H109" s="13"/>
    </row>
    <row r="110" spans="2:8" ht="13.5" customHeight="1">
      <c r="F110" s="25"/>
      <c r="G110" s="26" t="s">
        <v>50</v>
      </c>
      <c r="H110" s="17">
        <f>SUM(H58:H108)</f>
        <v>26234039.910257686</v>
      </c>
    </row>
    <row r="111" spans="2:8">
      <c r="C111" s="34"/>
    </row>
    <row r="112" spans="2:8" ht="15">
      <c r="F112" s="30"/>
      <c r="G112" s="26" t="s">
        <v>46</v>
      </c>
      <c r="H112" s="16">
        <v>1983617</v>
      </c>
    </row>
  </sheetData>
  <phoneticPr fontId="3" type="noConversion"/>
  <pageMargins left="0.75" right="0.75" top="1" bottom="1" header="0.5" footer="0.5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DG111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4.25"/>
  <cols>
    <col min="1" max="1" width="29" style="24" customWidth="1"/>
    <col min="2" max="12" width="15.85546875" style="24" customWidth="1"/>
    <col min="13" max="16384" width="9.140625" style="24"/>
  </cols>
  <sheetData>
    <row r="1" spans="1:111" ht="15">
      <c r="A1" s="48" t="s">
        <v>7</v>
      </c>
      <c r="B1" s="30"/>
      <c r="C1" s="30"/>
      <c r="D1" s="30"/>
      <c r="E1" s="30"/>
      <c r="F1" s="30"/>
      <c r="G1" s="30"/>
      <c r="H1" s="30"/>
    </row>
    <row r="3" spans="1:111" s="41" customFormat="1" ht="66" customHeight="1">
      <c r="A3" s="31"/>
      <c r="B3" s="18" t="s">
        <v>0</v>
      </c>
      <c r="C3" s="37" t="s">
        <v>10</v>
      </c>
      <c r="D3" s="57" t="s">
        <v>52</v>
      </c>
      <c r="E3" s="19" t="s">
        <v>37</v>
      </c>
      <c r="F3" s="19" t="s">
        <v>36</v>
      </c>
      <c r="G3" s="19" t="s">
        <v>49</v>
      </c>
      <c r="H3" s="19" t="s">
        <v>48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</row>
    <row r="4" spans="1:111" ht="15">
      <c r="A4" s="20" t="s">
        <v>47</v>
      </c>
      <c r="B4" s="21">
        <v>1958</v>
      </c>
      <c r="C4" s="54">
        <v>0</v>
      </c>
      <c r="D4" s="33">
        <v>0</v>
      </c>
      <c r="E4" s="22">
        <v>20</v>
      </c>
      <c r="F4" s="50">
        <f>1/Dashboard!$B$2</f>
        <v>3.5714285714285712E-2</v>
      </c>
      <c r="G4" s="50">
        <f>MAX(0,1-F4/2-SUM(F5:F$55))</f>
        <v>0</v>
      </c>
      <c r="H4" s="23">
        <f t="shared" ref="H4:H35" si="0">D4*G4</f>
        <v>0</v>
      </c>
    </row>
    <row r="5" spans="1:111">
      <c r="B5" s="21">
        <v>1959</v>
      </c>
      <c r="C5" s="54">
        <v>2</v>
      </c>
      <c r="D5" s="33">
        <v>0</v>
      </c>
      <c r="E5" s="22">
        <v>20</v>
      </c>
      <c r="F5" s="50">
        <f>1/Dashboard!$B$2</f>
        <v>3.5714285714285712E-2</v>
      </c>
      <c r="G5" s="50">
        <f>MAX(0,1-F5/2-SUM(F6:F$55))</f>
        <v>0</v>
      </c>
      <c r="H5" s="23">
        <f t="shared" si="0"/>
        <v>0</v>
      </c>
    </row>
    <row r="6" spans="1:111">
      <c r="B6" s="21">
        <v>1960</v>
      </c>
      <c r="C6" s="54">
        <v>2</v>
      </c>
      <c r="D6" s="33">
        <v>0</v>
      </c>
      <c r="E6" s="22">
        <v>20</v>
      </c>
      <c r="F6" s="50">
        <f>1/Dashboard!$B$2</f>
        <v>3.5714285714285712E-2</v>
      </c>
      <c r="G6" s="50">
        <f>MAX(0,1-F6/2-SUM(F7:F$55))</f>
        <v>0</v>
      </c>
      <c r="H6" s="23">
        <f t="shared" si="0"/>
        <v>0</v>
      </c>
    </row>
    <row r="7" spans="1:111">
      <c r="B7" s="21">
        <v>1961</v>
      </c>
      <c r="C7" s="54">
        <v>2</v>
      </c>
      <c r="D7" s="33">
        <v>0</v>
      </c>
      <c r="E7" s="22">
        <v>20</v>
      </c>
      <c r="F7" s="50">
        <f>1/Dashboard!$B$2</f>
        <v>3.5714285714285712E-2</v>
      </c>
      <c r="G7" s="50">
        <f>MAX(0,1-F7/2-SUM(F8:F$55))</f>
        <v>0</v>
      </c>
      <c r="H7" s="23">
        <f t="shared" si="0"/>
        <v>0</v>
      </c>
    </row>
    <row r="8" spans="1:111">
      <c r="B8" s="21">
        <v>1962</v>
      </c>
      <c r="C8" s="54">
        <v>0</v>
      </c>
      <c r="D8" s="33">
        <v>0</v>
      </c>
      <c r="E8" s="22">
        <v>20</v>
      </c>
      <c r="F8" s="50">
        <f>1/Dashboard!$B$2</f>
        <v>3.5714285714285712E-2</v>
      </c>
      <c r="G8" s="50">
        <f>MAX(0,1-F8/2-SUM(F9:F$55))</f>
        <v>0</v>
      </c>
      <c r="H8" s="23">
        <f t="shared" si="0"/>
        <v>0</v>
      </c>
    </row>
    <row r="9" spans="1:111">
      <c r="B9" s="21">
        <v>1963</v>
      </c>
      <c r="C9" s="33">
        <v>3</v>
      </c>
      <c r="D9" s="33">
        <v>0</v>
      </c>
      <c r="E9" s="22">
        <v>20</v>
      </c>
      <c r="F9" s="50">
        <f>1/Dashboard!$B$2</f>
        <v>3.5714285714285712E-2</v>
      </c>
      <c r="G9" s="50">
        <f>MAX(0,1-F9/2-SUM(F10:F$55))</f>
        <v>0</v>
      </c>
      <c r="H9" s="23">
        <f t="shared" si="0"/>
        <v>0</v>
      </c>
    </row>
    <row r="10" spans="1:111">
      <c r="B10" s="21">
        <v>1964</v>
      </c>
      <c r="C10" s="33">
        <v>10</v>
      </c>
      <c r="D10" s="33">
        <v>0</v>
      </c>
      <c r="E10" s="22">
        <v>20</v>
      </c>
      <c r="F10" s="50">
        <f>1/Dashboard!$B$2</f>
        <v>3.5714285714285712E-2</v>
      </c>
      <c r="G10" s="50">
        <f>MAX(0,1-F10/2-SUM(F11:F$55))</f>
        <v>0</v>
      </c>
      <c r="H10" s="23">
        <f t="shared" si="0"/>
        <v>0</v>
      </c>
    </row>
    <row r="11" spans="1:111">
      <c r="B11" s="21">
        <v>1965</v>
      </c>
      <c r="C11" s="33">
        <v>17</v>
      </c>
      <c r="D11" s="33">
        <v>0</v>
      </c>
      <c r="E11" s="22">
        <v>20</v>
      </c>
      <c r="F11" s="50">
        <f>1/Dashboard!$B$2</f>
        <v>3.5714285714285712E-2</v>
      </c>
      <c r="G11" s="50">
        <f>MAX(0,1-F11/2-SUM(F12:F$55))</f>
        <v>0</v>
      </c>
      <c r="H11" s="23">
        <f t="shared" si="0"/>
        <v>0</v>
      </c>
    </row>
    <row r="12" spans="1:111">
      <c r="B12" s="21">
        <v>1966</v>
      </c>
      <c r="C12" s="33">
        <v>18</v>
      </c>
      <c r="D12" s="54">
        <v>79956</v>
      </c>
      <c r="E12" s="22">
        <v>20</v>
      </c>
      <c r="F12" s="50">
        <f>1/Dashboard!$B$2</f>
        <v>3.5714285714285712E-2</v>
      </c>
      <c r="G12" s="50">
        <f>MAX(0,1-F12/2-SUM(F13:F$55))</f>
        <v>0</v>
      </c>
      <c r="H12" s="23">
        <f t="shared" si="0"/>
        <v>0</v>
      </c>
    </row>
    <row r="13" spans="1:111">
      <c r="B13" s="21">
        <v>1967</v>
      </c>
      <c r="C13" s="33">
        <v>64</v>
      </c>
      <c r="D13" s="54">
        <v>140490.29999999999</v>
      </c>
      <c r="E13" s="22">
        <v>20</v>
      </c>
      <c r="F13" s="50">
        <f>1/Dashboard!$B$2</f>
        <v>3.5714285714285712E-2</v>
      </c>
      <c r="G13" s="50">
        <f>MAX(0,1-F13/2-SUM(F14:F$55))</f>
        <v>0</v>
      </c>
      <c r="H13" s="23">
        <f t="shared" si="0"/>
        <v>0</v>
      </c>
    </row>
    <row r="14" spans="1:111">
      <c r="B14" s="21">
        <v>1968</v>
      </c>
      <c r="C14" s="33">
        <v>11</v>
      </c>
      <c r="D14" s="54">
        <v>203384.2</v>
      </c>
      <c r="E14" s="22">
        <v>20</v>
      </c>
      <c r="F14" s="50">
        <f>1/Dashboard!$B$2</f>
        <v>3.5714285714285712E-2</v>
      </c>
      <c r="G14" s="50">
        <f>MAX(0,1-F14/2-SUM(F15:F$55))</f>
        <v>0</v>
      </c>
      <c r="H14" s="23">
        <f t="shared" si="0"/>
        <v>0</v>
      </c>
    </row>
    <row r="15" spans="1:111">
      <c r="B15" s="21">
        <v>1969</v>
      </c>
      <c r="C15" s="33">
        <v>35</v>
      </c>
      <c r="D15" s="54">
        <v>271133.59999999998</v>
      </c>
      <c r="E15" s="22">
        <v>20</v>
      </c>
      <c r="F15" s="50">
        <f>1/Dashboard!$B$2</f>
        <v>3.5714285714285712E-2</v>
      </c>
      <c r="G15" s="50">
        <f>MAX(0,1-F15/2-SUM(F16:F$55))</f>
        <v>0</v>
      </c>
      <c r="H15" s="23">
        <f t="shared" si="0"/>
        <v>0</v>
      </c>
    </row>
    <row r="16" spans="1:111">
      <c r="A16" s="40"/>
      <c r="B16" s="21">
        <v>1970</v>
      </c>
      <c r="C16" s="33">
        <v>54</v>
      </c>
      <c r="D16" s="54">
        <v>217224.5</v>
      </c>
      <c r="E16" s="22">
        <v>20</v>
      </c>
      <c r="F16" s="50">
        <f>1/Dashboard!$B$2</f>
        <v>3.5714285714285712E-2</v>
      </c>
      <c r="G16" s="50">
        <f>MAX(0,1-F16/2-SUM(F17:F$55))</f>
        <v>0</v>
      </c>
      <c r="H16" s="23">
        <f t="shared" si="0"/>
        <v>0</v>
      </c>
    </row>
    <row r="17" spans="2:8">
      <c r="B17" s="21">
        <v>1971</v>
      </c>
      <c r="C17" s="33">
        <v>53</v>
      </c>
      <c r="D17" s="54">
        <v>312881.40000000002</v>
      </c>
      <c r="E17" s="22">
        <v>20</v>
      </c>
      <c r="F17" s="50">
        <f>1/Dashboard!$B$2</f>
        <v>3.5714285714285712E-2</v>
      </c>
      <c r="G17" s="50">
        <f>MAX(0,1-F17/2-SUM(F18:F$55))</f>
        <v>0</v>
      </c>
      <c r="H17" s="23">
        <f t="shared" si="0"/>
        <v>0</v>
      </c>
    </row>
    <row r="18" spans="2:8">
      <c r="B18" s="21">
        <v>1972</v>
      </c>
      <c r="C18" s="33">
        <v>123</v>
      </c>
      <c r="D18" s="54">
        <v>219584.2</v>
      </c>
      <c r="E18" s="22">
        <v>20</v>
      </c>
      <c r="F18" s="50">
        <f>1/Dashboard!$B$2</f>
        <v>3.5714285714285712E-2</v>
      </c>
      <c r="G18" s="50">
        <f>MAX(0,1-F18/2-SUM(F19:F$55))</f>
        <v>0</v>
      </c>
      <c r="H18" s="23">
        <f t="shared" si="0"/>
        <v>0</v>
      </c>
    </row>
    <row r="19" spans="2:8">
      <c r="B19" s="21">
        <v>1973</v>
      </c>
      <c r="C19" s="33">
        <v>418</v>
      </c>
      <c r="D19" s="54">
        <v>1770672.1153846155</v>
      </c>
      <c r="E19" s="22">
        <v>20</v>
      </c>
      <c r="F19" s="50">
        <f>1/Dashboard!$B$2</f>
        <v>3.5714285714285712E-2</v>
      </c>
      <c r="G19" s="50">
        <f>MAX(0,1-F19/2-SUM(F20:F$55))</f>
        <v>0</v>
      </c>
      <c r="H19" s="23">
        <f t="shared" si="0"/>
        <v>0</v>
      </c>
    </row>
    <row r="20" spans="2:8">
      <c r="B20" s="21">
        <v>1974</v>
      </c>
      <c r="C20" s="33">
        <v>410</v>
      </c>
      <c r="D20" s="54">
        <v>2751271.4459770117</v>
      </c>
      <c r="E20" s="22">
        <v>20</v>
      </c>
      <c r="F20" s="50">
        <f>1/Dashboard!$B$2</f>
        <v>3.5714285714285712E-2</v>
      </c>
      <c r="G20" s="50">
        <f>MAX(0,1-F20/2-SUM(F21:F$55))</f>
        <v>0</v>
      </c>
      <c r="H20" s="23">
        <f t="shared" si="0"/>
        <v>0</v>
      </c>
    </row>
    <row r="21" spans="2:8">
      <c r="B21" s="21">
        <v>1975</v>
      </c>
      <c r="C21" s="33">
        <v>624</v>
      </c>
      <c r="D21" s="54">
        <v>1381034.7</v>
      </c>
      <c r="E21" s="22">
        <v>20</v>
      </c>
      <c r="F21" s="50">
        <f>1/Dashboard!$B$2</f>
        <v>3.5714285714285712E-2</v>
      </c>
      <c r="G21" s="50">
        <f>MAX(0,1-F21/2-SUM(F22:F$55))</f>
        <v>0</v>
      </c>
      <c r="H21" s="23">
        <f t="shared" si="0"/>
        <v>0</v>
      </c>
    </row>
    <row r="22" spans="2:8">
      <c r="B22" s="21">
        <v>1976</v>
      </c>
      <c r="C22" s="33">
        <v>1108</v>
      </c>
      <c r="D22" s="54">
        <v>1101823.7</v>
      </c>
      <c r="E22" s="22">
        <v>20</v>
      </c>
      <c r="F22" s="50">
        <f>1/Dashboard!$B$2</f>
        <v>3.5714285714285712E-2</v>
      </c>
      <c r="G22" s="50">
        <f>MAX(0,1-F22/2-SUM(F23:F$55))</f>
        <v>0</v>
      </c>
      <c r="H22" s="23">
        <f t="shared" si="0"/>
        <v>0</v>
      </c>
    </row>
    <row r="23" spans="2:8">
      <c r="B23" s="21">
        <v>1977</v>
      </c>
      <c r="C23" s="33">
        <v>1116</v>
      </c>
      <c r="D23" s="54">
        <v>946721.6</v>
      </c>
      <c r="E23" s="22">
        <v>20</v>
      </c>
      <c r="F23" s="50">
        <f>1/Dashboard!$B$2</f>
        <v>3.5714285714285712E-2</v>
      </c>
      <c r="G23" s="50">
        <f>MAX(0,1-F23/2-SUM(F24:F$55))</f>
        <v>0</v>
      </c>
      <c r="H23" s="23">
        <f t="shared" si="0"/>
        <v>0</v>
      </c>
    </row>
    <row r="24" spans="2:8">
      <c r="B24" s="21">
        <v>1978</v>
      </c>
      <c r="C24" s="33">
        <v>1413</v>
      </c>
      <c r="D24" s="54">
        <v>371650.24714881781</v>
      </c>
      <c r="E24" s="22">
        <v>20</v>
      </c>
      <c r="F24" s="50">
        <f>1/Dashboard!$B$2</f>
        <v>3.5714285714285712E-2</v>
      </c>
      <c r="G24" s="50">
        <f>MAX(0,1-F24/2-SUM(F25:F$55))</f>
        <v>0</v>
      </c>
      <c r="H24" s="23">
        <f t="shared" si="0"/>
        <v>0</v>
      </c>
    </row>
    <row r="25" spans="2:8">
      <c r="B25" s="21">
        <v>1979</v>
      </c>
      <c r="C25" s="33">
        <v>909</v>
      </c>
      <c r="D25" s="54">
        <v>372606.59389721625</v>
      </c>
      <c r="E25" s="22">
        <v>20</v>
      </c>
      <c r="F25" s="50">
        <f>1/Dashboard!$B$2</f>
        <v>3.5714285714285712E-2</v>
      </c>
      <c r="G25" s="50">
        <f>MAX(0,1-F25/2-SUM(F26:F$55))</f>
        <v>0</v>
      </c>
      <c r="H25" s="23">
        <f t="shared" si="0"/>
        <v>0</v>
      </c>
    </row>
    <row r="26" spans="2:8">
      <c r="B26" s="21">
        <v>1980</v>
      </c>
      <c r="C26" s="33">
        <v>1008</v>
      </c>
      <c r="D26" s="54">
        <v>396971.43490304705</v>
      </c>
      <c r="E26" s="22">
        <v>20</v>
      </c>
      <c r="F26" s="50">
        <f>1/Dashboard!$B$2</f>
        <v>3.5714285714285712E-2</v>
      </c>
      <c r="G26" s="50">
        <f>MAX(0,1-F26/2-SUM(F27:F$55))</f>
        <v>0</v>
      </c>
      <c r="H26" s="23">
        <f t="shared" si="0"/>
        <v>0</v>
      </c>
    </row>
    <row r="27" spans="2:8">
      <c r="B27" s="21">
        <v>1981</v>
      </c>
      <c r="C27" s="33">
        <v>1394</v>
      </c>
      <c r="D27" s="54">
        <v>42286.215073185922</v>
      </c>
      <c r="E27" s="22">
        <v>20</v>
      </c>
      <c r="F27" s="50">
        <f>1/Dashboard!$B$2</f>
        <v>3.5714285714285712E-2</v>
      </c>
      <c r="G27" s="50">
        <f>MAX(0,1-F27/2-SUM(F28:F$55))</f>
        <v>1.7857142857143127E-2</v>
      </c>
      <c r="H27" s="23">
        <f t="shared" si="0"/>
        <v>755.11098344976006</v>
      </c>
    </row>
    <row r="28" spans="2:8">
      <c r="B28" s="21">
        <v>1982</v>
      </c>
      <c r="C28" s="33">
        <v>1434</v>
      </c>
      <c r="D28" s="54">
        <v>227377.55844529753</v>
      </c>
      <c r="E28" s="22">
        <v>20</v>
      </c>
      <c r="F28" s="50">
        <f>1/Dashboard!$B$2</f>
        <v>3.5714285714285712E-2</v>
      </c>
      <c r="G28" s="50">
        <f>MAX(0,1-F28/2-SUM(F29:F$55))</f>
        <v>5.3571428571428825E-2</v>
      </c>
      <c r="H28" s="23">
        <f t="shared" si="0"/>
        <v>12180.94063099814</v>
      </c>
    </row>
    <row r="29" spans="2:8">
      <c r="B29" s="21">
        <v>1983</v>
      </c>
      <c r="C29" s="33">
        <v>1390</v>
      </c>
      <c r="D29" s="54">
        <v>242535.27096774196</v>
      </c>
      <c r="E29" s="22">
        <v>20</v>
      </c>
      <c r="F29" s="50">
        <f>1/Dashboard!$B$2</f>
        <v>3.5714285714285712E-2</v>
      </c>
      <c r="G29" s="50">
        <f>MAX(0,1-F29/2-SUM(F30:F$55))</f>
        <v>8.9285714285714524E-2</v>
      </c>
      <c r="H29" s="23">
        <f t="shared" si="0"/>
        <v>21654.934907834162</v>
      </c>
    </row>
    <row r="30" spans="2:8">
      <c r="B30" s="21">
        <v>1984</v>
      </c>
      <c r="C30" s="33">
        <v>1459</v>
      </c>
      <c r="D30" s="54">
        <v>245598.58237015363</v>
      </c>
      <c r="E30" s="22">
        <v>20</v>
      </c>
      <c r="F30" s="50">
        <f>1/Dashboard!$B$2</f>
        <v>3.5714285714285712E-2</v>
      </c>
      <c r="G30" s="50">
        <f>MAX(0,1-F30/2-SUM(F31:F$55))</f>
        <v>0.12500000000000022</v>
      </c>
      <c r="H30" s="23">
        <f t="shared" si="0"/>
        <v>30699.822796269258</v>
      </c>
    </row>
    <row r="31" spans="2:8">
      <c r="B31" s="21">
        <v>1985</v>
      </c>
      <c r="C31" s="33">
        <v>1911</v>
      </c>
      <c r="D31" s="54">
        <v>518374.16129032255</v>
      </c>
      <c r="E31" s="22">
        <v>20</v>
      </c>
      <c r="F31" s="50">
        <f>1/Dashboard!$B$2</f>
        <v>3.5714285714285712E-2</v>
      </c>
      <c r="G31" s="50">
        <f>MAX(0,1-F31/2-SUM(F32:F$55))</f>
        <v>0.16071428571428592</v>
      </c>
      <c r="H31" s="23">
        <f t="shared" si="0"/>
        <v>83310.133064516223</v>
      </c>
    </row>
    <row r="32" spans="2:8">
      <c r="B32" s="21">
        <v>1986</v>
      </c>
      <c r="C32" s="33">
        <v>1410</v>
      </c>
      <c r="D32" s="54">
        <v>450836.59245283023</v>
      </c>
      <c r="E32" s="22">
        <v>20</v>
      </c>
      <c r="F32" s="50">
        <f>1/Dashboard!$B$2</f>
        <v>3.5714285714285712E-2</v>
      </c>
      <c r="G32" s="50">
        <f>MAX(0,1-F32/2-SUM(F33:F$55))</f>
        <v>0.19642857142857162</v>
      </c>
      <c r="H32" s="23">
        <f t="shared" si="0"/>
        <v>88557.187803234599</v>
      </c>
    </row>
    <row r="33" spans="2:8">
      <c r="B33" s="21">
        <v>1987</v>
      </c>
      <c r="C33" s="33">
        <v>1503</v>
      </c>
      <c r="D33" s="54">
        <v>263376.87763599731</v>
      </c>
      <c r="E33" s="22">
        <v>20</v>
      </c>
      <c r="F33" s="50">
        <f>1/Dashboard!$B$2</f>
        <v>3.5714285714285712E-2</v>
      </c>
      <c r="G33" s="50">
        <f>MAX(0,1-F33/2-SUM(F34:F$55))</f>
        <v>0.23214285714285732</v>
      </c>
      <c r="H33" s="23">
        <f t="shared" si="0"/>
        <v>61141.060879785138</v>
      </c>
    </row>
    <row r="34" spans="2:8">
      <c r="B34" s="21">
        <v>1988</v>
      </c>
      <c r="C34" s="33">
        <v>1321</v>
      </c>
      <c r="D34" s="54">
        <v>107202.87794054288</v>
      </c>
      <c r="E34" s="22">
        <v>20</v>
      </c>
      <c r="F34" s="50">
        <f>1/Dashboard!$B$2</f>
        <v>3.5714285714285712E-2</v>
      </c>
      <c r="G34" s="50">
        <f>MAX(0,1-F34/2-SUM(F35:F$55))</f>
        <v>0.26785714285714302</v>
      </c>
      <c r="H34" s="23">
        <f t="shared" si="0"/>
        <v>28715.05659121686</v>
      </c>
    </row>
    <row r="35" spans="2:8">
      <c r="B35" s="21">
        <v>1989</v>
      </c>
      <c r="C35" s="33">
        <v>1619</v>
      </c>
      <c r="D35" s="54">
        <v>62181.875863437876</v>
      </c>
      <c r="E35" s="22">
        <v>20</v>
      </c>
      <c r="F35" s="50">
        <f>1/Dashboard!$B$2</f>
        <v>3.5714285714285712E-2</v>
      </c>
      <c r="G35" s="50">
        <f>MAX(0,1-F35/2-SUM(F36:F$55))</f>
        <v>0.30357142857142871</v>
      </c>
      <c r="H35" s="23">
        <f t="shared" si="0"/>
        <v>18876.640887115078</v>
      </c>
    </row>
    <row r="36" spans="2:8">
      <c r="B36" s="21">
        <v>1990</v>
      </c>
      <c r="C36" s="33">
        <v>1328</v>
      </c>
      <c r="D36" s="54">
        <v>102084.81198202695</v>
      </c>
      <c r="E36" s="22">
        <v>20</v>
      </c>
      <c r="F36" s="50">
        <f>1/Dashboard!$B$2</f>
        <v>3.5714285714285712E-2</v>
      </c>
      <c r="G36" s="50">
        <f>MAX(0,1-F36/2-SUM(F37:F$55))</f>
        <v>0.33928571428571441</v>
      </c>
      <c r="H36" s="23">
        <f t="shared" ref="H36:H54" si="1">D36*G36</f>
        <v>34635.918351044871</v>
      </c>
    </row>
    <row r="37" spans="2:8">
      <c r="B37" s="21">
        <v>1991</v>
      </c>
      <c r="C37" s="33">
        <v>1338</v>
      </c>
      <c r="D37" s="54">
        <v>-159139.10667255864</v>
      </c>
      <c r="E37" s="28">
        <v>25</v>
      </c>
      <c r="F37" s="50">
        <f>1/Dashboard!$B$2</f>
        <v>3.5714285714285712E-2</v>
      </c>
      <c r="G37" s="50">
        <f>MAX(0,1-F37/2-SUM(F38:F$55))</f>
        <v>0.37500000000000011</v>
      </c>
      <c r="H37" s="23">
        <f t="shared" si="1"/>
        <v>-59677.165002209505</v>
      </c>
    </row>
    <row r="38" spans="2:8">
      <c r="B38" s="21">
        <v>1992</v>
      </c>
      <c r="C38" s="33">
        <v>1244</v>
      </c>
      <c r="D38" s="54">
        <v>117989.67231302627</v>
      </c>
      <c r="E38" s="28">
        <v>25</v>
      </c>
      <c r="F38" s="50">
        <f>1/Dashboard!$B$2</f>
        <v>3.5714285714285712E-2</v>
      </c>
      <c r="G38" s="50">
        <f>MAX(0,1-F38/2-SUM(F39:F$55))</f>
        <v>0.41071428571428581</v>
      </c>
      <c r="H38" s="23">
        <f t="shared" si="1"/>
        <v>48460.043985707227</v>
      </c>
    </row>
    <row r="39" spans="2:8">
      <c r="B39" s="21">
        <v>1993</v>
      </c>
      <c r="C39" s="33">
        <v>1240</v>
      </c>
      <c r="D39" s="54">
        <v>140608.84064665122</v>
      </c>
      <c r="E39" s="28">
        <v>25</v>
      </c>
      <c r="F39" s="50">
        <f>1/Dashboard!$B$2</f>
        <v>3.5714285714285712E-2</v>
      </c>
      <c r="G39" s="50">
        <f>MAX(0,1-F39/2-SUM(F40:F$55))</f>
        <v>0.44642857142857151</v>
      </c>
      <c r="H39" s="23">
        <f t="shared" si="1"/>
        <v>62771.803860112166</v>
      </c>
    </row>
    <row r="40" spans="2:8">
      <c r="B40" s="21">
        <v>1994</v>
      </c>
      <c r="C40" s="33">
        <v>1506</v>
      </c>
      <c r="D40" s="54">
        <v>-122038.38051740653</v>
      </c>
      <c r="E40" s="28">
        <v>25</v>
      </c>
      <c r="F40" s="50">
        <f>1/Dashboard!$B$2</f>
        <v>3.5714285714285712E-2</v>
      </c>
      <c r="G40" s="50">
        <f>MAX(0,1-F40/2-SUM(F41:F$55))</f>
        <v>0.48214285714285726</v>
      </c>
      <c r="H40" s="23">
        <f t="shared" si="1"/>
        <v>-58839.933463749592</v>
      </c>
    </row>
    <row r="41" spans="2:8">
      <c r="B41" s="21">
        <v>1995</v>
      </c>
      <c r="C41" s="33">
        <v>1258</v>
      </c>
      <c r="D41" s="54">
        <v>-14954.993406593421</v>
      </c>
      <c r="E41" s="28">
        <v>25</v>
      </c>
      <c r="F41" s="50">
        <f>1/Dashboard!$B$2</f>
        <v>3.5714285714285712E-2</v>
      </c>
      <c r="G41" s="50">
        <f>MAX(0,1-F41/2-SUM(F42:F$55))</f>
        <v>0.51785714285714302</v>
      </c>
      <c r="H41" s="23">
        <f t="shared" si="1"/>
        <v>-7744.5501569858816</v>
      </c>
    </row>
    <row r="42" spans="2:8">
      <c r="B42" s="21">
        <v>1996</v>
      </c>
      <c r="C42" s="33">
        <v>1162</v>
      </c>
      <c r="D42" s="54">
        <v>-4391.5359899592004</v>
      </c>
      <c r="E42" s="28">
        <v>25</v>
      </c>
      <c r="F42" s="50">
        <f>1/Dashboard!$B$2</f>
        <v>3.5714285714285712E-2</v>
      </c>
      <c r="G42" s="50">
        <f>MAX(0,1-F42/2-SUM(F43:F$55))</f>
        <v>0.5535714285714286</v>
      </c>
      <c r="H42" s="23">
        <f t="shared" si="1"/>
        <v>-2431.0288515845573</v>
      </c>
    </row>
    <row r="43" spans="2:8">
      <c r="B43" s="21">
        <v>1997</v>
      </c>
      <c r="C43" s="33">
        <v>1450</v>
      </c>
      <c r="D43" s="54">
        <v>-12624.217054263514</v>
      </c>
      <c r="E43" s="28">
        <v>25</v>
      </c>
      <c r="F43" s="50">
        <f>1/Dashboard!$B$2</f>
        <v>3.5714285714285712E-2</v>
      </c>
      <c r="G43" s="50">
        <f>MAX(0,1-F43/2-SUM(F44:F$55))</f>
        <v>0.58928571428571441</v>
      </c>
      <c r="H43" s="23">
        <f t="shared" si="1"/>
        <v>-7439.270764119572</v>
      </c>
    </row>
    <row r="44" spans="2:8">
      <c r="B44" s="21">
        <v>1998</v>
      </c>
      <c r="C44" s="33">
        <v>1529</v>
      </c>
      <c r="D44" s="54">
        <v>38139.614877757849</v>
      </c>
      <c r="E44" s="28">
        <v>25</v>
      </c>
      <c r="F44" s="50">
        <f>1/Dashboard!$B$2</f>
        <v>3.5714285714285712E-2</v>
      </c>
      <c r="G44" s="50">
        <f>MAX(0,1-F44/2-SUM(F45:F$55))</f>
        <v>0.625</v>
      </c>
      <c r="H44" s="23">
        <f t="shared" si="1"/>
        <v>23837.259298598656</v>
      </c>
    </row>
    <row r="45" spans="2:8">
      <c r="B45" s="21">
        <v>1999</v>
      </c>
      <c r="C45" s="33">
        <v>1629</v>
      </c>
      <c r="D45" s="54">
        <v>45868.997073596867</v>
      </c>
      <c r="E45" s="28">
        <v>25</v>
      </c>
      <c r="F45" s="50">
        <f>1/Dashboard!$B$2</f>
        <v>3.5714285714285712E-2</v>
      </c>
      <c r="G45" s="50">
        <f>MAX(0,1-F45/2-SUM(F46:F$55))</f>
        <v>0.66071428571428581</v>
      </c>
      <c r="H45" s="23">
        <f t="shared" si="1"/>
        <v>30306.30163791222</v>
      </c>
    </row>
    <row r="46" spans="2:8">
      <c r="B46" s="21">
        <v>2000</v>
      </c>
      <c r="C46" s="33">
        <v>1306</v>
      </c>
      <c r="D46" s="54">
        <v>42760.988902176498</v>
      </c>
      <c r="E46" s="28">
        <v>25</v>
      </c>
      <c r="F46" s="50">
        <f>1/Dashboard!$B$2</f>
        <v>3.5714285714285712E-2</v>
      </c>
      <c r="G46" s="50">
        <f>MAX(0,1-F46/2-SUM(F47:F$55))</f>
        <v>0.6964285714285714</v>
      </c>
      <c r="H46" s="23">
        <f t="shared" si="1"/>
        <v>29779.974414015775</v>
      </c>
    </row>
    <row r="47" spans="2:8">
      <c r="B47" s="21">
        <v>2001</v>
      </c>
      <c r="C47" s="33">
        <v>1506</v>
      </c>
      <c r="D47" s="54">
        <v>62349.432121573307</v>
      </c>
      <c r="E47" s="28">
        <v>25</v>
      </c>
      <c r="F47" s="50">
        <f>1/Dashboard!$B$2</f>
        <v>3.5714285714285712E-2</v>
      </c>
      <c r="G47" s="50">
        <f>MAX(0,1-F47/2-SUM(F48:F$55))</f>
        <v>0.73214285714285721</v>
      </c>
      <c r="H47" s="23">
        <f t="shared" si="1"/>
        <v>45648.691374723319</v>
      </c>
    </row>
    <row r="48" spans="2:8">
      <c r="B48" s="21">
        <v>2002</v>
      </c>
      <c r="C48" s="33">
        <v>1305</v>
      </c>
      <c r="D48" s="54">
        <v>-8873.035306122445</v>
      </c>
      <c r="E48" s="28">
        <v>25</v>
      </c>
      <c r="F48" s="50">
        <f>1/Dashboard!$B$2</f>
        <v>3.5714285714285712E-2</v>
      </c>
      <c r="G48" s="50">
        <f>MAX(0,1-F48/2-SUM(F49:F$55))</f>
        <v>0.76785714285714279</v>
      </c>
      <c r="H48" s="23">
        <f t="shared" si="1"/>
        <v>-6813.2235386297343</v>
      </c>
    </row>
    <row r="49" spans="1:8">
      <c r="B49" s="21">
        <v>2003</v>
      </c>
      <c r="C49" s="33">
        <v>1582</v>
      </c>
      <c r="D49" s="54">
        <v>41856.192384219612</v>
      </c>
      <c r="E49" s="28">
        <v>25</v>
      </c>
      <c r="F49" s="50">
        <f>1/Dashboard!$B$2</f>
        <v>3.5714285714285712E-2</v>
      </c>
      <c r="G49" s="50">
        <f>MAX(0,1-F49/2-SUM(F50:F$55))</f>
        <v>0.8035714285714286</v>
      </c>
      <c r="H49" s="23">
        <f t="shared" si="1"/>
        <v>33634.4403087479</v>
      </c>
    </row>
    <row r="50" spans="1:8">
      <c r="B50" s="21">
        <v>2004</v>
      </c>
      <c r="C50" s="33">
        <v>1524</v>
      </c>
      <c r="D50" s="54">
        <v>20483.095925626345</v>
      </c>
      <c r="E50" s="28">
        <v>25</v>
      </c>
      <c r="F50" s="50">
        <f>1/Dashboard!$B$2</f>
        <v>3.5714285714285712E-2</v>
      </c>
      <c r="G50" s="50">
        <f>MAX(0,1-F50/2-SUM(F51:F$55))</f>
        <v>0.83928571428571419</v>
      </c>
      <c r="H50" s="23">
        <f t="shared" si="1"/>
        <v>17191.169794722107</v>
      </c>
    </row>
    <row r="51" spans="1:8">
      <c r="B51" s="21">
        <v>2005</v>
      </c>
      <c r="C51" s="33">
        <v>1959</v>
      </c>
      <c r="D51" s="54">
        <v>733869.1096747116</v>
      </c>
      <c r="E51" s="28">
        <v>25</v>
      </c>
      <c r="F51" s="50">
        <f>1/Dashboard!$B$2</f>
        <v>3.5714285714285712E-2</v>
      </c>
      <c r="G51" s="50">
        <f>MAX(0,1-F51/2-SUM(F52:F$55))</f>
        <v>0.875</v>
      </c>
      <c r="H51" s="23">
        <f t="shared" si="1"/>
        <v>642135.47096537263</v>
      </c>
    </row>
    <row r="52" spans="1:8">
      <c r="B52" s="21">
        <v>2006</v>
      </c>
      <c r="C52" s="33">
        <v>1984</v>
      </c>
      <c r="D52" s="54">
        <v>292183.03913137887</v>
      </c>
      <c r="E52" s="28">
        <v>25</v>
      </c>
      <c r="F52" s="50">
        <f>1/Dashboard!$B$2</f>
        <v>3.5714285714285712E-2</v>
      </c>
      <c r="G52" s="50">
        <f>MAX(0,1-F52/2-SUM(F53:F$55))</f>
        <v>0.9107142857142857</v>
      </c>
      <c r="H52" s="23">
        <f t="shared" si="1"/>
        <v>266095.26778036292</v>
      </c>
    </row>
    <row r="53" spans="1:8">
      <c r="B53" s="21">
        <v>2007</v>
      </c>
      <c r="C53" s="33">
        <v>1658</v>
      </c>
      <c r="D53" s="54">
        <v>130765.31342680613</v>
      </c>
      <c r="E53" s="28">
        <v>25</v>
      </c>
      <c r="F53" s="50">
        <f>1/Dashboard!$B$2</f>
        <v>3.5714285714285712E-2</v>
      </c>
      <c r="G53" s="50">
        <f>MAX(0,1-F53/2-SUM(F54:F$55))</f>
        <v>0.9464285714285714</v>
      </c>
      <c r="H53" s="23">
        <f t="shared" si="1"/>
        <v>123760.0287789415</v>
      </c>
    </row>
    <row r="54" spans="1:8">
      <c r="B54" s="21">
        <v>2008</v>
      </c>
      <c r="C54" s="33">
        <v>1412</v>
      </c>
      <c r="D54" s="54">
        <v>159849.25871972297</v>
      </c>
      <c r="E54" s="28">
        <v>25</v>
      </c>
      <c r="F54" s="50">
        <f>1/Dashboard!$B$2</f>
        <v>3.5714285714285712E-2</v>
      </c>
      <c r="G54" s="50">
        <f>MAX(0,1-F54/2-SUM(F55:F$55))</f>
        <v>0.9821428571428571</v>
      </c>
      <c r="H54" s="23">
        <f t="shared" si="1"/>
        <v>156994.80767115648</v>
      </c>
    </row>
    <row r="55" spans="1:8" ht="15">
      <c r="C55" s="34"/>
      <c r="D55" s="34"/>
      <c r="H55" s="13"/>
    </row>
    <row r="56" spans="1:8" ht="13.5" customHeight="1">
      <c r="B56" s="35"/>
      <c r="C56" s="52"/>
      <c r="D56" s="52"/>
      <c r="G56" s="26" t="s">
        <v>51</v>
      </c>
      <c r="H56" s="17">
        <f>SUM(H4:H54)</f>
        <v>1718196.8949885585</v>
      </c>
    </row>
    <row r="57" spans="1:8">
      <c r="C57" s="52"/>
      <c r="D57" s="52"/>
    </row>
    <row r="58" spans="1:8" ht="15">
      <c r="A58" s="27" t="s">
        <v>12</v>
      </c>
      <c r="B58" s="21">
        <v>1958</v>
      </c>
      <c r="C58" s="55">
        <v>0</v>
      </c>
      <c r="D58" s="55">
        <v>0</v>
      </c>
      <c r="H58" s="23">
        <f t="shared" ref="H58:H89" si="2">D58*G4</f>
        <v>0</v>
      </c>
    </row>
    <row r="59" spans="1:8">
      <c r="B59" s="21">
        <v>1959</v>
      </c>
      <c r="C59" s="55">
        <v>0</v>
      </c>
      <c r="D59" s="54">
        <v>0</v>
      </c>
      <c r="H59" s="23">
        <f t="shared" si="2"/>
        <v>0</v>
      </c>
    </row>
    <row r="60" spans="1:8">
      <c r="B60" s="21">
        <v>1960</v>
      </c>
      <c r="C60" s="54">
        <v>0</v>
      </c>
      <c r="D60" s="54">
        <v>0</v>
      </c>
      <c r="H60" s="23">
        <f t="shared" si="2"/>
        <v>0</v>
      </c>
    </row>
    <row r="61" spans="1:8">
      <c r="B61" s="21">
        <v>1961</v>
      </c>
      <c r="C61" s="54">
        <v>0</v>
      </c>
      <c r="D61" s="54">
        <v>0</v>
      </c>
      <c r="H61" s="23">
        <f t="shared" si="2"/>
        <v>0</v>
      </c>
    </row>
    <row r="62" spans="1:8">
      <c r="B62" s="21">
        <v>1962</v>
      </c>
      <c r="C62" s="54">
        <v>0</v>
      </c>
      <c r="D62" s="54">
        <v>0</v>
      </c>
      <c r="H62" s="23">
        <f t="shared" si="2"/>
        <v>0</v>
      </c>
    </row>
    <row r="63" spans="1:8">
      <c r="B63" s="21">
        <v>1963</v>
      </c>
      <c r="C63" s="54">
        <v>0</v>
      </c>
      <c r="D63" s="54">
        <v>0</v>
      </c>
      <c r="H63" s="23">
        <f t="shared" si="2"/>
        <v>0</v>
      </c>
    </row>
    <row r="64" spans="1:8">
      <c r="B64" s="21">
        <v>1964</v>
      </c>
      <c r="C64" s="54">
        <v>0</v>
      </c>
      <c r="D64" s="54">
        <v>0</v>
      </c>
      <c r="H64" s="23">
        <f t="shared" si="2"/>
        <v>0</v>
      </c>
    </row>
    <row r="65" spans="2:8">
      <c r="B65" s="21">
        <v>1965</v>
      </c>
      <c r="C65" s="54">
        <v>0</v>
      </c>
      <c r="D65" s="54">
        <v>0</v>
      </c>
      <c r="H65" s="23">
        <f t="shared" si="2"/>
        <v>0</v>
      </c>
    </row>
    <row r="66" spans="2:8">
      <c r="B66" s="21">
        <v>1966</v>
      </c>
      <c r="C66" s="54">
        <v>0</v>
      </c>
      <c r="D66" s="54">
        <v>0</v>
      </c>
      <c r="H66" s="23">
        <f t="shared" si="2"/>
        <v>0</v>
      </c>
    </row>
    <row r="67" spans="2:8">
      <c r="B67" s="21">
        <v>1967</v>
      </c>
      <c r="C67" s="54">
        <v>0</v>
      </c>
      <c r="D67" s="54">
        <v>0</v>
      </c>
      <c r="H67" s="23">
        <f t="shared" si="2"/>
        <v>0</v>
      </c>
    </row>
    <row r="68" spans="2:8">
      <c r="B68" s="21">
        <v>1968</v>
      </c>
      <c r="C68" s="54">
        <v>0</v>
      </c>
      <c r="D68" s="54">
        <v>0</v>
      </c>
      <c r="H68" s="23">
        <f t="shared" si="2"/>
        <v>0</v>
      </c>
    </row>
    <row r="69" spans="2:8">
      <c r="B69" s="21">
        <v>1969</v>
      </c>
      <c r="C69" s="54">
        <v>0</v>
      </c>
      <c r="D69" s="54">
        <v>0</v>
      </c>
      <c r="H69" s="23">
        <f t="shared" si="2"/>
        <v>0</v>
      </c>
    </row>
    <row r="70" spans="2:8">
      <c r="B70" s="21">
        <v>1970</v>
      </c>
      <c r="C70" s="54">
        <v>0</v>
      </c>
      <c r="D70" s="54">
        <v>0</v>
      </c>
      <c r="H70" s="23">
        <f t="shared" si="2"/>
        <v>0</v>
      </c>
    </row>
    <row r="71" spans="2:8">
      <c r="B71" s="21">
        <v>1971</v>
      </c>
      <c r="C71" s="54">
        <v>0</v>
      </c>
      <c r="D71" s="54">
        <v>0</v>
      </c>
      <c r="H71" s="23">
        <f t="shared" si="2"/>
        <v>0</v>
      </c>
    </row>
    <row r="72" spans="2:8">
      <c r="B72" s="21">
        <v>1972</v>
      </c>
      <c r="C72" s="54">
        <v>0</v>
      </c>
      <c r="D72" s="54">
        <v>0</v>
      </c>
      <c r="H72" s="23">
        <f t="shared" si="2"/>
        <v>0</v>
      </c>
    </row>
    <row r="73" spans="2:8">
      <c r="B73" s="21">
        <v>1973</v>
      </c>
      <c r="C73" s="54">
        <v>2</v>
      </c>
      <c r="D73" s="54">
        <v>211802.88461538462</v>
      </c>
      <c r="H73" s="23">
        <f t="shared" si="2"/>
        <v>0</v>
      </c>
    </row>
    <row r="74" spans="2:8">
      <c r="B74" s="21">
        <v>1974</v>
      </c>
      <c r="C74" s="54">
        <v>1</v>
      </c>
      <c r="D74" s="54">
        <v>167760.4540229885</v>
      </c>
      <c r="H74" s="23">
        <f t="shared" si="2"/>
        <v>0</v>
      </c>
    </row>
    <row r="75" spans="2:8">
      <c r="B75" s="21">
        <v>1975</v>
      </c>
      <c r="C75" s="54">
        <v>0</v>
      </c>
      <c r="D75" s="54">
        <v>0</v>
      </c>
      <c r="H75" s="23">
        <f t="shared" si="2"/>
        <v>0</v>
      </c>
    </row>
    <row r="76" spans="2:8">
      <c r="B76" s="21">
        <v>1976</v>
      </c>
      <c r="C76" s="54">
        <v>0</v>
      </c>
      <c r="D76" s="54">
        <v>0</v>
      </c>
      <c r="H76" s="23">
        <f t="shared" si="2"/>
        <v>0</v>
      </c>
    </row>
    <row r="77" spans="2:8">
      <c r="B77" s="21">
        <v>1977</v>
      </c>
      <c r="C77" s="54">
        <v>0</v>
      </c>
      <c r="D77" s="54">
        <v>0</v>
      </c>
      <c r="H77" s="23">
        <f t="shared" si="2"/>
        <v>0</v>
      </c>
    </row>
    <row r="78" spans="2:8">
      <c r="B78" s="21">
        <v>1978</v>
      </c>
      <c r="C78" s="54">
        <v>1</v>
      </c>
      <c r="D78" s="54">
        <v>6575.5528511821976</v>
      </c>
      <c r="H78" s="23">
        <f t="shared" si="2"/>
        <v>0</v>
      </c>
    </row>
    <row r="79" spans="2:8">
      <c r="B79" s="21">
        <v>1979</v>
      </c>
      <c r="C79" s="54">
        <v>1</v>
      </c>
      <c r="D79" s="54">
        <v>10247.706102783724</v>
      </c>
      <c r="H79" s="23">
        <f t="shared" si="2"/>
        <v>0</v>
      </c>
    </row>
    <row r="80" spans="2:8">
      <c r="B80" s="21">
        <v>1980</v>
      </c>
      <c r="C80" s="54">
        <v>3</v>
      </c>
      <c r="D80" s="54">
        <v>29536.565096952905</v>
      </c>
      <c r="H80" s="23">
        <f t="shared" si="2"/>
        <v>0</v>
      </c>
    </row>
    <row r="81" spans="2:8">
      <c r="B81" s="21">
        <v>1981</v>
      </c>
      <c r="C81" s="54">
        <v>458</v>
      </c>
      <c r="D81" s="54">
        <v>347329.38492681406</v>
      </c>
      <c r="H81" s="23">
        <f t="shared" si="2"/>
        <v>6202.3104451217732</v>
      </c>
    </row>
    <row r="82" spans="2:8">
      <c r="B82" s="21">
        <v>1982</v>
      </c>
      <c r="C82" s="54">
        <v>26</v>
      </c>
      <c r="D82" s="54">
        <v>103065.1415547025</v>
      </c>
      <c r="H82" s="23">
        <f t="shared" si="2"/>
        <v>5521.3468690019454</v>
      </c>
    </row>
    <row r="83" spans="2:8">
      <c r="B83" s="21">
        <v>1983</v>
      </c>
      <c r="C83" s="54">
        <v>25</v>
      </c>
      <c r="D83" s="54">
        <v>109053.62903225808</v>
      </c>
      <c r="H83" s="23">
        <f t="shared" si="2"/>
        <v>9736.9311635944978</v>
      </c>
    </row>
    <row r="84" spans="2:8">
      <c r="B84" s="21">
        <v>1984</v>
      </c>
      <c r="C84" s="54">
        <v>51</v>
      </c>
      <c r="D84" s="54">
        <v>214625.21762984639</v>
      </c>
      <c r="H84" s="23">
        <f t="shared" si="2"/>
        <v>26828.152203730846</v>
      </c>
    </row>
    <row r="85" spans="2:8">
      <c r="B85" s="21">
        <v>1985</v>
      </c>
      <c r="C85" s="54">
        <v>24</v>
      </c>
      <c r="D85" s="54">
        <v>162754.83870967742</v>
      </c>
      <c r="H85" s="23">
        <f t="shared" si="2"/>
        <v>26157.027649769621</v>
      </c>
    </row>
    <row r="86" spans="2:8">
      <c r="B86" s="21">
        <v>1986</v>
      </c>
      <c r="C86" s="54">
        <v>39</v>
      </c>
      <c r="D86" s="54">
        <v>311748.70754716982</v>
      </c>
      <c r="H86" s="23">
        <f t="shared" si="2"/>
        <v>61236.353268194129</v>
      </c>
    </row>
    <row r="87" spans="2:8">
      <c r="B87" s="21">
        <v>1987</v>
      </c>
      <c r="C87" s="54">
        <v>59</v>
      </c>
      <c r="D87" s="54">
        <v>258470.3223640027</v>
      </c>
      <c r="H87" s="23">
        <f t="shared" si="2"/>
        <v>60002.039120214955</v>
      </c>
    </row>
    <row r="88" spans="2:8">
      <c r="B88" s="21">
        <v>1988</v>
      </c>
      <c r="C88" s="54">
        <v>40</v>
      </c>
      <c r="D88" s="54">
        <v>81152.822059457132</v>
      </c>
      <c r="H88" s="23">
        <f t="shared" si="2"/>
        <v>21737.363051640317</v>
      </c>
    </row>
    <row r="89" spans="2:8">
      <c r="B89" s="21">
        <v>1989</v>
      </c>
      <c r="C89" s="54">
        <v>36</v>
      </c>
      <c r="D89" s="54">
        <v>34566.824136562129</v>
      </c>
      <c r="H89" s="23">
        <f t="shared" si="2"/>
        <v>10493.500184313509</v>
      </c>
    </row>
    <row r="90" spans="2:8">
      <c r="B90" s="21">
        <v>1990</v>
      </c>
      <c r="C90" s="54">
        <v>27</v>
      </c>
      <c r="D90" s="54">
        <v>51887.988017973046</v>
      </c>
      <c r="H90" s="23">
        <f t="shared" ref="H90:H108" si="3">D90*G36</f>
        <v>17604.853077526575</v>
      </c>
    </row>
    <row r="91" spans="2:8">
      <c r="B91" s="21">
        <v>1991</v>
      </c>
      <c r="C91" s="54">
        <v>37</v>
      </c>
      <c r="D91" s="54">
        <v>-110017.69332744149</v>
      </c>
      <c r="H91" s="23">
        <f t="shared" si="3"/>
        <v>-41256.63499779057</v>
      </c>
    </row>
    <row r="92" spans="2:8">
      <c r="B92" s="21">
        <v>1992</v>
      </c>
      <c r="C92" s="54">
        <v>31</v>
      </c>
      <c r="D92" s="54">
        <v>73506.427686973737</v>
      </c>
      <c r="H92" s="23">
        <f t="shared" si="3"/>
        <v>30190.139942864222</v>
      </c>
    </row>
    <row r="93" spans="2:8">
      <c r="B93" s="21">
        <v>1993</v>
      </c>
      <c r="C93" s="54">
        <v>37</v>
      </c>
      <c r="D93" s="54">
        <v>104889.65935334869</v>
      </c>
      <c r="H93" s="23">
        <f t="shared" si="3"/>
        <v>46825.740782744957</v>
      </c>
    </row>
    <row r="94" spans="2:8">
      <c r="B94" s="21">
        <v>1994</v>
      </c>
      <c r="C94" s="54">
        <v>65</v>
      </c>
      <c r="D94" s="54">
        <v>-131681.5194825934</v>
      </c>
      <c r="H94" s="23">
        <f t="shared" si="3"/>
        <v>-63489.304036250403</v>
      </c>
    </row>
    <row r="95" spans="2:8">
      <c r="B95" s="21">
        <v>1995</v>
      </c>
      <c r="C95" s="54">
        <v>88</v>
      </c>
      <c r="D95" s="54">
        <v>-26153.406593406573</v>
      </c>
      <c r="H95" s="23">
        <f t="shared" si="3"/>
        <v>-13543.728414442694</v>
      </c>
    </row>
    <row r="96" spans="2:8">
      <c r="B96" s="21">
        <v>1996</v>
      </c>
      <c r="C96" s="54">
        <v>81</v>
      </c>
      <c r="D96" s="54">
        <v>-7653.0640100407763</v>
      </c>
      <c r="H96" s="23">
        <f t="shared" si="3"/>
        <v>-4236.5175769868583</v>
      </c>
    </row>
    <row r="97" spans="1:8">
      <c r="B97" s="21">
        <v>1997</v>
      </c>
      <c r="C97" s="54">
        <v>71</v>
      </c>
      <c r="D97" s="54">
        <v>-15453.782945736428</v>
      </c>
      <c r="H97" s="23">
        <f t="shared" si="3"/>
        <v>-9106.6935215946833</v>
      </c>
    </row>
    <row r="98" spans="1:8">
      <c r="B98" s="21">
        <v>1998</v>
      </c>
      <c r="C98" s="54">
        <v>73</v>
      </c>
      <c r="D98" s="54">
        <v>45523.085122242046</v>
      </c>
      <c r="H98" s="23">
        <f t="shared" si="3"/>
        <v>28451.928201401279</v>
      </c>
    </row>
    <row r="99" spans="1:8">
      <c r="B99" s="21">
        <v>1999</v>
      </c>
      <c r="C99" s="54">
        <v>118</v>
      </c>
      <c r="D99" s="54">
        <v>83065.402926403098</v>
      </c>
      <c r="H99" s="23">
        <f t="shared" si="3"/>
        <v>54882.498362087768</v>
      </c>
    </row>
    <row r="100" spans="1:8">
      <c r="B100" s="21">
        <v>2000</v>
      </c>
      <c r="C100" s="54">
        <v>115</v>
      </c>
      <c r="D100" s="54">
        <v>94133.111097823421</v>
      </c>
      <c r="H100" s="23">
        <f t="shared" si="3"/>
        <v>65556.988085984165</v>
      </c>
    </row>
    <row r="101" spans="1:8">
      <c r="B101" s="21">
        <v>2001</v>
      </c>
      <c r="C101" s="54">
        <v>74</v>
      </c>
      <c r="D101" s="54">
        <v>76591.267878426705</v>
      </c>
      <c r="H101" s="23">
        <f t="shared" si="3"/>
        <v>56075.749696705272</v>
      </c>
    </row>
    <row r="102" spans="1:8">
      <c r="B102" s="21">
        <v>2002</v>
      </c>
      <c r="C102" s="54">
        <v>36</v>
      </c>
      <c r="D102" s="54">
        <v>-6119.3346938776085</v>
      </c>
      <c r="H102" s="23">
        <f t="shared" si="3"/>
        <v>-4698.7748542274494</v>
      </c>
    </row>
    <row r="103" spans="1:8">
      <c r="B103" s="21">
        <v>2003</v>
      </c>
      <c r="C103" s="54">
        <v>30</v>
      </c>
      <c r="D103" s="54">
        <v>19843.327615780465</v>
      </c>
      <c r="H103" s="23">
        <f t="shared" si="3"/>
        <v>15945.531119823589</v>
      </c>
    </row>
    <row r="104" spans="1:8">
      <c r="B104" s="21">
        <v>2004</v>
      </c>
      <c r="C104" s="54">
        <v>38</v>
      </c>
      <c r="D104" s="54">
        <v>12768.334074373357</v>
      </c>
      <c r="H104" s="23">
        <f t="shared" si="3"/>
        <v>10716.280383849065</v>
      </c>
    </row>
    <row r="105" spans="1:8">
      <c r="B105" s="21">
        <v>2005</v>
      </c>
      <c r="C105" s="54">
        <v>36</v>
      </c>
      <c r="D105" s="54">
        <v>337152.7303252886</v>
      </c>
      <c r="H105" s="23">
        <f t="shared" si="3"/>
        <v>295008.63903462753</v>
      </c>
    </row>
    <row r="106" spans="1:8">
      <c r="B106" s="21">
        <v>2006</v>
      </c>
      <c r="C106" s="54">
        <v>68</v>
      </c>
      <c r="D106" s="54">
        <v>250358.450868621</v>
      </c>
      <c r="H106" s="23">
        <f t="shared" si="3"/>
        <v>228005.01775535126</v>
      </c>
    </row>
    <row r="107" spans="1:8">
      <c r="B107" s="21">
        <v>2007</v>
      </c>
      <c r="C107" s="54">
        <v>102</v>
      </c>
      <c r="D107" s="54">
        <v>201116.73657319415</v>
      </c>
      <c r="H107" s="23">
        <f t="shared" si="3"/>
        <v>190342.62568534445</v>
      </c>
    </row>
    <row r="108" spans="1:8">
      <c r="B108" s="21">
        <v>2008</v>
      </c>
      <c r="C108" s="54">
        <v>36</v>
      </c>
      <c r="D108" s="54">
        <v>101886.92128027673</v>
      </c>
      <c r="H108" s="23">
        <f t="shared" si="3"/>
        <v>100067.51197170035</v>
      </c>
    </row>
    <row r="109" spans="1:8" ht="15">
      <c r="C109" s="34"/>
      <c r="D109" s="34"/>
      <c r="H109" s="13"/>
    </row>
    <row r="110" spans="1:8" ht="13.5" customHeight="1">
      <c r="A110" s="30"/>
      <c r="B110" s="26" t="s">
        <v>46</v>
      </c>
      <c r="C110" s="17">
        <f>SUM(C4:C54)+SUM(C58:C108)</f>
        <v>50690</v>
      </c>
      <c r="G110" s="26" t="s">
        <v>50</v>
      </c>
      <c r="H110" s="17">
        <f>SUM(H58:H108)</f>
        <v>1231256.8746542996</v>
      </c>
    </row>
    <row r="111" spans="1:8">
      <c r="D111" s="34"/>
    </row>
  </sheetData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H111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4.25"/>
  <cols>
    <col min="1" max="1" width="28.85546875" style="24" customWidth="1"/>
    <col min="2" max="12" width="15.85546875" style="24" customWidth="1"/>
    <col min="13" max="16384" width="9.140625" style="24"/>
  </cols>
  <sheetData>
    <row r="1" spans="1:8" ht="15">
      <c r="A1" s="48" t="s">
        <v>8</v>
      </c>
      <c r="B1" s="30"/>
      <c r="C1" s="30"/>
      <c r="D1" s="30"/>
      <c r="E1" s="30"/>
      <c r="F1" s="30"/>
      <c r="G1" s="30"/>
      <c r="H1" s="30"/>
    </row>
    <row r="3" spans="1:8" s="31" customFormat="1" ht="66" customHeight="1">
      <c r="B3" s="18" t="s">
        <v>0</v>
      </c>
      <c r="C3" s="37" t="s">
        <v>10</v>
      </c>
      <c r="D3" s="57" t="s">
        <v>52</v>
      </c>
      <c r="E3" s="19" t="s">
        <v>37</v>
      </c>
      <c r="F3" s="19" t="s">
        <v>36</v>
      </c>
      <c r="G3" s="19" t="s">
        <v>49</v>
      </c>
      <c r="H3" s="19" t="s">
        <v>48</v>
      </c>
    </row>
    <row r="4" spans="1:8" ht="15">
      <c r="A4" s="20" t="s">
        <v>47</v>
      </c>
      <c r="B4" s="21">
        <v>1958</v>
      </c>
      <c r="C4" s="33">
        <v>0</v>
      </c>
      <c r="D4" s="56">
        <v>0</v>
      </c>
      <c r="E4" s="22">
        <v>25</v>
      </c>
      <c r="F4" s="50">
        <f>1/Dashboard!$B$2</f>
        <v>3.5714285714285712E-2</v>
      </c>
      <c r="G4" s="50">
        <f>MAX(0,1-F4/2-SUM(F5:F$55))</f>
        <v>0</v>
      </c>
      <c r="H4" s="23">
        <f t="shared" ref="H4:H35" si="0">D4*G4</f>
        <v>0</v>
      </c>
    </row>
    <row r="5" spans="1:8">
      <c r="B5" s="21">
        <v>1959</v>
      </c>
      <c r="C5" s="33">
        <v>0</v>
      </c>
      <c r="D5" s="33">
        <v>0</v>
      </c>
      <c r="E5" s="22">
        <v>25</v>
      </c>
      <c r="F5" s="50">
        <f>1/Dashboard!$B$2</f>
        <v>3.5714285714285712E-2</v>
      </c>
      <c r="G5" s="50">
        <f>MAX(0,1-F5/2-SUM(F6:F$55))</f>
        <v>0</v>
      </c>
      <c r="H5" s="23">
        <f t="shared" si="0"/>
        <v>0</v>
      </c>
    </row>
    <row r="6" spans="1:8">
      <c r="B6" s="21">
        <v>1960</v>
      </c>
      <c r="C6" s="33">
        <v>0</v>
      </c>
      <c r="D6" s="33">
        <v>0</v>
      </c>
      <c r="E6" s="22">
        <v>25</v>
      </c>
      <c r="F6" s="50">
        <f>1/Dashboard!$B$2</f>
        <v>3.5714285714285712E-2</v>
      </c>
      <c r="G6" s="50">
        <f>MAX(0,1-F6/2-SUM(F7:F$55))</f>
        <v>0</v>
      </c>
      <c r="H6" s="23">
        <f t="shared" si="0"/>
        <v>0</v>
      </c>
    </row>
    <row r="7" spans="1:8">
      <c r="B7" s="21">
        <v>1961</v>
      </c>
      <c r="C7" s="33">
        <v>0</v>
      </c>
      <c r="D7" s="33">
        <v>0</v>
      </c>
      <c r="E7" s="22">
        <v>25</v>
      </c>
      <c r="F7" s="50">
        <f>1/Dashboard!$B$2</f>
        <v>3.5714285714285712E-2</v>
      </c>
      <c r="G7" s="50">
        <f>MAX(0,1-F7/2-SUM(F8:F$55))</f>
        <v>0</v>
      </c>
      <c r="H7" s="23">
        <f t="shared" si="0"/>
        <v>0</v>
      </c>
    </row>
    <row r="8" spans="1:8">
      <c r="B8" s="21">
        <v>1962</v>
      </c>
      <c r="C8" s="33">
        <v>0</v>
      </c>
      <c r="D8" s="33">
        <v>0</v>
      </c>
      <c r="E8" s="22">
        <v>25</v>
      </c>
      <c r="F8" s="50">
        <f>1/Dashboard!$B$2</f>
        <v>3.5714285714285712E-2</v>
      </c>
      <c r="G8" s="50">
        <f>MAX(0,1-F8/2-SUM(F9:F$55))</f>
        <v>0</v>
      </c>
      <c r="H8" s="23">
        <f t="shared" si="0"/>
        <v>0</v>
      </c>
    </row>
    <row r="9" spans="1:8">
      <c r="B9" s="21">
        <v>1963</v>
      </c>
      <c r="C9" s="33">
        <v>0</v>
      </c>
      <c r="D9" s="33">
        <v>0</v>
      </c>
      <c r="E9" s="22">
        <v>25</v>
      </c>
      <c r="F9" s="50">
        <f>1/Dashboard!$B$2</f>
        <v>3.5714285714285712E-2</v>
      </c>
      <c r="G9" s="50">
        <f>MAX(0,1-F9/2-SUM(F10:F$55))</f>
        <v>0</v>
      </c>
      <c r="H9" s="23">
        <f t="shared" si="0"/>
        <v>0</v>
      </c>
    </row>
    <row r="10" spans="1:8">
      <c r="B10" s="21">
        <v>1964</v>
      </c>
      <c r="C10" s="33">
        <v>0</v>
      </c>
      <c r="D10" s="33">
        <v>0</v>
      </c>
      <c r="E10" s="22">
        <v>25</v>
      </c>
      <c r="F10" s="50">
        <f>1/Dashboard!$B$2</f>
        <v>3.5714285714285712E-2</v>
      </c>
      <c r="G10" s="50">
        <f>MAX(0,1-F10/2-SUM(F11:F$55))</f>
        <v>0</v>
      </c>
      <c r="H10" s="23">
        <f t="shared" si="0"/>
        <v>0</v>
      </c>
    </row>
    <row r="11" spans="1:8">
      <c r="B11" s="21">
        <v>1965</v>
      </c>
      <c r="C11" s="33">
        <v>0</v>
      </c>
      <c r="D11" s="33">
        <v>0</v>
      </c>
      <c r="E11" s="22">
        <v>25</v>
      </c>
      <c r="F11" s="50">
        <f>1/Dashboard!$B$2</f>
        <v>3.5714285714285712E-2</v>
      </c>
      <c r="G11" s="50">
        <f>MAX(0,1-F11/2-SUM(F12:F$55))</f>
        <v>0</v>
      </c>
      <c r="H11" s="23">
        <f t="shared" si="0"/>
        <v>0</v>
      </c>
    </row>
    <row r="12" spans="1:8">
      <c r="B12" s="21">
        <v>1966</v>
      </c>
      <c r="C12" s="33">
        <v>0</v>
      </c>
      <c r="D12" s="33">
        <v>0</v>
      </c>
      <c r="E12" s="22">
        <v>25</v>
      </c>
      <c r="F12" s="50">
        <f>1/Dashboard!$B$2</f>
        <v>3.5714285714285712E-2</v>
      </c>
      <c r="G12" s="50">
        <f>MAX(0,1-F12/2-SUM(F13:F$55))</f>
        <v>0</v>
      </c>
      <c r="H12" s="23">
        <f t="shared" si="0"/>
        <v>0</v>
      </c>
    </row>
    <row r="13" spans="1:8">
      <c r="B13" s="21">
        <v>1967</v>
      </c>
      <c r="C13" s="33">
        <v>0</v>
      </c>
      <c r="D13" s="33">
        <v>0</v>
      </c>
      <c r="E13" s="22">
        <v>25</v>
      </c>
      <c r="F13" s="50">
        <f>1/Dashboard!$B$2</f>
        <v>3.5714285714285712E-2</v>
      </c>
      <c r="G13" s="50">
        <f>MAX(0,1-F13/2-SUM(F14:F$55))</f>
        <v>0</v>
      </c>
      <c r="H13" s="23">
        <f t="shared" si="0"/>
        <v>0</v>
      </c>
    </row>
    <row r="14" spans="1:8">
      <c r="B14" s="21">
        <v>1968</v>
      </c>
      <c r="C14" s="33">
        <v>0</v>
      </c>
      <c r="D14" s="33">
        <v>0</v>
      </c>
      <c r="E14" s="22">
        <v>25</v>
      </c>
      <c r="F14" s="50">
        <f>1/Dashboard!$B$2</f>
        <v>3.5714285714285712E-2</v>
      </c>
      <c r="G14" s="50">
        <f>MAX(0,1-F14/2-SUM(F15:F$55))</f>
        <v>0</v>
      </c>
      <c r="H14" s="23">
        <f t="shared" si="0"/>
        <v>0</v>
      </c>
    </row>
    <row r="15" spans="1:8">
      <c r="B15" s="21">
        <v>1969</v>
      </c>
      <c r="C15" s="33">
        <v>0</v>
      </c>
      <c r="D15" s="33">
        <v>0</v>
      </c>
      <c r="E15" s="22">
        <v>25</v>
      </c>
      <c r="F15" s="50">
        <f>1/Dashboard!$B$2</f>
        <v>3.5714285714285712E-2</v>
      </c>
      <c r="G15" s="50">
        <f>MAX(0,1-F15/2-SUM(F16:F$55))</f>
        <v>0</v>
      </c>
      <c r="H15" s="23">
        <f t="shared" si="0"/>
        <v>0</v>
      </c>
    </row>
    <row r="16" spans="1:8">
      <c r="B16" s="21">
        <v>1970</v>
      </c>
      <c r="C16" s="33">
        <v>0</v>
      </c>
      <c r="D16" s="33">
        <v>0</v>
      </c>
      <c r="E16" s="22">
        <v>25</v>
      </c>
      <c r="F16" s="50">
        <f>1/Dashboard!$B$2</f>
        <v>3.5714285714285712E-2</v>
      </c>
      <c r="G16" s="50">
        <f>MAX(0,1-F16/2-SUM(F17:F$55))</f>
        <v>0</v>
      </c>
      <c r="H16" s="23">
        <f t="shared" si="0"/>
        <v>0</v>
      </c>
    </row>
    <row r="17" spans="2:8">
      <c r="B17" s="21">
        <v>1971</v>
      </c>
      <c r="C17" s="33">
        <v>0</v>
      </c>
      <c r="D17" s="33">
        <v>0</v>
      </c>
      <c r="E17" s="22">
        <v>25</v>
      </c>
      <c r="F17" s="50">
        <f>1/Dashboard!$B$2</f>
        <v>3.5714285714285712E-2</v>
      </c>
      <c r="G17" s="50">
        <f>MAX(0,1-F17/2-SUM(F18:F$55))</f>
        <v>0</v>
      </c>
      <c r="H17" s="23">
        <f t="shared" si="0"/>
        <v>0</v>
      </c>
    </row>
    <row r="18" spans="2:8">
      <c r="B18" s="21">
        <v>1972</v>
      </c>
      <c r="C18" s="33">
        <v>0</v>
      </c>
      <c r="D18" s="33">
        <v>0</v>
      </c>
      <c r="E18" s="22">
        <v>25</v>
      </c>
      <c r="F18" s="50">
        <f>1/Dashboard!$B$2</f>
        <v>3.5714285714285712E-2</v>
      </c>
      <c r="G18" s="50">
        <f>MAX(0,1-F18/2-SUM(F19:F$55))</f>
        <v>0</v>
      </c>
      <c r="H18" s="23">
        <f t="shared" si="0"/>
        <v>0</v>
      </c>
    </row>
    <row r="19" spans="2:8">
      <c r="B19" s="21">
        <v>1973</v>
      </c>
      <c r="C19" s="33">
        <v>0</v>
      </c>
      <c r="D19" s="33">
        <v>0</v>
      </c>
      <c r="E19" s="22">
        <v>25</v>
      </c>
      <c r="F19" s="50">
        <f>1/Dashboard!$B$2</f>
        <v>3.5714285714285712E-2</v>
      </c>
      <c r="G19" s="50">
        <f>MAX(0,1-F19/2-SUM(F20:F$55))</f>
        <v>0</v>
      </c>
      <c r="H19" s="23">
        <f t="shared" si="0"/>
        <v>0</v>
      </c>
    </row>
    <row r="20" spans="2:8">
      <c r="B20" s="21">
        <v>1974</v>
      </c>
      <c r="C20" s="33">
        <v>0</v>
      </c>
      <c r="D20" s="33">
        <v>0</v>
      </c>
      <c r="E20" s="22">
        <v>25</v>
      </c>
      <c r="F20" s="50">
        <f>1/Dashboard!$B$2</f>
        <v>3.5714285714285712E-2</v>
      </c>
      <c r="G20" s="50">
        <f>MAX(0,1-F20/2-SUM(F21:F$55))</f>
        <v>0</v>
      </c>
      <c r="H20" s="23">
        <f t="shared" si="0"/>
        <v>0</v>
      </c>
    </row>
    <row r="21" spans="2:8">
      <c r="B21" s="21">
        <v>1975</v>
      </c>
      <c r="C21" s="33">
        <v>0</v>
      </c>
      <c r="D21" s="33">
        <v>0</v>
      </c>
      <c r="E21" s="22">
        <v>25</v>
      </c>
      <c r="F21" s="50">
        <f>1/Dashboard!$B$2</f>
        <v>3.5714285714285712E-2</v>
      </c>
      <c r="G21" s="50">
        <f>MAX(0,1-F21/2-SUM(F22:F$55))</f>
        <v>0</v>
      </c>
      <c r="H21" s="23">
        <f t="shared" si="0"/>
        <v>0</v>
      </c>
    </row>
    <row r="22" spans="2:8">
      <c r="B22" s="21">
        <v>1976</v>
      </c>
      <c r="C22" s="33">
        <v>0</v>
      </c>
      <c r="D22" s="33">
        <v>0</v>
      </c>
      <c r="E22" s="22">
        <v>25</v>
      </c>
      <c r="F22" s="50">
        <f>1/Dashboard!$B$2</f>
        <v>3.5714285714285712E-2</v>
      </c>
      <c r="G22" s="50">
        <f>MAX(0,1-F22/2-SUM(F23:F$55))</f>
        <v>0</v>
      </c>
      <c r="H22" s="23">
        <f t="shared" si="0"/>
        <v>0</v>
      </c>
    </row>
    <row r="23" spans="2:8">
      <c r="B23" s="21">
        <v>1977</v>
      </c>
      <c r="C23" s="33">
        <v>0</v>
      </c>
      <c r="D23" s="33">
        <v>0</v>
      </c>
      <c r="E23" s="22">
        <v>25</v>
      </c>
      <c r="F23" s="50">
        <f>1/Dashboard!$B$2</f>
        <v>3.5714285714285712E-2</v>
      </c>
      <c r="G23" s="50">
        <f>MAX(0,1-F23/2-SUM(F24:F$55))</f>
        <v>0</v>
      </c>
      <c r="H23" s="23">
        <f t="shared" si="0"/>
        <v>0</v>
      </c>
    </row>
    <row r="24" spans="2:8">
      <c r="B24" s="21">
        <v>1978</v>
      </c>
      <c r="C24" s="33">
        <v>0</v>
      </c>
      <c r="D24" s="33">
        <v>0</v>
      </c>
      <c r="E24" s="22">
        <v>25</v>
      </c>
      <c r="F24" s="50">
        <f>1/Dashboard!$B$2</f>
        <v>3.5714285714285712E-2</v>
      </c>
      <c r="G24" s="50">
        <f>MAX(0,1-F24/2-SUM(F25:F$55))</f>
        <v>0</v>
      </c>
      <c r="H24" s="23">
        <f t="shared" si="0"/>
        <v>0</v>
      </c>
    </row>
    <row r="25" spans="2:8">
      <c r="B25" s="21">
        <v>1979</v>
      </c>
      <c r="C25" s="33">
        <v>0</v>
      </c>
      <c r="D25" s="33">
        <v>0</v>
      </c>
      <c r="E25" s="22">
        <v>25</v>
      </c>
      <c r="F25" s="50">
        <f>1/Dashboard!$B$2</f>
        <v>3.5714285714285712E-2</v>
      </c>
      <c r="G25" s="50">
        <f>MAX(0,1-F25/2-SUM(F26:F$55))</f>
        <v>0</v>
      </c>
      <c r="H25" s="23">
        <f t="shared" si="0"/>
        <v>0</v>
      </c>
    </row>
    <row r="26" spans="2:8">
      <c r="B26" s="21">
        <v>1980</v>
      </c>
      <c r="C26" s="33">
        <v>0</v>
      </c>
      <c r="D26" s="33">
        <v>0</v>
      </c>
      <c r="E26" s="22">
        <v>25</v>
      </c>
      <c r="F26" s="50">
        <f>1/Dashboard!$B$2</f>
        <v>3.5714285714285712E-2</v>
      </c>
      <c r="G26" s="50">
        <f>MAX(0,1-F26/2-SUM(F27:F$55))</f>
        <v>0</v>
      </c>
      <c r="H26" s="23">
        <f t="shared" si="0"/>
        <v>0</v>
      </c>
    </row>
    <row r="27" spans="2:8">
      <c r="B27" s="21">
        <v>1981</v>
      </c>
      <c r="C27" s="33">
        <v>0</v>
      </c>
      <c r="D27" s="33">
        <v>0</v>
      </c>
      <c r="E27" s="22">
        <v>25</v>
      </c>
      <c r="F27" s="50">
        <f>1/Dashboard!$B$2</f>
        <v>3.5714285714285712E-2</v>
      </c>
      <c r="G27" s="50">
        <f>MAX(0,1-F27/2-SUM(F28:F$55))</f>
        <v>1.7857142857143127E-2</v>
      </c>
      <c r="H27" s="23">
        <f t="shared" si="0"/>
        <v>0</v>
      </c>
    </row>
    <row r="28" spans="2:8">
      <c r="B28" s="21">
        <v>1982</v>
      </c>
      <c r="C28" s="33">
        <v>0</v>
      </c>
      <c r="D28" s="33">
        <v>0</v>
      </c>
      <c r="E28" s="22">
        <v>25</v>
      </c>
      <c r="F28" s="50">
        <f>1/Dashboard!$B$2</f>
        <v>3.5714285714285712E-2</v>
      </c>
      <c r="G28" s="50">
        <f>MAX(0,1-F28/2-SUM(F29:F$55))</f>
        <v>5.3571428571428825E-2</v>
      </c>
      <c r="H28" s="23">
        <f t="shared" si="0"/>
        <v>0</v>
      </c>
    </row>
    <row r="29" spans="2:8">
      <c r="B29" s="21">
        <v>1983</v>
      </c>
      <c r="C29" s="33">
        <v>0</v>
      </c>
      <c r="D29" s="33">
        <v>0</v>
      </c>
      <c r="E29" s="22">
        <v>25</v>
      </c>
      <c r="F29" s="50">
        <f>1/Dashboard!$B$2</f>
        <v>3.5714285714285712E-2</v>
      </c>
      <c r="G29" s="50">
        <f>MAX(0,1-F29/2-SUM(F30:F$55))</f>
        <v>8.9285714285714524E-2</v>
      </c>
      <c r="H29" s="23">
        <f t="shared" si="0"/>
        <v>0</v>
      </c>
    </row>
    <row r="30" spans="2:8">
      <c r="B30" s="21">
        <v>1984</v>
      </c>
      <c r="C30" s="33">
        <v>0</v>
      </c>
      <c r="D30" s="33">
        <v>0</v>
      </c>
      <c r="E30" s="22">
        <v>25</v>
      </c>
      <c r="F30" s="50">
        <f>1/Dashboard!$B$2</f>
        <v>3.5714285714285712E-2</v>
      </c>
      <c r="G30" s="50">
        <f>MAX(0,1-F30/2-SUM(F31:F$55))</f>
        <v>0.12500000000000022</v>
      </c>
      <c r="H30" s="23">
        <f t="shared" si="0"/>
        <v>0</v>
      </c>
    </row>
    <row r="31" spans="2:8">
      <c r="B31" s="21">
        <v>1985</v>
      </c>
      <c r="C31" s="33">
        <v>0</v>
      </c>
      <c r="D31" s="33">
        <v>0</v>
      </c>
      <c r="E31" s="22">
        <v>25</v>
      </c>
      <c r="F31" s="50">
        <f>1/Dashboard!$B$2</f>
        <v>3.5714285714285712E-2</v>
      </c>
      <c r="G31" s="50">
        <f>MAX(0,1-F31/2-SUM(F32:F$55))</f>
        <v>0.16071428571428592</v>
      </c>
      <c r="H31" s="23">
        <f t="shared" si="0"/>
        <v>0</v>
      </c>
    </row>
    <row r="32" spans="2:8">
      <c r="B32" s="21">
        <v>1986</v>
      </c>
      <c r="C32" s="33">
        <v>0</v>
      </c>
      <c r="D32" s="33">
        <v>0</v>
      </c>
      <c r="E32" s="22">
        <v>25</v>
      </c>
      <c r="F32" s="50">
        <f>1/Dashboard!$B$2</f>
        <v>3.5714285714285712E-2</v>
      </c>
      <c r="G32" s="50">
        <f>MAX(0,1-F32/2-SUM(F33:F$55))</f>
        <v>0.19642857142857162</v>
      </c>
      <c r="H32" s="23">
        <f t="shared" si="0"/>
        <v>0</v>
      </c>
    </row>
    <row r="33" spans="2:8">
      <c r="B33" s="21">
        <v>1987</v>
      </c>
      <c r="C33" s="33">
        <v>0</v>
      </c>
      <c r="D33" s="33">
        <v>0</v>
      </c>
      <c r="E33" s="22">
        <v>25</v>
      </c>
      <c r="F33" s="50">
        <f>1/Dashboard!$B$2</f>
        <v>3.5714285714285712E-2</v>
      </c>
      <c r="G33" s="50">
        <f>MAX(0,1-F33/2-SUM(F34:F$55))</f>
        <v>0.23214285714285732</v>
      </c>
      <c r="H33" s="23">
        <f t="shared" si="0"/>
        <v>0</v>
      </c>
    </row>
    <row r="34" spans="2:8">
      <c r="B34" s="21">
        <v>1988</v>
      </c>
      <c r="C34" s="33">
        <v>0</v>
      </c>
      <c r="D34" s="33">
        <v>0</v>
      </c>
      <c r="E34" s="22">
        <v>25</v>
      </c>
      <c r="F34" s="50">
        <f>1/Dashboard!$B$2</f>
        <v>3.5714285714285712E-2</v>
      </c>
      <c r="G34" s="50">
        <f>MAX(0,1-F34/2-SUM(F35:F$55))</f>
        <v>0.26785714285714302</v>
      </c>
      <c r="H34" s="23">
        <f t="shared" si="0"/>
        <v>0</v>
      </c>
    </row>
    <row r="35" spans="2:8">
      <c r="B35" s="21">
        <v>1989</v>
      </c>
      <c r="C35" s="33">
        <v>0</v>
      </c>
      <c r="D35" s="33">
        <v>0</v>
      </c>
      <c r="E35" s="22">
        <v>25</v>
      </c>
      <c r="F35" s="50">
        <f>1/Dashboard!$B$2</f>
        <v>3.5714285714285712E-2</v>
      </c>
      <c r="G35" s="50">
        <f>MAX(0,1-F35/2-SUM(F36:F$55))</f>
        <v>0.30357142857142871</v>
      </c>
      <c r="H35" s="23">
        <f t="shared" si="0"/>
        <v>0</v>
      </c>
    </row>
    <row r="36" spans="2:8">
      <c r="B36" s="21">
        <v>1990</v>
      </c>
      <c r="C36" s="33">
        <v>0</v>
      </c>
      <c r="D36" s="33">
        <v>0</v>
      </c>
      <c r="E36" s="22">
        <v>25</v>
      </c>
      <c r="F36" s="50">
        <f>1/Dashboard!$B$2</f>
        <v>3.5714285714285712E-2</v>
      </c>
      <c r="G36" s="50">
        <f>MAX(0,1-F36/2-SUM(F37:F$55))</f>
        <v>0.33928571428571441</v>
      </c>
      <c r="H36" s="23">
        <f t="shared" ref="H36:H54" si="1">D36*G36</f>
        <v>0</v>
      </c>
    </row>
    <row r="37" spans="2:8">
      <c r="B37" s="21">
        <v>1991</v>
      </c>
      <c r="C37" s="33">
        <v>0</v>
      </c>
      <c r="D37" s="33">
        <v>0</v>
      </c>
      <c r="E37" s="22">
        <v>25</v>
      </c>
      <c r="F37" s="50">
        <f>1/Dashboard!$B$2</f>
        <v>3.5714285714285712E-2</v>
      </c>
      <c r="G37" s="50">
        <f>MAX(0,1-F37/2-SUM(F38:F$55))</f>
        <v>0.37500000000000011</v>
      </c>
      <c r="H37" s="23">
        <f t="shared" si="1"/>
        <v>0</v>
      </c>
    </row>
    <row r="38" spans="2:8">
      <c r="B38" s="21">
        <v>1992</v>
      </c>
      <c r="C38" s="33">
        <v>0</v>
      </c>
      <c r="D38" s="33">
        <v>0</v>
      </c>
      <c r="E38" s="22">
        <v>25</v>
      </c>
      <c r="F38" s="50">
        <f>1/Dashboard!$B$2</f>
        <v>3.5714285714285712E-2</v>
      </c>
      <c r="G38" s="50">
        <f>MAX(0,1-F38/2-SUM(F39:F$55))</f>
        <v>0.41071428571428581</v>
      </c>
      <c r="H38" s="23">
        <f t="shared" si="1"/>
        <v>0</v>
      </c>
    </row>
    <row r="39" spans="2:8">
      <c r="B39" s="21">
        <v>1993</v>
      </c>
      <c r="C39" s="33">
        <v>0</v>
      </c>
      <c r="D39" s="33">
        <v>0</v>
      </c>
      <c r="E39" s="22">
        <v>25</v>
      </c>
      <c r="F39" s="50">
        <f>1/Dashboard!$B$2</f>
        <v>3.5714285714285712E-2</v>
      </c>
      <c r="G39" s="50">
        <f>MAX(0,1-F39/2-SUM(F40:F$55))</f>
        <v>0.44642857142857151</v>
      </c>
      <c r="H39" s="23">
        <f t="shared" si="1"/>
        <v>0</v>
      </c>
    </row>
    <row r="40" spans="2:8">
      <c r="B40" s="21">
        <v>1994</v>
      </c>
      <c r="C40" s="33">
        <v>0</v>
      </c>
      <c r="D40" s="33">
        <v>0</v>
      </c>
      <c r="E40" s="22">
        <v>25</v>
      </c>
      <c r="F40" s="50">
        <f>1/Dashboard!$B$2</f>
        <v>3.5714285714285712E-2</v>
      </c>
      <c r="G40" s="50">
        <f>MAX(0,1-F40/2-SUM(F41:F$55))</f>
        <v>0.48214285714285726</v>
      </c>
      <c r="H40" s="23">
        <f t="shared" si="1"/>
        <v>0</v>
      </c>
    </row>
    <row r="41" spans="2:8">
      <c r="B41" s="21">
        <v>1995</v>
      </c>
      <c r="C41" s="33">
        <v>0</v>
      </c>
      <c r="D41" s="33">
        <v>0</v>
      </c>
      <c r="E41" s="22">
        <v>25</v>
      </c>
      <c r="F41" s="50">
        <f>1/Dashboard!$B$2</f>
        <v>3.5714285714285712E-2</v>
      </c>
      <c r="G41" s="50">
        <f>MAX(0,1-F41/2-SUM(F42:F$55))</f>
        <v>0.51785714285714302</v>
      </c>
      <c r="H41" s="23">
        <f t="shared" si="1"/>
        <v>0</v>
      </c>
    </row>
    <row r="42" spans="2:8">
      <c r="B42" s="21">
        <v>1996</v>
      </c>
      <c r="C42" s="33">
        <v>0</v>
      </c>
      <c r="D42" s="33">
        <v>0</v>
      </c>
      <c r="E42" s="22">
        <v>25</v>
      </c>
      <c r="F42" s="50">
        <f>1/Dashboard!$B$2</f>
        <v>3.5714285714285712E-2</v>
      </c>
      <c r="G42" s="50">
        <f>MAX(0,1-F42/2-SUM(F43:F$55))</f>
        <v>0.5535714285714286</v>
      </c>
      <c r="H42" s="23">
        <f t="shared" si="1"/>
        <v>0</v>
      </c>
    </row>
    <row r="43" spans="2:8">
      <c r="B43" s="21">
        <v>1997</v>
      </c>
      <c r="C43" s="33">
        <v>0</v>
      </c>
      <c r="D43" s="33">
        <v>0</v>
      </c>
      <c r="E43" s="22">
        <v>25</v>
      </c>
      <c r="F43" s="50">
        <f>1/Dashboard!$B$2</f>
        <v>3.5714285714285712E-2</v>
      </c>
      <c r="G43" s="50">
        <f>MAX(0,1-F43/2-SUM(F44:F$55))</f>
        <v>0.58928571428571441</v>
      </c>
      <c r="H43" s="23">
        <f t="shared" si="1"/>
        <v>0</v>
      </c>
    </row>
    <row r="44" spans="2:8">
      <c r="B44" s="21">
        <v>1998</v>
      </c>
      <c r="C44" s="33">
        <v>0</v>
      </c>
      <c r="D44" s="33">
        <v>0</v>
      </c>
      <c r="E44" s="22">
        <v>25</v>
      </c>
      <c r="F44" s="50">
        <f>1/Dashboard!$B$2</f>
        <v>3.5714285714285712E-2</v>
      </c>
      <c r="G44" s="50">
        <f>MAX(0,1-F44/2-SUM(F45:F$55))</f>
        <v>0.625</v>
      </c>
      <c r="H44" s="23">
        <f t="shared" si="1"/>
        <v>0</v>
      </c>
    </row>
    <row r="45" spans="2:8">
      <c r="B45" s="21">
        <v>1999</v>
      </c>
      <c r="C45" s="33">
        <v>0</v>
      </c>
      <c r="D45" s="33">
        <v>0</v>
      </c>
      <c r="E45" s="22">
        <v>25</v>
      </c>
      <c r="F45" s="50">
        <f>1/Dashboard!$B$2</f>
        <v>3.5714285714285712E-2</v>
      </c>
      <c r="G45" s="50">
        <f>MAX(0,1-F45/2-SUM(F46:F$55))</f>
        <v>0.66071428571428581</v>
      </c>
      <c r="H45" s="23">
        <f t="shared" si="1"/>
        <v>0</v>
      </c>
    </row>
    <row r="46" spans="2:8">
      <c r="B46" s="21">
        <v>2000</v>
      </c>
      <c r="C46" s="33">
        <v>0</v>
      </c>
      <c r="D46" s="33">
        <v>0</v>
      </c>
      <c r="E46" s="22">
        <v>25</v>
      </c>
      <c r="F46" s="50">
        <f>1/Dashboard!$B$2</f>
        <v>3.5714285714285712E-2</v>
      </c>
      <c r="G46" s="50">
        <f>MAX(0,1-F46/2-SUM(F47:F$55))</f>
        <v>0.6964285714285714</v>
      </c>
      <c r="H46" s="23">
        <f t="shared" si="1"/>
        <v>0</v>
      </c>
    </row>
    <row r="47" spans="2:8">
      <c r="B47" s="21">
        <v>2001</v>
      </c>
      <c r="C47" s="33">
        <v>0</v>
      </c>
      <c r="D47" s="33">
        <v>0</v>
      </c>
      <c r="E47" s="22">
        <v>25</v>
      </c>
      <c r="F47" s="50">
        <f>1/Dashboard!$B$2</f>
        <v>3.5714285714285712E-2</v>
      </c>
      <c r="G47" s="50">
        <f>MAX(0,1-F47/2-SUM(F48:F$55))</f>
        <v>0.73214285714285721</v>
      </c>
      <c r="H47" s="23">
        <f t="shared" si="1"/>
        <v>0</v>
      </c>
    </row>
    <row r="48" spans="2:8">
      <c r="B48" s="21">
        <v>2002</v>
      </c>
      <c r="C48" s="33">
        <v>0</v>
      </c>
      <c r="D48" s="33">
        <v>0</v>
      </c>
      <c r="E48" s="22">
        <v>25</v>
      </c>
      <c r="F48" s="50">
        <f>1/Dashboard!$B$2</f>
        <v>3.5714285714285712E-2</v>
      </c>
      <c r="G48" s="50">
        <f>MAX(0,1-F48/2-SUM(F49:F$55))</f>
        <v>0.76785714285714279</v>
      </c>
      <c r="H48" s="23">
        <f t="shared" si="1"/>
        <v>0</v>
      </c>
    </row>
    <row r="49" spans="1:8">
      <c r="B49" s="21">
        <v>2003</v>
      </c>
      <c r="C49" s="33">
        <v>0</v>
      </c>
      <c r="D49" s="33">
        <v>0</v>
      </c>
      <c r="E49" s="22">
        <v>25</v>
      </c>
      <c r="F49" s="50">
        <f>1/Dashboard!$B$2</f>
        <v>3.5714285714285712E-2</v>
      </c>
      <c r="G49" s="50">
        <f>MAX(0,1-F49/2-SUM(F50:F$55))</f>
        <v>0.8035714285714286</v>
      </c>
      <c r="H49" s="23">
        <f t="shared" si="1"/>
        <v>0</v>
      </c>
    </row>
    <row r="50" spans="1:8">
      <c r="B50" s="21">
        <v>2004</v>
      </c>
      <c r="C50" s="33">
        <v>0</v>
      </c>
      <c r="D50" s="33">
        <v>0</v>
      </c>
      <c r="E50" s="28">
        <v>25</v>
      </c>
      <c r="F50" s="50">
        <f>1/Dashboard!$B$2</f>
        <v>3.5714285714285712E-2</v>
      </c>
      <c r="G50" s="50">
        <f>MAX(0,1-F50/2-SUM(F51:F$55))</f>
        <v>0.83928571428571419</v>
      </c>
      <c r="H50" s="23">
        <f t="shared" si="1"/>
        <v>0</v>
      </c>
    </row>
    <row r="51" spans="1:8">
      <c r="B51" s="21">
        <v>2005</v>
      </c>
      <c r="C51" s="33">
        <v>0</v>
      </c>
      <c r="D51" s="33">
        <v>0</v>
      </c>
      <c r="E51" s="28">
        <v>25</v>
      </c>
      <c r="F51" s="50">
        <f>1/Dashboard!$B$2</f>
        <v>3.5714285714285712E-2</v>
      </c>
      <c r="G51" s="50">
        <f>MAX(0,1-F51/2-SUM(F52:F$55))</f>
        <v>0.875</v>
      </c>
      <c r="H51" s="23">
        <f t="shared" si="1"/>
        <v>0</v>
      </c>
    </row>
    <row r="52" spans="1:8">
      <c r="B52" s="21">
        <v>2006</v>
      </c>
      <c r="C52" s="33">
        <v>0</v>
      </c>
      <c r="D52" s="33">
        <v>0</v>
      </c>
      <c r="E52" s="28">
        <v>25</v>
      </c>
      <c r="F52" s="50">
        <f>1/Dashboard!$B$2</f>
        <v>3.5714285714285712E-2</v>
      </c>
      <c r="G52" s="50">
        <f>MAX(0,1-F52/2-SUM(F53:F$55))</f>
        <v>0.9107142857142857</v>
      </c>
      <c r="H52" s="23">
        <f t="shared" si="1"/>
        <v>0</v>
      </c>
    </row>
    <row r="53" spans="1:8">
      <c r="B53" s="21">
        <v>2007</v>
      </c>
      <c r="C53" s="33">
        <v>0</v>
      </c>
      <c r="D53" s="33">
        <v>0</v>
      </c>
      <c r="E53" s="28">
        <v>25</v>
      </c>
      <c r="F53" s="50">
        <f>1/Dashboard!$B$2</f>
        <v>3.5714285714285712E-2</v>
      </c>
      <c r="G53" s="50">
        <f>MAX(0,1-F53/2-SUM(F54:F$55))</f>
        <v>0.9464285714285714</v>
      </c>
      <c r="H53" s="23">
        <f t="shared" si="1"/>
        <v>0</v>
      </c>
    </row>
    <row r="54" spans="1:8">
      <c r="B54" s="21">
        <v>2008</v>
      </c>
      <c r="C54" s="33">
        <v>0</v>
      </c>
      <c r="D54" s="33">
        <v>0</v>
      </c>
      <c r="E54" s="28">
        <v>25</v>
      </c>
      <c r="F54" s="50">
        <f>1/Dashboard!$B$2</f>
        <v>3.5714285714285712E-2</v>
      </c>
      <c r="G54" s="50">
        <f>MAX(0,1-F54/2-SUM(F55:F$55))</f>
        <v>0.9821428571428571</v>
      </c>
      <c r="H54" s="23">
        <f t="shared" si="1"/>
        <v>0</v>
      </c>
    </row>
    <row r="55" spans="1:8" ht="15">
      <c r="C55" s="34"/>
      <c r="D55" s="34"/>
      <c r="H55" s="13"/>
    </row>
    <row r="56" spans="1:8" ht="13.5" customHeight="1">
      <c r="B56" s="35"/>
      <c r="C56" s="52"/>
      <c r="D56" s="52"/>
      <c r="G56" s="26" t="s">
        <v>51</v>
      </c>
      <c r="H56" s="17">
        <f>SUM(H4:H54)</f>
        <v>0</v>
      </c>
    </row>
    <row r="57" spans="1:8">
      <c r="C57" s="52"/>
      <c r="D57" s="52"/>
    </row>
    <row r="58" spans="1:8" ht="15">
      <c r="A58" s="27" t="s">
        <v>12</v>
      </c>
      <c r="B58" s="21">
        <v>1958</v>
      </c>
      <c r="C58" s="33">
        <v>0</v>
      </c>
      <c r="D58" s="33">
        <v>0</v>
      </c>
      <c r="H58" s="23">
        <f t="shared" ref="H58:H89" si="2">D58*G4</f>
        <v>0</v>
      </c>
    </row>
    <row r="59" spans="1:8">
      <c r="B59" s="21">
        <v>1959</v>
      </c>
      <c r="C59" s="33">
        <v>0</v>
      </c>
      <c r="D59" s="33">
        <v>0</v>
      </c>
      <c r="H59" s="23">
        <f t="shared" si="2"/>
        <v>0</v>
      </c>
    </row>
    <row r="60" spans="1:8">
      <c r="B60" s="21">
        <v>1960</v>
      </c>
      <c r="C60" s="33">
        <v>0</v>
      </c>
      <c r="D60" s="33">
        <v>0</v>
      </c>
      <c r="H60" s="23">
        <f t="shared" si="2"/>
        <v>0</v>
      </c>
    </row>
    <row r="61" spans="1:8">
      <c r="B61" s="21">
        <v>1961</v>
      </c>
      <c r="C61" s="33">
        <v>0</v>
      </c>
      <c r="D61" s="33">
        <v>0</v>
      </c>
      <c r="H61" s="23">
        <f t="shared" si="2"/>
        <v>0</v>
      </c>
    </row>
    <row r="62" spans="1:8">
      <c r="B62" s="21">
        <v>1962</v>
      </c>
      <c r="C62" s="33">
        <v>0</v>
      </c>
      <c r="D62" s="33">
        <v>0</v>
      </c>
      <c r="H62" s="23">
        <f t="shared" si="2"/>
        <v>0</v>
      </c>
    </row>
    <row r="63" spans="1:8">
      <c r="B63" s="21">
        <v>1963</v>
      </c>
      <c r="C63" s="33">
        <v>0</v>
      </c>
      <c r="D63" s="33">
        <v>0</v>
      </c>
      <c r="H63" s="23">
        <f t="shared" si="2"/>
        <v>0</v>
      </c>
    </row>
    <row r="64" spans="1:8">
      <c r="B64" s="21">
        <v>1964</v>
      </c>
      <c r="C64" s="33">
        <v>0</v>
      </c>
      <c r="D64" s="33">
        <v>0</v>
      </c>
      <c r="H64" s="23">
        <f t="shared" si="2"/>
        <v>0</v>
      </c>
    </row>
    <row r="65" spans="2:8">
      <c r="B65" s="21">
        <v>1965</v>
      </c>
      <c r="C65" s="33">
        <v>0</v>
      </c>
      <c r="D65" s="33">
        <v>0</v>
      </c>
      <c r="H65" s="23">
        <f t="shared" si="2"/>
        <v>0</v>
      </c>
    </row>
    <row r="66" spans="2:8">
      <c r="B66" s="21">
        <v>1966</v>
      </c>
      <c r="C66" s="33">
        <v>0</v>
      </c>
      <c r="D66" s="33">
        <v>0</v>
      </c>
      <c r="H66" s="23">
        <f t="shared" si="2"/>
        <v>0</v>
      </c>
    </row>
    <row r="67" spans="2:8">
      <c r="B67" s="21">
        <v>1967</v>
      </c>
      <c r="C67" s="33">
        <v>0</v>
      </c>
      <c r="D67" s="33">
        <v>0</v>
      </c>
      <c r="H67" s="23">
        <f t="shared" si="2"/>
        <v>0</v>
      </c>
    </row>
    <row r="68" spans="2:8">
      <c r="B68" s="21">
        <v>1968</v>
      </c>
      <c r="C68" s="33">
        <v>0</v>
      </c>
      <c r="D68" s="33">
        <v>0</v>
      </c>
      <c r="H68" s="23">
        <f t="shared" si="2"/>
        <v>0</v>
      </c>
    </row>
    <row r="69" spans="2:8">
      <c r="B69" s="21">
        <v>1969</v>
      </c>
      <c r="C69" s="33">
        <v>0</v>
      </c>
      <c r="D69" s="33">
        <v>0</v>
      </c>
      <c r="H69" s="23">
        <f t="shared" si="2"/>
        <v>0</v>
      </c>
    </row>
    <row r="70" spans="2:8">
      <c r="B70" s="21">
        <v>1970</v>
      </c>
      <c r="C70" s="33">
        <v>0</v>
      </c>
      <c r="D70" s="33">
        <v>0</v>
      </c>
      <c r="H70" s="23">
        <f t="shared" si="2"/>
        <v>0</v>
      </c>
    </row>
    <row r="71" spans="2:8">
      <c r="B71" s="21">
        <v>1971</v>
      </c>
      <c r="C71" s="33">
        <v>0</v>
      </c>
      <c r="D71" s="33">
        <v>0</v>
      </c>
      <c r="H71" s="23">
        <f t="shared" si="2"/>
        <v>0</v>
      </c>
    </row>
    <row r="72" spans="2:8">
      <c r="B72" s="21">
        <v>1972</v>
      </c>
      <c r="C72" s="33">
        <v>0</v>
      </c>
      <c r="D72" s="33">
        <v>0</v>
      </c>
      <c r="H72" s="23">
        <f t="shared" si="2"/>
        <v>0</v>
      </c>
    </row>
    <row r="73" spans="2:8">
      <c r="B73" s="21">
        <v>1973</v>
      </c>
      <c r="C73" s="33">
        <v>0</v>
      </c>
      <c r="D73" s="33">
        <v>0</v>
      </c>
      <c r="H73" s="23">
        <f t="shared" si="2"/>
        <v>0</v>
      </c>
    </row>
    <row r="74" spans="2:8">
      <c r="B74" s="21">
        <v>1974</v>
      </c>
      <c r="C74" s="33">
        <v>0</v>
      </c>
      <c r="D74" s="33">
        <v>0</v>
      </c>
      <c r="H74" s="23">
        <f t="shared" si="2"/>
        <v>0</v>
      </c>
    </row>
    <row r="75" spans="2:8">
      <c r="B75" s="21">
        <v>1975</v>
      </c>
      <c r="C75" s="33">
        <v>0</v>
      </c>
      <c r="D75" s="33">
        <v>0</v>
      </c>
      <c r="H75" s="23">
        <f t="shared" si="2"/>
        <v>0</v>
      </c>
    </row>
    <row r="76" spans="2:8">
      <c r="B76" s="21">
        <v>1976</v>
      </c>
      <c r="C76" s="33">
        <v>0</v>
      </c>
      <c r="D76" s="33">
        <v>0</v>
      </c>
      <c r="H76" s="23">
        <f t="shared" si="2"/>
        <v>0</v>
      </c>
    </row>
    <row r="77" spans="2:8">
      <c r="B77" s="21">
        <v>1977</v>
      </c>
      <c r="C77" s="33">
        <v>0</v>
      </c>
      <c r="D77" s="33">
        <v>0</v>
      </c>
      <c r="H77" s="23">
        <f t="shared" si="2"/>
        <v>0</v>
      </c>
    </row>
    <row r="78" spans="2:8">
      <c r="B78" s="21">
        <v>1978</v>
      </c>
      <c r="C78" s="33">
        <v>0</v>
      </c>
      <c r="D78" s="33">
        <v>0</v>
      </c>
      <c r="H78" s="23">
        <f t="shared" si="2"/>
        <v>0</v>
      </c>
    </row>
    <row r="79" spans="2:8">
      <c r="B79" s="21">
        <v>1979</v>
      </c>
      <c r="C79" s="33">
        <v>0</v>
      </c>
      <c r="D79" s="33">
        <v>0</v>
      </c>
      <c r="H79" s="23">
        <f t="shared" si="2"/>
        <v>0</v>
      </c>
    </row>
    <row r="80" spans="2:8">
      <c r="B80" s="21">
        <v>1980</v>
      </c>
      <c r="C80" s="33">
        <v>0</v>
      </c>
      <c r="D80" s="33">
        <v>0</v>
      </c>
      <c r="H80" s="23">
        <f t="shared" si="2"/>
        <v>0</v>
      </c>
    </row>
    <row r="81" spans="2:8">
      <c r="B81" s="21">
        <v>1981</v>
      </c>
      <c r="C81" s="33">
        <v>0</v>
      </c>
      <c r="D81" s="33">
        <v>0</v>
      </c>
      <c r="H81" s="23">
        <f t="shared" si="2"/>
        <v>0</v>
      </c>
    </row>
    <row r="82" spans="2:8">
      <c r="B82" s="21">
        <v>1982</v>
      </c>
      <c r="C82" s="33">
        <v>0</v>
      </c>
      <c r="D82" s="33">
        <v>0</v>
      </c>
      <c r="H82" s="23">
        <f t="shared" si="2"/>
        <v>0</v>
      </c>
    </row>
    <row r="83" spans="2:8">
      <c r="B83" s="21">
        <v>1983</v>
      </c>
      <c r="C83" s="33">
        <v>0</v>
      </c>
      <c r="D83" s="33">
        <v>0</v>
      </c>
      <c r="H83" s="23">
        <f t="shared" si="2"/>
        <v>0</v>
      </c>
    </row>
    <row r="84" spans="2:8">
      <c r="B84" s="21">
        <v>1984</v>
      </c>
      <c r="C84" s="33">
        <v>0</v>
      </c>
      <c r="D84" s="33">
        <v>0</v>
      </c>
      <c r="H84" s="23">
        <f t="shared" si="2"/>
        <v>0</v>
      </c>
    </row>
    <row r="85" spans="2:8">
      <c r="B85" s="21">
        <v>1985</v>
      </c>
      <c r="C85" s="33">
        <v>0</v>
      </c>
      <c r="D85" s="33">
        <v>0</v>
      </c>
      <c r="H85" s="23">
        <f t="shared" si="2"/>
        <v>0</v>
      </c>
    </row>
    <row r="86" spans="2:8">
      <c r="B86" s="21">
        <v>1986</v>
      </c>
      <c r="C86" s="33">
        <v>0</v>
      </c>
      <c r="D86" s="33">
        <v>0</v>
      </c>
      <c r="H86" s="23">
        <f t="shared" si="2"/>
        <v>0</v>
      </c>
    </row>
    <row r="87" spans="2:8">
      <c r="B87" s="21">
        <v>1987</v>
      </c>
      <c r="C87" s="33">
        <v>0</v>
      </c>
      <c r="D87" s="33">
        <v>0</v>
      </c>
      <c r="H87" s="23">
        <f t="shared" si="2"/>
        <v>0</v>
      </c>
    </row>
    <row r="88" spans="2:8">
      <c r="B88" s="21">
        <v>1988</v>
      </c>
      <c r="C88" s="33">
        <v>0</v>
      </c>
      <c r="D88" s="33">
        <v>0</v>
      </c>
      <c r="H88" s="23">
        <f t="shared" si="2"/>
        <v>0</v>
      </c>
    </row>
    <row r="89" spans="2:8">
      <c r="B89" s="21">
        <v>1989</v>
      </c>
      <c r="C89" s="33">
        <v>0</v>
      </c>
      <c r="D89" s="33">
        <v>0</v>
      </c>
      <c r="H89" s="23">
        <f t="shared" si="2"/>
        <v>0</v>
      </c>
    </row>
    <row r="90" spans="2:8">
      <c r="B90" s="21">
        <v>1990</v>
      </c>
      <c r="C90" s="33">
        <v>0</v>
      </c>
      <c r="D90" s="33">
        <v>0</v>
      </c>
      <c r="H90" s="23">
        <f t="shared" ref="H90:H108" si="3">D90*G36</f>
        <v>0</v>
      </c>
    </row>
    <row r="91" spans="2:8">
      <c r="B91" s="21">
        <v>1991</v>
      </c>
      <c r="C91" s="33">
        <v>0</v>
      </c>
      <c r="D91" s="33">
        <v>0</v>
      </c>
      <c r="H91" s="23">
        <f t="shared" si="3"/>
        <v>0</v>
      </c>
    </row>
    <row r="92" spans="2:8">
      <c r="B92" s="21">
        <v>1992</v>
      </c>
      <c r="C92" s="33">
        <v>0</v>
      </c>
      <c r="D92" s="33">
        <v>0</v>
      </c>
      <c r="H92" s="23">
        <f t="shared" si="3"/>
        <v>0</v>
      </c>
    </row>
    <row r="93" spans="2:8">
      <c r="B93" s="21">
        <v>1993</v>
      </c>
      <c r="C93" s="33">
        <v>0</v>
      </c>
      <c r="D93" s="33">
        <v>0</v>
      </c>
      <c r="H93" s="23">
        <f t="shared" si="3"/>
        <v>0</v>
      </c>
    </row>
    <row r="94" spans="2:8">
      <c r="B94" s="21">
        <v>1994</v>
      </c>
      <c r="C94" s="33">
        <v>0</v>
      </c>
      <c r="D94" s="33">
        <v>0</v>
      </c>
      <c r="H94" s="23">
        <f t="shared" si="3"/>
        <v>0</v>
      </c>
    </row>
    <row r="95" spans="2:8">
      <c r="B95" s="21">
        <v>1995</v>
      </c>
      <c r="C95" s="33">
        <v>0</v>
      </c>
      <c r="D95" s="33">
        <v>0</v>
      </c>
      <c r="H95" s="23">
        <f t="shared" si="3"/>
        <v>0</v>
      </c>
    </row>
    <row r="96" spans="2:8">
      <c r="B96" s="21">
        <v>1996</v>
      </c>
      <c r="C96" s="33">
        <v>0</v>
      </c>
      <c r="D96" s="33">
        <v>0</v>
      </c>
      <c r="H96" s="23">
        <f t="shared" si="3"/>
        <v>0</v>
      </c>
    </row>
    <row r="97" spans="1:8">
      <c r="B97" s="21">
        <v>1997</v>
      </c>
      <c r="C97" s="33">
        <v>0</v>
      </c>
      <c r="D97" s="33">
        <v>0</v>
      </c>
      <c r="H97" s="23">
        <f t="shared" si="3"/>
        <v>0</v>
      </c>
    </row>
    <row r="98" spans="1:8">
      <c r="B98" s="21">
        <v>1998</v>
      </c>
      <c r="C98" s="33">
        <v>3</v>
      </c>
      <c r="D98" s="33">
        <v>0</v>
      </c>
      <c r="H98" s="23">
        <f t="shared" si="3"/>
        <v>0</v>
      </c>
    </row>
    <row r="99" spans="1:8">
      <c r="B99" s="21">
        <v>1999</v>
      </c>
      <c r="C99" s="33">
        <v>0</v>
      </c>
      <c r="D99" s="33">
        <v>0</v>
      </c>
      <c r="H99" s="23">
        <f t="shared" si="3"/>
        <v>0</v>
      </c>
    </row>
    <row r="100" spans="1:8">
      <c r="B100" s="21">
        <v>2000</v>
      </c>
      <c r="C100" s="33">
        <v>0</v>
      </c>
      <c r="D100" s="33">
        <v>0</v>
      </c>
      <c r="H100" s="23">
        <f t="shared" si="3"/>
        <v>0</v>
      </c>
    </row>
    <row r="101" spans="1:8">
      <c r="B101" s="21">
        <v>2001</v>
      </c>
      <c r="C101" s="33">
        <v>0</v>
      </c>
      <c r="D101" s="33">
        <v>0</v>
      </c>
      <c r="H101" s="23">
        <f t="shared" si="3"/>
        <v>0</v>
      </c>
    </row>
    <row r="102" spans="1:8">
      <c r="B102" s="21">
        <v>2002</v>
      </c>
      <c r="C102" s="33">
        <v>1</v>
      </c>
      <c r="D102" s="33">
        <v>0</v>
      </c>
      <c r="H102" s="23">
        <f t="shared" si="3"/>
        <v>0</v>
      </c>
    </row>
    <row r="103" spans="1:8">
      <c r="B103" s="21">
        <v>2003</v>
      </c>
      <c r="C103" s="33">
        <v>0</v>
      </c>
      <c r="D103" s="33">
        <v>0</v>
      </c>
      <c r="H103" s="23">
        <f t="shared" si="3"/>
        <v>0</v>
      </c>
    </row>
    <row r="104" spans="1:8">
      <c r="B104" s="21">
        <v>2004</v>
      </c>
      <c r="C104" s="33">
        <v>0</v>
      </c>
      <c r="D104" s="33">
        <v>0</v>
      </c>
      <c r="H104" s="23">
        <f t="shared" si="3"/>
        <v>0</v>
      </c>
    </row>
    <row r="105" spans="1:8">
      <c r="B105" s="21">
        <v>2005</v>
      </c>
      <c r="C105" s="33">
        <v>0</v>
      </c>
      <c r="D105" s="33">
        <v>0</v>
      </c>
      <c r="H105" s="23">
        <f t="shared" si="3"/>
        <v>0</v>
      </c>
    </row>
    <row r="106" spans="1:8">
      <c r="B106" s="21">
        <v>2006</v>
      </c>
      <c r="C106" s="33">
        <v>0</v>
      </c>
      <c r="D106" s="33">
        <v>0</v>
      </c>
      <c r="H106" s="23">
        <f t="shared" si="3"/>
        <v>0</v>
      </c>
    </row>
    <row r="107" spans="1:8">
      <c r="B107" s="21">
        <v>2007</v>
      </c>
      <c r="C107" s="33">
        <v>0</v>
      </c>
      <c r="D107" s="33">
        <v>0</v>
      </c>
      <c r="H107" s="23">
        <f t="shared" si="3"/>
        <v>0</v>
      </c>
    </row>
    <row r="108" spans="1:8">
      <c r="B108" s="21">
        <v>2008</v>
      </c>
      <c r="C108" s="33">
        <v>0</v>
      </c>
      <c r="D108" s="33">
        <v>0</v>
      </c>
      <c r="H108" s="23">
        <f t="shared" si="3"/>
        <v>0</v>
      </c>
    </row>
    <row r="109" spans="1:8" ht="15">
      <c r="C109" s="34"/>
      <c r="D109" s="34"/>
      <c r="H109" s="13"/>
    </row>
    <row r="110" spans="1:8" ht="13.5" customHeight="1">
      <c r="A110" s="30"/>
      <c r="B110" s="26" t="s">
        <v>46</v>
      </c>
      <c r="C110" s="17">
        <f>SUM(C4:C54)+SUM(C58:C108)</f>
        <v>4</v>
      </c>
      <c r="G110" s="26" t="s">
        <v>50</v>
      </c>
      <c r="H110" s="17">
        <f>SUM(H58:H108)</f>
        <v>0</v>
      </c>
    </row>
    <row r="111" spans="1:8">
      <c r="D111" s="34"/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showGridLines="0" zoomScale="85" zoomScaleNormal="85" workbookViewId="0"/>
  </sheetViews>
  <sheetFormatPr defaultRowHeight="12.75"/>
  <cols>
    <col min="1" max="1" width="2.5703125" customWidth="1"/>
    <col min="2" max="2" width="75.28515625" customWidth="1"/>
    <col min="3" max="3" width="15" customWidth="1"/>
    <col min="4" max="4" width="27" customWidth="1"/>
    <col min="5" max="5" width="2.5703125" customWidth="1"/>
    <col min="6" max="6" width="21.42578125" customWidth="1"/>
    <col min="7" max="15" width="14.85546875" customWidth="1"/>
  </cols>
  <sheetData>
    <row r="2" spans="2:4" s="116" customFormat="1" ht="18">
      <c r="B2" s="117" t="s">
        <v>58</v>
      </c>
    </row>
    <row r="4" spans="2:4" s="118" customFormat="1">
      <c r="B4" s="118" t="s">
        <v>59</v>
      </c>
    </row>
    <row r="6" spans="2:4" ht="12.75" customHeight="1">
      <c r="B6" s="166" t="s">
        <v>97</v>
      </c>
      <c r="C6" s="166"/>
      <c r="D6" s="166"/>
    </row>
    <row r="7" spans="2:4">
      <c r="B7" s="166"/>
      <c r="C7" s="166"/>
      <c r="D7" s="166"/>
    </row>
    <row r="8" spans="2:4">
      <c r="B8" s="119"/>
      <c r="C8" s="120"/>
      <c r="D8" s="120"/>
    </row>
    <row r="9" spans="2:4">
      <c r="B9" s="121" t="s">
        <v>77</v>
      </c>
      <c r="C9" s="121" t="s">
        <v>60</v>
      </c>
      <c r="D9" s="121" t="s">
        <v>61</v>
      </c>
    </row>
    <row r="10" spans="2:4">
      <c r="B10" s="122" t="s">
        <v>62</v>
      </c>
      <c r="C10" s="123" t="s">
        <v>78</v>
      </c>
      <c r="D10" s="122" t="s">
        <v>79</v>
      </c>
    </row>
    <row r="11" spans="2:4">
      <c r="B11" s="122" t="s">
        <v>63</v>
      </c>
      <c r="C11" s="123" t="s">
        <v>80</v>
      </c>
      <c r="D11" s="122" t="s">
        <v>81</v>
      </c>
    </row>
    <row r="12" spans="2:4">
      <c r="B12" s="122" t="s">
        <v>64</v>
      </c>
      <c r="C12" s="123" t="s">
        <v>82</v>
      </c>
      <c r="D12" s="122" t="s">
        <v>83</v>
      </c>
    </row>
    <row r="13" spans="2:4">
      <c r="B13" s="122" t="s">
        <v>65</v>
      </c>
      <c r="C13" s="123" t="s">
        <v>84</v>
      </c>
      <c r="D13" s="122" t="s">
        <v>85</v>
      </c>
    </row>
    <row r="14" spans="2:4">
      <c r="B14" s="122" t="s">
        <v>66</v>
      </c>
      <c r="C14" s="123" t="s">
        <v>86</v>
      </c>
      <c r="D14" s="122" t="s">
        <v>87</v>
      </c>
    </row>
    <row r="15" spans="2:4">
      <c r="B15" s="122" t="s">
        <v>67</v>
      </c>
      <c r="C15" s="123" t="s">
        <v>88</v>
      </c>
      <c r="D15" s="122" t="s">
        <v>89</v>
      </c>
    </row>
    <row r="16" spans="2:4">
      <c r="B16" s="122" t="s">
        <v>68</v>
      </c>
      <c r="C16" s="123" t="s">
        <v>90</v>
      </c>
      <c r="D16" s="122" t="s">
        <v>91</v>
      </c>
    </row>
    <row r="17" spans="2:4">
      <c r="B17" s="122" t="s">
        <v>69</v>
      </c>
      <c r="C17" s="123" t="s">
        <v>92</v>
      </c>
      <c r="D17" s="122" t="s">
        <v>93</v>
      </c>
    </row>
    <row r="18" spans="2:4">
      <c r="B18" s="124" t="s">
        <v>94</v>
      </c>
      <c r="C18" s="125" t="s">
        <v>95</v>
      </c>
      <c r="D18" s="124" t="s">
        <v>96</v>
      </c>
    </row>
    <row r="20" spans="2:4" s="127" customFormat="1">
      <c r="B20" s="126" t="s">
        <v>70</v>
      </c>
    </row>
    <row r="22" spans="2:4">
      <c r="B22" s="128" t="s">
        <v>71</v>
      </c>
    </row>
    <row r="23" spans="2:4">
      <c r="B23" s="129"/>
    </row>
    <row r="24" spans="2:4">
      <c r="B24" s="130" t="s">
        <v>72</v>
      </c>
    </row>
    <row r="25" spans="2:4">
      <c r="B25" s="129"/>
    </row>
    <row r="26" spans="2:4">
      <c r="B26" s="131" t="s">
        <v>73</v>
      </c>
    </row>
    <row r="27" spans="2:4">
      <c r="B27" s="132"/>
    </row>
    <row r="28" spans="2:4">
      <c r="B28" s="133" t="s">
        <v>74</v>
      </c>
    </row>
    <row r="30" spans="2:4">
      <c r="B30" s="134" t="s">
        <v>75</v>
      </c>
    </row>
    <row r="32" spans="2:4">
      <c r="B32" s="135" t="s">
        <v>76</v>
      </c>
    </row>
  </sheetData>
  <mergeCells count="1">
    <mergeCell ref="B6:D7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DBE91F"/>
  </sheetPr>
  <dimension ref="A1:BE147"/>
  <sheetViews>
    <sheetView showGridLines="0" zoomScale="85" zoomScaleNormal="85" workbookViewId="0"/>
  </sheetViews>
  <sheetFormatPr defaultRowHeight="14.25"/>
  <cols>
    <col min="1" max="1" width="57" style="61" customWidth="1"/>
    <col min="2" max="14" width="11.7109375" style="61" customWidth="1"/>
    <col min="15" max="49" width="12" style="61" customWidth="1"/>
    <col min="50" max="56" width="9.85546875" style="61" customWidth="1"/>
    <col min="57" max="16384" width="9.140625" style="61"/>
  </cols>
  <sheetData>
    <row r="1" spans="1:57"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</row>
    <row r="2" spans="1:57" ht="15">
      <c r="A2" s="4" t="s">
        <v>35</v>
      </c>
      <c r="B2" s="11">
        <f>afschrijvingstermijn!C8</f>
        <v>28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</row>
    <row r="3" spans="1:57" ht="15">
      <c r="A3" s="4" t="s">
        <v>39</v>
      </c>
      <c r="B3" s="11">
        <f>afschrijvingstermijn!C5</f>
        <v>39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</row>
    <row r="4" spans="1:57" ht="15">
      <c r="A4" s="4" t="s">
        <v>13</v>
      </c>
      <c r="B4" s="5">
        <v>0.38500000000000001</v>
      </c>
      <c r="C4" s="63"/>
      <c r="D4" s="63"/>
      <c r="E4" s="63"/>
      <c r="F4" s="63"/>
      <c r="G4" s="64"/>
      <c r="H4" s="64"/>
      <c r="I4" s="64"/>
      <c r="J4" s="64"/>
      <c r="K4" s="64"/>
      <c r="L4" s="64"/>
      <c r="M4" s="64"/>
      <c r="N4" s="64"/>
      <c r="O4" s="64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</row>
    <row r="5" spans="1:57">
      <c r="A5" s="65"/>
      <c r="B5" s="63"/>
      <c r="C5" s="63"/>
      <c r="D5" s="63"/>
      <c r="E5" s="63"/>
      <c r="F5" s="63"/>
      <c r="G5" s="64"/>
      <c r="H5" s="64"/>
      <c r="I5" s="64"/>
      <c r="J5" s="64"/>
      <c r="K5" s="64"/>
      <c r="L5" s="64"/>
      <c r="M5" s="64"/>
      <c r="N5" s="64"/>
      <c r="O5" s="64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</row>
    <row r="6" spans="1:57" ht="30">
      <c r="B6" s="66" t="s">
        <v>1</v>
      </c>
      <c r="C6" s="66" t="s">
        <v>19</v>
      </c>
      <c r="D6" s="66" t="s">
        <v>2</v>
      </c>
      <c r="E6" s="66" t="s">
        <v>57</v>
      </c>
      <c r="F6" s="66" t="s">
        <v>3</v>
      </c>
      <c r="G6" s="66" t="s">
        <v>4</v>
      </c>
      <c r="H6" s="66" t="s">
        <v>20</v>
      </c>
      <c r="I6" s="66" t="s">
        <v>21</v>
      </c>
      <c r="J6" s="66" t="s">
        <v>5</v>
      </c>
      <c r="K6" s="66" t="s">
        <v>6</v>
      </c>
      <c r="L6" s="66" t="s">
        <v>7</v>
      </c>
      <c r="M6" s="66" t="s">
        <v>8</v>
      </c>
      <c r="N6" s="67" t="s">
        <v>11</v>
      </c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</row>
    <row r="7" spans="1:57">
      <c r="A7" s="65"/>
      <c r="B7" s="63"/>
      <c r="C7" s="63"/>
      <c r="D7" s="63"/>
      <c r="E7" s="63"/>
      <c r="F7" s="63"/>
      <c r="G7" s="64"/>
      <c r="H7" s="64"/>
      <c r="I7" s="64"/>
      <c r="J7" s="64"/>
      <c r="K7" s="64"/>
      <c r="L7" s="64"/>
      <c r="M7" s="64"/>
      <c r="N7" s="64"/>
      <c r="O7" s="64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</row>
    <row r="8" spans="1:57" ht="15">
      <c r="A8" s="68" t="s">
        <v>56</v>
      </c>
      <c r="B8" s="69"/>
      <c r="C8" s="69"/>
      <c r="D8" s="69"/>
      <c r="E8" s="69"/>
      <c r="F8" s="69"/>
      <c r="G8" s="70"/>
      <c r="H8" s="70"/>
      <c r="I8" s="70"/>
      <c r="J8" s="70"/>
      <c r="K8" s="70"/>
      <c r="L8" s="70"/>
      <c r="M8" s="70"/>
      <c r="N8" s="70"/>
      <c r="O8" s="64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</row>
    <row r="9" spans="1:57">
      <c r="A9" s="65"/>
      <c r="B9" s="63"/>
      <c r="C9" s="63"/>
      <c r="D9" s="63"/>
      <c r="E9" s="63"/>
      <c r="F9" s="63"/>
      <c r="G9" s="64"/>
      <c r="H9" s="64"/>
      <c r="I9" s="64"/>
      <c r="J9" s="64"/>
      <c r="K9" s="64"/>
      <c r="L9" s="64"/>
      <c r="M9" s="64"/>
      <c r="N9" s="64"/>
      <c r="O9" s="64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</row>
    <row r="10" spans="1:57" ht="15">
      <c r="A10" s="6" t="s">
        <v>26</v>
      </c>
      <c r="B10" s="12">
        <f>Cogas!$H56/1000</f>
        <v>9032.5357489285725</v>
      </c>
      <c r="C10" s="12">
        <f>DNWB!$H56/1000</f>
        <v>13334.894064853386</v>
      </c>
      <c r="D10" s="12">
        <f>Enexis!$H56/1000</f>
        <v>119214.04017239579</v>
      </c>
      <c r="E10" s="12">
        <f>Haarlemmermeer!$H56/1000</f>
        <v>2743.2842299907629</v>
      </c>
      <c r="F10" s="12">
        <f>Intergas!$H56/1000</f>
        <v>13540.237892294548</v>
      </c>
      <c r="G10" s="12">
        <f>Liander!$H56/1000</f>
        <v>73393.115861549464</v>
      </c>
      <c r="H10" s="12">
        <f>EndinetRE!$G56/1000</f>
        <v>9625.8532685358659</v>
      </c>
      <c r="I10" s="12">
        <f>EndinetOB!$H56/1000</f>
        <v>8023.4304207159594</v>
      </c>
      <c r="J10" s="12">
        <f>Rendo!$H56/1000</f>
        <v>9229.69773235293</v>
      </c>
      <c r="K10" s="12">
        <f>Stedin!$H56/1000</f>
        <v>250852.29140795648</v>
      </c>
      <c r="L10" s="12">
        <f>Westland!$H56/1000</f>
        <v>1718.1968949885586</v>
      </c>
      <c r="M10" s="12">
        <f>Zebra!$H56/1000</f>
        <v>0</v>
      </c>
      <c r="N10" s="111">
        <f>SUM(B10:M10)</f>
        <v>510707.57769456232</v>
      </c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</row>
    <row r="11" spans="1:57" ht="15">
      <c r="A11" s="7" t="s">
        <v>18</v>
      </c>
      <c r="B11" s="112">
        <f>Cogas!$H110/1000</f>
        <v>1058.9302425644437</v>
      </c>
      <c r="C11" s="112">
        <f>DNWB!$H110/1000</f>
        <v>1726.503821575192</v>
      </c>
      <c r="D11" s="112">
        <f>Enexis!$H110/1000</f>
        <v>8454.0963760684535</v>
      </c>
      <c r="E11" s="112">
        <f>Haarlemmermeer!$H110/1000</f>
        <v>425.74018932032942</v>
      </c>
      <c r="F11" s="112">
        <f>Intergas!$H110/1000</f>
        <v>1788.8518624316989</v>
      </c>
      <c r="G11" s="112">
        <f>Liander!$H110/1000</f>
        <v>10931.908750940991</v>
      </c>
      <c r="H11" s="112">
        <f>EndinetRE!$G110/1000</f>
        <v>845.70672244038019</v>
      </c>
      <c r="I11" s="112">
        <f>EndinetOB!$H110/1000</f>
        <v>1290.2196398601795</v>
      </c>
      <c r="J11" s="112">
        <f>Rendo!$H110/1000</f>
        <v>286.06572889707326</v>
      </c>
      <c r="K11" s="112">
        <f>Stedin!$H110/1000</f>
        <v>26234.039910257685</v>
      </c>
      <c r="L11" s="112">
        <f>Westland!$H110/1000</f>
        <v>1231.2568746542995</v>
      </c>
      <c r="M11" s="112">
        <f>Zebra!$H110/1000</f>
        <v>0</v>
      </c>
      <c r="N11" s="111">
        <f>SUM(B11:M11)</f>
        <v>54273.320119010721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</row>
    <row r="12" spans="1:57" ht="15">
      <c r="A12" s="6" t="s">
        <v>17</v>
      </c>
      <c r="B12" s="113">
        <f t="shared" ref="B12:M12" si="0">B11*$B$4</f>
        <v>407.68814338731084</v>
      </c>
      <c r="C12" s="113">
        <f t="shared" si="0"/>
        <v>664.70397130644892</v>
      </c>
      <c r="D12" s="113">
        <f t="shared" si="0"/>
        <v>3254.8271047863545</v>
      </c>
      <c r="E12" s="113">
        <f t="shared" si="0"/>
        <v>163.90997288832682</v>
      </c>
      <c r="F12" s="113">
        <f t="shared" si="0"/>
        <v>688.70796703620408</v>
      </c>
      <c r="G12" s="113">
        <f t="shared" si="0"/>
        <v>4208.7848691122817</v>
      </c>
      <c r="H12" s="113">
        <f t="shared" si="0"/>
        <v>325.59708813954637</v>
      </c>
      <c r="I12" s="113">
        <f t="shared" si="0"/>
        <v>496.73456134616913</v>
      </c>
      <c r="J12" s="113">
        <f t="shared" si="0"/>
        <v>110.13530562537321</v>
      </c>
      <c r="K12" s="113">
        <f t="shared" si="0"/>
        <v>10100.10536544921</v>
      </c>
      <c r="L12" s="113">
        <f t="shared" si="0"/>
        <v>474.03389674190532</v>
      </c>
      <c r="M12" s="113">
        <f t="shared" si="0"/>
        <v>0</v>
      </c>
      <c r="N12" s="111">
        <f>SUM(B12:M12)</f>
        <v>20895.228245819129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</row>
    <row r="13" spans="1:57" ht="15">
      <c r="A13" s="4" t="s">
        <v>16</v>
      </c>
      <c r="B13" s="8">
        <f t="shared" ref="B13:M13" si="1">B10+B12</f>
        <v>9440.2238923158839</v>
      </c>
      <c r="C13" s="8">
        <f t="shared" si="1"/>
        <v>13999.598036159836</v>
      </c>
      <c r="D13" s="8">
        <f t="shared" si="1"/>
        <v>122468.86727718214</v>
      </c>
      <c r="E13" s="8">
        <f t="shared" si="1"/>
        <v>2907.19420287909</v>
      </c>
      <c r="F13" s="8">
        <f t="shared" si="1"/>
        <v>14228.945859330752</v>
      </c>
      <c r="G13" s="8">
        <f t="shared" si="1"/>
        <v>77601.900730661742</v>
      </c>
      <c r="H13" s="8">
        <f t="shared" si="1"/>
        <v>9951.450356675412</v>
      </c>
      <c r="I13" s="8">
        <f t="shared" si="1"/>
        <v>8520.1649820621278</v>
      </c>
      <c r="J13" s="8">
        <f t="shared" si="1"/>
        <v>9339.8330379783038</v>
      </c>
      <c r="K13" s="161">
        <f t="shared" si="1"/>
        <v>260952.39677340569</v>
      </c>
      <c r="L13" s="8">
        <f t="shared" si="1"/>
        <v>2192.2307917304638</v>
      </c>
      <c r="M13" s="8">
        <f t="shared" si="1"/>
        <v>0</v>
      </c>
      <c r="N13" s="111">
        <f>SUM(B13:M13)</f>
        <v>531602.80594038148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</row>
    <row r="14" spans="1:57"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</row>
    <row r="15" spans="1:57" ht="15">
      <c r="A15" s="71" t="s">
        <v>27</v>
      </c>
      <c r="B15" s="72"/>
      <c r="C15" s="72"/>
      <c r="D15" s="72"/>
      <c r="E15" s="72"/>
      <c r="F15" s="72"/>
      <c r="G15" s="72"/>
      <c r="H15" s="73"/>
      <c r="I15" s="73"/>
      <c r="J15" s="73"/>
      <c r="K15" s="73"/>
      <c r="L15" s="73"/>
      <c r="M15" s="73"/>
      <c r="N15" s="73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</row>
    <row r="16" spans="1:57"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</row>
    <row r="17" spans="1:57" ht="15">
      <c r="A17" s="9" t="s">
        <v>38</v>
      </c>
      <c r="B17" s="14">
        <f>afschrijvingstermijn!C171</f>
        <v>1995</v>
      </c>
      <c r="C17" s="14">
        <f>afschrijvingstermijn!D171</f>
        <v>1992</v>
      </c>
      <c r="D17" s="14">
        <f>afschrijvingstermijn!E171</f>
        <v>1995</v>
      </c>
      <c r="E17" s="14">
        <f>afschrijvingstermijn!F171</f>
        <v>1991</v>
      </c>
      <c r="F17" s="14">
        <f>afschrijvingstermijn!G171</f>
        <v>1997</v>
      </c>
      <c r="G17" s="14">
        <f>afschrijvingstermijn!H171</f>
        <v>1990</v>
      </c>
      <c r="H17" s="14">
        <f>afschrijvingstermijn!I171</f>
        <v>1992</v>
      </c>
      <c r="I17" s="14">
        <f>afschrijvingstermijn!J171</f>
        <v>1991</v>
      </c>
      <c r="J17" s="14">
        <f>afschrijvingstermijn!K171</f>
        <v>1993</v>
      </c>
      <c r="K17" s="14">
        <f>afschrijvingstermijn!L171</f>
        <v>1996</v>
      </c>
      <c r="L17" s="14">
        <f>afschrijvingstermijn!M171</f>
        <v>1993</v>
      </c>
      <c r="M17" s="12" t="str">
        <f>afschrijvingstermijn!N171</f>
        <v>nvt</v>
      </c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</row>
    <row r="18" spans="1:57" ht="15">
      <c r="A18" s="9" t="s">
        <v>43</v>
      </c>
      <c r="B18" s="15">
        <f>$B$3+B17-2008</f>
        <v>26</v>
      </c>
      <c r="C18" s="15">
        <f t="shared" ref="C18:L18" si="2">$B$3+C17-2008</f>
        <v>23</v>
      </c>
      <c r="D18" s="15">
        <f t="shared" si="2"/>
        <v>26</v>
      </c>
      <c r="E18" s="15">
        <f t="shared" si="2"/>
        <v>22</v>
      </c>
      <c r="F18" s="15">
        <f t="shared" si="2"/>
        <v>28</v>
      </c>
      <c r="G18" s="15">
        <f t="shared" si="2"/>
        <v>21</v>
      </c>
      <c r="H18" s="15">
        <f t="shared" si="2"/>
        <v>23</v>
      </c>
      <c r="I18" s="15">
        <f t="shared" si="2"/>
        <v>22</v>
      </c>
      <c r="J18" s="15">
        <f t="shared" si="2"/>
        <v>24</v>
      </c>
      <c r="K18" s="15">
        <f t="shared" si="2"/>
        <v>27</v>
      </c>
      <c r="L18" s="15">
        <f t="shared" si="2"/>
        <v>24</v>
      </c>
      <c r="M18" s="8" t="s">
        <v>28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</row>
    <row r="19" spans="1:57" ht="15">
      <c r="A19" s="9" t="s">
        <v>40</v>
      </c>
      <c r="B19" s="15">
        <f>2008+B18</f>
        <v>2034</v>
      </c>
      <c r="C19" s="15">
        <f t="shared" ref="C19:L19" si="3">2008+C18</f>
        <v>2031</v>
      </c>
      <c r="D19" s="15">
        <f t="shared" si="3"/>
        <v>2034</v>
      </c>
      <c r="E19" s="15">
        <f t="shared" si="3"/>
        <v>2030</v>
      </c>
      <c r="F19" s="15">
        <f t="shared" si="3"/>
        <v>2036</v>
      </c>
      <c r="G19" s="15">
        <f t="shared" si="3"/>
        <v>2029</v>
      </c>
      <c r="H19" s="15">
        <f t="shared" si="3"/>
        <v>2031</v>
      </c>
      <c r="I19" s="15">
        <f t="shared" si="3"/>
        <v>2030</v>
      </c>
      <c r="J19" s="15">
        <f t="shared" si="3"/>
        <v>2032</v>
      </c>
      <c r="K19" s="15">
        <f t="shared" si="3"/>
        <v>2035</v>
      </c>
      <c r="L19" s="15">
        <f t="shared" si="3"/>
        <v>2032</v>
      </c>
      <c r="M19" s="8" t="s">
        <v>28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</row>
    <row r="20" spans="1:57"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</row>
    <row r="21" spans="1:57"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</row>
    <row r="22" spans="1:57">
      <c r="B22" s="115"/>
      <c r="C22" s="115"/>
      <c r="D22" s="115"/>
      <c r="E22" s="115"/>
      <c r="F22" s="115"/>
      <c r="G22" s="115"/>
      <c r="H22" s="114"/>
      <c r="I22" s="114"/>
      <c r="J22" s="114"/>
      <c r="K22" s="114"/>
      <c r="L22" s="114"/>
      <c r="M22" s="114"/>
      <c r="N22" s="114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</row>
    <row r="23" spans="1:57"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</row>
    <row r="24" spans="1:57"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</row>
    <row r="25" spans="1:57"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</row>
    <row r="26" spans="1:57"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</row>
    <row r="27" spans="1:57"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</row>
    <row r="28" spans="1:57"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</row>
    <row r="29" spans="1:57"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</row>
    <row r="30" spans="1:57"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</row>
    <row r="31" spans="1:57"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</row>
    <row r="32" spans="1:57"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</row>
    <row r="33" spans="8:57"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</row>
    <row r="34" spans="8:57"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</row>
    <row r="35" spans="8:57"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</row>
    <row r="36" spans="8:57"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</row>
    <row r="37" spans="8:57"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</row>
    <row r="38" spans="8:57"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</row>
    <row r="39" spans="8:57"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</row>
    <row r="40" spans="8:57"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</row>
    <row r="41" spans="8:57"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</row>
    <row r="42" spans="8:57"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</row>
    <row r="43" spans="8:57"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</row>
    <row r="44" spans="8:57"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</row>
    <row r="45" spans="8:57"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</row>
    <row r="46" spans="8:57"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</row>
    <row r="47" spans="8:57"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</row>
    <row r="48" spans="8:57"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</row>
    <row r="49" spans="8:57"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</row>
    <row r="50" spans="8:57"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</row>
    <row r="51" spans="8:57"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</row>
    <row r="52" spans="8:57"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</row>
    <row r="53" spans="8:57"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</row>
    <row r="54" spans="8:57"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</row>
    <row r="55" spans="8:57"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</row>
    <row r="56" spans="8:57"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</row>
    <row r="57" spans="8:57"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</row>
    <row r="58" spans="8:57"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</row>
    <row r="59" spans="8:57"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</row>
    <row r="60" spans="8:57"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</row>
    <row r="61" spans="8:57"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</row>
    <row r="62" spans="8:57"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</row>
    <row r="63" spans="8:57"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</row>
    <row r="64" spans="8:57"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</row>
    <row r="65" spans="8:57"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</row>
    <row r="66" spans="8:57"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</row>
    <row r="67" spans="8:57"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</row>
    <row r="68" spans="8:57"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</row>
    <row r="69" spans="8:57"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</row>
    <row r="70" spans="8:57"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</row>
    <row r="71" spans="8:57"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</row>
    <row r="72" spans="8:57"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</row>
    <row r="73" spans="8:57"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</row>
    <row r="74" spans="8:57"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</row>
    <row r="75" spans="8:57"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</row>
    <row r="76" spans="8:57"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</row>
    <row r="77" spans="8:57"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</row>
    <row r="78" spans="8:57"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</row>
    <row r="79" spans="8:57"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</row>
    <row r="80" spans="8:57"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</row>
    <row r="81" spans="8:57"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</row>
    <row r="82" spans="8:57"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</row>
    <row r="83" spans="8:57"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</row>
    <row r="84" spans="8:57"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</row>
    <row r="85" spans="8:57"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</row>
    <row r="86" spans="8:57"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</row>
    <row r="87" spans="8:57"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</row>
    <row r="88" spans="8:57"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</row>
    <row r="89" spans="8:57"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</row>
    <row r="90" spans="8:57"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</row>
    <row r="91" spans="8:57"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</row>
    <row r="92" spans="8:57"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</row>
    <row r="93" spans="8:57"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</row>
    <row r="94" spans="8:57"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</row>
    <row r="95" spans="8:57"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</row>
    <row r="96" spans="8:57"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</row>
    <row r="97" spans="8:57"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</row>
    <row r="98" spans="8:57"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</row>
    <row r="99" spans="8:57"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</row>
    <row r="100" spans="8:57"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</row>
    <row r="101" spans="8:57"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</row>
    <row r="102" spans="8:57"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</row>
    <row r="103" spans="8:57"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</row>
    <row r="104" spans="8:57"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</row>
    <row r="105" spans="8:57"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</row>
    <row r="106" spans="8:57"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</row>
    <row r="107" spans="8:57"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</row>
    <row r="108" spans="8:57"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</row>
    <row r="109" spans="8:57"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</row>
    <row r="110" spans="8:57"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</row>
    <row r="111" spans="8:57"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</row>
    <row r="112" spans="8:57"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</row>
    <row r="113" spans="8:57"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</row>
    <row r="114" spans="8:57"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</row>
    <row r="115" spans="8:57"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</row>
    <row r="116" spans="8:57"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</row>
    <row r="117" spans="8:57"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</row>
    <row r="118" spans="8:57"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</row>
    <row r="119" spans="8:57"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</row>
    <row r="120" spans="8:57"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</row>
    <row r="121" spans="8:57"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</row>
    <row r="122" spans="8:57"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</row>
    <row r="123" spans="8:57"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</row>
    <row r="124" spans="8:57"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</row>
    <row r="125" spans="8:57"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</row>
    <row r="126" spans="8:57"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</row>
    <row r="127" spans="8:57"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</row>
    <row r="128" spans="8:57"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</row>
    <row r="129" spans="8:57"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</row>
    <row r="130" spans="8:57"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</row>
    <row r="131" spans="8:57"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</row>
    <row r="132" spans="8:57"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</row>
    <row r="133" spans="8:57"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</row>
    <row r="134" spans="8:57"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</row>
    <row r="135" spans="8:57"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</row>
    <row r="136" spans="8:57"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</row>
    <row r="137" spans="8:57"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</row>
    <row r="138" spans="8:57"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</row>
    <row r="139" spans="8:57"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</row>
    <row r="140" spans="8:57"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</row>
    <row r="141" spans="8:57"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</row>
    <row r="142" spans="8:57"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</row>
    <row r="143" spans="8:57"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</row>
    <row r="144" spans="8:57">
      <c r="H144" s="62"/>
      <c r="I144" s="62"/>
      <c r="J144" s="62"/>
      <c r="K144" s="62"/>
      <c r="L144" s="62"/>
      <c r="M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</row>
    <row r="145" spans="8:57">
      <c r="H145" s="62"/>
      <c r="I145" s="62"/>
      <c r="J145" s="62"/>
      <c r="K145" s="62"/>
      <c r="L145" s="62"/>
      <c r="M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</row>
    <row r="146" spans="8:57">
      <c r="H146" s="62"/>
      <c r="I146" s="62"/>
      <c r="J146" s="62"/>
      <c r="K146" s="62"/>
      <c r="L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</row>
    <row r="147" spans="8:57">
      <c r="H147" s="62"/>
      <c r="I147" s="62"/>
      <c r="J147" s="62"/>
      <c r="K147" s="62"/>
      <c r="L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</row>
  </sheetData>
  <dataConsolidate/>
  <phoneticPr fontId="3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DBE91F"/>
  </sheetPr>
  <dimension ref="A1:S273"/>
  <sheetViews>
    <sheetView showGridLines="0" zoomScale="85" zoomScaleNormal="85" workbookViewId="0"/>
  </sheetViews>
  <sheetFormatPr defaultRowHeight="14.25"/>
  <cols>
    <col min="1" max="1" width="19.140625" style="24" customWidth="1"/>
    <col min="2" max="2" width="11.5703125" style="24" customWidth="1"/>
    <col min="3" max="12" width="15.85546875" style="24" customWidth="1"/>
    <col min="13" max="13" width="16.28515625" style="24" bestFit="1" customWidth="1"/>
    <col min="14" max="14" width="14.28515625" style="24" bestFit="1" customWidth="1"/>
    <col min="15" max="15" width="10.7109375" style="24" customWidth="1"/>
    <col min="16" max="16" width="13" style="24" bestFit="1" customWidth="1"/>
    <col min="17" max="17" width="15.7109375" style="35" customWidth="1"/>
    <col min="18" max="18" width="11.5703125" style="24" bestFit="1" customWidth="1"/>
    <col min="19" max="19" width="15" style="24" customWidth="1"/>
    <col min="20" max="20" width="12.28515625" style="24" bestFit="1" customWidth="1"/>
    <col min="21" max="21" width="13.140625" style="24" bestFit="1" customWidth="1"/>
    <col min="22" max="24" width="12" style="24" customWidth="1"/>
    <col min="25" max="26" width="10.5703125" style="24" bestFit="1" customWidth="1"/>
    <col min="27" max="27" width="11.5703125" style="24" bestFit="1" customWidth="1"/>
    <col min="28" max="16384" width="9.140625" style="24"/>
  </cols>
  <sheetData>
    <row r="1" spans="1:17" s="31" customFormat="1" ht="15">
      <c r="A1" s="167" t="s">
        <v>9</v>
      </c>
      <c r="B1" s="167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Q1" s="87"/>
    </row>
    <row r="3" spans="1:17" ht="30.75" customHeight="1">
      <c r="A3" s="110" t="s">
        <v>47</v>
      </c>
      <c r="B3" s="75" t="s">
        <v>0</v>
      </c>
      <c r="C3" s="66" t="s">
        <v>1</v>
      </c>
      <c r="D3" s="66" t="s">
        <v>2</v>
      </c>
      <c r="E3" s="66" t="s">
        <v>3</v>
      </c>
      <c r="F3" s="66" t="s">
        <v>4</v>
      </c>
      <c r="G3" s="66" t="s">
        <v>5</v>
      </c>
      <c r="H3" s="66" t="s">
        <v>7</v>
      </c>
      <c r="I3" s="66" t="s">
        <v>8</v>
      </c>
      <c r="J3" s="66" t="s">
        <v>19</v>
      </c>
      <c r="K3" s="66" t="s">
        <v>6</v>
      </c>
      <c r="L3" s="66" t="s">
        <v>55</v>
      </c>
      <c r="M3" s="66" t="s">
        <v>20</v>
      </c>
      <c r="N3" s="66" t="s">
        <v>21</v>
      </c>
      <c r="Q3" s="24"/>
    </row>
    <row r="4" spans="1:17" ht="15">
      <c r="A4" s="76"/>
      <c r="B4" s="21">
        <v>1958</v>
      </c>
      <c r="C4" s="60">
        <f>Cogas!D4</f>
        <v>0</v>
      </c>
      <c r="D4" s="60">
        <f>Enexis!D4</f>
        <v>59123.136296352306</v>
      </c>
      <c r="E4" s="60">
        <f>Intergas!D4</f>
        <v>21739.492452346571</v>
      </c>
      <c r="F4" s="60">
        <f>Liander!D4</f>
        <v>938715.74</v>
      </c>
      <c r="G4" s="60">
        <f>Rendo!D4</f>
        <v>0</v>
      </c>
      <c r="H4" s="60">
        <f>Westland!D4</f>
        <v>0</v>
      </c>
      <c r="I4" s="60">
        <f>Zebra!D4</f>
        <v>0</v>
      </c>
      <c r="J4" s="97">
        <f>(SUM(C4:I4)/(SUM(C4:I4)+SUM(C57:I57)))*DNWB!D4</f>
        <v>0</v>
      </c>
      <c r="K4" s="97">
        <f>(SUM(C4:I4)/(SUM(C4:I4)+SUM(C57:I57)))*Stedin!D4</f>
        <v>79651.949227369842</v>
      </c>
      <c r="L4" s="97">
        <f t="shared" ref="L4:L35" si="0">(SUM(C4:I4)/L112)*J112</f>
        <v>0</v>
      </c>
      <c r="M4" s="97">
        <f t="shared" ref="M4:M35" si="1">(SUM(C4:I4)/L112)*N112</f>
        <v>43401.610587376075</v>
      </c>
      <c r="N4" s="97">
        <f t="shared" ref="N4:N35" si="2">(SUM(C4:I4)/L112)*K112</f>
        <v>28313.723573444873</v>
      </c>
      <c r="Q4" s="24"/>
    </row>
    <row r="5" spans="1:17" ht="15">
      <c r="A5" s="76"/>
      <c r="B5" s="74">
        <v>1959</v>
      </c>
      <c r="C5" s="60">
        <f>Cogas!D5</f>
        <v>0</v>
      </c>
      <c r="D5" s="60">
        <f>Enexis!D5</f>
        <v>38621.897821266706</v>
      </c>
      <c r="E5" s="60">
        <f>Intergas!D5</f>
        <v>12867.050705415162</v>
      </c>
      <c r="F5" s="60">
        <f>Liander!D5</f>
        <v>832452.89</v>
      </c>
      <c r="G5" s="60">
        <f>Rendo!D5</f>
        <v>0</v>
      </c>
      <c r="H5" s="60">
        <f>Westland!D5</f>
        <v>0</v>
      </c>
      <c r="I5" s="60">
        <f>Zebra!D5</f>
        <v>0</v>
      </c>
      <c r="J5" s="97">
        <f>(SUM(C5:I5)/(SUM(C5:I5)+SUM(C58:I58)))*DNWB!D5</f>
        <v>0</v>
      </c>
      <c r="K5" s="97">
        <f>(SUM(C5:I5)/(SUM(C5:I5)+SUM(C58:I58)))*Stedin!D5</f>
        <v>88713.235177782102</v>
      </c>
      <c r="L5" s="97">
        <f t="shared" si="0"/>
        <v>0</v>
      </c>
      <c r="M5" s="97">
        <f t="shared" si="1"/>
        <v>37627.808350532221</v>
      </c>
      <c r="N5" s="97">
        <f t="shared" si="2"/>
        <v>46459.456733803941</v>
      </c>
      <c r="Q5" s="24"/>
    </row>
    <row r="6" spans="1:17" ht="15">
      <c r="A6" s="76"/>
      <c r="B6" s="21">
        <v>1960</v>
      </c>
      <c r="C6" s="60">
        <f>Cogas!D6</f>
        <v>0</v>
      </c>
      <c r="D6" s="60">
        <f>Enexis!D6</f>
        <v>115493.56187052565</v>
      </c>
      <c r="E6" s="60">
        <f>Intergas!D6</f>
        <v>22546.822808182911</v>
      </c>
      <c r="F6" s="60">
        <f>Liander!D6</f>
        <v>2186746.46</v>
      </c>
      <c r="G6" s="60">
        <f>Rendo!D6</f>
        <v>147.52129535638139</v>
      </c>
      <c r="H6" s="60">
        <f>Westland!D6</f>
        <v>0</v>
      </c>
      <c r="I6" s="60">
        <f>Zebra!D6</f>
        <v>0</v>
      </c>
      <c r="J6" s="97">
        <f>(SUM(C6:I6)/(SUM(C6:I6)+SUM(C59:I59)))*DNWB!D6</f>
        <v>5201.8200878897587</v>
      </c>
      <c r="K6" s="97">
        <f>(SUM(C6:I6)/(SUM(C6:I6)+SUM(C59:I59)))*Stedin!D6</f>
        <v>175843.96524378037</v>
      </c>
      <c r="L6" s="97">
        <f t="shared" si="0"/>
        <v>17054.896893184778</v>
      </c>
      <c r="M6" s="97">
        <f t="shared" si="1"/>
        <v>98968.258925553266</v>
      </c>
      <c r="N6" s="97">
        <f t="shared" si="2"/>
        <v>57045.689608238739</v>
      </c>
      <c r="Q6" s="24"/>
    </row>
    <row r="7" spans="1:17" ht="15">
      <c r="A7" s="76"/>
      <c r="B7" s="74">
        <v>1961</v>
      </c>
      <c r="C7" s="60">
        <f>Cogas!D7</f>
        <v>0</v>
      </c>
      <c r="D7" s="60">
        <f>Enexis!D7</f>
        <v>1230394.3073952594</v>
      </c>
      <c r="E7" s="60">
        <f>Intergas!D7</f>
        <v>21554.720438146811</v>
      </c>
      <c r="F7" s="60">
        <f>Liander!D7</f>
        <v>1183818.3600000001</v>
      </c>
      <c r="G7" s="60">
        <f>Rendo!D7</f>
        <v>0</v>
      </c>
      <c r="H7" s="60">
        <f>Westland!D7</f>
        <v>0</v>
      </c>
      <c r="I7" s="60">
        <f>Zebra!D7</f>
        <v>0</v>
      </c>
      <c r="J7" s="97">
        <f>(SUM(C7:I7)/(SUM(C7:I7)+SUM(C60:I60)))*DNWB!D7</f>
        <v>11283.610268655844</v>
      </c>
      <c r="K7" s="97">
        <f>(SUM(C7:I7)/(SUM(C7:I7)+SUM(C60:I60)))*Stedin!D7</f>
        <v>170757.42031419807</v>
      </c>
      <c r="L7" s="97">
        <f t="shared" si="0"/>
        <v>47143.347010680816</v>
      </c>
      <c r="M7" s="97">
        <f t="shared" si="1"/>
        <v>103686.22058735751</v>
      </c>
      <c r="N7" s="97">
        <f t="shared" si="2"/>
        <v>133946.97007796614</v>
      </c>
      <c r="Q7" s="24"/>
    </row>
    <row r="8" spans="1:17" ht="15">
      <c r="A8" s="76"/>
      <c r="B8" s="21">
        <v>1962</v>
      </c>
      <c r="C8" s="60">
        <f>Cogas!D8</f>
        <v>0</v>
      </c>
      <c r="D8" s="60">
        <f>Enexis!D8</f>
        <v>935529.9762203861</v>
      </c>
      <c r="E8" s="60">
        <f>Intergas!D8</f>
        <v>49712.636832972319</v>
      </c>
      <c r="F8" s="60">
        <f>Liander!D8</f>
        <v>1183530.82</v>
      </c>
      <c r="G8" s="60">
        <f>Rendo!D8</f>
        <v>0</v>
      </c>
      <c r="H8" s="60">
        <f>Westland!D8</f>
        <v>0</v>
      </c>
      <c r="I8" s="60">
        <f>Zebra!D8</f>
        <v>0</v>
      </c>
      <c r="J8" s="97">
        <f>(SUM(C8:I8)/(SUM(C8:I8)+SUM(C61:I61)))*DNWB!D8</f>
        <v>7188.3887947009198</v>
      </c>
      <c r="K8" s="97">
        <f>(SUM(C8:I8)/(SUM(C8:I8)+SUM(C61:I61)))*Stedin!D8</f>
        <v>150510.15331608866</v>
      </c>
      <c r="L8" s="97">
        <f t="shared" si="0"/>
        <v>4132.215014218109</v>
      </c>
      <c r="M8" s="97">
        <f t="shared" si="1"/>
        <v>92320.769917029233</v>
      </c>
      <c r="N8" s="97">
        <f t="shared" si="2"/>
        <v>129211.18486766626</v>
      </c>
      <c r="Q8" s="24"/>
    </row>
    <row r="9" spans="1:17">
      <c r="B9" s="74">
        <v>1963</v>
      </c>
      <c r="C9" s="60">
        <f>Cogas!D9</f>
        <v>213762.26441609662</v>
      </c>
      <c r="D9" s="60">
        <f>Enexis!D9</f>
        <v>899817.54351261712</v>
      </c>
      <c r="E9" s="60">
        <f>Intergas!D9</f>
        <v>49199.559851263541</v>
      </c>
      <c r="F9" s="60">
        <f>Liander!D9</f>
        <v>1527440.66</v>
      </c>
      <c r="G9" s="60">
        <f>Rendo!D9</f>
        <v>0</v>
      </c>
      <c r="H9" s="60">
        <f>Westland!D9</f>
        <v>0</v>
      </c>
      <c r="I9" s="60">
        <f>Zebra!D9</f>
        <v>0</v>
      </c>
      <c r="J9" s="97">
        <f>(SUM(C9:I9)/(SUM(C9:I9)+SUM(C62:I62)))*DNWB!D9</f>
        <v>13680.314177264967</v>
      </c>
      <c r="K9" s="97">
        <f>(SUM(C9:I9)/(SUM(C9:I9)+SUM(C62:I62)))*Stedin!D9</f>
        <v>119549.16357811353</v>
      </c>
      <c r="L9" s="97">
        <f t="shared" si="0"/>
        <v>5703.005714872048</v>
      </c>
      <c r="M9" s="97">
        <f t="shared" si="1"/>
        <v>114517.81012514311</v>
      </c>
      <c r="N9" s="97">
        <f t="shared" si="2"/>
        <v>95150.147979707326</v>
      </c>
      <c r="O9" s="88"/>
      <c r="P9" s="81"/>
      <c r="Q9" s="24"/>
    </row>
    <row r="10" spans="1:17">
      <c r="B10" s="21">
        <v>1964</v>
      </c>
      <c r="C10" s="60">
        <f>Cogas!D10</f>
        <v>218037.50970441854</v>
      </c>
      <c r="D10" s="60">
        <f>Enexis!D10</f>
        <v>1033490.2623598456</v>
      </c>
      <c r="E10" s="60">
        <f>Intergas!D10</f>
        <v>67096.462147172075</v>
      </c>
      <c r="F10" s="60">
        <f>Liander!D10</f>
        <v>2963362.65</v>
      </c>
      <c r="G10" s="60">
        <f>Rendo!D10</f>
        <v>34213.466224079588</v>
      </c>
      <c r="H10" s="60">
        <f>Westland!D10</f>
        <v>0</v>
      </c>
      <c r="I10" s="60">
        <f>Zebra!D10</f>
        <v>0</v>
      </c>
      <c r="J10" s="97">
        <f>(SUM(C10:I10)/(SUM(C10:I10)+SUM(C63:I63)))*DNWB!D10</f>
        <v>15329.201809784478</v>
      </c>
      <c r="K10" s="97">
        <f>(SUM(C10:I10)/(SUM(C10:I10)+SUM(C63:I63)))*Stedin!D10</f>
        <v>168344.12803502745</v>
      </c>
      <c r="L10" s="47">
        <f t="shared" si="0"/>
        <v>4774.5916227317448</v>
      </c>
      <c r="M10" s="97">
        <f t="shared" si="1"/>
        <v>183732.85719723886</v>
      </c>
      <c r="N10" s="97">
        <f t="shared" si="2"/>
        <v>124573.43597491007</v>
      </c>
      <c r="O10" s="89"/>
      <c r="P10" s="81"/>
      <c r="Q10" s="24"/>
    </row>
    <row r="11" spans="1:17">
      <c r="B11" s="21">
        <v>1965</v>
      </c>
      <c r="C11" s="60">
        <f>Cogas!D11</f>
        <v>222398.25989850695</v>
      </c>
      <c r="D11" s="60">
        <f>Enexis!D11</f>
        <v>2991435.1132583763</v>
      </c>
      <c r="E11" s="60">
        <f>Intergas!D11</f>
        <v>108548.24116209385</v>
      </c>
      <c r="F11" s="60">
        <f>Liander!D11</f>
        <v>2966255.46</v>
      </c>
      <c r="G11" s="60">
        <f>Rendo!D11</f>
        <v>66116.638189583682</v>
      </c>
      <c r="H11" s="60">
        <f>Westland!D11</f>
        <v>0</v>
      </c>
      <c r="I11" s="60">
        <f>Zebra!D11</f>
        <v>0</v>
      </c>
      <c r="J11" s="97">
        <f>(SUM(C11:I11)/(SUM(C11:I11)+SUM(C64:I64)))*DNWB!D11</f>
        <v>24138.344849509103</v>
      </c>
      <c r="K11" s="97">
        <f>(SUM(C11:I11)/(SUM(C11:I11)+SUM(C64:I64)))*Stedin!D11</f>
        <v>253321.99719833431</v>
      </c>
      <c r="L11" s="47">
        <f t="shared" si="0"/>
        <v>3644.0182526523545</v>
      </c>
      <c r="M11" s="97">
        <f t="shared" si="1"/>
        <v>270510.39376940584</v>
      </c>
      <c r="N11" s="97">
        <f t="shared" si="2"/>
        <v>547178.10920090356</v>
      </c>
      <c r="P11" s="81"/>
      <c r="Q11" s="24"/>
    </row>
    <row r="12" spans="1:17">
      <c r="B12" s="21">
        <v>1966</v>
      </c>
      <c r="C12" s="60">
        <f>Cogas!D12</f>
        <v>819618.00243601494</v>
      </c>
      <c r="D12" s="60">
        <f>Enexis!D12</f>
        <v>2181549.8818034115</v>
      </c>
      <c r="E12" s="60">
        <f>Intergas!D12</f>
        <v>179231.09502707582</v>
      </c>
      <c r="F12" s="60">
        <f>Liander!D12</f>
        <v>4383417.43</v>
      </c>
      <c r="G12" s="60">
        <f>Rendo!D12</f>
        <v>497358.80358396424</v>
      </c>
      <c r="H12" s="60">
        <f>Westland!D12</f>
        <v>79956</v>
      </c>
      <c r="I12" s="60">
        <f>Zebra!D12</f>
        <v>0</v>
      </c>
      <c r="J12" s="97">
        <f>(SUM(C12:I12)/(SUM(C12:I12)+SUM(C65:I65)))*DNWB!D12</f>
        <v>206987.27815639958</v>
      </c>
      <c r="K12" s="97">
        <f>(SUM(C12:I12)/(SUM(C12:I12)+SUM(C65:I65)))*Stedin!D12</f>
        <v>795709.64353593008</v>
      </c>
      <c r="L12" s="47">
        <f t="shared" si="0"/>
        <v>25182.77445002678</v>
      </c>
      <c r="M12" s="97">
        <f t="shared" si="1"/>
        <v>346553.25914231694</v>
      </c>
      <c r="N12" s="97">
        <f t="shared" si="2"/>
        <v>484012.9249295147</v>
      </c>
      <c r="P12" s="81"/>
      <c r="Q12" s="24"/>
    </row>
    <row r="13" spans="1:17">
      <c r="B13" s="21">
        <v>1967</v>
      </c>
      <c r="C13" s="60">
        <f>Cogas!D13</f>
        <v>814835.34252326086</v>
      </c>
      <c r="D13" s="60">
        <f>Enexis!D13</f>
        <v>1809495.3417043353</v>
      </c>
      <c r="E13" s="60">
        <f>Intergas!D13</f>
        <v>119169.32419783395</v>
      </c>
      <c r="F13" s="60">
        <f>Liander!D13</f>
        <v>5040447.97</v>
      </c>
      <c r="G13" s="60">
        <f>Rendo!D13</f>
        <v>417309.20059139509</v>
      </c>
      <c r="H13" s="60">
        <f>Westland!D13</f>
        <v>140490.29999999999</v>
      </c>
      <c r="I13" s="60">
        <f>Zebra!D13</f>
        <v>0</v>
      </c>
      <c r="J13" s="97">
        <f>(SUM(C13:I13)/(SUM(C13:I13)+SUM(C66:I66)))*DNWB!D13</f>
        <v>197186.49337239016</v>
      </c>
      <c r="K13" s="97">
        <f>(SUM(C13:I13)/(SUM(C13:I13)+SUM(C66:I66)))*Stedin!D13</f>
        <v>890477.64318867028</v>
      </c>
      <c r="L13" s="47">
        <f t="shared" si="0"/>
        <v>5979.744769344783</v>
      </c>
      <c r="M13" s="97">
        <f t="shared" si="1"/>
        <v>355093.13143514679</v>
      </c>
      <c r="N13" s="97">
        <f t="shared" si="2"/>
        <v>543083.48648767231</v>
      </c>
      <c r="P13" s="81"/>
      <c r="Q13" s="24"/>
    </row>
    <row r="14" spans="1:17">
      <c r="B14" s="21">
        <v>1968</v>
      </c>
      <c r="C14" s="60">
        <f>Cogas!D14</f>
        <v>699645.75925476965</v>
      </c>
      <c r="D14" s="60">
        <f>Enexis!D14</f>
        <v>1850488.3242242686</v>
      </c>
      <c r="E14" s="60">
        <f>Intergas!D14</f>
        <v>174180.53116462092</v>
      </c>
      <c r="F14" s="60">
        <f>Liander!D14</f>
        <v>7422765.9399999995</v>
      </c>
      <c r="G14" s="60">
        <f>Rendo!D14</f>
        <v>50250.679396431915</v>
      </c>
      <c r="H14" s="60">
        <f>Westland!D14</f>
        <v>203384.2</v>
      </c>
      <c r="I14" s="60">
        <f>Zebra!D14</f>
        <v>0</v>
      </c>
      <c r="J14" s="97">
        <f>(SUM(C14:I14)/(SUM(C14:I14)+SUM(C67:I67)))*DNWB!D14</f>
        <v>438715.01988410653</v>
      </c>
      <c r="K14" s="97">
        <f>(SUM(C14:I14)/(SUM(C14:I14)+SUM(C67:I67)))*Stedin!D14</f>
        <v>1317082.1815676426</v>
      </c>
      <c r="L14" s="47">
        <f t="shared" si="0"/>
        <v>28091.630637986582</v>
      </c>
      <c r="M14" s="97">
        <f t="shared" si="1"/>
        <v>442739.68037623318</v>
      </c>
      <c r="N14" s="97">
        <f t="shared" si="2"/>
        <v>511726.86772755365</v>
      </c>
      <c r="P14" s="81"/>
      <c r="Q14" s="24"/>
    </row>
    <row r="15" spans="1:17">
      <c r="B15" s="21">
        <v>1969</v>
      </c>
      <c r="C15" s="60">
        <f>Cogas!D15</f>
        <v>1587611.9328833453</v>
      </c>
      <c r="D15" s="60">
        <f>Enexis!D15</f>
        <v>1691633.1409619988</v>
      </c>
      <c r="E15" s="60">
        <f>Intergas!D15</f>
        <v>306161.30752888083</v>
      </c>
      <c r="F15" s="60">
        <f>Liander!D15</f>
        <v>9318039.2100000009</v>
      </c>
      <c r="G15" s="60">
        <f>Rendo!D15</f>
        <v>298190.14960664383</v>
      </c>
      <c r="H15" s="60">
        <f>Westland!D15</f>
        <v>271133.59999999998</v>
      </c>
      <c r="I15" s="60">
        <f>Zebra!D15</f>
        <v>0</v>
      </c>
      <c r="J15" s="97">
        <f>(SUM(C15:I15)/(SUM(C15:I15)+SUM(C68:I68)))*DNWB!D15</f>
        <v>556607.78444063</v>
      </c>
      <c r="K15" s="97">
        <f>(SUM(C15:I15)/(SUM(C15:I15)+SUM(C68:I68)))*Stedin!D15</f>
        <v>2240156.9522158136</v>
      </c>
      <c r="L15" s="47">
        <f t="shared" si="0"/>
        <v>94681.734737880324</v>
      </c>
      <c r="M15" s="97">
        <f t="shared" si="1"/>
        <v>573511.46944047732</v>
      </c>
      <c r="N15" s="97">
        <f t="shared" si="2"/>
        <v>780288.02898422105</v>
      </c>
      <c r="P15" s="81"/>
      <c r="Q15" s="24"/>
    </row>
    <row r="16" spans="1:17">
      <c r="B16" s="21">
        <v>1970</v>
      </c>
      <c r="C16" s="60">
        <f>Cogas!D16</f>
        <v>862758.8761457873</v>
      </c>
      <c r="D16" s="60">
        <f>Enexis!D16</f>
        <v>4407018.5039136456</v>
      </c>
      <c r="E16" s="60">
        <f>Intergas!D16</f>
        <v>262420.51332382677</v>
      </c>
      <c r="F16" s="60">
        <f>Liander!D16</f>
        <v>13378905.26</v>
      </c>
      <c r="G16" s="60">
        <f>Rendo!D16</f>
        <v>155550.19478537166</v>
      </c>
      <c r="H16" s="60">
        <f>Westland!D16</f>
        <v>217224.5</v>
      </c>
      <c r="I16" s="60">
        <f>Zebra!D16</f>
        <v>0</v>
      </c>
      <c r="J16" s="97">
        <f>(SUM(C16:I16)/(SUM(C16:I16)+SUM(C69:I69)))*DNWB!D16</f>
        <v>126607.57018746312</v>
      </c>
      <c r="K16" s="97">
        <f>(SUM(C16:I16)/(SUM(C16:I16)+SUM(C69:I69)))*Stedin!D16</f>
        <v>3881089.7231622529</v>
      </c>
      <c r="L16" s="47">
        <f t="shared" si="0"/>
        <v>268821.28415672143</v>
      </c>
      <c r="M16" s="97">
        <f t="shared" si="1"/>
        <v>820879.86822230311</v>
      </c>
      <c r="N16" s="97">
        <f t="shared" si="2"/>
        <v>932345.90050801996</v>
      </c>
      <c r="P16" s="81"/>
      <c r="Q16" s="24"/>
    </row>
    <row r="17" spans="2:17">
      <c r="B17" s="21">
        <v>1971</v>
      </c>
      <c r="C17" s="60">
        <f>Cogas!D17</f>
        <v>1129425.7140006316</v>
      </c>
      <c r="D17" s="60">
        <f>Enexis!D17</f>
        <v>5846863.8325666739</v>
      </c>
      <c r="E17" s="60">
        <f>Intergas!D17</f>
        <v>406682.75500300835</v>
      </c>
      <c r="F17" s="60">
        <f>Liander!D17</f>
        <v>11903108.369999999</v>
      </c>
      <c r="G17" s="60">
        <f>Rendo!D17</f>
        <v>643730.29919377703</v>
      </c>
      <c r="H17" s="60">
        <f>Westland!D17</f>
        <v>312881.40000000002</v>
      </c>
      <c r="I17" s="60">
        <f>Zebra!D17</f>
        <v>0</v>
      </c>
      <c r="J17" s="97">
        <f>(SUM(C17:I17)/(SUM(C17:I17)+SUM(C70:I70)))*DNWB!D17</f>
        <v>688101.86900978629</v>
      </c>
      <c r="K17" s="97">
        <f>(SUM(C17:I17)/(SUM(C17:I17)+SUM(C70:I70)))*Stedin!D17</f>
        <v>6266443.6035929974</v>
      </c>
      <c r="L17" s="47">
        <f t="shared" si="0"/>
        <v>210534.00847607889</v>
      </c>
      <c r="M17" s="97">
        <f t="shared" si="1"/>
        <v>861694.8715714626</v>
      </c>
      <c r="N17" s="97">
        <f t="shared" si="2"/>
        <v>1100928.4674970775</v>
      </c>
      <c r="P17" s="81"/>
      <c r="Q17" s="24"/>
    </row>
    <row r="18" spans="2:17">
      <c r="B18" s="21">
        <v>1972</v>
      </c>
      <c r="C18" s="60">
        <f>Cogas!D18</f>
        <v>1211979.8686680279</v>
      </c>
      <c r="D18" s="60">
        <f>Enexis!D18</f>
        <v>6889533.0809044847</v>
      </c>
      <c r="E18" s="60">
        <f>Intergas!D18</f>
        <v>489916.58102912159</v>
      </c>
      <c r="F18" s="60">
        <f>Liander!D18</f>
        <v>14859221.659999998</v>
      </c>
      <c r="G18" s="60">
        <f>Rendo!D18</f>
        <v>433412.98355804302</v>
      </c>
      <c r="H18" s="60">
        <f>Westland!D18</f>
        <v>219584.2</v>
      </c>
      <c r="I18" s="60">
        <f>Zebra!D18</f>
        <v>0</v>
      </c>
      <c r="J18" s="97">
        <f>(SUM(C18:I18)/(SUM(C18:I18)+SUM(C71:I71)))*DNWB!D18</f>
        <v>816685.36595586385</v>
      </c>
      <c r="K18" s="97">
        <f>(SUM(C18:I18)/(SUM(C18:I18)+SUM(C71:I71)))*Stedin!D18</f>
        <v>6398698.8810884599</v>
      </c>
      <c r="L18" s="47">
        <f t="shared" si="0"/>
        <v>303611.71501656668</v>
      </c>
      <c r="M18" s="97">
        <f t="shared" si="1"/>
        <v>1026048.7987345344</v>
      </c>
      <c r="N18" s="97">
        <f t="shared" si="2"/>
        <v>1390773.0829434018</v>
      </c>
      <c r="P18" s="81"/>
      <c r="Q18" s="24"/>
    </row>
    <row r="19" spans="2:17">
      <c r="B19" s="21">
        <v>1973</v>
      </c>
      <c r="C19" s="60">
        <f>Cogas!D19</f>
        <v>971729.73473855807</v>
      </c>
      <c r="D19" s="60">
        <f>Enexis!D19</f>
        <v>6070487.7175226733</v>
      </c>
      <c r="E19" s="60">
        <f>Intergas!D19</f>
        <v>546329.6069277979</v>
      </c>
      <c r="F19" s="60">
        <f>Liander!D19</f>
        <v>13582592.57</v>
      </c>
      <c r="G19" s="60">
        <f>Rendo!D19</f>
        <v>425834.89799421129</v>
      </c>
      <c r="H19" s="60">
        <f>Westland!D19</f>
        <v>1770672.1153846155</v>
      </c>
      <c r="I19" s="60">
        <f>Zebra!D19</f>
        <v>0</v>
      </c>
      <c r="J19" s="97">
        <f>(SUM(C19:I19)/(SUM(C19:I19)+SUM(C72:I72)))*DNWB!D19</f>
        <v>744340.64422021585</v>
      </c>
      <c r="K19" s="97">
        <f>(SUM(C19:I19)/(SUM(C19:I19)+SUM(C72:I72)))*Stedin!D19</f>
        <v>6355383.8067974439</v>
      </c>
      <c r="L19" s="47">
        <f t="shared" si="0"/>
        <v>393315.62664655061</v>
      </c>
      <c r="M19" s="97">
        <f t="shared" si="1"/>
        <v>994718.53367076488</v>
      </c>
      <c r="N19" s="97">
        <f t="shared" si="2"/>
        <v>1185311.1456708275</v>
      </c>
      <c r="P19" s="81"/>
      <c r="Q19" s="24"/>
    </row>
    <row r="20" spans="2:17">
      <c r="B20" s="21">
        <v>1974</v>
      </c>
      <c r="C20" s="60">
        <f>Cogas!D20</f>
        <v>1140756.8190035864</v>
      </c>
      <c r="D20" s="60">
        <f>Enexis!D20</f>
        <v>6224808.7133335657</v>
      </c>
      <c r="E20" s="60">
        <f>Intergas!D20</f>
        <v>537538.46857677493</v>
      </c>
      <c r="F20" s="60">
        <f>Liander!D20</f>
        <v>11892056.709999999</v>
      </c>
      <c r="G20" s="60">
        <f>Rendo!D20</f>
        <v>349603.7349562606</v>
      </c>
      <c r="H20" s="60">
        <f>Westland!D20</f>
        <v>2751271.4459770117</v>
      </c>
      <c r="I20" s="60">
        <f>Zebra!D20</f>
        <v>0</v>
      </c>
      <c r="J20" s="97">
        <f>(SUM(C20:I20)/(SUM(C20:I20)+SUM(C73:I73)))*DNWB!D20</f>
        <v>996439.74717045343</v>
      </c>
      <c r="K20" s="97">
        <f>(SUM(C20:I20)/(SUM(C20:I20)+SUM(C73:I73)))*Stedin!D20</f>
        <v>6083460.7845618175</v>
      </c>
      <c r="L20" s="47">
        <f t="shared" si="0"/>
        <v>240566.52244369002</v>
      </c>
      <c r="M20" s="97">
        <f t="shared" si="1"/>
        <v>974642.91537698067</v>
      </c>
      <c r="N20" s="97">
        <f t="shared" si="2"/>
        <v>828068.3124732672</v>
      </c>
      <c r="P20" s="81"/>
      <c r="Q20" s="24"/>
    </row>
    <row r="21" spans="2:17">
      <c r="B21" s="21">
        <v>1975</v>
      </c>
      <c r="C21" s="60">
        <f>Cogas!D21</f>
        <v>563174.6264350405</v>
      </c>
      <c r="D21" s="60">
        <f>Enexis!D21</f>
        <v>5783732.0245696632</v>
      </c>
      <c r="E21" s="60">
        <f>Intergas!D21</f>
        <v>523009.93815090263</v>
      </c>
      <c r="F21" s="60">
        <f>Liander!D21</f>
        <v>11732475.939999999</v>
      </c>
      <c r="G21" s="60">
        <f>Rendo!D21</f>
        <v>283939.03261436732</v>
      </c>
      <c r="H21" s="60">
        <f>Westland!D21</f>
        <v>1381034.7</v>
      </c>
      <c r="I21" s="60">
        <f>Zebra!D21</f>
        <v>0</v>
      </c>
      <c r="J21" s="97">
        <f>(SUM(C21:I21)/(SUM(C21:I21)+SUM(C74:I74)))*DNWB!D21</f>
        <v>1021155.0615052803</v>
      </c>
      <c r="K21" s="97">
        <f>(SUM(C21:I21)/(SUM(C21:I21)+SUM(C74:I74)))*Stedin!D21</f>
        <v>7465537.6031829277</v>
      </c>
      <c r="L21" s="47">
        <f t="shared" si="0"/>
        <v>256805.09746181522</v>
      </c>
      <c r="M21" s="97">
        <f t="shared" si="1"/>
        <v>862745.1945696125</v>
      </c>
      <c r="N21" s="97">
        <f t="shared" si="2"/>
        <v>1093656.5187001198</v>
      </c>
      <c r="P21" s="81"/>
      <c r="Q21" s="24"/>
    </row>
    <row r="22" spans="2:17">
      <c r="B22" s="21">
        <v>1976</v>
      </c>
      <c r="C22" s="60">
        <f>Cogas!D22</f>
        <v>2580897.1925329529</v>
      </c>
      <c r="D22" s="60">
        <f>Enexis!D22</f>
        <v>6090080.2446574587</v>
      </c>
      <c r="E22" s="60">
        <f>Intergas!D22</f>
        <v>555975.8220586041</v>
      </c>
      <c r="F22" s="60">
        <f>Liander!D22</f>
        <v>15918611.25</v>
      </c>
      <c r="G22" s="60">
        <f>Rendo!D22</f>
        <v>280253.40593191888</v>
      </c>
      <c r="H22" s="60">
        <f>Westland!D22</f>
        <v>1101823.7</v>
      </c>
      <c r="I22" s="60">
        <f>Zebra!D22</f>
        <v>0</v>
      </c>
      <c r="J22" s="97">
        <f>(SUM(C22:I22)/(SUM(C22:I22)+SUM(C75:I75)))*DNWB!D22</f>
        <v>1043421.8821220652</v>
      </c>
      <c r="K22" s="97">
        <f>(SUM(C22:I22)/(SUM(C22:I22)+SUM(C75:I75)))*Stedin!D22</f>
        <v>8183328.019564935</v>
      </c>
      <c r="L22" s="47">
        <f t="shared" si="0"/>
        <v>298888.35688979836</v>
      </c>
      <c r="M22" s="97">
        <f t="shared" si="1"/>
        <v>1129233.8151471049</v>
      </c>
      <c r="N22" s="97">
        <f t="shared" si="2"/>
        <v>1202400.0012952157</v>
      </c>
      <c r="P22" s="81"/>
      <c r="Q22" s="24"/>
    </row>
    <row r="23" spans="2:17">
      <c r="B23" s="21">
        <v>1977</v>
      </c>
      <c r="C23" s="60">
        <f>Cogas!D23</f>
        <v>740327.59534954093</v>
      </c>
      <c r="D23" s="60">
        <f>Enexis!D23</f>
        <v>4328625.5451889578</v>
      </c>
      <c r="E23" s="60">
        <f>Intergas!D23</f>
        <v>604441.20915342949</v>
      </c>
      <c r="F23" s="60">
        <f>Liander!D23</f>
        <v>15216997.66</v>
      </c>
      <c r="G23" s="60">
        <f>Rendo!D23</f>
        <v>322995.00480563357</v>
      </c>
      <c r="H23" s="60">
        <f>Westland!D23</f>
        <v>946721.6</v>
      </c>
      <c r="I23" s="60">
        <f>Zebra!D23</f>
        <v>0</v>
      </c>
      <c r="J23" s="97">
        <f>(SUM(C23:I23)/(SUM(C23:I23)+SUM(C76:I76)))*DNWB!D23</f>
        <v>1458178.9655426692</v>
      </c>
      <c r="K23" s="97">
        <f>(SUM(C23:I23)/(SUM(C23:I23)+SUM(C76:I76)))*Stedin!D23</f>
        <v>9670200.8206035215</v>
      </c>
      <c r="L23" s="47">
        <f t="shared" si="0"/>
        <v>192276.24991423532</v>
      </c>
      <c r="M23" s="97">
        <f t="shared" si="1"/>
        <v>943315.81969589379</v>
      </c>
      <c r="N23" s="97">
        <f t="shared" si="2"/>
        <v>1034052.5881214387</v>
      </c>
      <c r="P23" s="81"/>
      <c r="Q23" s="24"/>
    </row>
    <row r="24" spans="2:17">
      <c r="B24" s="21">
        <v>1978</v>
      </c>
      <c r="C24" s="60">
        <f>Cogas!D24</f>
        <v>659031.85</v>
      </c>
      <c r="D24" s="60">
        <f>Enexis!D24</f>
        <v>6147987.4390950827</v>
      </c>
      <c r="E24" s="60">
        <f>Intergas!D24</f>
        <v>555662.27844909742</v>
      </c>
      <c r="F24" s="60">
        <f>Liander!D24</f>
        <v>12430568.710000001</v>
      </c>
      <c r="G24" s="60">
        <f>Rendo!D24</f>
        <v>331084.24214515102</v>
      </c>
      <c r="H24" s="60">
        <f>Westland!D24</f>
        <v>371650.24714881781</v>
      </c>
      <c r="I24" s="60">
        <f>Zebra!D24</f>
        <v>0</v>
      </c>
      <c r="J24" s="97">
        <f>(SUM(C24:I24)/(SUM(C24:I24)+SUM(C77:I77)))*DNWB!D24</f>
        <v>1478404.02283507</v>
      </c>
      <c r="K24" s="97">
        <f>(SUM(C24:I24)/(SUM(C24:I24)+SUM(C77:I77)))*Stedin!D24</f>
        <v>10281918.545863079</v>
      </c>
      <c r="L24" s="47">
        <f t="shared" si="0"/>
        <v>93078.306677022032</v>
      </c>
      <c r="M24" s="97">
        <f t="shared" si="1"/>
        <v>872477.07162209915</v>
      </c>
      <c r="N24" s="97">
        <f t="shared" si="2"/>
        <v>952708.17900969659</v>
      </c>
      <c r="P24" s="81"/>
      <c r="Q24" s="24"/>
    </row>
    <row r="25" spans="2:17">
      <c r="B25" s="21">
        <v>1979</v>
      </c>
      <c r="C25" s="60">
        <f>Cogas!D25</f>
        <v>66748.679999999993</v>
      </c>
      <c r="D25" s="60">
        <f>Enexis!D25</f>
        <v>5353676.7323410958</v>
      </c>
      <c r="E25" s="60">
        <f>Intergas!D25</f>
        <v>496712.80299494584</v>
      </c>
      <c r="F25" s="60">
        <f>Liander!D25</f>
        <v>10516523.799999999</v>
      </c>
      <c r="G25" s="60">
        <f>Rendo!D25</f>
        <v>464979.80270715168</v>
      </c>
      <c r="H25" s="60">
        <f>Westland!D25</f>
        <v>372606.59389721625</v>
      </c>
      <c r="I25" s="60">
        <f>Zebra!D25</f>
        <v>0</v>
      </c>
      <c r="J25" s="97">
        <f>(SUM(C25:I25)/(SUM(C25:I25)+SUM(C78:I78)))*DNWB!D25</f>
        <v>1236661.672578655</v>
      </c>
      <c r="K25" s="97">
        <f>(SUM(C25:I25)/(SUM(C25:I25)+SUM(C78:I78)))*Stedin!D25</f>
        <v>10319297.891910635</v>
      </c>
      <c r="L25" s="47">
        <f t="shared" si="0"/>
        <v>374821.39937163435</v>
      </c>
      <c r="M25" s="97">
        <f t="shared" si="1"/>
        <v>735205.86637478287</v>
      </c>
      <c r="N25" s="97">
        <f t="shared" si="2"/>
        <v>829245.33673691016</v>
      </c>
      <c r="P25" s="81"/>
      <c r="Q25" s="24"/>
    </row>
    <row r="26" spans="2:17">
      <c r="B26" s="21">
        <v>1980</v>
      </c>
      <c r="C26" s="60">
        <f>Cogas!D26</f>
        <v>1552335.27</v>
      </c>
      <c r="D26" s="60">
        <f>Enexis!D26</f>
        <v>6909215.2466306323</v>
      </c>
      <c r="E26" s="60">
        <f>Intergas!D26</f>
        <v>640047.92319314089</v>
      </c>
      <c r="F26" s="60">
        <f>Liander!D26</f>
        <v>15986128.119999997</v>
      </c>
      <c r="G26" s="60">
        <f>Rendo!D26</f>
        <v>818616.90285702026</v>
      </c>
      <c r="H26" s="60">
        <f>Westland!D26</f>
        <v>396971.43490304705</v>
      </c>
      <c r="I26" s="60">
        <f>Zebra!D26</f>
        <v>0</v>
      </c>
      <c r="J26" s="97">
        <f>(SUM(C26:I26)/(SUM(C26:I26)+SUM(C79:I79)))*DNWB!D26</f>
        <v>1563070.1562584224</v>
      </c>
      <c r="K26" s="97">
        <f>(SUM(C26:I26)/(SUM(C26:I26)+SUM(C79:I79)))*Stedin!D26</f>
        <v>12382194.161710478</v>
      </c>
      <c r="L26" s="47">
        <f t="shared" si="0"/>
        <v>300968.77266718255</v>
      </c>
      <c r="M26" s="97">
        <f t="shared" si="1"/>
        <v>1119684.6317396127</v>
      </c>
      <c r="N26" s="97">
        <f t="shared" si="2"/>
        <v>1051155.2052418331</v>
      </c>
      <c r="P26" s="81"/>
      <c r="Q26" s="24"/>
    </row>
    <row r="27" spans="2:17">
      <c r="B27" s="21">
        <v>1981</v>
      </c>
      <c r="C27" s="60">
        <f>Cogas!D27</f>
        <v>761483.85</v>
      </c>
      <c r="D27" s="60">
        <f>Enexis!D27</f>
        <v>7703806.1738859927</v>
      </c>
      <c r="E27" s="60">
        <f>Intergas!D27</f>
        <v>611182.26537400717</v>
      </c>
      <c r="F27" s="60">
        <f>Liander!D27</f>
        <v>15363785.059999997</v>
      </c>
      <c r="G27" s="60">
        <f>Rendo!D27</f>
        <v>879207.07858680375</v>
      </c>
      <c r="H27" s="60">
        <f>Westland!D27</f>
        <v>42286.215073185922</v>
      </c>
      <c r="I27" s="60">
        <f>Zebra!D27</f>
        <v>0</v>
      </c>
      <c r="J27" s="97">
        <f>(SUM(C27:I27)/(SUM(C27:I27)+SUM(C80:I80)))*DNWB!D27</f>
        <v>1525555.0018517587</v>
      </c>
      <c r="K27" s="97">
        <f>(SUM(C27:I27)/(SUM(C27:I27)+SUM(C80:I80)))*Stedin!D27</f>
        <v>13179695.45490383</v>
      </c>
      <c r="L27" s="47">
        <f t="shared" si="0"/>
        <v>329522.65115110652</v>
      </c>
      <c r="M27" s="97">
        <f t="shared" si="1"/>
        <v>1079603.9411556541</v>
      </c>
      <c r="N27" s="97">
        <f t="shared" si="2"/>
        <v>1134450.3771400072</v>
      </c>
      <c r="P27" s="81"/>
      <c r="Q27" s="24"/>
    </row>
    <row r="28" spans="2:17">
      <c r="B28" s="21">
        <v>1982</v>
      </c>
      <c r="C28" s="60">
        <f>Cogas!D28</f>
        <v>769221.2</v>
      </c>
      <c r="D28" s="60">
        <f>Enexis!D28</f>
        <v>6912691.6813713014</v>
      </c>
      <c r="E28" s="60">
        <f>Intergas!D28</f>
        <v>461346.5677068592</v>
      </c>
      <c r="F28" s="60">
        <f>Liander!D28</f>
        <v>21130330.309999999</v>
      </c>
      <c r="G28" s="60">
        <f>Rendo!D28</f>
        <v>1076139.9514132079</v>
      </c>
      <c r="H28" s="60">
        <f>Westland!D28</f>
        <v>227377.55844529753</v>
      </c>
      <c r="I28" s="60">
        <f>Zebra!D28</f>
        <v>0</v>
      </c>
      <c r="J28" s="97">
        <f>(SUM(C28:I28)/(SUM(C28:I28)+SUM(C81:I81)))*DNWB!D28</f>
        <v>1389216.7452339795</v>
      </c>
      <c r="K28" s="97">
        <f>(SUM(C28:I28)/(SUM(C28:I28)+SUM(C81:I81)))*Stedin!D28</f>
        <v>13173809.043431489</v>
      </c>
      <c r="L28" s="47">
        <f t="shared" si="0"/>
        <v>303497.27803251235</v>
      </c>
      <c r="M28" s="97">
        <f t="shared" si="1"/>
        <v>1301612.2578233241</v>
      </c>
      <c r="N28" s="97">
        <f t="shared" si="2"/>
        <v>1313105.9447026928</v>
      </c>
      <c r="P28" s="81"/>
      <c r="Q28" s="24"/>
    </row>
    <row r="29" spans="2:17">
      <c r="B29" s="21">
        <v>1983</v>
      </c>
      <c r="C29" s="60">
        <f>Cogas!D29</f>
        <v>493986.81</v>
      </c>
      <c r="D29" s="60">
        <f>Enexis!D29</f>
        <v>5700428.1729115183</v>
      </c>
      <c r="E29" s="60">
        <f>Intergas!D29</f>
        <v>380600</v>
      </c>
      <c r="F29" s="60">
        <f>Liander!D29</f>
        <v>19907032.309999999</v>
      </c>
      <c r="G29" s="60">
        <f>Rendo!D29</f>
        <v>946499.96932201181</v>
      </c>
      <c r="H29" s="60">
        <f>Westland!D29</f>
        <v>242535.27096774196</v>
      </c>
      <c r="I29" s="60">
        <f>Zebra!D29</f>
        <v>0</v>
      </c>
      <c r="J29" s="97">
        <f>(SUM(C29:I29)/(SUM(C29:I29)+SUM(C82:I82)))*DNWB!D29</f>
        <v>1459266.4050935833</v>
      </c>
      <c r="K29" s="97">
        <f>(SUM(C29:I29)/(SUM(C29:I29)+SUM(C82:I82)))*Stedin!D29</f>
        <v>12032546.136981519</v>
      </c>
      <c r="L29" s="47">
        <f t="shared" si="0"/>
        <v>328798.03300739371</v>
      </c>
      <c r="M29" s="97">
        <f t="shared" si="1"/>
        <v>1177908.0308569737</v>
      </c>
      <c r="N29" s="97">
        <f t="shared" si="2"/>
        <v>1051586.8124633024</v>
      </c>
      <c r="P29" s="81"/>
      <c r="Q29" s="24"/>
    </row>
    <row r="30" spans="2:17">
      <c r="B30" s="21">
        <v>1984</v>
      </c>
      <c r="C30" s="60">
        <f>Cogas!D30</f>
        <v>597898.91</v>
      </c>
      <c r="D30" s="60">
        <f>Enexis!D30</f>
        <v>7048981.8008659696</v>
      </c>
      <c r="E30" s="60">
        <f>Intergas!D30</f>
        <v>479050</v>
      </c>
      <c r="F30" s="60">
        <f>Liander!D30</f>
        <v>19720015.260000002</v>
      </c>
      <c r="G30" s="60">
        <f>Rendo!D30</f>
        <v>641769.46261129947</v>
      </c>
      <c r="H30" s="60">
        <f>Westland!D30</f>
        <v>245598.58237015363</v>
      </c>
      <c r="I30" s="60">
        <f>Zebra!D30</f>
        <v>0</v>
      </c>
      <c r="J30" s="97">
        <f>(SUM(C30:I30)/(SUM(C30:I30)+SUM(C83:I83)))*DNWB!D30</f>
        <v>1546698.4488618351</v>
      </c>
      <c r="K30" s="97">
        <f>(SUM(C30:I30)/(SUM(C30:I30)+SUM(C83:I83)))*Stedin!D30</f>
        <v>13066202.18798062</v>
      </c>
      <c r="L30" s="47">
        <f t="shared" si="0"/>
        <v>443138.23959291121</v>
      </c>
      <c r="M30" s="97">
        <f t="shared" si="1"/>
        <v>1223125.3075044178</v>
      </c>
      <c r="N30" s="97">
        <f t="shared" si="2"/>
        <v>1228110.1618199544</v>
      </c>
      <c r="P30" s="81"/>
      <c r="Q30" s="24"/>
    </row>
    <row r="31" spans="2:17">
      <c r="B31" s="21">
        <v>1985</v>
      </c>
      <c r="C31" s="60">
        <f>Cogas!D31</f>
        <v>478913.41</v>
      </c>
      <c r="D31" s="60">
        <f>Enexis!D31</f>
        <v>6378979.772254765</v>
      </c>
      <c r="E31" s="60">
        <f>Intergas!D31</f>
        <v>595100</v>
      </c>
      <c r="F31" s="60">
        <f>Liander!D31</f>
        <v>24788440.690000001</v>
      </c>
      <c r="G31" s="60">
        <f>Rendo!D31</f>
        <v>773921.10827413679</v>
      </c>
      <c r="H31" s="60">
        <f>Westland!D31</f>
        <v>518374.16129032255</v>
      </c>
      <c r="I31" s="60">
        <f>Zebra!D31</f>
        <v>0</v>
      </c>
      <c r="J31" s="97">
        <f>(SUM(C31:I31)/(SUM(C31:I31)+SUM(C84:I84)))*DNWB!D31</f>
        <v>1495459.3580466807</v>
      </c>
      <c r="K31" s="97">
        <f>(SUM(C31:I31)/(SUM(C31:I31)+SUM(C84:I84)))*Stedin!D31</f>
        <v>16716452.484689279</v>
      </c>
      <c r="L31" s="47">
        <f t="shared" si="0"/>
        <v>576384.06548800867</v>
      </c>
      <c r="M31" s="97">
        <f t="shared" si="1"/>
        <v>1427470.3135787181</v>
      </c>
      <c r="N31" s="97">
        <f t="shared" si="2"/>
        <v>1338274.40648787</v>
      </c>
      <c r="P31" s="81"/>
      <c r="Q31" s="24"/>
    </row>
    <row r="32" spans="2:17">
      <c r="B32" s="21">
        <v>1986</v>
      </c>
      <c r="C32" s="60">
        <f>Cogas!D32</f>
        <v>695760.1</v>
      </c>
      <c r="D32" s="60">
        <f>Enexis!D32</f>
        <v>8222965.5094994809</v>
      </c>
      <c r="E32" s="60">
        <f>Intergas!D32</f>
        <v>536250</v>
      </c>
      <c r="F32" s="60">
        <f>Liander!D32</f>
        <v>16716264.329999998</v>
      </c>
      <c r="G32" s="60">
        <f>Rendo!D32</f>
        <v>968560.72620068968</v>
      </c>
      <c r="H32" s="60">
        <f>Westland!D32</f>
        <v>450836.59245283023</v>
      </c>
      <c r="I32" s="60">
        <f>Zebra!D32</f>
        <v>0</v>
      </c>
      <c r="J32" s="97">
        <f>(SUM(C32:I32)/(SUM(C32:I32)+SUM(C85:I85)))*DNWB!D32</f>
        <v>1499675.4822442047</v>
      </c>
      <c r="K32" s="97">
        <f>(SUM(C32:I32)/(SUM(C32:I32)+SUM(C85:I85)))*Stedin!D32</f>
        <v>13555566.15597333</v>
      </c>
      <c r="L32" s="47">
        <f t="shared" si="0"/>
        <v>499098.89190786501</v>
      </c>
      <c r="M32" s="97">
        <f t="shared" si="1"/>
        <v>1174483.6207201399</v>
      </c>
      <c r="N32" s="97">
        <f t="shared" si="2"/>
        <v>1296572.1213693449</v>
      </c>
      <c r="P32" s="81"/>
      <c r="Q32" s="24"/>
    </row>
    <row r="33" spans="2:17">
      <c r="B33" s="21">
        <v>1987</v>
      </c>
      <c r="C33" s="60">
        <f>Cogas!D33</f>
        <v>1443562.9</v>
      </c>
      <c r="D33" s="60">
        <f>Enexis!D33</f>
        <v>9287936.4619020578</v>
      </c>
      <c r="E33" s="60">
        <f>Intergas!D33</f>
        <v>678150</v>
      </c>
      <c r="F33" s="60">
        <f>Liander!D33</f>
        <v>18340433.34</v>
      </c>
      <c r="G33" s="60">
        <f>Rendo!D33</f>
        <v>940211.6730860984</v>
      </c>
      <c r="H33" s="60">
        <f>Westland!D33</f>
        <v>263376.87763599731</v>
      </c>
      <c r="I33" s="60">
        <f>Zebra!D33</f>
        <v>0</v>
      </c>
      <c r="J33" s="97">
        <f>(SUM(C33:I33)/(SUM(C33:I33)+SUM(C86:I86)))*DNWB!D33</f>
        <v>1806756.7772815838</v>
      </c>
      <c r="K33" s="97">
        <f>(SUM(C33:I33)/(SUM(C33:I33)+SUM(C86:I86)))*Stedin!D33</f>
        <v>26541026.405111615</v>
      </c>
      <c r="L33" s="47">
        <f t="shared" si="0"/>
        <v>409837.41158200201</v>
      </c>
      <c r="M33" s="97">
        <f t="shared" si="1"/>
        <v>1317641.9068254831</v>
      </c>
      <c r="N33" s="97">
        <f t="shared" si="2"/>
        <v>1390889.1172613627</v>
      </c>
      <c r="P33" s="81"/>
      <c r="Q33" s="24"/>
    </row>
    <row r="34" spans="2:17">
      <c r="B34" s="21">
        <v>1988</v>
      </c>
      <c r="C34" s="60">
        <f>Cogas!D34</f>
        <v>718559.73</v>
      </c>
      <c r="D34" s="60">
        <f>Enexis!D34</f>
        <v>9540980.7551684231</v>
      </c>
      <c r="E34" s="60">
        <f>Intergas!D34</f>
        <v>723800</v>
      </c>
      <c r="F34" s="60">
        <f>Liander!D34</f>
        <v>21268704.460000001</v>
      </c>
      <c r="G34" s="60">
        <f>Rendo!D34</f>
        <v>1159504.0978045063</v>
      </c>
      <c r="H34" s="60">
        <f>Westland!D34</f>
        <v>107202.87794054288</v>
      </c>
      <c r="I34" s="60">
        <f>Zebra!D34</f>
        <v>0</v>
      </c>
      <c r="J34" s="97">
        <f>(SUM(C34:I34)/(SUM(C34:I34)+SUM(C87:I87)))*DNWB!D34</f>
        <v>1811597.19269067</v>
      </c>
      <c r="K34" s="97">
        <f>(SUM(C34:I34)/(SUM(C34:I34)+SUM(C87:I87)))*Stedin!D34</f>
        <v>16689914.202532131</v>
      </c>
      <c r="L34" s="47">
        <f t="shared" si="0"/>
        <v>426428.03800337436</v>
      </c>
      <c r="M34" s="97">
        <f t="shared" si="1"/>
        <v>1426832.7603220416</v>
      </c>
      <c r="N34" s="97">
        <f t="shared" si="2"/>
        <v>1822128.8253989401</v>
      </c>
      <c r="P34" s="81"/>
      <c r="Q34" s="24"/>
    </row>
    <row r="35" spans="2:17">
      <c r="B35" s="21">
        <v>1989</v>
      </c>
      <c r="C35" s="60">
        <f>Cogas!D35</f>
        <v>691823.48</v>
      </c>
      <c r="D35" s="60">
        <f>Enexis!D35</f>
        <v>9080268.7950752117</v>
      </c>
      <c r="E35" s="60">
        <f>Intergas!D35</f>
        <v>618200</v>
      </c>
      <c r="F35" s="60">
        <f>Liander!D35</f>
        <v>16656159.449999997</v>
      </c>
      <c r="G35" s="60">
        <f>Rendo!D35</f>
        <v>941324.45093170088</v>
      </c>
      <c r="H35" s="60">
        <f>Westland!D35</f>
        <v>62181.875863437876</v>
      </c>
      <c r="I35" s="60">
        <f>Zebra!D35</f>
        <v>0</v>
      </c>
      <c r="J35" s="97">
        <f>(SUM(C35:I35)/(SUM(C35:I35)+SUM(C88:I88)))*DNWB!D35</f>
        <v>1872433.2726102239</v>
      </c>
      <c r="K35" s="97">
        <f>(SUM(C35:I35)/(SUM(C35:I35)+SUM(C88:I88)))*Stedin!D35</f>
        <v>15524839.245895961</v>
      </c>
      <c r="L35" s="47">
        <f t="shared" si="0"/>
        <v>512724.30556007434</v>
      </c>
      <c r="M35" s="97">
        <f t="shared" si="1"/>
        <v>1194036.077730454</v>
      </c>
      <c r="N35" s="97">
        <f t="shared" si="2"/>
        <v>1407435.5225274405</v>
      </c>
      <c r="P35" s="81"/>
      <c r="Q35" s="24"/>
    </row>
    <row r="36" spans="2:17">
      <c r="B36" s="21">
        <v>1990</v>
      </c>
      <c r="C36" s="60">
        <f>Cogas!D36</f>
        <v>1115875.8700000001</v>
      </c>
      <c r="D36" s="60">
        <f>Enexis!D36</f>
        <v>9326158.8907188196</v>
      </c>
      <c r="E36" s="60">
        <f>Intergas!D36</f>
        <v>475750</v>
      </c>
      <c r="F36" s="60">
        <f>Liander!D36</f>
        <v>13190583.290000001</v>
      </c>
      <c r="G36" s="60">
        <f>Rendo!D36</f>
        <v>1040843.5494954819</v>
      </c>
      <c r="H36" s="60">
        <f>Westland!D36</f>
        <v>102084.81198202695</v>
      </c>
      <c r="I36" s="60">
        <f>Zebra!D36</f>
        <v>0</v>
      </c>
      <c r="J36" s="97">
        <f>(SUM(C36:I36)/(SUM(C36:I36)+SUM(C89:I89)))*DNWB!D36</f>
        <v>2172806.5105494275</v>
      </c>
      <c r="K36" s="97">
        <f>(SUM(C36:I36)/(SUM(C36:I36)+SUM(C89:I89)))*Stedin!D36</f>
        <v>14380488.824048081</v>
      </c>
      <c r="L36" s="47">
        <f t="shared" ref="L36:L54" si="3">(SUM(C36:I36)/L144)*J144</f>
        <v>468677.98345546814</v>
      </c>
      <c r="M36" s="97">
        <f t="shared" ref="M36:M54" si="4">(SUM(C36:I36)/L144)*N144</f>
        <v>1074902.1039486919</v>
      </c>
      <c r="N36" s="97">
        <f t="shared" ref="N36:N54" si="5">(SUM(C36:I36)/L144)*K144</f>
        <v>1295940.3108861377</v>
      </c>
      <c r="P36" s="81"/>
      <c r="Q36" s="24"/>
    </row>
    <row r="37" spans="2:17">
      <c r="B37" s="21">
        <v>1991</v>
      </c>
      <c r="C37" s="60">
        <f>Cogas!D37</f>
        <v>759014.66</v>
      </c>
      <c r="D37" s="60">
        <f>Enexis!D37</f>
        <v>12438018.275756288</v>
      </c>
      <c r="E37" s="60">
        <f>Intergas!D37</f>
        <v>1023550</v>
      </c>
      <c r="F37" s="60">
        <f>Liander!D37</f>
        <v>13225603.579999998</v>
      </c>
      <c r="G37" s="60">
        <f>Rendo!D37</f>
        <v>706121.29348371807</v>
      </c>
      <c r="H37" s="60">
        <f>Westland!D37</f>
        <v>-159139.10667255864</v>
      </c>
      <c r="I37" s="60">
        <f>Zebra!D37</f>
        <v>0</v>
      </c>
      <c r="J37" s="97">
        <f>(SUM(C37:I37)/(SUM(C37:I37)+SUM(C90:I90)))*DNWB!D37</f>
        <v>1405339.6930304344</v>
      </c>
      <c r="K37" s="97">
        <f>(SUM(C37:I37)/(SUM(C37:I37)+SUM(C90:I90)))*Stedin!D37</f>
        <v>13946399.02008155</v>
      </c>
      <c r="L37" s="47">
        <f t="shared" si="3"/>
        <v>360837.38233491196</v>
      </c>
      <c r="M37" s="97">
        <f t="shared" si="4"/>
        <v>1191618.6576482884</v>
      </c>
      <c r="N37" s="97">
        <f t="shared" si="5"/>
        <v>1228382.5781614026</v>
      </c>
      <c r="P37" s="81"/>
      <c r="Q37" s="24"/>
    </row>
    <row r="38" spans="2:17">
      <c r="B38" s="21">
        <v>1992</v>
      </c>
      <c r="C38" s="60">
        <f>Cogas!D38</f>
        <v>818759.73</v>
      </c>
      <c r="D38" s="60">
        <f>Enexis!D38</f>
        <v>8261979.0284949504</v>
      </c>
      <c r="E38" s="60">
        <f>Intergas!D38</f>
        <v>1076900</v>
      </c>
      <c r="F38" s="60">
        <f>Liander!D38</f>
        <v>8411891.9700000025</v>
      </c>
      <c r="G38" s="60">
        <f>Rendo!D38</f>
        <v>1053150.4155196254</v>
      </c>
      <c r="H38" s="60">
        <f>Westland!D38</f>
        <v>117989.67231302627</v>
      </c>
      <c r="I38" s="60">
        <f>Zebra!D38</f>
        <v>0</v>
      </c>
      <c r="J38" s="97">
        <f>(SUM(C38:I38)/(SUM(C38:I38)+SUM(C91:I91)))*DNWB!D38</f>
        <v>1159974.3999844932</v>
      </c>
      <c r="K38" s="97">
        <f>(SUM(C38:I38)/(SUM(C38:I38)+SUM(C91:I91)))*Stedin!D38</f>
        <v>15354013.041573025</v>
      </c>
      <c r="L38" s="47">
        <f t="shared" si="3"/>
        <v>287846.41549169744</v>
      </c>
      <c r="M38" s="97">
        <f t="shared" si="4"/>
        <v>840324.72026189545</v>
      </c>
      <c r="N38" s="97">
        <f t="shared" si="5"/>
        <v>1019347.8544442278</v>
      </c>
      <c r="P38" s="81"/>
      <c r="Q38" s="24"/>
    </row>
    <row r="39" spans="2:17">
      <c r="B39" s="21">
        <v>1993</v>
      </c>
      <c r="C39" s="60">
        <f>Cogas!D39</f>
        <v>855063.96</v>
      </c>
      <c r="D39" s="60">
        <f>Enexis!D39</f>
        <v>-1313491.9488875847</v>
      </c>
      <c r="E39" s="60">
        <f>Intergas!D39</f>
        <v>1090100</v>
      </c>
      <c r="F39" s="60">
        <f>Liander!D39</f>
        <v>7873153.9000000022</v>
      </c>
      <c r="G39" s="60">
        <f>Rendo!D39</f>
        <v>816103.37153616222</v>
      </c>
      <c r="H39" s="60">
        <f>Westland!D39</f>
        <v>140608.84064665122</v>
      </c>
      <c r="I39" s="60">
        <f>Zebra!D39</f>
        <v>0</v>
      </c>
      <c r="J39" s="97">
        <f>(SUM(C39:I39)/(SUM(C39:I39)+SUM(C92:I92)))*DNWB!D39</f>
        <v>651889.52978227427</v>
      </c>
      <c r="K39" s="97">
        <f>(SUM(C39:I39)/(SUM(C39:I39)+SUM(C92:I92)))*Stedin!D39</f>
        <v>13580182.058377746</v>
      </c>
      <c r="L39" s="47">
        <f t="shared" si="3"/>
        <v>52738.04801524325</v>
      </c>
      <c r="M39" s="97">
        <f t="shared" si="4"/>
        <v>402760.59768593108</v>
      </c>
      <c r="N39" s="97">
        <f t="shared" si="5"/>
        <v>475716.72570787009</v>
      </c>
      <c r="P39" s="81"/>
      <c r="Q39" s="24"/>
    </row>
    <row r="40" spans="2:17">
      <c r="B40" s="21">
        <v>1994</v>
      </c>
      <c r="C40" s="60">
        <f>Cogas!D40</f>
        <v>975065.68</v>
      </c>
      <c r="D40" s="60">
        <f>Enexis!D40</f>
        <v>7477705.6292484291</v>
      </c>
      <c r="E40" s="60">
        <f>Intergas!D40</f>
        <v>817850</v>
      </c>
      <c r="F40" s="60">
        <f>Liander!D40</f>
        <v>6440207.3100000005</v>
      </c>
      <c r="G40" s="60">
        <f>Rendo!D40</f>
        <v>763996.90196508775</v>
      </c>
      <c r="H40" s="60">
        <f>Westland!D40</f>
        <v>-122038.38051740653</v>
      </c>
      <c r="I40" s="60">
        <f>Zebra!D40</f>
        <v>0</v>
      </c>
      <c r="J40" s="97">
        <f>(SUM(C40:I40)/(SUM(C40:I40)+SUM(C93:I93)))*DNWB!D40</f>
        <v>705635.4990260466</v>
      </c>
      <c r="K40" s="97">
        <f>(SUM(C40:I40)/(SUM(C40:I40)+SUM(C93:I93)))*Stedin!D40</f>
        <v>13683936.032110734</v>
      </c>
      <c r="L40" s="47">
        <f t="shared" si="3"/>
        <v>130481.14085160826</v>
      </c>
      <c r="M40" s="97">
        <f t="shared" si="4"/>
        <v>696108.62808886881</v>
      </c>
      <c r="N40" s="97">
        <f t="shared" si="5"/>
        <v>833071.89928334509</v>
      </c>
      <c r="P40" s="81"/>
      <c r="Q40" s="24"/>
    </row>
    <row r="41" spans="2:17">
      <c r="B41" s="21">
        <v>1995</v>
      </c>
      <c r="C41" s="60">
        <f>Cogas!D41</f>
        <v>794990.72</v>
      </c>
      <c r="D41" s="60">
        <f>Enexis!D41</f>
        <v>7873412.3838943047</v>
      </c>
      <c r="E41" s="60">
        <f>Intergas!D41</f>
        <v>737550</v>
      </c>
      <c r="F41" s="60">
        <f>Liander!D41</f>
        <v>8185721.3199999984</v>
      </c>
      <c r="G41" s="60">
        <f>Rendo!D41</f>
        <v>454059.08200960117</v>
      </c>
      <c r="H41" s="60">
        <f>Westland!D41</f>
        <v>-14954.993406593421</v>
      </c>
      <c r="I41" s="60">
        <f>Zebra!D41</f>
        <v>0</v>
      </c>
      <c r="J41" s="97">
        <f>(SUM(C41:I41)/(SUM(C41:I41)+SUM(C94:I94)))*DNWB!D41</f>
        <v>851614.94593562314</v>
      </c>
      <c r="K41" s="97">
        <f>(SUM(C41:I41)/(SUM(C41:I41)+SUM(C94:I94)))*Stedin!D41</f>
        <v>11814467.618658924</v>
      </c>
      <c r="L41" s="47">
        <f t="shared" si="3"/>
        <v>332990.70095808228</v>
      </c>
      <c r="M41" s="97">
        <f t="shared" si="4"/>
        <v>767537.69163135265</v>
      </c>
      <c r="N41" s="97">
        <f t="shared" si="5"/>
        <v>798561.0328531788</v>
      </c>
      <c r="P41" s="81"/>
      <c r="Q41" s="24"/>
    </row>
    <row r="42" spans="2:17">
      <c r="B42" s="21">
        <v>1996</v>
      </c>
      <c r="C42" s="60">
        <f>Cogas!D42</f>
        <v>951479.1</v>
      </c>
      <c r="D42" s="60">
        <f>Enexis!D42</f>
        <v>7217923.5837131906</v>
      </c>
      <c r="E42" s="60">
        <f>Intergas!D42</f>
        <v>465850</v>
      </c>
      <c r="F42" s="60">
        <f>Liander!D42</f>
        <v>1284878.3999999999</v>
      </c>
      <c r="G42" s="60">
        <f>Rendo!D42</f>
        <v>344433.62888786115</v>
      </c>
      <c r="H42" s="60">
        <f>Westland!D42</f>
        <v>-4391.5359899592004</v>
      </c>
      <c r="I42" s="60">
        <f>Zebra!D42</f>
        <v>0</v>
      </c>
      <c r="J42" s="97">
        <f>(SUM(C42:I42)/(SUM(C42:I42)+SUM(C95:I95)))*DNWB!D42</f>
        <v>715058.15492925409</v>
      </c>
      <c r="K42" s="97">
        <f>(SUM(C42:I42)/(SUM(C42:I42)+SUM(C95:I95)))*Stedin!D42</f>
        <v>20612345.397675276</v>
      </c>
      <c r="L42" s="47">
        <f t="shared" si="3"/>
        <v>111803.48856765883</v>
      </c>
      <c r="M42" s="97">
        <f t="shared" si="4"/>
        <v>436757.05018813867</v>
      </c>
      <c r="N42" s="97">
        <f t="shared" si="5"/>
        <v>427705.28531773121</v>
      </c>
      <c r="P42" s="81"/>
      <c r="Q42" s="24"/>
    </row>
    <row r="43" spans="2:17">
      <c r="B43" s="21">
        <v>1997</v>
      </c>
      <c r="C43" s="60">
        <f>Cogas!D43</f>
        <v>826253.03</v>
      </c>
      <c r="D43" s="60">
        <f>Enexis!D43</f>
        <v>7710217.0327291945</v>
      </c>
      <c r="E43" s="60">
        <f>Intergas!D43</f>
        <v>862950</v>
      </c>
      <c r="F43" s="60">
        <f>Liander!D43</f>
        <v>2232060.4900000002</v>
      </c>
      <c r="G43" s="60">
        <f>Rendo!D43</f>
        <v>485900.50042939011</v>
      </c>
      <c r="H43" s="60">
        <f>Westland!D43</f>
        <v>-12624.217054263514</v>
      </c>
      <c r="I43" s="60">
        <f>Zebra!D43</f>
        <v>0</v>
      </c>
      <c r="J43" s="97">
        <f>(SUM(C43:I43)/(SUM(C43:I43)+SUM(C96:I96)))*DNWB!D43</f>
        <v>759258.19573953247</v>
      </c>
      <c r="K43" s="97">
        <f>(SUM(C43:I43)/(SUM(C43:I43)+SUM(C96:I96)))*Stedin!D43</f>
        <v>13867481.102028167</v>
      </c>
      <c r="L43" s="47">
        <f t="shared" si="3"/>
        <v>110251.99909268749</v>
      </c>
      <c r="M43" s="97">
        <f t="shared" si="4"/>
        <v>515277.64668079984</v>
      </c>
      <c r="N43" s="97">
        <f t="shared" si="5"/>
        <v>570693.3678064493</v>
      </c>
      <c r="P43" s="81"/>
      <c r="Q43" s="24"/>
    </row>
    <row r="44" spans="2:17">
      <c r="B44" s="21">
        <v>1998</v>
      </c>
      <c r="C44" s="60">
        <f>Cogas!D44</f>
        <v>-495771.07</v>
      </c>
      <c r="D44" s="60">
        <f>Enexis!D44</f>
        <v>8282889.9429684784</v>
      </c>
      <c r="E44" s="60">
        <f>Intergas!D44</f>
        <v>61050</v>
      </c>
      <c r="F44" s="60">
        <f>Liander!D44</f>
        <v>1476398.47</v>
      </c>
      <c r="G44" s="60">
        <f>Rendo!D44</f>
        <v>282996.22692170914</v>
      </c>
      <c r="H44" s="60">
        <f>Westland!D44</f>
        <v>38139.614877757849</v>
      </c>
      <c r="I44" s="60">
        <f>Zebra!D44</f>
        <v>0</v>
      </c>
      <c r="J44" s="97">
        <f>(SUM(C44:I44)/(SUM(C44:I44)+SUM(C97:I97)))*DNWB!D44</f>
        <v>760949.10971351806</v>
      </c>
      <c r="K44" s="97">
        <f>(SUM(C44:I44)/(SUM(C44:I44)+SUM(C97:I97)))*Stedin!D44</f>
        <v>10624116.720006429</v>
      </c>
      <c r="L44" s="47">
        <f t="shared" si="3"/>
        <v>130125.98054042258</v>
      </c>
      <c r="M44" s="97">
        <f t="shared" si="4"/>
        <v>410600.17189310928</v>
      </c>
      <c r="N44" s="97">
        <f t="shared" si="5"/>
        <v>410431.60300592188</v>
      </c>
      <c r="P44" s="81"/>
      <c r="Q44" s="24"/>
    </row>
    <row r="45" spans="2:17">
      <c r="B45" s="21">
        <v>1999</v>
      </c>
      <c r="C45" s="60">
        <f>Cogas!D45</f>
        <v>1539618.67</v>
      </c>
      <c r="D45" s="60">
        <f>Enexis!D45</f>
        <v>4904977.0367956944</v>
      </c>
      <c r="E45" s="60">
        <f>Intergas!D45</f>
        <v>-154120</v>
      </c>
      <c r="F45" s="60">
        <f>Liander!D45</f>
        <v>-4555779.87</v>
      </c>
      <c r="G45" s="60">
        <f>Rendo!D45</f>
        <v>425201.17642674444</v>
      </c>
      <c r="H45" s="60">
        <f>Westland!D45</f>
        <v>45868.997073596867</v>
      </c>
      <c r="I45" s="60">
        <f>Zebra!D45</f>
        <v>0</v>
      </c>
      <c r="J45" s="97">
        <f>(SUM(C45:I45)/(SUM(C45:I45)+SUM(C98:I98)))*DNWB!D45</f>
        <v>342618.91635805892</v>
      </c>
      <c r="K45" s="97">
        <f>(SUM(C45:I45)/(SUM(C45:I45)+SUM(C98:I98)))*Stedin!D45</f>
        <v>5858372.6647552811</v>
      </c>
      <c r="L45" s="47">
        <f t="shared" si="3"/>
        <v>40886.349390446754</v>
      </c>
      <c r="M45" s="97">
        <f t="shared" si="4"/>
        <v>93895.477150255974</v>
      </c>
      <c r="N45" s="97">
        <f t="shared" si="5"/>
        <v>89927.927500281803</v>
      </c>
      <c r="P45" s="81"/>
      <c r="Q45" s="24"/>
    </row>
    <row r="46" spans="2:17">
      <c r="B46" s="21">
        <v>2000</v>
      </c>
      <c r="C46" s="60">
        <f>Cogas!D46</f>
        <v>326773.8</v>
      </c>
      <c r="D46" s="60">
        <f>Enexis!D46</f>
        <v>6349441.184286898</v>
      </c>
      <c r="E46" s="60">
        <f>Intergas!D46</f>
        <v>3321680</v>
      </c>
      <c r="F46" s="60">
        <f>Liander!D46</f>
        <v>44188.259999999776</v>
      </c>
      <c r="G46" s="60">
        <f>Rendo!D46</f>
        <v>268463.24147219548</v>
      </c>
      <c r="H46" s="60">
        <f>Westland!D46</f>
        <v>42760.988902176498</v>
      </c>
      <c r="I46" s="60">
        <f>Zebra!D46</f>
        <v>0</v>
      </c>
      <c r="J46" s="97">
        <f>(SUM(C46:I46)/(SUM(C46:I46)+SUM(C99:I99)))*DNWB!D46</f>
        <v>484617.47974021756</v>
      </c>
      <c r="K46" s="97">
        <f>(SUM(C46:I46)/(SUM(C46:I46)+SUM(C99:I99)))*Stedin!D46</f>
        <v>12212852.782834517</v>
      </c>
      <c r="L46" s="47">
        <f t="shared" si="3"/>
        <v>269146.29827753932</v>
      </c>
      <c r="M46" s="97">
        <f t="shared" si="4"/>
        <v>440721.60912759829</v>
      </c>
      <c r="N46" s="97">
        <f t="shared" si="5"/>
        <v>517915.58974542265</v>
      </c>
      <c r="P46" s="81"/>
      <c r="Q46" s="24"/>
    </row>
    <row r="47" spans="2:17">
      <c r="B47" s="21">
        <v>2001</v>
      </c>
      <c r="C47" s="60">
        <f>Cogas!D47</f>
        <v>267193.74</v>
      </c>
      <c r="D47" s="60">
        <f>Enexis!D47</f>
        <v>3348129.0325847585</v>
      </c>
      <c r="E47" s="60">
        <f>Intergas!D47</f>
        <v>413160</v>
      </c>
      <c r="F47" s="60">
        <f>Liander!D47</f>
        <v>-697201.80000000075</v>
      </c>
      <c r="G47" s="60">
        <f>Rendo!D47</f>
        <v>324825.59470316058</v>
      </c>
      <c r="H47" s="60">
        <f>Westland!D47</f>
        <v>62349.432121573307</v>
      </c>
      <c r="I47" s="60">
        <f>Zebra!D47</f>
        <v>0</v>
      </c>
      <c r="J47" s="97">
        <f>(SUM(C47:I47)/(SUM(C47:I47)+SUM(C100:I100)))*DNWB!D47</f>
        <v>14303.467806669518</v>
      </c>
      <c r="K47" s="97">
        <f>(SUM(C47:I47)/(SUM(C47:I47)+SUM(C100:I100)))*Stedin!D47</f>
        <v>11962036.475197216</v>
      </c>
      <c r="L47" s="47">
        <f t="shared" si="3"/>
        <v>135314.44802436049</v>
      </c>
      <c r="M47" s="97">
        <f t="shared" si="4"/>
        <v>158287.95923821826</v>
      </c>
      <c r="N47" s="97">
        <f t="shared" si="5"/>
        <v>189923.66930141737</v>
      </c>
      <c r="P47" s="81"/>
      <c r="Q47" s="24"/>
    </row>
    <row r="48" spans="2:17">
      <c r="B48" s="21">
        <v>2002</v>
      </c>
      <c r="C48" s="60">
        <f>Cogas!D48</f>
        <v>298639.67</v>
      </c>
      <c r="D48" s="60">
        <f>Enexis!D48</f>
        <v>4398940.6696292311</v>
      </c>
      <c r="E48" s="60">
        <f>Intergas!D48</f>
        <v>-369280</v>
      </c>
      <c r="F48" s="60">
        <f>Liander!D48</f>
        <v>-3676024.37</v>
      </c>
      <c r="G48" s="60">
        <f>Rendo!D48</f>
        <v>139248.77228130284</v>
      </c>
      <c r="H48" s="60">
        <f>Westland!D48</f>
        <v>-8873.035306122445</v>
      </c>
      <c r="I48" s="60">
        <f>Zebra!D48</f>
        <v>0</v>
      </c>
      <c r="J48" s="97">
        <f>(SUM(C48:I48)/(SUM(C48:I48)+SUM(C101:I101)))*DNWB!D48</f>
        <v>2501709.6330109057</v>
      </c>
      <c r="K48" s="97">
        <f>(SUM(C48:I48)/(SUM(C48:I48)+SUM(C101:I101)))*Stedin!D48</f>
        <v>52817430.211111218</v>
      </c>
      <c r="L48" s="47">
        <f t="shared" si="3"/>
        <v>28051.831131367424</v>
      </c>
      <c r="M48" s="97">
        <f t="shared" si="4"/>
        <v>33316.070286267852</v>
      </c>
      <c r="N48" s="97">
        <f t="shared" si="5"/>
        <v>36755.899736519459</v>
      </c>
      <c r="P48" s="81"/>
      <c r="Q48" s="24"/>
    </row>
    <row r="49" spans="1:17">
      <c r="B49" s="21">
        <v>2003</v>
      </c>
      <c r="C49" s="60">
        <f>Cogas!D49</f>
        <v>912944.89</v>
      </c>
      <c r="D49" s="60">
        <f>Enexis!D49</f>
        <v>5422182.4745158274</v>
      </c>
      <c r="E49" s="60">
        <f>Intergas!D49</f>
        <v>730360</v>
      </c>
      <c r="F49" s="60">
        <f>Liander!D49</f>
        <v>-3253243.26</v>
      </c>
      <c r="G49" s="60">
        <f>Rendo!D49</f>
        <v>76060.690000000177</v>
      </c>
      <c r="H49" s="60">
        <f>Westland!D49</f>
        <v>41856.192384219612</v>
      </c>
      <c r="I49" s="60">
        <f>Zebra!D49</f>
        <v>0</v>
      </c>
      <c r="J49" s="97">
        <f>(SUM(C49:I49)/(SUM(C49:I49)+SUM(C102:I102)))*DNWB!D49</f>
        <v>1364249.0279732158</v>
      </c>
      <c r="K49" s="97">
        <f>(SUM(C49:I49)/(SUM(C49:I49)+SUM(C102:I102)))*Stedin!D49</f>
        <v>9806545.466524668</v>
      </c>
      <c r="L49" s="47">
        <f t="shared" si="3"/>
        <v>164342.89722498009</v>
      </c>
      <c r="M49" s="97">
        <f t="shared" si="4"/>
        <v>167299.8583801616</v>
      </c>
      <c r="N49" s="97">
        <f t="shared" si="5"/>
        <v>180961.12920990668</v>
      </c>
      <c r="P49" s="81"/>
      <c r="Q49" s="24"/>
    </row>
    <row r="50" spans="1:17">
      <c r="B50" s="21">
        <v>2004</v>
      </c>
      <c r="C50" s="60">
        <f>Cogas!D50</f>
        <v>526932.97</v>
      </c>
      <c r="D50" s="60">
        <f>Enexis!D50</f>
        <v>2383347.496770313</v>
      </c>
      <c r="E50" s="60">
        <f>Intergas!D50</f>
        <v>444920</v>
      </c>
      <c r="F50" s="60">
        <f>Liander!D50</f>
        <v>-5239832.99</v>
      </c>
      <c r="G50" s="60">
        <f>Rendo!D50</f>
        <v>-64867.649999999907</v>
      </c>
      <c r="H50" s="60">
        <f>Westland!D50</f>
        <v>20483.095925626345</v>
      </c>
      <c r="I50" s="60">
        <f>Zebra!D50</f>
        <v>0</v>
      </c>
      <c r="J50" s="97">
        <f>(SUM(C50:I50)/(SUM(C50:I50)+SUM(C103:I103)))*DNWB!D50</f>
        <v>1127170.807528927</v>
      </c>
      <c r="K50" s="97">
        <f>(SUM(C50:I50)/(SUM(C50:I50)+SUM(C103:I103)))*Stedin!D50</f>
        <v>3451805.9151212233</v>
      </c>
      <c r="L50" s="47">
        <f t="shared" si="3"/>
        <v>-50251.593574525868</v>
      </c>
      <c r="M50" s="97">
        <f t="shared" si="4"/>
        <v>-82114.774667394624</v>
      </c>
      <c r="N50" s="97">
        <f t="shared" si="5"/>
        <v>-75447.300759082238</v>
      </c>
      <c r="P50" s="81"/>
      <c r="Q50" s="24"/>
    </row>
    <row r="51" spans="1:17">
      <c r="B51" s="21">
        <v>2005</v>
      </c>
      <c r="C51" s="60">
        <f>Cogas!D51</f>
        <v>1152229.99</v>
      </c>
      <c r="D51" s="60">
        <f>Enexis!D51</f>
        <v>2108002.4912507832</v>
      </c>
      <c r="E51" s="60">
        <f>Intergas!D51</f>
        <v>275200</v>
      </c>
      <c r="F51" s="60">
        <f>Liander!D51</f>
        <v>4697435.57</v>
      </c>
      <c r="G51" s="60">
        <f>Rendo!D51</f>
        <v>41433.240000000107</v>
      </c>
      <c r="H51" s="60">
        <f>Westland!D51</f>
        <v>733869.1096747116</v>
      </c>
      <c r="I51" s="60">
        <f>Zebra!D51</f>
        <v>0</v>
      </c>
      <c r="J51" s="97">
        <f>(SUM(C51:I51)/(SUM(C51:I51)+SUM(C104:I104)))*DNWB!D51</f>
        <v>133445.81223819638</v>
      </c>
      <c r="K51" s="97">
        <f>(SUM(C51:I51)/(SUM(C51:I51)+SUM(C104:I104)))*Stedin!D51</f>
        <v>11746679.659739502</v>
      </c>
      <c r="L51" s="47">
        <f t="shared" si="3"/>
        <v>206930.90383357753</v>
      </c>
      <c r="M51" s="97">
        <f t="shared" si="4"/>
        <v>383461.55217624089</v>
      </c>
      <c r="N51" s="97">
        <f t="shared" si="5"/>
        <v>283670.55305803393</v>
      </c>
      <c r="P51" s="81"/>
      <c r="Q51" s="24"/>
    </row>
    <row r="52" spans="1:17">
      <c r="B52" s="21">
        <v>2006</v>
      </c>
      <c r="C52" s="60">
        <f>Cogas!D52</f>
        <v>-923157.44</v>
      </c>
      <c r="D52" s="60">
        <f>Enexis!D52</f>
        <v>7200355.1997745689</v>
      </c>
      <c r="E52" s="60">
        <f>Intergas!D52</f>
        <v>1126320</v>
      </c>
      <c r="F52" s="60">
        <f>Liander!D52</f>
        <v>2762878.31</v>
      </c>
      <c r="G52" s="60">
        <f>Rendo!D52</f>
        <v>981519.2</v>
      </c>
      <c r="H52" s="60">
        <f>Westland!D52</f>
        <v>292183.03913137887</v>
      </c>
      <c r="I52" s="60">
        <f>Zebra!D52</f>
        <v>0</v>
      </c>
      <c r="J52" s="97">
        <f>(SUM(C52:I52)/(SUM(C52:I52)+SUM(C105:I105)))*DNWB!D52</f>
        <v>209777.17306102664</v>
      </c>
      <c r="K52" s="159">
        <f>(SUM(C52:I52)/(SUM(C52:I52)+SUM(C105:I105)))*Stedin!D52</f>
        <v>28977662.483565386</v>
      </c>
      <c r="L52" s="47">
        <f t="shared" si="3"/>
        <v>138382.54428459419</v>
      </c>
      <c r="M52" s="97">
        <f t="shared" si="4"/>
        <v>486984.33303739032</v>
      </c>
      <c r="N52" s="97">
        <f t="shared" si="5"/>
        <v>365707.54970722197</v>
      </c>
      <c r="P52" s="81"/>
      <c r="Q52" s="24"/>
    </row>
    <row r="53" spans="1:17">
      <c r="B53" s="21">
        <v>2007</v>
      </c>
      <c r="C53" s="60">
        <f>Cogas!D53</f>
        <v>-25201.180000000168</v>
      </c>
      <c r="D53" s="60">
        <f>Enexis!D53</f>
        <v>24031215.938097149</v>
      </c>
      <c r="E53" s="60">
        <f>Intergas!D53</f>
        <v>2437680</v>
      </c>
      <c r="F53" s="60">
        <f>Liander!D53</f>
        <v>12084473.41</v>
      </c>
      <c r="G53" s="60">
        <f>Rendo!D53</f>
        <v>1876889.94</v>
      </c>
      <c r="H53" s="60">
        <f>Westland!D53</f>
        <v>130765.31342680613</v>
      </c>
      <c r="I53" s="60">
        <f>Zebra!D53</f>
        <v>0</v>
      </c>
      <c r="J53" s="97">
        <f>(SUM(C53:I53)/(SUM(C53:I53)+SUM(C106:I106)))*DNWB!D53</f>
        <v>556323.14704493852</v>
      </c>
      <c r="K53" s="159">
        <f>(SUM(C53:I53)/(SUM(C53:I53)+SUM(C106:I106)))*Stedin!D53</f>
        <v>28571846.684904434</v>
      </c>
      <c r="L53" s="47">
        <f t="shared" si="3"/>
        <v>324071.3587410847</v>
      </c>
      <c r="M53" s="97">
        <f t="shared" si="4"/>
        <v>1725536.8266970862</v>
      </c>
      <c r="N53" s="97">
        <f t="shared" si="5"/>
        <v>560992.05327888974</v>
      </c>
      <c r="P53" s="81"/>
      <c r="Q53" s="24"/>
    </row>
    <row r="54" spans="1:17">
      <c r="B54" s="21">
        <v>2008</v>
      </c>
      <c r="C54" s="60">
        <f>Cogas!D54</f>
        <v>1987093.22</v>
      </c>
      <c r="D54" s="60">
        <f>Enexis!D54</f>
        <v>24617973.931886561</v>
      </c>
      <c r="E54" s="60">
        <f>Intergas!D54</f>
        <v>2903240</v>
      </c>
      <c r="F54" s="60">
        <f>Liander!D54</f>
        <v>14283773.716850314</v>
      </c>
      <c r="G54" s="60">
        <f>Rendo!D54</f>
        <v>1694656.64</v>
      </c>
      <c r="H54" s="60">
        <f>Westland!D54</f>
        <v>159849.25871972297</v>
      </c>
      <c r="I54" s="60">
        <f>Zebra!D54</f>
        <v>0</v>
      </c>
      <c r="J54" s="97">
        <f>(SUM(C54:I54)/(SUM(C54:I54)+SUM(C107:I107)))*DNWB!D54</f>
        <v>1423354.4494082842</v>
      </c>
      <c r="K54" s="159">
        <f>(SUM(C54:I54)/(SUM(C54:I54)+SUM(C107:I107)))*Stedin!D54</f>
        <v>29441963.191252865</v>
      </c>
      <c r="L54" s="47">
        <f t="shared" si="3"/>
        <v>165271.03263868467</v>
      </c>
      <c r="M54" s="97">
        <f t="shared" si="4"/>
        <v>1943092.7962461768</v>
      </c>
      <c r="N54" s="97">
        <f t="shared" si="5"/>
        <v>1038144.129503866</v>
      </c>
      <c r="P54" s="81"/>
      <c r="Q54" s="24"/>
    </row>
    <row r="55" spans="1:17"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Q55" s="24"/>
    </row>
    <row r="56" spans="1:17" ht="31.5" customHeight="1">
      <c r="A56" s="77" t="s">
        <v>12</v>
      </c>
      <c r="B56" s="78" t="s">
        <v>0</v>
      </c>
      <c r="C56" s="66" t="s">
        <v>1</v>
      </c>
      <c r="D56" s="66" t="s">
        <v>2</v>
      </c>
      <c r="E56" s="66" t="s">
        <v>3</v>
      </c>
      <c r="F56" s="66" t="s">
        <v>4</v>
      </c>
      <c r="G56" s="66" t="s">
        <v>5</v>
      </c>
      <c r="H56" s="66" t="s">
        <v>7</v>
      </c>
      <c r="I56" s="66" t="s">
        <v>8</v>
      </c>
      <c r="J56" s="66" t="s">
        <v>19</v>
      </c>
      <c r="K56" s="66" t="s">
        <v>6</v>
      </c>
      <c r="L56" s="66" t="s">
        <v>55</v>
      </c>
      <c r="M56" s="66" t="s">
        <v>20</v>
      </c>
      <c r="N56" s="66" t="s">
        <v>21</v>
      </c>
      <c r="Q56" s="24"/>
    </row>
    <row r="57" spans="1:17" ht="15">
      <c r="A57" s="76"/>
      <c r="B57" s="21">
        <v>1958</v>
      </c>
      <c r="C57" s="60">
        <f>Cogas!D58</f>
        <v>0</v>
      </c>
      <c r="D57" s="60">
        <f>Enexis!D58</f>
        <v>16096.293703647696</v>
      </c>
      <c r="E57" s="60">
        <f>Intergas!D58</f>
        <v>-1976.3174956678702</v>
      </c>
      <c r="F57" s="60">
        <f>Liander!D58</f>
        <v>5842.8</v>
      </c>
      <c r="G57" s="60">
        <f>Rendo!D58</f>
        <v>0</v>
      </c>
      <c r="H57" s="60">
        <f>Westland!D58</f>
        <v>0</v>
      </c>
      <c r="I57" s="60">
        <f>Zebra!D58</f>
        <v>0</v>
      </c>
      <c r="J57" s="97">
        <f>SUM(C57:I57)*DNWB!D4/(SUM(C57:I57)+SUM(C4:I4))</f>
        <v>0</v>
      </c>
      <c r="K57" s="97">
        <f>SUM(C57:I57)*Stedin!D4/(SUM(C57:I57)+SUM(C4:I4))</f>
        <v>1559.5407726301714</v>
      </c>
      <c r="L57" s="97">
        <f t="shared" ref="L57:L88" si="6">SUM(C57:I57)*J166/L166</f>
        <v>0</v>
      </c>
      <c r="M57" s="97">
        <f t="shared" ref="M57:M88" si="7">SUM(C57:I57)*N166/L166</f>
        <v>710.81537471512127</v>
      </c>
      <c r="N57" s="97">
        <f t="shared" ref="N57:N88" si="8">SUM(C57:I57)*K166/L166</f>
        <v>0</v>
      </c>
      <c r="Q57" s="24"/>
    </row>
    <row r="58" spans="1:17" ht="15">
      <c r="A58" s="76"/>
      <c r="B58" s="74">
        <v>1959</v>
      </c>
      <c r="C58" s="60">
        <f>Cogas!D59</f>
        <v>0</v>
      </c>
      <c r="D58" s="60">
        <f>Enexis!D59</f>
        <v>81814.402178733304</v>
      </c>
      <c r="E58" s="60">
        <f>Intergas!D59</f>
        <v>-1169.7318823104695</v>
      </c>
      <c r="F58" s="60">
        <f>Liander!D59</f>
        <v>4196.75</v>
      </c>
      <c r="G58" s="60">
        <f>Rendo!D59</f>
        <v>0</v>
      </c>
      <c r="H58" s="60">
        <f>Westland!D59</f>
        <v>0</v>
      </c>
      <c r="I58" s="60">
        <f>Zebra!D59</f>
        <v>0</v>
      </c>
      <c r="J58" s="97">
        <f>SUM(C58:I58)*DNWB!D5/(SUM(C58:I58)+SUM(C5:I5))</f>
        <v>0</v>
      </c>
      <c r="K58" s="97">
        <f>SUM(C58:I58)*Stedin!D5/(SUM(C58:I58)+SUM(C5:I5))</f>
        <v>8514.7648222179087</v>
      </c>
      <c r="L58" s="97">
        <f t="shared" si="6"/>
        <v>0</v>
      </c>
      <c r="M58" s="97">
        <f t="shared" si="7"/>
        <v>3020.9518621592433</v>
      </c>
      <c r="N58" s="97">
        <f t="shared" si="8"/>
        <v>3479.3896731442769</v>
      </c>
      <c r="Q58" s="24"/>
    </row>
    <row r="59" spans="1:17" ht="15">
      <c r="A59" s="76"/>
      <c r="B59" s="21">
        <v>1960</v>
      </c>
      <c r="C59" s="60">
        <f>Cogas!D60</f>
        <v>0</v>
      </c>
      <c r="D59" s="60">
        <f>Enexis!D60</f>
        <v>69959.948129474171</v>
      </c>
      <c r="E59" s="60">
        <f>Intergas!D60</f>
        <v>-2049.711164380265</v>
      </c>
      <c r="F59" s="60">
        <f>Liander!D60</f>
        <v>28380.22</v>
      </c>
      <c r="G59" s="60">
        <f>Rendo!D60</f>
        <v>8.5587046436186132</v>
      </c>
      <c r="H59" s="60">
        <f>Westland!D60</f>
        <v>0</v>
      </c>
      <c r="I59" s="60">
        <f>Zebra!D60</f>
        <v>0</v>
      </c>
      <c r="J59" s="97">
        <f>SUM(C59:I59)*DNWB!D6/(SUM(C59:I59)+SUM(C6:I6))</f>
        <v>215.45991211024116</v>
      </c>
      <c r="K59" s="97">
        <f>SUM(C59:I59)*Stedin!D6/(SUM(C59:I59)+SUM(C6:I6))</f>
        <v>7283.474756219628</v>
      </c>
      <c r="L59" s="97">
        <f t="shared" si="6"/>
        <v>0</v>
      </c>
      <c r="M59" s="97">
        <f t="shared" si="7"/>
        <v>3428.9229210824692</v>
      </c>
      <c r="N59" s="97">
        <f t="shared" si="8"/>
        <v>0</v>
      </c>
      <c r="Q59" s="24"/>
    </row>
    <row r="60" spans="1:17" ht="15">
      <c r="A60" s="76"/>
      <c r="B60" s="74">
        <v>1961</v>
      </c>
      <c r="C60" s="60">
        <f>Cogas!D61</f>
        <v>0</v>
      </c>
      <c r="D60" s="60">
        <f>Enexis!D61</f>
        <v>131107.55260474072</v>
      </c>
      <c r="E60" s="60">
        <f>Intergas!D61</f>
        <v>-1959.5200398315283</v>
      </c>
      <c r="F60" s="60">
        <f>Liander!D61</f>
        <v>15681.89</v>
      </c>
      <c r="G60" s="60">
        <f>Rendo!D61</f>
        <v>0</v>
      </c>
      <c r="H60" s="60">
        <f>Westland!D61</f>
        <v>0</v>
      </c>
      <c r="I60" s="60">
        <f>Zebra!D61</f>
        <v>0</v>
      </c>
      <c r="J60" s="97">
        <f>SUM(C60:I60)*DNWB!D7/(SUM(C60:I60)+SUM(C7:I7))</f>
        <v>670.91973134415389</v>
      </c>
      <c r="K60" s="97">
        <f>SUM(C60:I60)*Stedin!D7/(SUM(C60:I60)+SUM(C7:I7))</f>
        <v>10153.179685801926</v>
      </c>
      <c r="L60" s="97">
        <f t="shared" si="6"/>
        <v>0</v>
      </c>
      <c r="M60" s="97">
        <f t="shared" si="7"/>
        <v>5156.9648732918349</v>
      </c>
      <c r="N60" s="97">
        <f t="shared" si="8"/>
        <v>0</v>
      </c>
      <c r="Q60" s="24"/>
    </row>
    <row r="61" spans="1:17" ht="15">
      <c r="A61" s="76"/>
      <c r="B61" s="21">
        <v>1962</v>
      </c>
      <c r="C61" s="60">
        <f>Cogas!D62</f>
        <v>0</v>
      </c>
      <c r="D61" s="60">
        <f>Enexis!D62</f>
        <v>130134.84377961392</v>
      </c>
      <c r="E61" s="60">
        <f>Intergas!D62</f>
        <v>-4519.3306211793024</v>
      </c>
      <c r="F61" s="60">
        <f>Liander!D62</f>
        <v>10773.65</v>
      </c>
      <c r="G61" s="60">
        <f>Rendo!D62</f>
        <v>0</v>
      </c>
      <c r="H61" s="60">
        <f>Westland!D62</f>
        <v>0</v>
      </c>
      <c r="I61" s="60">
        <f>Zebra!D62</f>
        <v>0</v>
      </c>
      <c r="J61" s="97">
        <f>SUM(C61:I61)*DNWB!D8/(SUM(C61:I61)+SUM(C8:I8))</f>
        <v>452.061205299081</v>
      </c>
      <c r="K61" s="97">
        <f>SUM(C61:I61)*Stedin!D8/(SUM(C61:I61)+SUM(C8:I8))</f>
        <v>9465.2366839113602</v>
      </c>
      <c r="L61" s="97">
        <f t="shared" si="6"/>
        <v>0</v>
      </c>
      <c r="M61" s="97">
        <f t="shared" si="7"/>
        <v>4856.4144138825332</v>
      </c>
      <c r="N61" s="97">
        <f t="shared" si="8"/>
        <v>0</v>
      </c>
      <c r="Q61" s="24"/>
    </row>
    <row r="62" spans="1:17">
      <c r="B62" s="74">
        <v>1963</v>
      </c>
      <c r="C62" s="60">
        <f>Cogas!D63</f>
        <v>18591.49387856917</v>
      </c>
      <c r="D62" s="60">
        <f>Enexis!D63</f>
        <v>128634.54648738285</v>
      </c>
      <c r="E62" s="60">
        <f>Intergas!D63</f>
        <v>-4472.6872592057762</v>
      </c>
      <c r="F62" s="60">
        <f>Liander!D63</f>
        <v>14576.82</v>
      </c>
      <c r="G62" s="60">
        <f>Rendo!D63</f>
        <v>0</v>
      </c>
      <c r="H62" s="60">
        <f>Westland!D63</f>
        <v>0</v>
      </c>
      <c r="I62" s="60">
        <f>Zebra!D63</f>
        <v>0</v>
      </c>
      <c r="J62" s="97">
        <f>SUM(C62:I62)*DNWB!D9/(SUM(C62:I62)+SUM(C9:I9))</f>
        <v>800.05582273503273</v>
      </c>
      <c r="K62" s="97">
        <f>SUM(C62:I62)*Stedin!D9/(SUM(C62:I62)+SUM(C9:I9))</f>
        <v>6991.5064218864763</v>
      </c>
      <c r="L62" s="97">
        <f t="shared" si="6"/>
        <v>0</v>
      </c>
      <c r="M62" s="97">
        <f t="shared" si="7"/>
        <v>5602.0617967035678</v>
      </c>
      <c r="N62" s="97">
        <f t="shared" si="8"/>
        <v>0</v>
      </c>
      <c r="O62" s="90"/>
      <c r="P62" s="81"/>
      <c r="Q62" s="24"/>
    </row>
    <row r="63" spans="1:17">
      <c r="B63" s="21">
        <v>1964</v>
      </c>
      <c r="C63" s="60">
        <f>Cogas!D64</f>
        <v>18963.323756140548</v>
      </c>
      <c r="D63" s="60">
        <f>Enexis!D64</f>
        <v>118767.92764015433</v>
      </c>
      <c r="E63" s="60">
        <f>Intergas!D64</f>
        <v>-6099.6783770156444</v>
      </c>
      <c r="F63" s="60">
        <f>Liander!D64</f>
        <v>87700.41</v>
      </c>
      <c r="G63" s="60">
        <f>Rendo!D64</f>
        <v>1984.953775920405</v>
      </c>
      <c r="H63" s="60">
        <f>Westland!D64</f>
        <v>0</v>
      </c>
      <c r="I63" s="60">
        <f>Zebra!D64</f>
        <v>0</v>
      </c>
      <c r="J63" s="97">
        <f>SUM(C63:I63)*DNWB!D10/(SUM(C63:I63)+SUM(C10:I10))</f>
        <v>786.0181902155233</v>
      </c>
      <c r="K63" s="97">
        <f>SUM(C63:I63)*Stedin!D10/(SUM(C63:I63)+SUM(C10:I10))</f>
        <v>8631.9919649725707</v>
      </c>
      <c r="L63" s="97">
        <f t="shared" si="6"/>
        <v>2015.7509718457443</v>
      </c>
      <c r="M63" s="97">
        <f t="shared" si="7"/>
        <v>7880.4410629017675</v>
      </c>
      <c r="N63" s="97">
        <f t="shared" si="8"/>
        <v>0</v>
      </c>
      <c r="O63" s="90"/>
      <c r="P63" s="81"/>
      <c r="Q63" s="24"/>
    </row>
    <row r="64" spans="1:17">
      <c r="B64" s="21">
        <v>1965</v>
      </c>
      <c r="C64" s="60">
        <f>Cogas!D65</f>
        <v>19342.590231263359</v>
      </c>
      <c r="D64" s="60">
        <f>Enexis!D65</f>
        <v>358093.72674162348</v>
      </c>
      <c r="E64" s="60">
        <f>Intergas!D65</f>
        <v>-9868.0219238267127</v>
      </c>
      <c r="F64" s="60">
        <f>Liander!D65</f>
        <v>78907.38</v>
      </c>
      <c r="G64" s="60">
        <f>Rendo!D65</f>
        <v>3835.8718104163077</v>
      </c>
      <c r="H64" s="60">
        <f>Westland!D65</f>
        <v>0</v>
      </c>
      <c r="I64" s="60">
        <f>Zebra!D65</f>
        <v>0</v>
      </c>
      <c r="J64" s="97">
        <f>SUM(C64:I64)*DNWB!D11/(SUM(C64:I64)+SUM(C11:I11))</f>
        <v>1710.4951504908972</v>
      </c>
      <c r="K64" s="97">
        <f>SUM(C64:I64)*Stedin!D11/(SUM(C64:I64)+SUM(C11:I11))</f>
        <v>17950.942801665689</v>
      </c>
      <c r="L64" s="97">
        <f t="shared" si="6"/>
        <v>0</v>
      </c>
      <c r="M64" s="97">
        <f t="shared" si="7"/>
        <v>16034.2613464511</v>
      </c>
      <c r="N64" s="97">
        <f t="shared" si="8"/>
        <v>3086.2016186196201</v>
      </c>
      <c r="O64" s="90"/>
      <c r="P64" s="81"/>
      <c r="Q64" s="24"/>
    </row>
    <row r="65" spans="2:17">
      <c r="B65" s="21">
        <v>1966</v>
      </c>
      <c r="C65" s="60">
        <f>Cogas!D66</f>
        <v>71284.438891389378</v>
      </c>
      <c r="D65" s="60">
        <f>Enexis!D66</f>
        <v>332020.11819658818</v>
      </c>
      <c r="E65" s="60">
        <f>Intergas!D66</f>
        <v>-16293.735911552347</v>
      </c>
      <c r="F65" s="60">
        <f>Liander!D66</f>
        <v>111965.53</v>
      </c>
      <c r="G65" s="60">
        <f>Rendo!D66</f>
        <v>28855.136416035657</v>
      </c>
      <c r="H65" s="60">
        <f>Westland!D66</f>
        <v>0</v>
      </c>
      <c r="I65" s="60">
        <f>Zebra!D66</f>
        <v>0</v>
      </c>
      <c r="J65" s="97">
        <f>SUM(C65:I65)*DNWB!D12/(SUM(C65:I65)+SUM(C12:I12))</f>
        <v>13420.051843600426</v>
      </c>
      <c r="K65" s="97">
        <f>SUM(C65:I65)*Stedin!D12/(SUM(C65:I65)+SUM(C12:I12))</f>
        <v>51589.956464069983</v>
      </c>
      <c r="L65" s="97">
        <f t="shared" si="6"/>
        <v>0</v>
      </c>
      <c r="M65" s="97">
        <f t="shared" si="7"/>
        <v>18794.516991554414</v>
      </c>
      <c r="N65" s="97">
        <f t="shared" si="8"/>
        <v>7416.7645621567681</v>
      </c>
      <c r="O65" s="90"/>
      <c r="P65" s="81"/>
      <c r="Q65" s="24"/>
    </row>
    <row r="66" spans="2:17">
      <c r="B66" s="21">
        <v>1967</v>
      </c>
      <c r="C66" s="60">
        <f>Cogas!D67</f>
        <v>70868.477764040144</v>
      </c>
      <c r="D66" s="60">
        <f>Enexis!D67</f>
        <v>433786.18829566485</v>
      </c>
      <c r="E66" s="60">
        <f>Intergas!D67</f>
        <v>-6138.1798755473537</v>
      </c>
      <c r="F66" s="60">
        <f>Liander!D67</f>
        <v>128699.68</v>
      </c>
      <c r="G66" s="60">
        <f>Rendo!D67</f>
        <v>24210.919408604859</v>
      </c>
      <c r="H66" s="60">
        <f>Westland!D67</f>
        <v>0</v>
      </c>
      <c r="I66" s="60">
        <f>Zebra!D67</f>
        <v>0</v>
      </c>
      <c r="J66" s="97">
        <f>SUM(C66:I66)*DNWB!D13/(SUM(C66:I66)+SUM(C13:I13))</f>
        <v>15398.766627609828</v>
      </c>
      <c r="K66" s="97">
        <f>SUM(C66:I66)*Stedin!D13/(SUM(C66:I66)+SUM(C13:I13))</f>
        <v>69539.536811329715</v>
      </c>
      <c r="L66" s="97">
        <f t="shared" si="6"/>
        <v>0</v>
      </c>
      <c r="M66" s="97">
        <f t="shared" si="7"/>
        <v>23195.39041669483</v>
      </c>
      <c r="N66" s="97">
        <f t="shared" si="8"/>
        <v>2434.5837895706363</v>
      </c>
      <c r="O66" s="90"/>
      <c r="P66" s="81"/>
      <c r="Q66" s="24"/>
    </row>
    <row r="67" spans="2:17">
      <c r="B67" s="21">
        <v>1968</v>
      </c>
      <c r="C67" s="60">
        <f>Cogas!D68</f>
        <v>60850.121914092357</v>
      </c>
      <c r="D67" s="60">
        <f>Enexis!D68</f>
        <v>479836.17577573133</v>
      </c>
      <c r="E67" s="60">
        <f>Intergas!D68</f>
        <v>-8531.9020868049447</v>
      </c>
      <c r="F67" s="60">
        <f>Liander!D68</f>
        <v>313061.87</v>
      </c>
      <c r="G67" s="60">
        <f>Rendo!D68</f>
        <v>2915.3806035680786</v>
      </c>
      <c r="H67" s="60">
        <f>Westland!D68</f>
        <v>0</v>
      </c>
      <c r="I67" s="60">
        <f>Zebra!D68</f>
        <v>0</v>
      </c>
      <c r="J67" s="97">
        <f>SUM(C67:I67)*DNWB!D14/(SUM(C67:I67)+SUM(C14:I14))</f>
        <v>35775.240115893408</v>
      </c>
      <c r="K67" s="97">
        <f>SUM(C67:I67)*Stedin!D14/(SUM(C67:I67)+SUM(C14:I14))</f>
        <v>107402.13843235715</v>
      </c>
      <c r="L67" s="97">
        <f t="shared" si="6"/>
        <v>2070.6773216292522</v>
      </c>
      <c r="M67" s="97">
        <f t="shared" si="7"/>
        <v>30199.457611767502</v>
      </c>
      <c r="N67" s="97">
        <f t="shared" si="8"/>
        <v>14494.741251404766</v>
      </c>
      <c r="O67" s="90"/>
      <c r="P67" s="81"/>
      <c r="Q67" s="24"/>
    </row>
    <row r="68" spans="2:17">
      <c r="B68" s="21">
        <v>1969</v>
      </c>
      <c r="C68" s="60">
        <f>Cogas!D69</f>
        <v>138078.98981781871</v>
      </c>
      <c r="D68" s="60">
        <f>Enexis!D69</f>
        <v>537408.55903800111</v>
      </c>
      <c r="E68" s="60">
        <f>Intergas!D69</f>
        <v>-6908.3777300662632</v>
      </c>
      <c r="F68" s="60">
        <f>Liander!D69</f>
        <v>568830.43999999994</v>
      </c>
      <c r="G68" s="60">
        <f>Rendo!D69</f>
        <v>17300.020393356132</v>
      </c>
      <c r="H68" s="60">
        <f>Westland!D69</f>
        <v>0</v>
      </c>
      <c r="I68" s="60">
        <f>Zebra!D69</f>
        <v>0</v>
      </c>
      <c r="J68" s="97">
        <f>SUM(C68:I68)*DNWB!D15/(SUM(C68:I68)+SUM(C15:I15))</f>
        <v>51836.495559369992</v>
      </c>
      <c r="K68" s="97">
        <f>SUM(C68:I68)*Stedin!D15/(SUM(C68:I68)+SUM(C15:I15))</f>
        <v>208624.25778418637</v>
      </c>
      <c r="L68" s="97">
        <f t="shared" si="6"/>
        <v>2487.6876041046326</v>
      </c>
      <c r="M68" s="97">
        <f t="shared" si="7"/>
        <v>44676.496274622215</v>
      </c>
      <c r="N68" s="97">
        <f t="shared" si="8"/>
        <v>29852.251249255591</v>
      </c>
      <c r="O68" s="90"/>
      <c r="P68" s="81"/>
      <c r="Q68" s="24"/>
    </row>
    <row r="69" spans="2:17">
      <c r="B69" s="21">
        <v>1970</v>
      </c>
      <c r="C69" s="60">
        <f>Cogas!D70</f>
        <v>75036.519697991083</v>
      </c>
      <c r="D69" s="60">
        <f>Enexis!D70</f>
        <v>890069.53608635452</v>
      </c>
      <c r="E69" s="60">
        <f>Intergas!D70</f>
        <v>724.62200639592209</v>
      </c>
      <c r="F69" s="60">
        <f>Liander!D70</f>
        <v>535137.49</v>
      </c>
      <c r="G69" s="60">
        <f>Rendo!D70</f>
        <v>9024.5152146283071</v>
      </c>
      <c r="H69" s="60">
        <f>Westland!D70</f>
        <v>0</v>
      </c>
      <c r="I69" s="60">
        <f>Zebra!D70</f>
        <v>0</v>
      </c>
      <c r="J69" s="97">
        <f>SUM(C69:I69)*DNWB!D16/(SUM(C69:I69)+SUM(C16:I16))</f>
        <v>9913.7998125368722</v>
      </c>
      <c r="K69" s="97">
        <f>SUM(C69:I69)*Stedin!D16/(SUM(C69:I69)+SUM(C16:I16))</f>
        <v>303902.41683774703</v>
      </c>
      <c r="L69" s="97">
        <f t="shared" si="6"/>
        <v>7736.4572828926985</v>
      </c>
      <c r="M69" s="97">
        <f t="shared" si="7"/>
        <v>53766.370148381815</v>
      </c>
      <c r="N69" s="97">
        <f t="shared" si="8"/>
        <v>100573.94467760509</v>
      </c>
      <c r="O69" s="90"/>
      <c r="P69" s="81"/>
      <c r="Q69" s="24"/>
    </row>
    <row r="70" spans="2:17">
      <c r="B70" s="21">
        <v>1971</v>
      </c>
      <c r="C70" s="60">
        <f>Cogas!D71</f>
        <v>98229.270285369406</v>
      </c>
      <c r="D70" s="60">
        <f>Enexis!D71</f>
        <v>856929.62743332656</v>
      </c>
      <c r="E70" s="60">
        <f>Intergas!D71</f>
        <v>10026.274902243444</v>
      </c>
      <c r="F70" s="60">
        <f>Liander!D71</f>
        <v>828549.95</v>
      </c>
      <c r="G70" s="60">
        <f>Rendo!D71</f>
        <v>35286.480806222782</v>
      </c>
      <c r="H70" s="60">
        <f>Westland!D71</f>
        <v>0</v>
      </c>
      <c r="I70" s="60">
        <f>Zebra!D71</f>
        <v>0</v>
      </c>
      <c r="J70" s="97">
        <f>SUM(C70:I70)*DNWB!D17/(SUM(C70:I70)+SUM(C17:I17))</f>
        <v>62173.210990213774</v>
      </c>
      <c r="K70" s="97">
        <f>SUM(C70:I70)*Stedin!D17/(SUM(C70:I70)+SUM(C17:I17))</f>
        <v>566202.38640700735</v>
      </c>
      <c r="L70" s="97">
        <f t="shared" si="6"/>
        <v>40116.121251178236</v>
      </c>
      <c r="M70" s="97">
        <f t="shared" si="7"/>
        <v>65126.045739191104</v>
      </c>
      <c r="N70" s="97">
        <f t="shared" si="8"/>
        <v>111752.05205685366</v>
      </c>
      <c r="O70" s="90"/>
      <c r="P70" s="81"/>
      <c r="Q70" s="24"/>
    </row>
    <row r="71" spans="2:17">
      <c r="B71" s="21">
        <v>1972</v>
      </c>
      <c r="C71" s="60">
        <f>Cogas!D72</f>
        <v>105409.23287297461</v>
      </c>
      <c r="D71" s="60">
        <f>Enexis!D72</f>
        <v>733297.14909551793</v>
      </c>
      <c r="E71" s="60">
        <f>Intergas!D72</f>
        <v>-3367.7183740436903</v>
      </c>
      <c r="F71" s="60">
        <f>Liander!D72</f>
        <v>1050082.8400000001</v>
      </c>
      <c r="G71" s="60">
        <f>Rendo!D72</f>
        <v>23742.486441956811</v>
      </c>
      <c r="H71" s="60">
        <f>Westland!D72</f>
        <v>0</v>
      </c>
      <c r="I71" s="60">
        <f>Zebra!D72</f>
        <v>0</v>
      </c>
      <c r="J71" s="97">
        <f>SUM(C71:I71)*DNWB!D18/(SUM(C71:I71)+SUM(C18:I18))</f>
        <v>64686.73404413605</v>
      </c>
      <c r="K71" s="97">
        <f>SUM(C71:I71)*Stedin!D18/(SUM(C71:I71)+SUM(C18:I18))</f>
        <v>506818.10891154024</v>
      </c>
      <c r="L71" s="97">
        <f t="shared" si="6"/>
        <v>34904.856329981405</v>
      </c>
      <c r="M71" s="97">
        <f t="shared" si="7"/>
        <v>67979.678920003003</v>
      </c>
      <c r="N71" s="97">
        <f t="shared" si="8"/>
        <v>51014.790020742046</v>
      </c>
      <c r="O71" s="90"/>
      <c r="P71" s="81"/>
      <c r="Q71" s="24"/>
    </row>
    <row r="72" spans="2:17">
      <c r="B72" s="21">
        <v>1973</v>
      </c>
      <c r="C72" s="60">
        <f>Cogas!D73</f>
        <v>84514.015906238463</v>
      </c>
      <c r="D72" s="60">
        <f>Enexis!D73</f>
        <v>579247.81247732474</v>
      </c>
      <c r="E72" s="60">
        <f>Intergas!D73</f>
        <v>8473.8642964553965</v>
      </c>
      <c r="F72" s="60">
        <f>Liander!D73</f>
        <v>595722.86</v>
      </c>
      <c r="G72" s="60">
        <f>Rendo!D73</f>
        <v>22958.202005788517</v>
      </c>
      <c r="H72" s="60">
        <f>Westland!D73</f>
        <v>211802.88461538462</v>
      </c>
      <c r="I72" s="60">
        <f>Zebra!D73</f>
        <v>0</v>
      </c>
      <c r="J72" s="97">
        <f>SUM(C72:I72)*DNWB!D19/(SUM(C72:I72)+SUM(C19:I19))</f>
        <v>47866.835779784116</v>
      </c>
      <c r="K72" s="97">
        <f>SUM(C72:I72)*Stedin!D19/(SUM(C72:I72)+SUM(C19:I19))</f>
        <v>408700.12320255651</v>
      </c>
      <c r="L72" s="97">
        <f t="shared" si="6"/>
        <v>15203.239389751257</v>
      </c>
      <c r="M72" s="97">
        <f t="shared" si="7"/>
        <v>53507.398588913122</v>
      </c>
      <c r="N72" s="97">
        <f t="shared" si="8"/>
        <v>73482.32371713109</v>
      </c>
      <c r="O72" s="90"/>
      <c r="P72" s="81"/>
      <c r="Q72" s="24"/>
    </row>
    <row r="73" spans="2:17">
      <c r="B73" s="21">
        <v>1974</v>
      </c>
      <c r="C73" s="60">
        <f>Cogas!D74</f>
        <v>99214.76774852215</v>
      </c>
      <c r="D73" s="60">
        <f>Enexis!D74</f>
        <v>1010086.6466664401</v>
      </c>
      <c r="E73" s="60">
        <f>Intergas!D74</f>
        <v>26125.256804800258</v>
      </c>
      <c r="F73" s="60">
        <f>Liander!D74</f>
        <v>1167888.43</v>
      </c>
      <c r="G73" s="60">
        <f>Rendo!D74</f>
        <v>18329.525043739348</v>
      </c>
      <c r="H73" s="60">
        <f>Westland!D74</f>
        <v>167760.4540229885</v>
      </c>
      <c r="I73" s="60">
        <f>Zebra!D74</f>
        <v>0</v>
      </c>
      <c r="J73" s="97">
        <f>SUM(C73:I73)*DNWB!D20/(SUM(C73:I73)+SUM(C20:I20))</f>
        <v>108339.37282954656</v>
      </c>
      <c r="K73" s="97">
        <f>SUM(C73:I73)*Stedin!D20/(SUM(C73:I73)+SUM(C20:I20))</f>
        <v>661433.19543818338</v>
      </c>
      <c r="L73" s="97">
        <f t="shared" si="6"/>
        <v>83097.156784423525</v>
      </c>
      <c r="M73" s="97">
        <f t="shared" si="7"/>
        <v>88640.346739660075</v>
      </c>
      <c r="N73" s="97">
        <f t="shared" si="8"/>
        <v>113314.3047060321</v>
      </c>
      <c r="O73" s="90"/>
      <c r="P73" s="81"/>
      <c r="Q73" s="24"/>
    </row>
    <row r="74" spans="2:17">
      <c r="B74" s="21">
        <v>1975</v>
      </c>
      <c r="C74" s="60">
        <f>Cogas!D75</f>
        <v>48980.850986644524</v>
      </c>
      <c r="D74" s="60">
        <f>Enexis!D75</f>
        <v>811452.35543032805</v>
      </c>
      <c r="E74" s="60">
        <f>Intergas!D75</f>
        <v>22694.977812693734</v>
      </c>
      <c r="F74" s="60">
        <f>Liander!D75</f>
        <v>1553682.64</v>
      </c>
      <c r="G74" s="60">
        <f>Rendo!D75</f>
        <v>14592.697385632577</v>
      </c>
      <c r="H74" s="60">
        <f>Westland!D75</f>
        <v>0</v>
      </c>
      <c r="I74" s="60">
        <f>Zebra!D75</f>
        <v>0</v>
      </c>
      <c r="J74" s="97">
        <f>SUM(C74:I74)*DNWB!D21/(SUM(C74:I74)+SUM(C21:I21))</f>
        <v>123512.00849471982</v>
      </c>
      <c r="K74" s="97">
        <f>SUM(C74:I74)*Stedin!D21/(SUM(C74:I74)+SUM(C21:I21))</f>
        <v>902980.92681706999</v>
      </c>
      <c r="L74" s="97">
        <f t="shared" si="6"/>
        <v>44932.862646727728</v>
      </c>
      <c r="M74" s="97">
        <f t="shared" si="7"/>
        <v>87287.223712822539</v>
      </c>
      <c r="N74" s="97">
        <f t="shared" si="8"/>
        <v>142287.39838130446</v>
      </c>
      <c r="O74" s="90"/>
      <c r="P74" s="81"/>
      <c r="Q74" s="24"/>
    </row>
    <row r="75" spans="2:17">
      <c r="B75" s="21">
        <v>1976</v>
      </c>
      <c r="C75" s="60">
        <f>Cogas!D76</f>
        <v>224467.74919446235</v>
      </c>
      <c r="D75" s="60">
        <f>Enexis!D76</f>
        <v>627556.84534254053</v>
      </c>
      <c r="E75" s="60">
        <f>Intergas!D76</f>
        <v>-10081.022346320744</v>
      </c>
      <c r="F75" s="60">
        <f>Liander!D76</f>
        <v>2867429.03</v>
      </c>
      <c r="G75" s="60">
        <f>Rendo!D76</f>
        <v>14383.594068081104</v>
      </c>
      <c r="H75" s="60">
        <f>Westland!D76</f>
        <v>0</v>
      </c>
      <c r="I75" s="60">
        <f>Zebra!D76</f>
        <v>0</v>
      </c>
      <c r="J75" s="97">
        <f>SUM(C75:I75)*DNWB!D22/(SUM(C75:I75)+SUM(C22:I22))</f>
        <v>146467.92787793471</v>
      </c>
      <c r="K75" s="97">
        <f>SUM(C75:I75)*Stedin!D22/(SUM(C75:I75)+SUM(C22:I22))</f>
        <v>1148715.7004350624</v>
      </c>
      <c r="L75" s="97">
        <f t="shared" si="6"/>
        <v>54099.724536417372</v>
      </c>
      <c r="M75" s="97">
        <f t="shared" si="7"/>
        <v>132591.93653302421</v>
      </c>
      <c r="N75" s="97">
        <f t="shared" si="8"/>
        <v>90166.207560695606</v>
      </c>
      <c r="O75" s="90"/>
      <c r="P75" s="81"/>
      <c r="Q75" s="24"/>
    </row>
    <row r="76" spans="2:17">
      <c r="B76" s="21">
        <v>1977</v>
      </c>
      <c r="C76" s="60">
        <f>Cogas!D77</f>
        <v>64388.333435152301</v>
      </c>
      <c r="D76" s="60">
        <f>Enexis!D77</f>
        <v>464744.6648110422</v>
      </c>
      <c r="E76" s="60">
        <f>Intergas!D77</f>
        <v>55375.189305714121</v>
      </c>
      <c r="F76" s="60">
        <f>Liander!D77</f>
        <v>1852144.75</v>
      </c>
      <c r="G76" s="60">
        <f>Rendo!D77</f>
        <v>16797.565194366398</v>
      </c>
      <c r="H76" s="60">
        <f>Westland!D77</f>
        <v>0</v>
      </c>
      <c r="I76" s="60">
        <f>Zebra!D77</f>
        <v>0</v>
      </c>
      <c r="J76" s="97">
        <f>SUM(C76:I76)*DNWB!D23/(SUM(C76:I76)+SUM(C23:I23))</f>
        <v>161441.89445733093</v>
      </c>
      <c r="K76" s="97">
        <f>SUM(C76:I76)*Stedin!D23/(SUM(C76:I76)+SUM(C23:I23))</f>
        <v>1070633.699396472</v>
      </c>
      <c r="L76" s="97">
        <f t="shared" si="6"/>
        <v>60308.339345626307</v>
      </c>
      <c r="M76" s="97">
        <f t="shared" si="7"/>
        <v>87360.110652218675</v>
      </c>
      <c r="N76" s="97">
        <f t="shared" si="8"/>
        <v>98001.051436642738</v>
      </c>
      <c r="O76" s="90"/>
      <c r="P76" s="81"/>
      <c r="Q76" s="24"/>
    </row>
    <row r="77" spans="2:17">
      <c r="B77" s="21">
        <v>1978</v>
      </c>
      <c r="C77" s="60">
        <f>Cogas!D78</f>
        <v>214694.66437619508</v>
      </c>
      <c r="D77" s="60">
        <f>Enexis!D78</f>
        <v>708052.93090491369</v>
      </c>
      <c r="E77" s="60">
        <f>Intergas!D78</f>
        <v>64280.220671099814</v>
      </c>
      <c r="F77" s="60">
        <f>Liander!D78</f>
        <v>1312769.04</v>
      </c>
      <c r="G77" s="60">
        <f>Rendo!D78</f>
        <v>17050.027854848886</v>
      </c>
      <c r="H77" s="60">
        <f>Westland!D78</f>
        <v>6575.5528511821976</v>
      </c>
      <c r="I77" s="60">
        <f>Zebra!D78</f>
        <v>0</v>
      </c>
      <c r="J77" s="97">
        <f>SUM(C77:I77)*DNWB!D24/(SUM(C77:I77)+SUM(C24:I24))</f>
        <v>167591.70716492986</v>
      </c>
      <c r="K77" s="97">
        <f>SUM(C77:I77)*Stedin!D24/(SUM(C77:I77)+SUM(C24:I24))</f>
        <v>1165557.0841369266</v>
      </c>
      <c r="L77" s="97">
        <f t="shared" si="6"/>
        <v>31834.08498895209</v>
      </c>
      <c r="M77" s="97">
        <f t="shared" si="7"/>
        <v>82730.196077365952</v>
      </c>
      <c r="N77" s="97">
        <f t="shared" si="8"/>
        <v>91965.134412528263</v>
      </c>
      <c r="O77" s="90"/>
      <c r="P77" s="81"/>
      <c r="Q77" s="24"/>
    </row>
    <row r="78" spans="2:17">
      <c r="B78" s="21">
        <v>1979</v>
      </c>
      <c r="C78" s="60">
        <f>Cogas!D79</f>
        <v>38710.850494677892</v>
      </c>
      <c r="D78" s="60">
        <f>Enexis!D79</f>
        <v>743951.51765890827</v>
      </c>
      <c r="E78" s="60">
        <f>Intergas!D79</f>
        <v>43285.391649998746</v>
      </c>
      <c r="F78" s="60">
        <f>Liander!D79</f>
        <v>1581841.27</v>
      </c>
      <c r="G78" s="60">
        <f>Rendo!D79</f>
        <v>24470.947292848254</v>
      </c>
      <c r="H78" s="60">
        <f>Westland!D79</f>
        <v>10247.706102783724</v>
      </c>
      <c r="I78" s="60">
        <f>Zebra!D79</f>
        <v>0</v>
      </c>
      <c r="J78" s="97">
        <f>SUM(C78:I78)*DNWB!D25/(SUM(C78:I78)+SUM(C25:I25))</f>
        <v>174889.24742134503</v>
      </c>
      <c r="K78" s="97">
        <f>SUM(C78:I78)*Stedin!D25/(SUM(C78:I78)+SUM(C25:I25))</f>
        <v>1459359.7280893635</v>
      </c>
      <c r="L78" s="97">
        <f t="shared" si="6"/>
        <v>41503.892424451667</v>
      </c>
      <c r="M78" s="97">
        <f t="shared" si="7"/>
        <v>86970.469236829114</v>
      </c>
      <c r="N78" s="97">
        <f t="shared" si="8"/>
        <v>91308.563333793674</v>
      </c>
      <c r="O78" s="90"/>
      <c r="P78" s="81"/>
      <c r="Q78" s="24"/>
    </row>
    <row r="79" spans="2:17">
      <c r="B79" s="21">
        <v>1980</v>
      </c>
      <c r="C79" s="60">
        <f>Cogas!D80</f>
        <v>106206.54970846041</v>
      </c>
      <c r="D79" s="60">
        <f>Enexis!D80</f>
        <v>886857.7633693713</v>
      </c>
      <c r="E79" s="60">
        <f>Intergas!D80</f>
        <v>30486.260699329734</v>
      </c>
      <c r="F79" s="60">
        <f>Liander!D80</f>
        <v>3606247.98</v>
      </c>
      <c r="G79" s="60">
        <f>Rendo!D80</f>
        <v>45246.597142979386</v>
      </c>
      <c r="H79" s="60">
        <f>Westland!D80</f>
        <v>29536.565096952905</v>
      </c>
      <c r="I79" s="60">
        <f>Zebra!D80</f>
        <v>0</v>
      </c>
      <c r="J79" s="97">
        <f>SUM(C79:I79)*DNWB!D26/(SUM(C79:I79)+SUM(C26:I26))</f>
        <v>279568.99374157749</v>
      </c>
      <c r="K79" s="97">
        <f>SUM(C79:I79)*Stedin!D26/(SUM(C79:I79)+SUM(C26:I26))</f>
        <v>2214665.5082895169</v>
      </c>
      <c r="L79" s="97">
        <f t="shared" si="6"/>
        <v>97277.627752559871</v>
      </c>
      <c r="M79" s="97">
        <f t="shared" si="7"/>
        <v>167516.23023314006</v>
      </c>
      <c r="N79" s="97">
        <f t="shared" si="8"/>
        <v>205363.8808109597</v>
      </c>
      <c r="O79" s="90"/>
      <c r="P79" s="81"/>
      <c r="Q79" s="24"/>
    </row>
    <row r="80" spans="2:17">
      <c r="B80" s="21">
        <v>1981</v>
      </c>
      <c r="C80" s="60">
        <f>Cogas!D81</f>
        <v>102034.03537323356</v>
      </c>
      <c r="D80" s="60">
        <f>Enexis!D81</f>
        <v>897555.58611400845</v>
      </c>
      <c r="E80" s="60">
        <f>Intergas!D81</f>
        <v>-2329.8634082945428</v>
      </c>
      <c r="F80" s="60">
        <f>Liander!D81</f>
        <v>1731643.12</v>
      </c>
      <c r="G80" s="60">
        <f>Rendo!D81</f>
        <v>49145.731413196125</v>
      </c>
      <c r="H80" s="60">
        <f>Westland!D81</f>
        <v>347329.38492681406</v>
      </c>
      <c r="I80" s="60">
        <f>Zebra!D81</f>
        <v>0</v>
      </c>
      <c r="J80" s="97">
        <f>SUM(C80:I80)*DNWB!D27/(SUM(C80:I80)+SUM(C27:I27))</f>
        <v>187997.11814824116</v>
      </c>
      <c r="K80" s="97">
        <f>SUM(C80:I80)*Stedin!D27/(SUM(C80:I80)+SUM(C27:I27))</f>
        <v>1624159.575096172</v>
      </c>
      <c r="L80" s="97">
        <f t="shared" si="6"/>
        <v>28482.817158641607</v>
      </c>
      <c r="M80" s="97">
        <f t="shared" si="7"/>
        <v>111285.45985208546</v>
      </c>
      <c r="N80" s="97">
        <f t="shared" si="8"/>
        <v>111082.98691870226</v>
      </c>
      <c r="O80" s="90"/>
      <c r="P80" s="81"/>
      <c r="Q80" s="24"/>
    </row>
    <row r="81" spans="2:17">
      <c r="B81" s="21">
        <v>1982</v>
      </c>
      <c r="C81" s="60">
        <f>Cogas!D82</f>
        <v>94701.491706282221</v>
      </c>
      <c r="D81" s="60">
        <f>Enexis!D82</f>
        <v>832107.91862869298</v>
      </c>
      <c r="E81" s="60">
        <f>Intergas!D82</f>
        <v>1927.7335875642266</v>
      </c>
      <c r="F81" s="60">
        <f>Liander!D82</f>
        <v>2089017.82</v>
      </c>
      <c r="G81" s="60">
        <f>Rendo!D82</f>
        <v>60705.288586791881</v>
      </c>
      <c r="H81" s="60">
        <f>Westland!D82</f>
        <v>103065.1415547025</v>
      </c>
      <c r="I81" s="60">
        <f>Zebra!D82</f>
        <v>0</v>
      </c>
      <c r="J81" s="97">
        <f>SUM(C81:I81)*DNWB!D28/(SUM(C81:I81)+SUM(C28:I28))</f>
        <v>144546.97476602058</v>
      </c>
      <c r="K81" s="97">
        <f>SUM(C81:I81)*Stedin!D28/(SUM(C81:I81)+SUM(C28:I28))</f>
        <v>1370725.086568506</v>
      </c>
      <c r="L81" s="97">
        <f t="shared" si="6"/>
        <v>30418.254718574859</v>
      </c>
      <c r="M81" s="97">
        <f t="shared" si="7"/>
        <v>113284.70256773745</v>
      </c>
      <c r="N81" s="97">
        <f t="shared" si="8"/>
        <v>165127.66847226353</v>
      </c>
      <c r="O81" s="90"/>
      <c r="P81" s="81"/>
      <c r="Q81" s="24"/>
    </row>
    <row r="82" spans="2:17">
      <c r="B82" s="21">
        <v>1983</v>
      </c>
      <c r="C82" s="60">
        <f>Cogas!D83</f>
        <v>81763.472269060891</v>
      </c>
      <c r="D82" s="60">
        <f>Enexis!D83</f>
        <v>563159.21708848118</v>
      </c>
      <c r="E82" s="60">
        <f>Intergas!D83</f>
        <v>36287.507066139064</v>
      </c>
      <c r="F82" s="60">
        <f>Liander!D83</f>
        <v>1818897.95</v>
      </c>
      <c r="G82" s="60">
        <f>Rendo!D83</f>
        <v>53340.710677988034</v>
      </c>
      <c r="H82" s="60">
        <f>Westland!D83</f>
        <v>109053.62903225808</v>
      </c>
      <c r="I82" s="60">
        <f>Zebra!D83</f>
        <v>0</v>
      </c>
      <c r="J82" s="97">
        <f>SUM(C82:I82)*DNWB!D29/(SUM(C82:I82)+SUM(C29:I29))</f>
        <v>140410.13490641682</v>
      </c>
      <c r="K82" s="97">
        <f>SUM(C82:I82)*Stedin!D29/(SUM(C82:I82)+SUM(C29:I29))</f>
        <v>1157767.6430184876</v>
      </c>
      <c r="L82" s="97">
        <f t="shared" si="6"/>
        <v>32313.896977764984</v>
      </c>
      <c r="M82" s="97">
        <f t="shared" si="7"/>
        <v>94803.833026225635</v>
      </c>
      <c r="N82" s="97">
        <f t="shared" si="8"/>
        <v>133294.82503328056</v>
      </c>
      <c r="O82" s="90"/>
      <c r="P82" s="81"/>
      <c r="Q82" s="24"/>
    </row>
    <row r="83" spans="2:17">
      <c r="B83" s="21">
        <v>1984</v>
      </c>
      <c r="C83" s="60">
        <f>Cogas!D84</f>
        <v>89167.051836473023</v>
      </c>
      <c r="D83" s="60">
        <f>Enexis!D84</f>
        <v>698366.34913403471</v>
      </c>
      <c r="E83" s="60">
        <f>Intergas!D84</f>
        <v>56278.238465886861</v>
      </c>
      <c r="F83" s="60">
        <f>Liander!D84</f>
        <v>2129829</v>
      </c>
      <c r="G83" s="60">
        <f>Rendo!D84</f>
        <v>35529.217388700308</v>
      </c>
      <c r="H83" s="60">
        <f>Westland!D84</f>
        <v>214625.21762984639</v>
      </c>
      <c r="I83" s="60">
        <f>Zebra!D84</f>
        <v>0</v>
      </c>
      <c r="J83" s="97">
        <f>SUM(C83:I83)*DNWB!D30/(SUM(C83:I83)+SUM(C30:I30))</f>
        <v>173535.11113816514</v>
      </c>
      <c r="K83" s="97">
        <f>SUM(C83:I83)*Stedin!D30/(SUM(C83:I83)+SUM(C30:I30))</f>
        <v>1465990.2520193851</v>
      </c>
      <c r="L83" s="97">
        <f t="shared" si="6"/>
        <v>52060.640290585288</v>
      </c>
      <c r="M83" s="97">
        <f t="shared" si="7"/>
        <v>114789.80077617904</v>
      </c>
      <c r="N83" s="97">
        <f t="shared" si="8"/>
        <v>169197.08094440217</v>
      </c>
      <c r="O83" s="90"/>
      <c r="P83" s="81"/>
      <c r="Q83" s="24"/>
    </row>
    <row r="84" spans="2:17">
      <c r="B84" s="21">
        <v>1985</v>
      </c>
      <c r="C84" s="60">
        <f>Cogas!D85</f>
        <v>86987.810455624422</v>
      </c>
      <c r="D84" s="60">
        <f>Enexis!D85</f>
        <v>735926.65774524258</v>
      </c>
      <c r="E84" s="60">
        <f>Intergas!D85</f>
        <v>20752.806887854938</v>
      </c>
      <c r="F84" s="60">
        <f>Liander!D85</f>
        <v>3560512.06</v>
      </c>
      <c r="G84" s="60">
        <f>Rendo!D85</f>
        <v>43095.881725863102</v>
      </c>
      <c r="H84" s="60">
        <f>Westland!D85</f>
        <v>162754.83870967742</v>
      </c>
      <c r="I84" s="60">
        <f>Zebra!D85</f>
        <v>0</v>
      </c>
      <c r="J84" s="97">
        <f>SUM(C84:I84)*DNWB!D31/(SUM(C84:I84)+SUM(C31:I31))</f>
        <v>205587.41195331936</v>
      </c>
      <c r="K84" s="97">
        <f>SUM(C84:I84)*Stedin!D31/(SUM(C84:I84)+SUM(C31:I31))</f>
        <v>2298084.6553107244</v>
      </c>
      <c r="L84" s="97">
        <f t="shared" si="6"/>
        <v>78972.485177286726</v>
      </c>
      <c r="M84" s="97">
        <f t="shared" si="7"/>
        <v>164149.52545806559</v>
      </c>
      <c r="N84" s="97">
        <f t="shared" si="8"/>
        <v>259481.02272537068</v>
      </c>
      <c r="O84" s="90"/>
      <c r="P84" s="81"/>
      <c r="Q84" s="24"/>
    </row>
    <row r="85" spans="2:17">
      <c r="B85" s="21">
        <v>1986</v>
      </c>
      <c r="C85" s="60">
        <f>Cogas!D86</f>
        <v>63108.440348841359</v>
      </c>
      <c r="D85" s="60">
        <f>Enexis!D86</f>
        <v>744746.43050052586</v>
      </c>
      <c r="E85" s="60">
        <f>Intergas!D86</f>
        <v>33043.2773840066</v>
      </c>
      <c r="F85" s="60">
        <f>Liander!D86</f>
        <v>1898279.41</v>
      </c>
      <c r="G85" s="60">
        <f>Rendo!D86</f>
        <v>54292.923799310025</v>
      </c>
      <c r="H85" s="60">
        <f>Westland!D86</f>
        <v>311748.70754716982</v>
      </c>
      <c r="I85" s="60">
        <f>Zebra!D86</f>
        <v>0</v>
      </c>
      <c r="J85" s="97">
        <f>SUM(C85:I85)*DNWB!D32/(SUM(C85:I85)+SUM(C32:I32))</f>
        <v>168782.65775579505</v>
      </c>
      <c r="K85" s="97">
        <f>SUM(C85:I85)*Stedin!D32/(SUM(C85:I85)+SUM(C32:I32))</f>
        <v>1525626.3840266743</v>
      </c>
      <c r="L85" s="97">
        <f t="shared" si="6"/>
        <v>82912.875681725418</v>
      </c>
      <c r="M85" s="97">
        <f t="shared" si="7"/>
        <v>110567.66447802374</v>
      </c>
      <c r="N85" s="97">
        <f t="shared" si="8"/>
        <v>130915.06686588224</v>
      </c>
      <c r="O85" s="90"/>
      <c r="P85" s="81"/>
      <c r="Q85" s="24"/>
    </row>
    <row r="86" spans="2:17">
      <c r="B86" s="21">
        <v>1987</v>
      </c>
      <c r="C86" s="60">
        <f>Cogas!D87</f>
        <v>59956.018811750975</v>
      </c>
      <c r="D86" s="60">
        <f>Enexis!D87</f>
        <v>813240.15809794981</v>
      </c>
      <c r="E86" s="60">
        <f>Intergas!D87</f>
        <v>53654.604948471548</v>
      </c>
      <c r="F86" s="60">
        <f>Liander!D87</f>
        <v>1540220.8</v>
      </c>
      <c r="G86" s="60">
        <f>Rendo!D87</f>
        <v>52392.33691390157</v>
      </c>
      <c r="H86" s="60">
        <f>Westland!D87</f>
        <v>258470.3223640027</v>
      </c>
      <c r="I86" s="60">
        <f>Zebra!D87</f>
        <v>0</v>
      </c>
      <c r="J86" s="97">
        <f>SUM(C86:I86)*DNWB!D33/(SUM(C86:I86)+SUM(C33:I33))</f>
        <v>162147.21271841638</v>
      </c>
      <c r="K86" s="97">
        <f>SUM(C86:I86)*Stedin!D33/(SUM(C86:I86)+SUM(C33:I33))</f>
        <v>2381921.8548884005</v>
      </c>
      <c r="L86" s="97">
        <f t="shared" si="6"/>
        <v>49824.915554869724</v>
      </c>
      <c r="M86" s="97">
        <f t="shared" si="7"/>
        <v>98914.016165636785</v>
      </c>
      <c r="N86" s="97">
        <f t="shared" si="8"/>
        <v>137976.68922887</v>
      </c>
      <c r="O86" s="90"/>
      <c r="P86" s="81"/>
      <c r="Q86" s="24"/>
    </row>
    <row r="87" spans="2:17">
      <c r="B87" s="21">
        <v>1988</v>
      </c>
      <c r="C87" s="60">
        <f>Cogas!D88</f>
        <v>66652.495671296841</v>
      </c>
      <c r="D87" s="60">
        <f>Enexis!D88</f>
        <v>815270.5948315704</v>
      </c>
      <c r="E87" s="60">
        <f>Intergas!D88</f>
        <v>77639.579075531612</v>
      </c>
      <c r="F87" s="60">
        <f>Liander!D88</f>
        <v>2273693.98</v>
      </c>
      <c r="G87" s="60">
        <f>Rendo!D88</f>
        <v>64519.222195493538</v>
      </c>
      <c r="H87" s="60">
        <f>Westland!D88</f>
        <v>81152.822059457132</v>
      </c>
      <c r="I87" s="60">
        <f>Zebra!D88</f>
        <v>0</v>
      </c>
      <c r="J87" s="97">
        <f>SUM(C87:I87)*DNWB!D34/(SUM(C87:I87)+SUM(C34:I34))</f>
        <v>182621.88730932999</v>
      </c>
      <c r="K87" s="97">
        <f>SUM(C87:I87)*Stedin!D34/(SUM(C87:I87)+SUM(C34:I34))</f>
        <v>1682462.1074678632</v>
      </c>
      <c r="L87" s="97">
        <f t="shared" si="6"/>
        <v>58456.14118475248</v>
      </c>
      <c r="M87" s="97">
        <f t="shared" si="7"/>
        <v>120313.6497960011</v>
      </c>
      <c r="N87" s="97">
        <f t="shared" si="8"/>
        <v>200421.05549057995</v>
      </c>
      <c r="O87" s="90"/>
      <c r="P87" s="81"/>
      <c r="Q87" s="24"/>
    </row>
    <row r="88" spans="2:17">
      <c r="B88" s="21">
        <v>1989</v>
      </c>
      <c r="C88" s="60">
        <f>Cogas!D89</f>
        <v>166552.52915821076</v>
      </c>
      <c r="D88" s="60">
        <f>Enexis!D89</f>
        <v>783188.68492479157</v>
      </c>
      <c r="E88" s="60">
        <f>Intergas!D89</f>
        <v>81913.667000043497</v>
      </c>
      <c r="F88" s="60">
        <f>Liander!D89</f>
        <v>2389918.5699999998</v>
      </c>
      <c r="G88" s="60">
        <f>Rendo!D89</f>
        <v>51552.919068299045</v>
      </c>
      <c r="H88" s="60">
        <f>Westland!D89</f>
        <v>34566.824136562129</v>
      </c>
      <c r="I88" s="60">
        <f>Zebra!D89</f>
        <v>0</v>
      </c>
      <c r="J88" s="97">
        <f>SUM(C88:I88)*DNWB!D35/(SUM(C88:I88)+SUM(C35:I35))</f>
        <v>234150.84738977611</v>
      </c>
      <c r="K88" s="97">
        <f>SUM(C88:I88)*Stedin!D35/(SUM(C88:I88)+SUM(C35:I35))</f>
        <v>1941406.5741040197</v>
      </c>
      <c r="L88" s="97">
        <f t="shared" si="6"/>
        <v>81781.845313278754</v>
      </c>
      <c r="M88" s="97">
        <f t="shared" si="7"/>
        <v>124898.57253856157</v>
      </c>
      <c r="N88" s="97">
        <f t="shared" si="8"/>
        <v>145389.94722360666</v>
      </c>
      <c r="O88" s="90"/>
      <c r="P88" s="81"/>
      <c r="Q88" s="24"/>
    </row>
    <row r="89" spans="2:17">
      <c r="B89" s="21">
        <v>1990</v>
      </c>
      <c r="C89" s="60">
        <f>Cogas!D90</f>
        <v>115096.94566603702</v>
      </c>
      <c r="D89" s="60">
        <f>Enexis!D90</f>
        <v>1228736.069281158</v>
      </c>
      <c r="E89" s="60">
        <f>Intergas!D90</f>
        <v>140729.64951950256</v>
      </c>
      <c r="F89" s="60">
        <f>Liander!D90</f>
        <v>2772206.99</v>
      </c>
      <c r="G89" s="60">
        <f>Rendo!D90</f>
        <v>57351.750504518037</v>
      </c>
      <c r="H89" s="60">
        <f>Westland!D90</f>
        <v>51887.988017973046</v>
      </c>
      <c r="I89" s="60">
        <f>Zebra!D90</f>
        <v>0</v>
      </c>
      <c r="J89" s="97">
        <f>SUM(C89:I89)*DNWB!D36/(SUM(C89:I89)+SUM(C36:I36))</f>
        <v>375683.42945057282</v>
      </c>
      <c r="K89" s="97">
        <f>SUM(C89:I89)*Stedin!D36/(SUM(C89:I89)+SUM(C36:I36))</f>
        <v>2486420.8259519213</v>
      </c>
      <c r="L89" s="97">
        <f t="shared" ref="L89:L107" si="9">SUM(C89:I89)*J198/L198</f>
        <v>119843.87700233441</v>
      </c>
      <c r="M89" s="97">
        <f t="shared" ref="M89:M107" si="10">SUM(C89:I89)*N198/L198</f>
        <v>155460.67192031138</v>
      </c>
      <c r="N89" s="97">
        <f t="shared" ref="N89:N107" si="11">SUM(C89:I89)*K198/L198</f>
        <v>283267.34564188134</v>
      </c>
      <c r="O89" s="90"/>
      <c r="P89" s="81"/>
      <c r="Q89" s="24"/>
    </row>
    <row r="90" spans="2:17">
      <c r="B90" s="21">
        <v>1991</v>
      </c>
      <c r="C90" s="60">
        <f>Cogas!D91</f>
        <v>79125.078688818612</v>
      </c>
      <c r="D90" s="60">
        <f>Enexis!D91</f>
        <v>1321801.1342437088</v>
      </c>
      <c r="E90" s="60">
        <f>Intergas!D91</f>
        <v>90680.486585206789</v>
      </c>
      <c r="F90" s="60">
        <f>Liander!D91</f>
        <v>2074436.58</v>
      </c>
      <c r="G90" s="60">
        <f>Rendo!D91</f>
        <v>38351.366516281778</v>
      </c>
      <c r="H90" s="60">
        <f>Westland!D91</f>
        <v>-110017.69332744149</v>
      </c>
      <c r="I90" s="60">
        <f>Zebra!D91</f>
        <v>0</v>
      </c>
      <c r="J90" s="97">
        <f>SUM(C90:I90)*DNWB!D37/(SUM(C90:I90)+SUM(C37:I37))</f>
        <v>175428.03696956541</v>
      </c>
      <c r="K90" s="97">
        <f>SUM(C90:I90)*Stedin!D37/(SUM(C90:I90)+SUM(C37:I37))</f>
        <v>1740923.8599184665</v>
      </c>
      <c r="L90" s="97">
        <f t="shared" si="9"/>
        <v>99680.025543299125</v>
      </c>
      <c r="M90" s="97">
        <f t="shared" si="10"/>
        <v>124424.42058941293</v>
      </c>
      <c r="N90" s="97">
        <f t="shared" si="11"/>
        <v>259168.06641257773</v>
      </c>
      <c r="O90" s="90"/>
      <c r="P90" s="81"/>
      <c r="Q90" s="24"/>
    </row>
    <row r="91" spans="2:17">
      <c r="B91" s="21">
        <v>1992</v>
      </c>
      <c r="C91" s="60">
        <f>Cogas!D92</f>
        <v>59135.397574818635</v>
      </c>
      <c r="D91" s="60">
        <f>Enexis!D92</f>
        <v>1256992.5715050502</v>
      </c>
      <c r="E91" s="60">
        <f>Intergas!D92</f>
        <v>77402.865591164067</v>
      </c>
      <c r="F91" s="60">
        <f>Liander!D92</f>
        <v>2016516.09</v>
      </c>
      <c r="G91" s="60">
        <f>Rendo!D92</f>
        <v>57536.894480374394</v>
      </c>
      <c r="H91" s="60">
        <f>Westland!D92</f>
        <v>73506.427686973737</v>
      </c>
      <c r="I91" s="60">
        <f>Zebra!D92</f>
        <v>0</v>
      </c>
      <c r="J91" s="97">
        <f>SUM(C91:I91)*DNWB!D38/(SUM(C91:I91)+SUM(C38:I38))</f>
        <v>208076.72001550713</v>
      </c>
      <c r="K91" s="97">
        <f>SUM(C91:I91)*Stedin!D38/(SUM(C91:I91)+SUM(C38:I38))</f>
        <v>2754209.6384269726</v>
      </c>
      <c r="L91" s="97">
        <f t="shared" si="9"/>
        <v>86121.026110459934</v>
      </c>
      <c r="M91" s="97">
        <f t="shared" si="10"/>
        <v>126087.74273090968</v>
      </c>
      <c r="N91" s="97">
        <f t="shared" si="11"/>
        <v>182373.93764567983</v>
      </c>
      <c r="O91" s="90"/>
      <c r="P91" s="81"/>
      <c r="Q91" s="24"/>
    </row>
    <row r="92" spans="2:17">
      <c r="B92" s="21">
        <v>1993</v>
      </c>
      <c r="C92" s="60">
        <f>Cogas!D93</f>
        <v>71667.374302674449</v>
      </c>
      <c r="D92" s="60">
        <f>Enexis!D93</f>
        <v>76220.028887553723</v>
      </c>
      <c r="E92" s="60">
        <f>Intergas!D93</f>
        <v>64255.655085445935</v>
      </c>
      <c r="F92" s="60">
        <f>Liander!D93</f>
        <v>2011642.03</v>
      </c>
      <c r="G92" s="60">
        <f>Rendo!D93</f>
        <v>43741.358463837678</v>
      </c>
      <c r="H92" s="60">
        <f>Westland!D93</f>
        <v>104889.65935334869</v>
      </c>
      <c r="I92" s="60">
        <f>Zebra!D93</f>
        <v>0</v>
      </c>
      <c r="J92" s="97">
        <f>SUM(C92:I92)*DNWB!D39/(SUM(C92:I92)+SUM(C39:I39))</f>
        <v>163456.85021772565</v>
      </c>
      <c r="K92" s="97">
        <f>SUM(C92:I92)*Stedin!D39/(SUM(C92:I92)+SUM(C39:I39))</f>
        <v>3405137.9616222437</v>
      </c>
      <c r="L92" s="97">
        <f t="shared" si="9"/>
        <v>40396.763333127521</v>
      </c>
      <c r="M92" s="97">
        <f t="shared" si="10"/>
        <v>84474.715633915301</v>
      </c>
      <c r="N92" s="97">
        <f t="shared" si="11"/>
        <v>171686.24416579196</v>
      </c>
      <c r="O92" s="90"/>
      <c r="P92" s="81"/>
      <c r="Q92" s="24"/>
    </row>
    <row r="93" spans="2:17">
      <c r="B93" s="21">
        <v>1994</v>
      </c>
      <c r="C93" s="60">
        <f>Cogas!D94</f>
        <v>92337.24081424452</v>
      </c>
      <c r="D93" s="60">
        <f>Enexis!D94</f>
        <v>731456.31075156573</v>
      </c>
      <c r="E93" s="60">
        <f>Intergas!D94</f>
        <v>133473.62916902205</v>
      </c>
      <c r="F93" s="60">
        <f>Liander!D94</f>
        <v>1761346.21</v>
      </c>
      <c r="G93" s="60">
        <f>Rendo!D94</f>
        <v>40197.798034912012</v>
      </c>
      <c r="H93" s="60">
        <f>Westland!D94</f>
        <v>-131681.5194825934</v>
      </c>
      <c r="I93" s="60">
        <f>Zebra!D94</f>
        <v>0</v>
      </c>
      <c r="J93" s="97">
        <f>SUM(C93:I93)*DNWB!D40/(SUM(C93:I93)+SUM(C40:I40))</f>
        <v>113362.69097395334</v>
      </c>
      <c r="K93" s="97">
        <f>SUM(C93:I93)*Stedin!D40/(SUM(C93:I93)+SUM(C40:I40))</f>
        <v>2198369.8578892699</v>
      </c>
      <c r="L93" s="97">
        <f t="shared" si="9"/>
        <v>35819.298721736508</v>
      </c>
      <c r="M93" s="97">
        <f t="shared" si="10"/>
        <v>93544.311715175718</v>
      </c>
      <c r="N93" s="97">
        <f t="shared" si="11"/>
        <v>103875.96629303588</v>
      </c>
      <c r="O93" s="90"/>
      <c r="P93" s="81"/>
      <c r="Q93" s="24"/>
    </row>
    <row r="94" spans="2:17">
      <c r="B94" s="21">
        <v>1995</v>
      </c>
      <c r="C94" s="60">
        <f>Cogas!D95</f>
        <v>101433.62013404375</v>
      </c>
      <c r="D94" s="60">
        <f>Enexis!D95</f>
        <v>568823.72610569675</v>
      </c>
      <c r="E94" s="60">
        <f>Intergas!D95</f>
        <v>128210.25133713096</v>
      </c>
      <c r="F94" s="60">
        <f>Liander!D95</f>
        <v>2053676.21</v>
      </c>
      <c r="G94" s="60">
        <f>Rendo!D95</f>
        <v>21350.147990398684</v>
      </c>
      <c r="H94" s="60">
        <f>Westland!D95</f>
        <v>-26153.406593406573</v>
      </c>
      <c r="I94" s="60">
        <f>Zebra!D95</f>
        <v>0</v>
      </c>
      <c r="J94" s="97">
        <f>SUM(C94:I94)*DNWB!D41/(SUM(C94:I94)+SUM(C41:I41))</f>
        <v>134483.25406437693</v>
      </c>
      <c r="K94" s="97">
        <f>SUM(C94:I94)*Stedin!D41/(SUM(C94:I94)+SUM(C41:I41))</f>
        <v>1865688.3113410857</v>
      </c>
      <c r="L94" s="97">
        <f t="shared" si="9"/>
        <v>51156.87550859584</v>
      </c>
      <c r="M94" s="97">
        <f t="shared" si="10"/>
        <v>101385.36935816462</v>
      </c>
      <c r="N94" s="97">
        <f t="shared" si="11"/>
        <v>90276.839132816182</v>
      </c>
      <c r="O94" s="90"/>
      <c r="P94" s="81"/>
      <c r="Q94" s="24"/>
    </row>
    <row r="95" spans="2:17">
      <c r="B95" s="21">
        <v>1996</v>
      </c>
      <c r="C95" s="60">
        <f>Cogas!D96</f>
        <v>102646.16597525029</v>
      </c>
      <c r="D95" s="60">
        <f>Enexis!D96</f>
        <v>578024.3862868133</v>
      </c>
      <c r="E95" s="60">
        <f>Intergas!D96</f>
        <v>173636.43301300172</v>
      </c>
      <c r="F95" s="60">
        <f>Liander!D96</f>
        <v>1857247.95</v>
      </c>
      <c r="G95" s="60">
        <f>Rendo!D96</f>
        <v>14064.921112138712</v>
      </c>
      <c r="H95" s="60">
        <f>Westland!D96</f>
        <v>-7653.0640100407763</v>
      </c>
      <c r="I95" s="60">
        <f>Zebra!D96</f>
        <v>0</v>
      </c>
      <c r="J95" s="97">
        <f>SUM(C95:I95)*DNWB!D42/(SUM(C95:I95)+SUM(C42:I42))</f>
        <v>189422.17507074587</v>
      </c>
      <c r="K95" s="97">
        <f>SUM(C95:I95)*Stedin!D42/(SUM(C95:I95)+SUM(C42:I42))</f>
        <v>5460304.5523247309</v>
      </c>
      <c r="L95" s="97">
        <f t="shared" si="9"/>
        <v>48327.914227453934</v>
      </c>
      <c r="M95" s="97">
        <f t="shared" si="10"/>
        <v>96778.752807665689</v>
      </c>
      <c r="N95" s="97">
        <f t="shared" si="11"/>
        <v>115986.99414588945</v>
      </c>
      <c r="O95" s="90"/>
      <c r="P95" s="81"/>
      <c r="Q95" s="24"/>
    </row>
    <row r="96" spans="2:17">
      <c r="B96" s="21">
        <v>1997</v>
      </c>
      <c r="C96" s="60">
        <f>Cogas!D97</f>
        <v>78298.995724596141</v>
      </c>
      <c r="D96" s="60">
        <f>Enexis!D97</f>
        <v>686249.59727081028</v>
      </c>
      <c r="E96" s="60">
        <f>Intergas!D97</f>
        <v>286461.94503630907</v>
      </c>
      <c r="F96" s="60">
        <f>Liander!D97</f>
        <v>1818453.34</v>
      </c>
      <c r="G96" s="60">
        <f>Rendo!D97</f>
        <v>22496.189570609778</v>
      </c>
      <c r="H96" s="60">
        <f>Westland!D97</f>
        <v>-15453.782945736428</v>
      </c>
      <c r="I96" s="60">
        <f>Zebra!D97</f>
        <v>0</v>
      </c>
      <c r="J96" s="97">
        <f>SUM(C96:I96)*DNWB!D43/(SUM(C96:I96)+SUM(C43:I43))</f>
        <v>180425.84426046754</v>
      </c>
      <c r="K96" s="97">
        <f>SUM(C96:I96)*Stedin!D43/(SUM(C96:I96)+SUM(C43:I43))</f>
        <v>3295390.1579718376</v>
      </c>
      <c r="L96" s="97">
        <f t="shared" si="9"/>
        <v>48058.128470931086</v>
      </c>
      <c r="M96" s="97">
        <f t="shared" si="10"/>
        <v>102423.87488075181</v>
      </c>
      <c r="N96" s="97">
        <f t="shared" si="11"/>
        <v>196237.3579229686</v>
      </c>
      <c r="O96" s="90"/>
      <c r="P96" s="81"/>
      <c r="Q96" s="24"/>
    </row>
    <row r="97" spans="1:17">
      <c r="B97" s="21">
        <v>1998</v>
      </c>
      <c r="C97" s="60">
        <f>Cogas!D98</f>
        <v>66594.706675670866</v>
      </c>
      <c r="D97" s="60">
        <f>Enexis!D98</f>
        <v>453317.02703152248</v>
      </c>
      <c r="E97" s="60">
        <f>Intergas!D98</f>
        <v>314477.3948775928</v>
      </c>
      <c r="F97" s="60">
        <f>Liander!D98</f>
        <v>2082794.85</v>
      </c>
      <c r="G97" s="60">
        <f>Rendo!D98</f>
        <v>11725.033078290813</v>
      </c>
      <c r="H97" s="60">
        <f>Westland!D98</f>
        <v>45523.085122242046</v>
      </c>
      <c r="I97" s="60">
        <f>Zebra!D98</f>
        <v>0</v>
      </c>
      <c r="J97" s="97">
        <f>SUM(C97:I97)*DNWB!D44/(SUM(C97:I97)+SUM(C44:I44))</f>
        <v>234652.82028648211</v>
      </c>
      <c r="K97" s="97">
        <f>SUM(C97:I97)*Stedin!D44/(SUM(C97:I97)+SUM(C44:I44))</f>
        <v>3276144.1199935623</v>
      </c>
      <c r="L97" s="97">
        <f t="shared" si="9"/>
        <v>85207.880872581241</v>
      </c>
      <c r="M97" s="97">
        <f t="shared" si="10"/>
        <v>105910.72320872841</v>
      </c>
      <c r="N97" s="97">
        <f t="shared" si="11"/>
        <v>308878.56816310703</v>
      </c>
      <c r="O97" s="90"/>
      <c r="P97" s="81"/>
      <c r="Q97" s="24"/>
    </row>
    <row r="98" spans="1:17">
      <c r="B98" s="21">
        <v>1999</v>
      </c>
      <c r="C98" s="60">
        <f>Cogas!D99</f>
        <v>79476.576714184746</v>
      </c>
      <c r="D98" s="60">
        <f>Enexis!D99</f>
        <v>169289.62320432079</v>
      </c>
      <c r="E98" s="60">
        <f>Intergas!D99</f>
        <v>195320</v>
      </c>
      <c r="F98" s="60">
        <f>Liander!D99</f>
        <v>1201035.74</v>
      </c>
      <c r="G98" s="60">
        <f>Rendo!D99</f>
        <v>20059.923573255372</v>
      </c>
      <c r="H98" s="60">
        <f>Westland!D99</f>
        <v>83065.402926403098</v>
      </c>
      <c r="I98" s="60">
        <f>Zebra!D99</f>
        <v>0</v>
      </c>
      <c r="J98" s="97">
        <f>SUM(C98:I98)*DNWB!D45/(SUM(C98:I98)+SUM(C45:I45))</f>
        <v>271553.09364194109</v>
      </c>
      <c r="K98" s="97">
        <f>SUM(C98:I98)*Stedin!D45/(SUM(C98:I98)+SUM(C45:I45))</f>
        <v>4643232.3052447224</v>
      </c>
      <c r="L98" s="97">
        <f t="shared" si="9"/>
        <v>46728.366896821906</v>
      </c>
      <c r="M98" s="97">
        <f t="shared" si="10"/>
        <v>62249.91067509789</v>
      </c>
      <c r="N98" s="97">
        <f t="shared" si="11"/>
        <v>121493.75393173695</v>
      </c>
      <c r="O98" s="90"/>
      <c r="P98" s="81"/>
      <c r="Q98" s="24"/>
    </row>
    <row r="99" spans="1:17">
      <c r="B99" s="21">
        <v>2000</v>
      </c>
      <c r="C99" s="60">
        <f>Cogas!D100</f>
        <v>78537.968490161322</v>
      </c>
      <c r="D99" s="60">
        <f>Enexis!D100</f>
        <v>421322.87571313488</v>
      </c>
      <c r="E99" s="60">
        <f>Intergas!D100</f>
        <v>144520</v>
      </c>
      <c r="F99" s="60">
        <f>Liander!D100</f>
        <v>822817.36</v>
      </c>
      <c r="G99" s="60">
        <f>Rendo!D100</f>
        <v>9932.3785278043288</v>
      </c>
      <c r="H99" s="60">
        <f>Westland!D100</f>
        <v>94133.111097823421</v>
      </c>
      <c r="I99" s="60">
        <f>Zebra!D100</f>
        <v>0</v>
      </c>
      <c r="J99" s="97">
        <f>SUM(C99:I99)*DNWB!D46/(SUM(C99:I99)+SUM(C46:I46))</f>
        <v>73547.690259782496</v>
      </c>
      <c r="K99" s="97">
        <f>SUM(C99:I99)*Stedin!D46/(SUM(C99:I99)+SUM(C46:I46))</f>
        <v>1853476.507165479</v>
      </c>
      <c r="L99" s="97">
        <f t="shared" si="9"/>
        <v>52393.763845290472</v>
      </c>
      <c r="M99" s="97">
        <f t="shared" si="10"/>
        <v>55948.04949317703</v>
      </c>
      <c r="N99" s="97">
        <f t="shared" si="11"/>
        <v>160263.27764441789</v>
      </c>
      <c r="O99" s="90"/>
      <c r="P99" s="81"/>
      <c r="Q99" s="24"/>
    </row>
    <row r="100" spans="1:17">
      <c r="B100" s="21">
        <v>2001</v>
      </c>
      <c r="C100" s="60">
        <f>Cogas!D101</f>
        <v>85187.026111048137</v>
      </c>
      <c r="D100" s="60">
        <f>Enexis!D101</f>
        <v>165037.37741521967</v>
      </c>
      <c r="E100" s="60">
        <f>Intergas!D101</f>
        <v>-100760</v>
      </c>
      <c r="F100" s="60">
        <f>Liander!D101</f>
        <v>-1320565.98</v>
      </c>
      <c r="G100" s="60">
        <f>Rendo!D101</f>
        <v>13958.175296839232</v>
      </c>
      <c r="H100" s="60">
        <f>Westland!D101</f>
        <v>76591.267878426705</v>
      </c>
      <c r="I100" s="60">
        <f>Zebra!D101</f>
        <v>0</v>
      </c>
      <c r="J100" s="97">
        <f>SUM(C100:I100)*DNWB!D47/(SUM(C100:I100)+SUM(C47:I47))</f>
        <v>-4156.4678066695169</v>
      </c>
      <c r="K100" s="97">
        <f>SUM(C100:I100)*Stedin!D47/(SUM(C100:I100)+SUM(C47:I47))</f>
        <v>-3476067.495197217</v>
      </c>
      <c r="L100" s="97">
        <f t="shared" si="9"/>
        <v>-53979.643220139602</v>
      </c>
      <c r="M100" s="97">
        <f t="shared" si="10"/>
        <v>-38475.263236320156</v>
      </c>
      <c r="N100" s="97">
        <f t="shared" si="11"/>
        <v>-115670.66404315628</v>
      </c>
      <c r="O100" s="90"/>
      <c r="P100" s="81"/>
      <c r="Q100" s="24"/>
    </row>
    <row r="101" spans="1:17">
      <c r="B101" s="21">
        <v>2002</v>
      </c>
      <c r="C101" s="60">
        <f>Cogas!D102</f>
        <v>38634.18</v>
      </c>
      <c r="D101" s="60">
        <f>Enexis!D102</f>
        <v>214435.69037077099</v>
      </c>
      <c r="E101" s="60">
        <f>Intergas!D102</f>
        <v>184080</v>
      </c>
      <c r="F101" s="60">
        <f>Liander!D102</f>
        <v>-368276.15</v>
      </c>
      <c r="G101" s="60">
        <f>Rendo!D102</f>
        <v>1638.4577186970855</v>
      </c>
      <c r="H101" s="60">
        <f>Westland!D102</f>
        <v>-6119.3346938776085</v>
      </c>
      <c r="I101" s="60">
        <f>Zebra!D102</f>
        <v>0</v>
      </c>
      <c r="J101" s="97">
        <f>SUM(C101:I101)*DNWB!D48/(SUM(C101:I101)+SUM(C48:I48))</f>
        <v>205828.71698909454</v>
      </c>
      <c r="K101" s="97">
        <f>SUM(C101:I101)*Stedin!D48/(SUM(C101:I101)+SUM(C48:I48))</f>
        <v>4345565.828888773</v>
      </c>
      <c r="L101" s="97">
        <f t="shared" si="9"/>
        <v>2083.7662360570944</v>
      </c>
      <c r="M101" s="97">
        <f t="shared" si="10"/>
        <v>2292.8385626500326</v>
      </c>
      <c r="N101" s="97">
        <f t="shared" si="11"/>
        <v>3299.2965404237329</v>
      </c>
      <c r="O101" s="90"/>
      <c r="P101" s="81"/>
      <c r="Q101" s="24"/>
    </row>
    <row r="102" spans="1:17">
      <c r="B102" s="21">
        <v>2003</v>
      </c>
      <c r="C102" s="60">
        <f>Cogas!D103</f>
        <v>54241.31</v>
      </c>
      <c r="D102" s="60">
        <f>Enexis!D103</f>
        <v>296358.9054841795</v>
      </c>
      <c r="E102" s="60">
        <f>Intergas!D103</f>
        <v>227040</v>
      </c>
      <c r="F102" s="60">
        <f>Liander!D103</f>
        <v>-923295.38</v>
      </c>
      <c r="G102" s="60">
        <f>Rendo!D103</f>
        <v>-11928.5</v>
      </c>
      <c r="H102" s="60">
        <f>Westland!D103</f>
        <v>19843.327615780465</v>
      </c>
      <c r="I102" s="60">
        <f>Zebra!D103</f>
        <v>0</v>
      </c>
      <c r="J102" s="97">
        <f>SUM(C102:I102)*DNWB!D49/(SUM(C102:I102)+SUM(C49:I49))</f>
        <v>-117237.41797321549</v>
      </c>
      <c r="K102" s="97">
        <f>SUM(C102:I102)*Stedin!D49/(SUM(C102:I102)+SUM(C49:I49))</f>
        <v>-842730.35652466351</v>
      </c>
      <c r="L102" s="97">
        <f t="shared" si="9"/>
        <v>-6363.6285217267005</v>
      </c>
      <c r="M102" s="97">
        <f t="shared" si="10"/>
        <v>-12025.933749337346</v>
      </c>
      <c r="N102" s="97">
        <f t="shared" si="11"/>
        <v>-27575.723594149036</v>
      </c>
      <c r="O102" s="90"/>
      <c r="P102" s="81"/>
      <c r="Q102" s="24"/>
    </row>
    <row r="103" spans="1:17">
      <c r="B103" s="21">
        <v>2004</v>
      </c>
      <c r="C103" s="60">
        <f>Cogas!D104</f>
        <v>21061.02</v>
      </c>
      <c r="D103" s="60">
        <f>Enexis!D104</f>
        <v>174642.56322973641</v>
      </c>
      <c r="E103" s="60">
        <f>Intergas!D104</f>
        <v>-72120</v>
      </c>
      <c r="F103" s="60">
        <f>Liander!D104</f>
        <v>-631500.74</v>
      </c>
      <c r="G103" s="60">
        <f>Rendo!D104</f>
        <v>-5142.3100000000004</v>
      </c>
      <c r="H103" s="60">
        <f>Westland!D104</f>
        <v>12768.334074373357</v>
      </c>
      <c r="I103" s="60">
        <f>Zebra!D104</f>
        <v>0</v>
      </c>
      <c r="J103" s="97">
        <f>SUM(C103:I103)*DNWB!D50/(SUM(C103:I103)+SUM(C50:I50))</f>
        <v>292332.07247107296</v>
      </c>
      <c r="K103" s="97">
        <f>SUM(C103:I103)*Stedin!D50/(SUM(C103:I103)+SUM(C50:I50))</f>
        <v>895226.85487877997</v>
      </c>
      <c r="L103" s="97">
        <f t="shared" si="9"/>
        <v>-10097.209086139126</v>
      </c>
      <c r="M103" s="97">
        <f t="shared" si="10"/>
        <v>-17813.886467941767</v>
      </c>
      <c r="N103" s="97">
        <f t="shared" si="11"/>
        <v>-41831.294785433522</v>
      </c>
      <c r="O103" s="90"/>
      <c r="P103" s="81"/>
      <c r="Q103" s="24"/>
    </row>
    <row r="104" spans="1:17">
      <c r="B104" s="21">
        <v>2005</v>
      </c>
      <c r="C104" s="60">
        <f>Cogas!D105</f>
        <v>50619.59</v>
      </c>
      <c r="D104" s="60">
        <f>Enexis!D105</f>
        <v>200968.99374920316</v>
      </c>
      <c r="E104" s="60">
        <f>Intergas!D105</f>
        <v>528800</v>
      </c>
      <c r="F104" s="60">
        <f>Liander!D105</f>
        <v>-302244.68</v>
      </c>
      <c r="G104" s="60">
        <f>Rendo!D105</f>
        <v>17541.96</v>
      </c>
      <c r="H104" s="60">
        <f>Westland!D105</f>
        <v>337152.7303252886</v>
      </c>
      <c r="I104" s="60">
        <f>Zebra!D105</f>
        <v>0</v>
      </c>
      <c r="J104" s="97">
        <f>SUM(C104:I104)*DNWB!D51/(SUM(C104:I104)+SUM(C51:I51))</f>
        <v>12337.557761803631</v>
      </c>
      <c r="K104" s="97">
        <f>SUM(C104:I104)*Stedin!D51/(SUM(C104:I104)+SUM(C51:I51))</f>
        <v>1086023.8802604985</v>
      </c>
      <c r="L104" s="97">
        <f t="shared" si="9"/>
        <v>15795.636745075208</v>
      </c>
      <c r="M104" s="97">
        <f t="shared" si="10"/>
        <v>29654.917289892448</v>
      </c>
      <c r="N104" s="97">
        <f t="shared" si="11"/>
        <v>63182.546980300831</v>
      </c>
      <c r="O104" s="90"/>
      <c r="P104" s="81"/>
      <c r="Q104" s="24"/>
    </row>
    <row r="105" spans="1:17">
      <c r="B105" s="21">
        <v>2006</v>
      </c>
      <c r="C105" s="60">
        <f>Cogas!D106</f>
        <v>68541.14</v>
      </c>
      <c r="D105" s="60">
        <f>Enexis!D106</f>
        <v>578144.84522543079</v>
      </c>
      <c r="E105" s="60">
        <f>Intergas!D106</f>
        <v>27480</v>
      </c>
      <c r="F105" s="60">
        <f>Liander!D106</f>
        <v>-188728.29</v>
      </c>
      <c r="G105" s="60">
        <f>Rendo!D106</f>
        <v>22269.02</v>
      </c>
      <c r="H105" s="60">
        <f>Westland!D106</f>
        <v>250358.450868621</v>
      </c>
      <c r="I105" s="60">
        <f>Zebra!D106</f>
        <v>0</v>
      </c>
      <c r="J105" s="97">
        <f>SUM(C105:I105)*DNWB!D52/(SUM(C105:I105)+SUM(C52:I52))</f>
        <v>13900.646938973365</v>
      </c>
      <c r="K105" s="159">
        <f>SUM(C105:I105)*Stedin!D52/(SUM(C105:I105)+SUM(C52:I52))</f>
        <v>1920172.0064346315</v>
      </c>
      <c r="L105" s="97">
        <f t="shared" si="9"/>
        <v>7220.8129042716246</v>
      </c>
      <c r="M105" s="97">
        <f t="shared" si="10"/>
        <v>26992.456834747711</v>
      </c>
      <c r="N105" s="97">
        <f t="shared" si="11"/>
        <v>32493.658069222311</v>
      </c>
      <c r="O105" s="90"/>
      <c r="P105" s="81"/>
      <c r="Q105" s="24"/>
    </row>
    <row r="106" spans="1:17">
      <c r="B106" s="21">
        <v>2007</v>
      </c>
      <c r="C106" s="60">
        <f>Cogas!D107</f>
        <v>129357.36</v>
      </c>
      <c r="D106" s="60">
        <f>Enexis!D107</f>
        <v>1234639.0599028002</v>
      </c>
      <c r="E106" s="60">
        <f>Intergas!D107</f>
        <v>11520</v>
      </c>
      <c r="F106" s="60">
        <f>Liander!D107</f>
        <v>1251385.6000000001</v>
      </c>
      <c r="G106" s="60">
        <f>Rendo!D107</f>
        <v>94500.74</v>
      </c>
      <c r="H106" s="60">
        <f>Westland!D107</f>
        <v>201116.73657319415</v>
      </c>
      <c r="I106" s="60">
        <f>Zebra!D107</f>
        <v>0</v>
      </c>
      <c r="J106" s="97">
        <f>SUM(C106:I106)*DNWB!D53/(SUM(C106:I106)+SUM(C53:I53))</f>
        <v>40109.342955061395</v>
      </c>
      <c r="K106" s="159">
        <f>SUM(C106:I106)*Stedin!D53/(SUM(C106:I106)+SUM(C53:I53))</f>
        <v>2059950.2350954576</v>
      </c>
      <c r="L106" s="97">
        <f t="shared" si="9"/>
        <v>10677.561897467684</v>
      </c>
      <c r="M106" s="97">
        <f t="shared" si="10"/>
        <v>104062.26916321552</v>
      </c>
      <c r="N106" s="97">
        <f t="shared" si="11"/>
        <v>80081.714231007631</v>
      </c>
      <c r="O106" s="90"/>
      <c r="P106" s="81"/>
      <c r="Q106" s="24"/>
    </row>
    <row r="107" spans="1:17">
      <c r="B107" s="21">
        <v>2008</v>
      </c>
      <c r="C107" s="60">
        <f>Cogas!D108</f>
        <v>69844.350000000006</v>
      </c>
      <c r="D107" s="60">
        <f>Enexis!D108</f>
        <v>1305602.1321133878</v>
      </c>
      <c r="E107" s="60">
        <f>Intergas!D108</f>
        <v>59360</v>
      </c>
      <c r="F107" s="60">
        <f>Liander!D108</f>
        <v>-640122.19467826863</v>
      </c>
      <c r="G107" s="60">
        <f>Rendo!D108</f>
        <v>-69822.320000000007</v>
      </c>
      <c r="H107" s="60">
        <f>Westland!D108</f>
        <v>101886.92128027673</v>
      </c>
      <c r="I107" s="60">
        <f>Zebra!D108</f>
        <v>0</v>
      </c>
      <c r="J107" s="97">
        <f>SUM(C107:I107)*DNWB!D54/(SUM(C107:I107)+SUM(C54:I54))</f>
        <v>25779.730591715859</v>
      </c>
      <c r="K107" s="159">
        <f>SUM(C107:I107)*Stedin!D54/(SUM(C107:I107)+SUM(C54:I54))</f>
        <v>533251.48874705599</v>
      </c>
      <c r="L107" s="97">
        <f t="shared" si="9"/>
        <v>3346.3935393816514</v>
      </c>
      <c r="M107" s="97">
        <f t="shared" si="10"/>
        <v>29438.080906433919</v>
      </c>
      <c r="N107" s="97">
        <f t="shared" si="11"/>
        <v>21751.558005980736</v>
      </c>
      <c r="O107" s="90"/>
      <c r="P107" s="81"/>
      <c r="Q107" s="24"/>
    </row>
    <row r="108" spans="1:17"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</row>
    <row r="109" spans="1:17" s="35" customFormat="1" ht="15">
      <c r="A109" s="168" t="s">
        <v>22</v>
      </c>
      <c r="B109" s="168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7">
      <c r="N110" s="34"/>
      <c r="Q110" s="24"/>
    </row>
    <row r="111" spans="1:17" ht="30">
      <c r="A111" s="20" t="s">
        <v>47</v>
      </c>
      <c r="B111" s="75" t="s">
        <v>0</v>
      </c>
      <c r="C111" s="66" t="s">
        <v>1</v>
      </c>
      <c r="D111" s="66" t="s">
        <v>2</v>
      </c>
      <c r="E111" s="66" t="s">
        <v>3</v>
      </c>
      <c r="F111" s="66" t="s">
        <v>4</v>
      </c>
      <c r="G111" s="66" t="s">
        <v>5</v>
      </c>
      <c r="H111" s="66" t="s">
        <v>7</v>
      </c>
      <c r="I111" s="66" t="s">
        <v>8</v>
      </c>
      <c r="J111" s="66" t="s">
        <v>55</v>
      </c>
      <c r="K111" s="66" t="s">
        <v>21</v>
      </c>
      <c r="L111" s="66" t="s">
        <v>23</v>
      </c>
      <c r="M111" s="66" t="s">
        <v>14</v>
      </c>
      <c r="N111" s="66" t="s">
        <v>20</v>
      </c>
      <c r="Q111" s="24"/>
    </row>
    <row r="112" spans="1:17" s="35" customFormat="1" ht="15">
      <c r="A112" s="76"/>
      <c r="B112" s="21">
        <v>1958</v>
      </c>
      <c r="C112" s="60">
        <f>Cogas!C4</f>
        <v>0</v>
      </c>
      <c r="D112" s="60">
        <f>Enexis!C4</f>
        <v>2445.099172683646</v>
      </c>
      <c r="E112" s="60">
        <f>Intergas!C4</f>
        <v>351</v>
      </c>
      <c r="F112" s="60">
        <f>Liander!C4</f>
        <v>7070.6522742774423</v>
      </c>
      <c r="G112" s="60">
        <f>Rendo!C4</f>
        <v>0</v>
      </c>
      <c r="H112" s="60">
        <f>Westland!C4</f>
        <v>0</v>
      </c>
      <c r="I112" s="60">
        <f>Zebra!C4</f>
        <v>0</v>
      </c>
      <c r="J112" s="60">
        <f>Haarlemmermeer!C4</f>
        <v>0</v>
      </c>
      <c r="K112" s="60">
        <f>EndinetOB!C4</f>
        <v>274</v>
      </c>
      <c r="L112" s="98">
        <f>SUM(C112:I112)</f>
        <v>9866.7514469610887</v>
      </c>
      <c r="M112" s="80">
        <f>L112/(SUM($L$112:$L$162))</f>
        <v>2.2540816568853142E-3</v>
      </c>
      <c r="N112" s="99">
        <f>M112*$N$163</f>
        <v>420.00979737241124</v>
      </c>
    </row>
    <row r="113" spans="1:17" s="35" customFormat="1" ht="15">
      <c r="A113" s="76"/>
      <c r="B113" s="74">
        <v>1959</v>
      </c>
      <c r="C113" s="60">
        <f>Cogas!C5</f>
        <v>0</v>
      </c>
      <c r="D113" s="60">
        <f>Enexis!C5</f>
        <v>2800.9512515024171</v>
      </c>
      <c r="E113" s="60">
        <f>Intergas!C5</f>
        <v>206</v>
      </c>
      <c r="F113" s="60">
        <f>Liander!C5</f>
        <v>6313.8332003210853</v>
      </c>
      <c r="G113" s="60">
        <f>Rendo!C5</f>
        <v>0</v>
      </c>
      <c r="H113" s="60">
        <f>Westland!C5</f>
        <v>2</v>
      </c>
      <c r="I113" s="60">
        <f>Zebra!C5</f>
        <v>0</v>
      </c>
      <c r="J113" s="60">
        <f>Haarlemmermeer!C5</f>
        <v>0</v>
      </c>
      <c r="K113" s="60">
        <f>EndinetOB!C5</f>
        <v>490</v>
      </c>
      <c r="L113" s="98">
        <f t="shared" ref="L113:L161" si="12">SUM(C113:I113)</f>
        <v>9322.7844518235033</v>
      </c>
      <c r="M113" s="80">
        <f t="shared" ref="M113:M162" si="13">L113/(SUM($L$112:$L$162))</f>
        <v>2.129811168033758E-3</v>
      </c>
      <c r="N113" s="99">
        <f t="shared" ref="N113:N162" si="14">M113*$N$163</f>
        <v>396.85410437323424</v>
      </c>
    </row>
    <row r="114" spans="1:17" s="35" customFormat="1" ht="15">
      <c r="A114" s="76"/>
      <c r="B114" s="21">
        <v>1960</v>
      </c>
      <c r="C114" s="60">
        <f>Cogas!C6</f>
        <v>0</v>
      </c>
      <c r="D114" s="60">
        <f>Enexis!C6</f>
        <v>2881.6110560346719</v>
      </c>
      <c r="E114" s="60">
        <f>Intergas!C6</f>
        <v>352</v>
      </c>
      <c r="F114" s="60">
        <f>Liander!C6</f>
        <v>16521.880947851467</v>
      </c>
      <c r="G114" s="60">
        <f>Rendo!C6</f>
        <v>9</v>
      </c>
      <c r="H114" s="60">
        <f>Westland!C6</f>
        <v>2</v>
      </c>
      <c r="I114" s="60">
        <f>Zebra!C6</f>
        <v>0</v>
      </c>
      <c r="J114" s="60">
        <f>Haarlemmermeer!C6</f>
        <v>145</v>
      </c>
      <c r="K114" s="60">
        <f>EndinetOB!C6</f>
        <v>485</v>
      </c>
      <c r="L114" s="98">
        <f t="shared" si="12"/>
        <v>19766.492003886138</v>
      </c>
      <c r="M114" s="80">
        <f t="shared" si="13"/>
        <v>4.5156997504637447E-3</v>
      </c>
      <c r="N114" s="99">
        <f t="shared" si="14"/>
        <v>841.42388160316091</v>
      </c>
    </row>
    <row r="115" spans="1:17" s="35" customFormat="1" ht="15">
      <c r="A115" s="76"/>
      <c r="B115" s="74">
        <v>1961</v>
      </c>
      <c r="C115" s="60">
        <f>Cogas!C7</f>
        <v>0</v>
      </c>
      <c r="D115" s="60">
        <f>Enexis!C7</f>
        <v>3702.4431845099707</v>
      </c>
      <c r="E115" s="60">
        <f>Intergas!C7</f>
        <v>331</v>
      </c>
      <c r="F115" s="60">
        <f>Liander!C7</f>
        <v>8967.7053763241292</v>
      </c>
      <c r="G115" s="60">
        <f>Rendo!C7</f>
        <v>17</v>
      </c>
      <c r="H115" s="60">
        <f>Westland!C7</f>
        <v>2</v>
      </c>
      <c r="I115" s="60">
        <f>Zebra!C7</f>
        <v>0</v>
      </c>
      <c r="J115" s="60">
        <f>Haarlemmermeer!C7</f>
        <v>252</v>
      </c>
      <c r="K115" s="60">
        <f>EndinetOB!C7</f>
        <v>716</v>
      </c>
      <c r="L115" s="98">
        <f t="shared" si="12"/>
        <v>13020.148560834099</v>
      </c>
      <c r="M115" s="80">
        <f t="shared" si="13"/>
        <v>2.9744823510211207E-3</v>
      </c>
      <c r="N115" s="99">
        <f t="shared" si="14"/>
        <v>554.24421991281849</v>
      </c>
    </row>
    <row r="116" spans="1:17" s="35" customFormat="1" ht="15">
      <c r="A116" s="76"/>
      <c r="B116" s="21">
        <v>1962</v>
      </c>
      <c r="C116" s="60">
        <f>Cogas!C8</f>
        <v>0</v>
      </c>
      <c r="D116" s="60">
        <f>Enexis!C8</f>
        <v>4140.5366326557469</v>
      </c>
      <c r="E116" s="60">
        <f>Intergas!C8</f>
        <v>749</v>
      </c>
      <c r="F116" s="60">
        <f>Liander!C8</f>
        <v>8722.4399356901249</v>
      </c>
      <c r="G116" s="60">
        <f>Rendo!C8</f>
        <v>34</v>
      </c>
      <c r="H116" s="60">
        <f>Westland!C8</f>
        <v>0</v>
      </c>
      <c r="I116" s="60">
        <f>Zebra!C8</f>
        <v>0</v>
      </c>
      <c r="J116" s="60">
        <f>Haarlemmermeer!C8</f>
        <v>26</v>
      </c>
      <c r="K116" s="60">
        <f>EndinetOB!C8</f>
        <v>813</v>
      </c>
      <c r="L116" s="98">
        <f t="shared" si="12"/>
        <v>13645.976568345872</v>
      </c>
      <c r="M116" s="80">
        <f t="shared" si="13"/>
        <v>3.1174541730722228E-3</v>
      </c>
      <c r="N116" s="99">
        <f t="shared" si="14"/>
        <v>580.8845884310665</v>
      </c>
    </row>
    <row r="117" spans="1:17">
      <c r="B117" s="74">
        <v>1963</v>
      </c>
      <c r="C117" s="60">
        <f>Cogas!C9</f>
        <v>986.16129033268942</v>
      </c>
      <c r="D117" s="60">
        <f>Enexis!C9</f>
        <v>5271.3554609020648</v>
      </c>
      <c r="E117" s="60">
        <f>Intergas!C9</f>
        <v>714</v>
      </c>
      <c r="F117" s="60">
        <f>Liander!C9</f>
        <v>10931.831068258483</v>
      </c>
      <c r="G117" s="60">
        <f>Rendo!C9</f>
        <v>19</v>
      </c>
      <c r="H117" s="60">
        <f>Westland!C9</f>
        <v>3</v>
      </c>
      <c r="I117" s="60">
        <f>Zebra!C9</f>
        <v>0</v>
      </c>
      <c r="J117" s="60">
        <f>Haarlemmermeer!C9</f>
        <v>38</v>
      </c>
      <c r="K117" s="60">
        <f>EndinetOB!C9</f>
        <v>634</v>
      </c>
      <c r="L117" s="98">
        <f t="shared" si="12"/>
        <v>17925.34781949324</v>
      </c>
      <c r="M117" s="80">
        <f t="shared" si="13"/>
        <v>4.0950862024251638E-3</v>
      </c>
      <c r="N117" s="99">
        <f t="shared" si="14"/>
        <v>763.04969735648808</v>
      </c>
      <c r="Q117" s="24"/>
    </row>
    <row r="118" spans="1:17">
      <c r="B118" s="21">
        <v>1964</v>
      </c>
      <c r="C118" s="60">
        <f>Cogas!C10</f>
        <v>986.16129033268942</v>
      </c>
      <c r="D118" s="60">
        <f>Enexis!C10</f>
        <v>7782.8803549652148</v>
      </c>
      <c r="E118" s="60">
        <f>Intergas!C10</f>
        <v>923</v>
      </c>
      <c r="F118" s="60">
        <f>Liander!C10</f>
        <v>20094.74771365866</v>
      </c>
      <c r="G118" s="60">
        <f>Rendo!C10</f>
        <v>35</v>
      </c>
      <c r="H118" s="60">
        <f>Westland!C10</f>
        <v>10</v>
      </c>
      <c r="I118" s="60">
        <f>Zebra!C10</f>
        <v>0</v>
      </c>
      <c r="J118" s="60">
        <f>Haarlemmermeer!C10</f>
        <v>33</v>
      </c>
      <c r="K118" s="60">
        <f>EndinetOB!C10</f>
        <v>861</v>
      </c>
      <c r="L118" s="98">
        <f t="shared" si="12"/>
        <v>29831.789358956565</v>
      </c>
      <c r="M118" s="80">
        <f t="shared" si="13"/>
        <v>6.8151396685685343E-3</v>
      </c>
      <c r="N118" s="99">
        <f t="shared" si="14"/>
        <v>1269.8854198633808</v>
      </c>
      <c r="Q118" s="24"/>
    </row>
    <row r="119" spans="1:17">
      <c r="B119" s="21">
        <v>1965</v>
      </c>
      <c r="C119" s="60">
        <f>Cogas!C11</f>
        <v>986.16129033268942</v>
      </c>
      <c r="D119" s="60">
        <f>Enexis!C11</f>
        <v>11042.485396945158</v>
      </c>
      <c r="E119" s="60">
        <f>Intergas!C11</f>
        <v>1419</v>
      </c>
      <c r="F119" s="60">
        <f>Liander!C11</f>
        <v>19583.194080336307</v>
      </c>
      <c r="G119" s="60">
        <f>Rendo!C11</f>
        <v>86</v>
      </c>
      <c r="H119" s="60">
        <f>Westland!C11</f>
        <v>17</v>
      </c>
      <c r="I119" s="60">
        <f>Zebra!C11</f>
        <v>0</v>
      </c>
      <c r="J119" s="60">
        <f>Haarlemmermeer!C11</f>
        <v>19</v>
      </c>
      <c r="K119" s="60">
        <f>EndinetOB!C11</f>
        <v>2853</v>
      </c>
      <c r="L119" s="98">
        <f t="shared" si="12"/>
        <v>33133.840767614151</v>
      </c>
      <c r="M119" s="80">
        <f t="shared" si="13"/>
        <v>7.5695007721554514E-3</v>
      </c>
      <c r="N119" s="99">
        <f t="shared" si="14"/>
        <v>1410.4477873780418</v>
      </c>
      <c r="Q119" s="24"/>
    </row>
    <row r="120" spans="1:17">
      <c r="B120" s="21">
        <v>1966</v>
      </c>
      <c r="C120" s="60">
        <f>Cogas!C12</f>
        <v>3563.0989518051019</v>
      </c>
      <c r="D120" s="60">
        <f>Enexis!C12</f>
        <v>14857.219681882387</v>
      </c>
      <c r="E120" s="60">
        <f>Intergas!C12</f>
        <v>2215</v>
      </c>
      <c r="F120" s="60">
        <f>Liander!C12</f>
        <v>27666.94278694686</v>
      </c>
      <c r="G120" s="60">
        <f>Rendo!C12</f>
        <v>172</v>
      </c>
      <c r="H120" s="60">
        <f>Westland!C12</f>
        <v>18</v>
      </c>
      <c r="I120" s="60">
        <f>Zebra!C12</f>
        <v>0</v>
      </c>
      <c r="J120" s="60">
        <f>Haarlemmermeer!C12</f>
        <v>150</v>
      </c>
      <c r="K120" s="60">
        <f>EndinetOB!C12</f>
        <v>2883</v>
      </c>
      <c r="L120" s="98">
        <f t="shared" si="12"/>
        <v>48492.26142063435</v>
      </c>
      <c r="M120" s="80">
        <f t="shared" si="13"/>
        <v>1.1078166664754167E-2</v>
      </c>
      <c r="N120" s="99">
        <f t="shared" si="14"/>
        <v>2064.2280291436382</v>
      </c>
      <c r="Q120" s="24"/>
    </row>
    <row r="121" spans="1:17">
      <c r="B121" s="21">
        <v>1967</v>
      </c>
      <c r="C121" s="60">
        <f>Cogas!C13</f>
        <v>3472.8504395678406</v>
      </c>
      <c r="D121" s="60">
        <f>Enexis!C13</f>
        <v>17186.864624549275</v>
      </c>
      <c r="E121" s="60">
        <f>Intergas!C13</f>
        <v>1428</v>
      </c>
      <c r="F121" s="60">
        <f>Liander!C13</f>
        <v>31700.307931087285</v>
      </c>
      <c r="G121" s="60">
        <f>Rendo!C13</f>
        <v>553</v>
      </c>
      <c r="H121" s="60">
        <f>Westland!C13</f>
        <v>64</v>
      </c>
      <c r="I121" s="60">
        <f>Zebra!C13</f>
        <v>0</v>
      </c>
      <c r="J121" s="60">
        <f>Haarlemmermeer!C13</f>
        <v>39</v>
      </c>
      <c r="K121" s="60">
        <f>EndinetOB!C13</f>
        <v>3542</v>
      </c>
      <c r="L121" s="98">
        <f t="shared" si="12"/>
        <v>54405.022995204403</v>
      </c>
      <c r="M121" s="80">
        <f t="shared" si="13"/>
        <v>1.2428950403294534E-2</v>
      </c>
      <c r="N121" s="99">
        <f t="shared" si="14"/>
        <v>2315.9236154970804</v>
      </c>
      <c r="Q121" s="24"/>
    </row>
    <row r="122" spans="1:17">
      <c r="B122" s="21">
        <v>1968</v>
      </c>
      <c r="C122" s="60">
        <f>Cogas!C14</f>
        <v>2923.4404862627748</v>
      </c>
      <c r="D122" s="60">
        <f>Enexis!C14</f>
        <v>25616.604980567277</v>
      </c>
      <c r="E122" s="60">
        <f>Intergas!C14</f>
        <v>2013</v>
      </c>
      <c r="F122" s="60">
        <f>Liander!C14</f>
        <v>45639.393626548015</v>
      </c>
      <c r="G122" s="60">
        <f>Rendo!C14</f>
        <v>807</v>
      </c>
      <c r="H122" s="60">
        <f>Westland!C14</f>
        <v>11</v>
      </c>
      <c r="I122" s="60">
        <f>Zebra!C14</f>
        <v>0</v>
      </c>
      <c r="J122" s="60">
        <f>Haarlemmermeer!C14</f>
        <v>208</v>
      </c>
      <c r="K122" s="60">
        <f>EndinetOB!C14</f>
        <v>3789</v>
      </c>
      <c r="L122" s="98">
        <f t="shared" si="12"/>
        <v>77010.439093378067</v>
      </c>
      <c r="M122" s="80">
        <f t="shared" si="13"/>
        <v>1.7593208776180473E-2</v>
      </c>
      <c r="N122" s="99">
        <f t="shared" si="14"/>
        <v>3278.195370892036</v>
      </c>
      <c r="Q122" s="24"/>
    </row>
    <row r="123" spans="1:17">
      <c r="B123" s="21">
        <v>1969</v>
      </c>
      <c r="C123" s="60">
        <f>Cogas!C15</f>
        <v>6503.6960121423062</v>
      </c>
      <c r="D123" s="60">
        <f>Enexis!C15</f>
        <v>28602.599313055456</v>
      </c>
      <c r="E123" s="60">
        <f>Intergas!C15</f>
        <v>3293</v>
      </c>
      <c r="F123" s="60">
        <f>Liander!C15</f>
        <v>53562.968984173094</v>
      </c>
      <c r="G123" s="60">
        <f>Rendo!C15</f>
        <v>637</v>
      </c>
      <c r="H123" s="60">
        <f>Westland!C15</f>
        <v>35</v>
      </c>
      <c r="I123" s="60">
        <f>Zebra!C15</f>
        <v>0</v>
      </c>
      <c r="J123" s="60">
        <f>Haarlemmermeer!C15</f>
        <v>651</v>
      </c>
      <c r="K123" s="60">
        <f>EndinetOB!C15</f>
        <v>5365</v>
      </c>
      <c r="L123" s="98">
        <f t="shared" si="12"/>
        <v>92634.264309370861</v>
      </c>
      <c r="M123" s="80">
        <f t="shared" si="13"/>
        <v>2.1162506940734762E-2</v>
      </c>
      <c r="N123" s="99">
        <f t="shared" si="14"/>
        <v>3943.2734057879302</v>
      </c>
      <c r="Q123" s="24"/>
    </row>
    <row r="124" spans="1:17">
      <c r="B124" s="21">
        <v>1970</v>
      </c>
      <c r="C124" s="60">
        <f>Cogas!C16</f>
        <v>3465.0151959889927</v>
      </c>
      <c r="D124" s="60">
        <f>Enexis!C16</f>
        <v>29235.225230955493</v>
      </c>
      <c r="E124" s="60">
        <f>Intergas!C16</f>
        <v>2703</v>
      </c>
      <c r="F124" s="60">
        <f>Liander!C16</f>
        <v>76710.020079436159</v>
      </c>
      <c r="G124" s="60">
        <f>Rendo!C16</f>
        <v>887</v>
      </c>
      <c r="H124" s="60">
        <f>Westland!C16</f>
        <v>54</v>
      </c>
      <c r="I124" s="60">
        <f>Zebra!C16</f>
        <v>0</v>
      </c>
      <c r="J124" s="60">
        <f>Haarlemmermeer!C16</f>
        <v>1576</v>
      </c>
      <c r="K124" s="60">
        <f>EndinetOB!C16</f>
        <v>5466</v>
      </c>
      <c r="L124" s="98">
        <f t="shared" si="12"/>
        <v>113054.26050638064</v>
      </c>
      <c r="M124" s="80">
        <f t="shared" si="13"/>
        <v>2.5827501200372683E-2</v>
      </c>
      <c r="N124" s="99">
        <f t="shared" si="14"/>
        <v>4812.5157811690433</v>
      </c>
      <c r="Q124" s="24"/>
    </row>
    <row r="125" spans="1:17">
      <c r="B125" s="21">
        <v>1971</v>
      </c>
      <c r="C125" s="60">
        <f>Cogas!C17</f>
        <v>4447.0622320609045</v>
      </c>
      <c r="D125" s="60">
        <f>Enexis!C17</f>
        <v>38439.932336401042</v>
      </c>
      <c r="E125" s="60">
        <f>Intergas!C17</f>
        <v>3895</v>
      </c>
      <c r="F125" s="60">
        <f>Liander!C17</f>
        <v>66335.792482333345</v>
      </c>
      <c r="G125" s="60">
        <f>Rendo!C17</f>
        <v>1343</v>
      </c>
      <c r="H125" s="60">
        <f>Westland!C17</f>
        <v>53</v>
      </c>
      <c r="I125" s="60">
        <f>Zebra!C17</f>
        <v>0</v>
      </c>
      <c r="J125" s="60">
        <f>Haarlemmermeer!C17</f>
        <v>1191</v>
      </c>
      <c r="K125" s="60">
        <f>EndinetOB!C17</f>
        <v>6228</v>
      </c>
      <c r="L125" s="98">
        <f t="shared" si="12"/>
        <v>114513.78705079529</v>
      </c>
      <c r="M125" s="80">
        <f t="shared" si="13"/>
        <v>2.6160933336490343E-2</v>
      </c>
      <c r="N125" s="99">
        <f t="shared" si="14"/>
        <v>4874.6451913882547</v>
      </c>
      <c r="Q125" s="24"/>
    </row>
    <row r="126" spans="1:17">
      <c r="B126" s="21">
        <v>1972</v>
      </c>
      <c r="C126" s="60">
        <f>Cogas!C18</f>
        <v>4678.5445593113936</v>
      </c>
      <c r="D126" s="60">
        <f>Enexis!C18</f>
        <v>41753.310581402489</v>
      </c>
      <c r="E126" s="60">
        <f>Intergas!C18</f>
        <v>4352</v>
      </c>
      <c r="F126" s="60">
        <f>Liander!C18</f>
        <v>78861.34837299728</v>
      </c>
      <c r="G126" s="60">
        <f>Rendo!C18</f>
        <v>1463</v>
      </c>
      <c r="H126" s="60">
        <f>Westland!C18</f>
        <v>123</v>
      </c>
      <c r="I126" s="60">
        <f>Zebra!C18</f>
        <v>0</v>
      </c>
      <c r="J126" s="60">
        <f>Haarlemmermeer!C18</f>
        <v>1653</v>
      </c>
      <c r="K126" s="60">
        <f>EndinetOB!C18</f>
        <v>7572</v>
      </c>
      <c r="L126" s="98">
        <f t="shared" si="12"/>
        <v>131231.20351371117</v>
      </c>
      <c r="M126" s="80">
        <f t="shared" si="13"/>
        <v>2.998006489180861E-2</v>
      </c>
      <c r="N126" s="99">
        <f t="shared" si="14"/>
        <v>5586.2754314853737</v>
      </c>
      <c r="Q126" s="24"/>
    </row>
    <row r="127" spans="1:17">
      <c r="B127" s="21">
        <v>1973</v>
      </c>
      <c r="C127" s="60">
        <f>Cogas!C19</f>
        <v>3677.5677688851206</v>
      </c>
      <c r="D127" s="60">
        <f>Enexis!C19</f>
        <v>41302.564614898714</v>
      </c>
      <c r="E127" s="60">
        <f>Intergas!C19</f>
        <v>4494</v>
      </c>
      <c r="F127" s="60">
        <f>Liander!C19</f>
        <v>70770.592082368617</v>
      </c>
      <c r="G127" s="60">
        <f>Rendo!C19</f>
        <v>1310</v>
      </c>
      <c r="H127" s="60">
        <f>Westland!C19</f>
        <v>418</v>
      </c>
      <c r="I127" s="60">
        <f>Zebra!C19</f>
        <v>0</v>
      </c>
      <c r="J127" s="60">
        <f>Haarlemmermeer!C19</f>
        <v>2053</v>
      </c>
      <c r="K127" s="60">
        <f>EndinetOB!C19</f>
        <v>6187</v>
      </c>
      <c r="L127" s="98">
        <f t="shared" si="12"/>
        <v>121972.72446615246</v>
      </c>
      <c r="M127" s="80">
        <f t="shared" si="13"/>
        <v>2.7864944438643981E-2</v>
      </c>
      <c r="N127" s="99">
        <f t="shared" si="14"/>
        <v>5192.158692085849</v>
      </c>
      <c r="Q127" s="24"/>
    </row>
    <row r="128" spans="1:17">
      <c r="B128" s="21">
        <v>1974</v>
      </c>
      <c r="C128" s="60">
        <f>Cogas!C20</f>
        <v>4232.6084435484099</v>
      </c>
      <c r="D128" s="60">
        <f>Enexis!C20</f>
        <v>40907.17341621119</v>
      </c>
      <c r="E128" s="60">
        <f>Intergas!C20</f>
        <v>4033</v>
      </c>
      <c r="F128" s="60">
        <f>Liander!C20</f>
        <v>60070.011286707908</v>
      </c>
      <c r="G128" s="60">
        <f>Rendo!C20</f>
        <v>1417</v>
      </c>
      <c r="H128" s="60">
        <f>Westland!C20</f>
        <v>410</v>
      </c>
      <c r="I128" s="60">
        <f>Zebra!C20</f>
        <v>0</v>
      </c>
      <c r="J128" s="60">
        <f>Haarlemmermeer!C20</f>
        <v>1167</v>
      </c>
      <c r="K128" s="60">
        <f>EndinetOB!C20</f>
        <v>4017</v>
      </c>
      <c r="L128" s="98">
        <f t="shared" si="12"/>
        <v>111069.79314646751</v>
      </c>
      <c r="M128" s="80">
        <f t="shared" si="13"/>
        <v>2.5374145149121837E-2</v>
      </c>
      <c r="N128" s="99">
        <f t="shared" si="14"/>
        <v>4728.0405880713197</v>
      </c>
      <c r="Q128" s="24"/>
    </row>
    <row r="129" spans="2:17">
      <c r="B129" s="21">
        <v>1975</v>
      </c>
      <c r="C129" s="60">
        <f>Cogas!C21</f>
        <v>2048.6035848597012</v>
      </c>
      <c r="D129" s="60">
        <f>Enexis!C21</f>
        <v>39112.097374169833</v>
      </c>
      <c r="E129" s="60">
        <f>Intergas!C21</f>
        <v>3561</v>
      </c>
      <c r="F129" s="60">
        <f>Liander!C21</f>
        <v>53309.694876089816</v>
      </c>
      <c r="G129" s="60">
        <f>Rendo!C21</f>
        <v>1101</v>
      </c>
      <c r="H129" s="60">
        <f>Westland!C21</f>
        <v>624</v>
      </c>
      <c r="I129" s="60">
        <f>Zebra!C21</f>
        <v>0</v>
      </c>
      <c r="J129" s="60">
        <f>Haarlemmermeer!C21</f>
        <v>1264</v>
      </c>
      <c r="K129" s="60">
        <f>EndinetOB!C21</f>
        <v>5383</v>
      </c>
      <c r="L129" s="98">
        <f t="shared" si="12"/>
        <v>99756.395835119358</v>
      </c>
      <c r="M129" s="80">
        <f t="shared" si="13"/>
        <v>2.2789573976568406E-2</v>
      </c>
      <c r="N129" s="99">
        <f t="shared" si="14"/>
        <v>4246.4496877759211</v>
      </c>
      <c r="Q129" s="24"/>
    </row>
    <row r="130" spans="2:17">
      <c r="B130" s="21">
        <v>1976</v>
      </c>
      <c r="C130" s="60">
        <f>Cogas!C22</f>
        <v>9204.1859100772454</v>
      </c>
      <c r="D130" s="60">
        <f>Enexis!C22</f>
        <v>34318.374481282299</v>
      </c>
      <c r="E130" s="60">
        <f>Intergas!C22</f>
        <v>3479</v>
      </c>
      <c r="F130" s="60">
        <f>Liander!C22</f>
        <v>63243.445763482574</v>
      </c>
      <c r="G130" s="60">
        <f>Rendo!C22</f>
        <v>1010</v>
      </c>
      <c r="H130" s="60">
        <f>Westland!C22</f>
        <v>1108</v>
      </c>
      <c r="I130" s="60">
        <f>Zebra!C22</f>
        <v>0</v>
      </c>
      <c r="J130" s="60">
        <f>Haarlemmermeer!C22</f>
        <v>1266</v>
      </c>
      <c r="K130" s="60">
        <f>EndinetOB!C22</f>
        <v>5093</v>
      </c>
      <c r="L130" s="98">
        <f t="shared" si="12"/>
        <v>112363.00615484212</v>
      </c>
      <c r="M130" s="80">
        <f t="shared" si="13"/>
        <v>2.5669582582231648E-2</v>
      </c>
      <c r="N130" s="99">
        <f t="shared" si="14"/>
        <v>4783.0903312949695</v>
      </c>
      <c r="Q130" s="24"/>
    </row>
    <row r="131" spans="2:17">
      <c r="B131" s="21">
        <v>1977</v>
      </c>
      <c r="C131" s="60">
        <f>Cogas!C23</f>
        <v>2588.4420293660401</v>
      </c>
      <c r="D131" s="60">
        <f>Enexis!C23</f>
        <v>35385.930717738607</v>
      </c>
      <c r="E131" s="60">
        <f>Intergas!C23</f>
        <v>3545</v>
      </c>
      <c r="F131" s="60">
        <f>Liander!C23</f>
        <v>58331.129366784371</v>
      </c>
      <c r="G131" s="60">
        <f>Rendo!C23</f>
        <v>1492</v>
      </c>
      <c r="H131" s="60">
        <f>Westland!C23</f>
        <v>1116</v>
      </c>
      <c r="I131" s="60">
        <f>Zebra!C23</f>
        <v>0</v>
      </c>
      <c r="J131" s="60">
        <f>Haarlemmermeer!C23</f>
        <v>889</v>
      </c>
      <c r="K131" s="60">
        <f>EndinetOB!C23</f>
        <v>4781</v>
      </c>
      <c r="L131" s="98">
        <f t="shared" si="12"/>
        <v>102458.50211388902</v>
      </c>
      <c r="M131" s="80">
        <f t="shared" si="13"/>
        <v>2.3406876259966378E-2</v>
      </c>
      <c r="N131" s="99">
        <f t="shared" si="14"/>
        <v>4361.4734741483153</v>
      </c>
      <c r="Q131" s="24"/>
    </row>
    <row r="132" spans="2:17">
      <c r="B132" s="21">
        <v>1978</v>
      </c>
      <c r="C132" s="60">
        <f>Cogas!C24</f>
        <v>8461.5970173807091</v>
      </c>
      <c r="D132" s="60">
        <f>Enexis!C24</f>
        <v>35044.312722072587</v>
      </c>
      <c r="E132" s="60">
        <f>Intergas!C24</f>
        <v>3132</v>
      </c>
      <c r="F132" s="60">
        <f>Liander!C24</f>
        <v>49687.775022155824</v>
      </c>
      <c r="G132" s="60">
        <f>Rendo!C24</f>
        <v>1352</v>
      </c>
      <c r="H132" s="60">
        <f>Westland!C24</f>
        <v>1413</v>
      </c>
      <c r="I132" s="60">
        <f>Zebra!C24</f>
        <v>0</v>
      </c>
      <c r="J132" s="60">
        <f>Haarlemmermeer!C24</f>
        <v>450</v>
      </c>
      <c r="K132" s="60">
        <f>EndinetOB!C24</f>
        <v>4606</v>
      </c>
      <c r="L132" s="98">
        <f t="shared" si="12"/>
        <v>99090.684761609125</v>
      </c>
      <c r="M132" s="80">
        <f t="shared" si="13"/>
        <v>2.2637490777994776E-2</v>
      </c>
      <c r="N132" s="99">
        <f t="shared" si="14"/>
        <v>4218.111569136101</v>
      </c>
      <c r="Q132" s="24"/>
    </row>
    <row r="133" spans="2:17">
      <c r="B133" s="21">
        <v>1979</v>
      </c>
      <c r="C133" s="60">
        <f>Cogas!C25</f>
        <v>1495.7659001939026</v>
      </c>
      <c r="D133" s="60">
        <f>Enexis!C25</f>
        <v>34248.785630313294</v>
      </c>
      <c r="E133" s="60">
        <f>Intergas!C25</f>
        <v>2686</v>
      </c>
      <c r="F133" s="60">
        <f>Liander!C25</f>
        <v>42015.4716057517</v>
      </c>
      <c r="G133" s="60">
        <f>Rendo!C25</f>
        <v>1310</v>
      </c>
      <c r="H133" s="60">
        <f>Westland!C25</f>
        <v>909</v>
      </c>
      <c r="I133" s="60">
        <f>Zebra!C25</f>
        <v>0</v>
      </c>
      <c r="J133" s="60">
        <f>Haarlemmermeer!C25</f>
        <v>1794</v>
      </c>
      <c r="K133" s="60">
        <f>EndinetOB!C25</f>
        <v>3969</v>
      </c>
      <c r="L133" s="98">
        <f t="shared" si="12"/>
        <v>82665.023136258897</v>
      </c>
      <c r="M133" s="80">
        <f t="shared" si="13"/>
        <v>1.8885011274387697E-2</v>
      </c>
      <c r="N133" s="99">
        <f t="shared" si="14"/>
        <v>3518.9008057904825</v>
      </c>
      <c r="Q133" s="24"/>
    </row>
    <row r="134" spans="2:17">
      <c r="B134" s="21">
        <v>1980</v>
      </c>
      <c r="C134" s="60">
        <f>Cogas!C26</f>
        <v>4023.2965389452984</v>
      </c>
      <c r="D134" s="60">
        <f>Enexis!C26</f>
        <v>43916.891220620615</v>
      </c>
      <c r="E134" s="60">
        <f>Intergas!C26</f>
        <v>3404</v>
      </c>
      <c r="F134" s="60">
        <f>Liander!C26</f>
        <v>56040.650476292118</v>
      </c>
      <c r="G134" s="60">
        <f>Rendo!C26</f>
        <v>3386</v>
      </c>
      <c r="H134" s="60">
        <f>Westland!C26</f>
        <v>1008</v>
      </c>
      <c r="I134" s="60">
        <f>Zebra!C26</f>
        <v>0</v>
      </c>
      <c r="J134" s="60">
        <f>Haarlemmermeer!C26</f>
        <v>1279</v>
      </c>
      <c r="K134" s="60">
        <f>EndinetOB!C26</f>
        <v>4467</v>
      </c>
      <c r="L134" s="98">
        <f t="shared" si="12"/>
        <v>111778.83823585804</v>
      </c>
      <c r="M134" s="80">
        <f t="shared" si="13"/>
        <v>2.5536128101514146E-2</v>
      </c>
      <c r="N134" s="99">
        <f t="shared" si="14"/>
        <v>4758.2233575394357</v>
      </c>
      <c r="Q134" s="24"/>
    </row>
    <row r="135" spans="2:17">
      <c r="B135" s="21">
        <v>1981</v>
      </c>
      <c r="C135" s="60">
        <f>Cogas!C27</f>
        <v>3789.4452311125174</v>
      </c>
      <c r="D135" s="60">
        <f>Enexis!C27</f>
        <v>40873.960555521437</v>
      </c>
      <c r="E135" s="60">
        <f>Intergas!C27</f>
        <v>2915</v>
      </c>
      <c r="F135" s="60">
        <f>Liander!C27</f>
        <v>51481.716530793114</v>
      </c>
      <c r="G135" s="60">
        <f>Rendo!C27</f>
        <v>2987</v>
      </c>
      <c r="H135" s="60">
        <f>Westland!C27</f>
        <v>1394</v>
      </c>
      <c r="I135" s="60">
        <f>Zebra!C27</f>
        <v>0</v>
      </c>
      <c r="J135" s="60">
        <f>Haarlemmermeer!C27</f>
        <v>1344</v>
      </c>
      <c r="K135" s="60">
        <f>EndinetOB!C27</f>
        <v>4627</v>
      </c>
      <c r="L135" s="98">
        <f t="shared" si="12"/>
        <v>103441.12231742707</v>
      </c>
      <c r="M135" s="80">
        <f t="shared" si="13"/>
        <v>2.3631358065187309E-2</v>
      </c>
      <c r="N135" s="99">
        <f t="shared" si="14"/>
        <v>4403.3018423605472</v>
      </c>
      <c r="Q135" s="24"/>
    </row>
    <row r="136" spans="2:17">
      <c r="B136" s="21">
        <v>1982</v>
      </c>
      <c r="C136" s="60">
        <f>Cogas!C28</f>
        <v>3448.1584926674468</v>
      </c>
      <c r="D136" s="60">
        <f>Enexis!C28</f>
        <v>42667.455032768048</v>
      </c>
      <c r="E136" s="60">
        <f>Intergas!C28</f>
        <v>2386</v>
      </c>
      <c r="F136" s="60">
        <f>Liander!C28</f>
        <v>65775.185760884196</v>
      </c>
      <c r="G136" s="60">
        <f>Rendo!C28</f>
        <v>3677</v>
      </c>
      <c r="H136" s="60">
        <f>Westland!C28</f>
        <v>1434</v>
      </c>
      <c r="I136" s="60">
        <f>Zebra!C28</f>
        <v>0</v>
      </c>
      <c r="J136" s="60">
        <f>Haarlemmermeer!C28</f>
        <v>1185</v>
      </c>
      <c r="K136" s="60">
        <f>EndinetOB!C28</f>
        <v>5127</v>
      </c>
      <c r="L136" s="98">
        <f t="shared" si="12"/>
        <v>119387.7992863197</v>
      </c>
      <c r="M136" s="80">
        <f t="shared" si="13"/>
        <v>2.7274412442008292E-2</v>
      </c>
      <c r="N136" s="99">
        <f t="shared" si="14"/>
        <v>5082.123093556731</v>
      </c>
      <c r="Q136" s="24"/>
    </row>
    <row r="137" spans="2:17">
      <c r="B137" s="21">
        <v>1983</v>
      </c>
      <c r="C137" s="60">
        <f>Cogas!C29</f>
        <v>2918.7006477997329</v>
      </c>
      <c r="D137" s="60">
        <f>Enexis!C29</f>
        <v>35056.965240430589</v>
      </c>
      <c r="E137" s="60">
        <f>Intergas!C29</f>
        <v>2650</v>
      </c>
      <c r="F137" s="60">
        <f>Liander!C29</f>
        <v>61280.321154979385</v>
      </c>
      <c r="G137" s="60">
        <f>Rendo!C29</f>
        <v>4090</v>
      </c>
      <c r="H137" s="60">
        <f>Westland!C29</f>
        <v>1390</v>
      </c>
      <c r="I137" s="60">
        <f>Zebra!C29</f>
        <v>0</v>
      </c>
      <c r="J137" s="60">
        <f>Haarlemmermeer!C29</f>
        <v>1276</v>
      </c>
      <c r="K137" s="60">
        <f>EndinetOB!C29</f>
        <v>4081</v>
      </c>
      <c r="L137" s="98">
        <f t="shared" si="12"/>
        <v>107385.98704320971</v>
      </c>
      <c r="M137" s="80">
        <f t="shared" si="13"/>
        <v>2.453257132317601E-2</v>
      </c>
      <c r="N137" s="99">
        <f t="shared" si="14"/>
        <v>4571.2276123613556</v>
      </c>
      <c r="Q137" s="24"/>
    </row>
    <row r="138" spans="2:17">
      <c r="B138" s="21">
        <v>1984</v>
      </c>
      <c r="C138" s="60">
        <f>Cogas!C30</f>
        <v>3120.5738432914336</v>
      </c>
      <c r="D138" s="60">
        <f>Enexis!C30</f>
        <v>35642.144214488129</v>
      </c>
      <c r="E138" s="60">
        <f>Intergas!C30</f>
        <v>3195</v>
      </c>
      <c r="F138" s="60">
        <f>Liander!C30</f>
        <v>57245.954927407802</v>
      </c>
      <c r="G138" s="60">
        <f>Rendo!C30</f>
        <v>3147</v>
      </c>
      <c r="H138" s="60">
        <f>Westland!C30</f>
        <v>1459</v>
      </c>
      <c r="I138" s="60">
        <f>Zebra!C30</f>
        <v>0</v>
      </c>
      <c r="J138" s="60">
        <f>Haarlemmermeer!C30</f>
        <v>1601</v>
      </c>
      <c r="K138" s="60">
        <f>EndinetOB!C30</f>
        <v>4437</v>
      </c>
      <c r="L138" s="98">
        <f t="shared" si="12"/>
        <v>103809.67298518737</v>
      </c>
      <c r="M138" s="80">
        <f t="shared" si="13"/>
        <v>2.3715554297786962E-2</v>
      </c>
      <c r="N138" s="99">
        <f t="shared" si="14"/>
        <v>4418.9903789695381</v>
      </c>
      <c r="Q138" s="24"/>
    </row>
    <row r="139" spans="2:17">
      <c r="B139" s="21">
        <v>1985</v>
      </c>
      <c r="C139" s="60">
        <f>Cogas!C31</f>
        <v>2984.6147709494389</v>
      </c>
      <c r="D139" s="60">
        <f>Enexis!C31</f>
        <v>36964.3323828992</v>
      </c>
      <c r="E139" s="60">
        <f>Intergas!C31</f>
        <v>4361</v>
      </c>
      <c r="F139" s="60">
        <f>Liander!C31</f>
        <v>65770.180343728396</v>
      </c>
      <c r="G139" s="60">
        <f>Rendo!C31</f>
        <v>2797</v>
      </c>
      <c r="H139" s="60">
        <f>Westland!C31</f>
        <v>1911</v>
      </c>
      <c r="I139" s="60">
        <f>Zebra!C31</f>
        <v>0</v>
      </c>
      <c r="J139" s="60">
        <f>Haarlemmermeer!C31</f>
        <v>1973</v>
      </c>
      <c r="K139" s="60">
        <f>EndinetOB!C31</f>
        <v>4581</v>
      </c>
      <c r="L139" s="98">
        <f t="shared" si="12"/>
        <v>114788.12749757704</v>
      </c>
      <c r="M139" s="80">
        <f t="shared" si="13"/>
        <v>2.6223607031288131E-2</v>
      </c>
      <c r="N139" s="99">
        <f t="shared" si="14"/>
        <v>4886.3233689610115</v>
      </c>
      <c r="Q139" s="24"/>
    </row>
    <row r="140" spans="2:17">
      <c r="B140" s="21">
        <v>1986</v>
      </c>
      <c r="C140" s="60">
        <f>Cogas!C32</f>
        <v>2122.8394997965311</v>
      </c>
      <c r="D140" s="60">
        <f>Enexis!C32</f>
        <v>43462.982124527342</v>
      </c>
      <c r="E140" s="60">
        <f>Intergas!C32</f>
        <v>4061</v>
      </c>
      <c r="F140" s="60">
        <f>Liander!C32</f>
        <v>52558.882302720413</v>
      </c>
      <c r="G140" s="60">
        <f>Rendo!C32</f>
        <v>3187</v>
      </c>
      <c r="H140" s="60">
        <f>Westland!C32</f>
        <v>1410</v>
      </c>
      <c r="I140" s="60">
        <f>Zebra!C32</f>
        <v>0</v>
      </c>
      <c r="J140" s="60">
        <f>Haarlemmermeer!C32</f>
        <v>1932</v>
      </c>
      <c r="K140" s="60">
        <f>EndinetOB!C32</f>
        <v>5019</v>
      </c>
      <c r="L140" s="98">
        <f t="shared" si="12"/>
        <v>106802.70392704429</v>
      </c>
      <c r="M140" s="80">
        <f t="shared" si="13"/>
        <v>2.4399318977661184E-2</v>
      </c>
      <c r="N140" s="99">
        <f t="shared" si="14"/>
        <v>4546.3983030645413</v>
      </c>
      <c r="Q140" s="24"/>
    </row>
    <row r="141" spans="2:17">
      <c r="B141" s="21">
        <v>1987</v>
      </c>
      <c r="C141" s="60">
        <f>Cogas!C33</f>
        <v>1977.2533871170424</v>
      </c>
      <c r="D141" s="60">
        <f>Enexis!C33</f>
        <v>43456.655865348337</v>
      </c>
      <c r="E141" s="60">
        <f>Intergas!C33</f>
        <v>4888</v>
      </c>
      <c r="F141" s="60">
        <f>Liander!C33</f>
        <v>58503.315716943755</v>
      </c>
      <c r="G141" s="60">
        <f>Rendo!C33</f>
        <v>3415</v>
      </c>
      <c r="H141" s="60">
        <f>Westland!C33</f>
        <v>1503</v>
      </c>
      <c r="I141" s="60">
        <f>Zebra!C33</f>
        <v>0</v>
      </c>
      <c r="J141" s="60">
        <f>Haarlemmermeer!C33</f>
        <v>1506</v>
      </c>
      <c r="K141" s="60">
        <f>EndinetOB!C33</f>
        <v>5111</v>
      </c>
      <c r="L141" s="98">
        <f t="shared" si="12"/>
        <v>113743.22496940914</v>
      </c>
      <c r="M141" s="80">
        <f t="shared" si="13"/>
        <v>2.598489668831078E-2</v>
      </c>
      <c r="N141" s="99">
        <f t="shared" si="14"/>
        <v>4841.8437546230125</v>
      </c>
      <c r="Q141" s="24"/>
    </row>
    <row r="142" spans="2:17">
      <c r="B142" s="21">
        <v>1988</v>
      </c>
      <c r="C142" s="60">
        <f>Cogas!C34</f>
        <v>2154.992606929849</v>
      </c>
      <c r="D142" s="60">
        <f>Enexis!C34</f>
        <v>50814.09529052578</v>
      </c>
      <c r="E142" s="60">
        <f>Intergas!C34</f>
        <v>5091</v>
      </c>
      <c r="F142" s="60">
        <f>Liander!C34</f>
        <v>65895.315772623304</v>
      </c>
      <c r="G142" s="60">
        <f>Rendo!C34</f>
        <v>3712</v>
      </c>
      <c r="H142" s="60">
        <f>Westland!C34</f>
        <v>1321</v>
      </c>
      <c r="I142" s="60">
        <f>Zebra!C34</f>
        <v>0</v>
      </c>
      <c r="J142" s="60">
        <f>Haarlemmermeer!C34</f>
        <v>1641</v>
      </c>
      <c r="K142" s="60">
        <f>EndinetOB!C34</f>
        <v>7012</v>
      </c>
      <c r="L142" s="98">
        <f t="shared" si="12"/>
        <v>128988.40367007893</v>
      </c>
      <c r="M142" s="80">
        <f t="shared" si="13"/>
        <v>2.9467692201083362E-2</v>
      </c>
      <c r="N142" s="99">
        <f t="shared" si="14"/>
        <v>5490.8034909044663</v>
      </c>
      <c r="Q142" s="24"/>
    </row>
    <row r="143" spans="2:17">
      <c r="B143" s="21">
        <v>1989</v>
      </c>
      <c r="C143" s="60">
        <f>Cogas!C35</f>
        <v>5279.3496899150596</v>
      </c>
      <c r="D143" s="60">
        <f>Enexis!C35</f>
        <v>46815.899489397547</v>
      </c>
      <c r="E143" s="60">
        <f>Intergas!C35</f>
        <v>4114</v>
      </c>
      <c r="F143" s="60">
        <f>Liander!C35</f>
        <v>53710.128248553498</v>
      </c>
      <c r="G143" s="60">
        <f>Rendo!C35</f>
        <v>3676</v>
      </c>
      <c r="H143" s="60">
        <f>Westland!C35</f>
        <v>1619</v>
      </c>
      <c r="I143" s="60">
        <f>Zebra!C35</f>
        <v>0</v>
      </c>
      <c r="J143" s="60">
        <f>Haarlemmermeer!C35</f>
        <v>2106</v>
      </c>
      <c r="K143" s="60">
        <f>EndinetOB!C35</f>
        <v>5781</v>
      </c>
      <c r="L143" s="98">
        <f t="shared" si="12"/>
        <v>115214.3774278661</v>
      </c>
      <c r="M143" s="80">
        <f t="shared" si="13"/>
        <v>2.6320984790754155E-2</v>
      </c>
      <c r="N143" s="99">
        <f t="shared" si="14"/>
        <v>4904.468059015594</v>
      </c>
      <c r="Q143" s="24"/>
    </row>
    <row r="144" spans="2:17">
      <c r="B144" s="21">
        <v>1990</v>
      </c>
      <c r="C144" s="60">
        <f>Cogas!C36</f>
        <v>3576.7849096258096</v>
      </c>
      <c r="D144" s="60">
        <f>Enexis!C36</f>
        <v>45171.072102857448</v>
      </c>
      <c r="E144" s="60">
        <f>Intergas!C36</f>
        <v>3943</v>
      </c>
      <c r="F144" s="60">
        <f>Liander!C36</f>
        <v>55408.96683123066</v>
      </c>
      <c r="G144" s="60">
        <f>Rendo!C36</f>
        <v>3877</v>
      </c>
      <c r="H144" s="60">
        <f>Westland!C36</f>
        <v>1328</v>
      </c>
      <c r="I144" s="60">
        <f>Zebra!C36</f>
        <v>0</v>
      </c>
      <c r="J144" s="60">
        <f>Haarlemmermeer!C36</f>
        <v>2103</v>
      </c>
      <c r="K144" s="60">
        <f>EndinetOB!C36</f>
        <v>5815</v>
      </c>
      <c r="L144" s="98">
        <f t="shared" si="12"/>
        <v>113304.82384371391</v>
      </c>
      <c r="M144" s="80">
        <f t="shared" si="13"/>
        <v>2.5884742960804868E-2</v>
      </c>
      <c r="N144" s="99">
        <f t="shared" si="14"/>
        <v>4823.1818101156532</v>
      </c>
      <c r="Q144" s="24"/>
    </row>
    <row r="145" spans="2:17">
      <c r="B145" s="21">
        <v>1991</v>
      </c>
      <c r="C145" s="60">
        <f>Cogas!C37</f>
        <v>2410.6991172970934</v>
      </c>
      <c r="D145" s="60">
        <f>Enexis!C37</f>
        <v>37744.043826711</v>
      </c>
      <c r="E145" s="60">
        <f>Intergas!C37</f>
        <v>4262</v>
      </c>
      <c r="F145" s="60">
        <f>Liander!C37</f>
        <v>53929.365519977364</v>
      </c>
      <c r="G145" s="60">
        <f>Rendo!C37</f>
        <v>2409</v>
      </c>
      <c r="H145" s="60">
        <f>Westland!C37</f>
        <v>1338</v>
      </c>
      <c r="I145" s="60">
        <f>Zebra!C37</f>
        <v>0</v>
      </c>
      <c r="J145" s="60">
        <f>Haarlemmermeer!C37</f>
        <v>1316</v>
      </c>
      <c r="K145" s="60">
        <f>EndinetOB!C37</f>
        <v>4480</v>
      </c>
      <c r="L145" s="98">
        <f t="shared" si="12"/>
        <v>102093.10846398547</v>
      </c>
      <c r="M145" s="80">
        <f t="shared" si="13"/>
        <v>2.3323401255227749E-2</v>
      </c>
      <c r="N145" s="99">
        <f t="shared" si="14"/>
        <v>4345.9193260903521</v>
      </c>
      <c r="Q145" s="24"/>
    </row>
    <row r="146" spans="2:17">
      <c r="B146" s="21">
        <v>1992</v>
      </c>
      <c r="C146" s="60">
        <f>Cogas!C38</f>
        <v>1766.3477243499801</v>
      </c>
      <c r="D146" s="60">
        <f>Enexis!C38</f>
        <v>39926.603243466132</v>
      </c>
      <c r="E146" s="60">
        <f>Intergas!C38</f>
        <v>4086</v>
      </c>
      <c r="F146" s="60">
        <f>Liander!C38</f>
        <v>47722.648246790312</v>
      </c>
      <c r="G146" s="60">
        <f>Rendo!C38</f>
        <v>4079</v>
      </c>
      <c r="H146" s="60">
        <f>Westland!C38</f>
        <v>1244</v>
      </c>
      <c r="I146" s="60">
        <f>Zebra!C38</f>
        <v>0</v>
      </c>
      <c r="J146" s="60">
        <f>Haarlemmermeer!C38</f>
        <v>1441</v>
      </c>
      <c r="K146" s="60">
        <f>EndinetOB!C38</f>
        <v>5103</v>
      </c>
      <c r="L146" s="98">
        <f t="shared" si="12"/>
        <v>98824.599214606424</v>
      </c>
      <c r="M146" s="80">
        <f t="shared" si="13"/>
        <v>2.2576702933699191E-2</v>
      </c>
      <c r="N146" s="99">
        <f t="shared" si="14"/>
        <v>4206.7847877449713</v>
      </c>
      <c r="Q146" s="24"/>
    </row>
    <row r="147" spans="2:17">
      <c r="B147" s="21">
        <v>1993</v>
      </c>
      <c r="C147" s="60">
        <f>Cogas!C39</f>
        <v>2098.698266550165</v>
      </c>
      <c r="D147" s="60">
        <f>Enexis!C39</f>
        <v>40249.242461595146</v>
      </c>
      <c r="E147" s="60">
        <f>Intergas!C39</f>
        <v>4253</v>
      </c>
      <c r="F147" s="60">
        <f>Liander!C39</f>
        <v>45702.461882711039</v>
      </c>
      <c r="G147" s="60">
        <f>Rendo!C39</f>
        <v>3336</v>
      </c>
      <c r="H147" s="60">
        <f>Westland!C39</f>
        <v>1240</v>
      </c>
      <c r="I147" s="60">
        <f>Zebra!C39</f>
        <v>0</v>
      </c>
      <c r="J147" s="60">
        <f>Haarlemmermeer!C39</f>
        <v>540</v>
      </c>
      <c r="K147" s="60">
        <f>EndinetOB!C39</f>
        <v>4871</v>
      </c>
      <c r="L147" s="98">
        <f t="shared" si="12"/>
        <v>96879.402610856341</v>
      </c>
      <c r="M147" s="80">
        <f t="shared" si="13"/>
        <v>2.2132318375405781E-2</v>
      </c>
      <c r="N147" s="99">
        <f t="shared" si="14"/>
        <v>4123.9812798444855</v>
      </c>
      <c r="Q147" s="24"/>
    </row>
    <row r="148" spans="2:17">
      <c r="B148" s="21">
        <v>1994</v>
      </c>
      <c r="C148" s="60">
        <f>Cogas!C40</f>
        <v>2650.9725553046737</v>
      </c>
      <c r="D148" s="60">
        <f>Enexis!C40</f>
        <v>45250.150342594949</v>
      </c>
      <c r="E148" s="60">
        <f>Intergas!C40</f>
        <v>3939</v>
      </c>
      <c r="F148" s="60">
        <f>Liander!C40</f>
        <v>43703.298270686115</v>
      </c>
      <c r="G148" s="60">
        <f>Rendo!C40</f>
        <v>3964</v>
      </c>
      <c r="H148" s="60">
        <f>Westland!C40</f>
        <v>1506</v>
      </c>
      <c r="I148" s="60">
        <f>Zebra!C40</f>
        <v>0</v>
      </c>
      <c r="J148" s="60">
        <f>Haarlemmermeer!C40</f>
        <v>806</v>
      </c>
      <c r="K148" s="60">
        <f>EndinetOB!C40</f>
        <v>5146</v>
      </c>
      <c r="L148" s="98">
        <f t="shared" si="12"/>
        <v>101013.42116858574</v>
      </c>
      <c r="M148" s="80">
        <f t="shared" si="13"/>
        <v>2.3076744253598076E-2</v>
      </c>
      <c r="N148" s="99">
        <f t="shared" si="14"/>
        <v>4299.9589870056907</v>
      </c>
      <c r="Q148" s="24"/>
    </row>
    <row r="149" spans="2:17">
      <c r="B149" s="21">
        <v>1995</v>
      </c>
      <c r="C149" s="60">
        <f>Cogas!C41</f>
        <v>2855.0261635284551</v>
      </c>
      <c r="D149" s="60">
        <f>Enexis!C41</f>
        <v>51641.253678180081</v>
      </c>
      <c r="E149" s="60">
        <f>Intergas!C41</f>
        <v>2663</v>
      </c>
      <c r="F149" s="60">
        <f>Liander!C41</f>
        <v>43816.420698407106</v>
      </c>
      <c r="G149" s="60">
        <f>Rendo!C41</f>
        <v>3030</v>
      </c>
      <c r="H149" s="60">
        <f>Westland!C41</f>
        <v>1258</v>
      </c>
      <c r="I149" s="60">
        <f>Zebra!C41</f>
        <v>0</v>
      </c>
      <c r="J149" s="60">
        <f>Haarlemmermeer!C41</f>
        <v>1944</v>
      </c>
      <c r="K149" s="60">
        <f>EndinetOB!C41</f>
        <v>4662</v>
      </c>
      <c r="L149" s="98">
        <f t="shared" si="12"/>
        <v>105263.70054011565</v>
      </c>
      <c r="M149" s="80">
        <f t="shared" si="13"/>
        <v>2.4047730177334338E-2</v>
      </c>
      <c r="N149" s="99">
        <f t="shared" si="14"/>
        <v>4480.8857071332395</v>
      </c>
      <c r="Q149" s="24"/>
    </row>
    <row r="150" spans="2:17">
      <c r="B150" s="21">
        <v>1996</v>
      </c>
      <c r="C150" s="60">
        <f>Cogas!C42</f>
        <v>2832.505275689703</v>
      </c>
      <c r="D150" s="60">
        <f>Enexis!C42</f>
        <v>49899.950839160228</v>
      </c>
      <c r="E150" s="60">
        <f>Intergas!C42</f>
        <v>2988</v>
      </c>
      <c r="F150" s="60">
        <f>Liander!C42</f>
        <v>43927.540959265774</v>
      </c>
      <c r="G150" s="60">
        <f>Rendo!C42</f>
        <v>2798</v>
      </c>
      <c r="H150" s="60">
        <f>Westland!C42</f>
        <v>1162</v>
      </c>
      <c r="I150" s="60">
        <f>Zebra!C42</f>
        <v>0</v>
      </c>
      <c r="J150" s="60">
        <f>Haarlemmermeer!C42</f>
        <v>1129</v>
      </c>
      <c r="K150" s="60">
        <f>EndinetOB!C42</f>
        <v>4319</v>
      </c>
      <c r="L150" s="98">
        <f t="shared" si="12"/>
        <v>103607.9970741157</v>
      </c>
      <c r="M150" s="80">
        <f t="shared" si="13"/>
        <v>2.366948098032012E-2</v>
      </c>
      <c r="N150" s="99">
        <f t="shared" si="14"/>
        <v>4410.4053995059885</v>
      </c>
      <c r="Q150" s="24"/>
    </row>
    <row r="151" spans="2:17">
      <c r="B151" s="21">
        <v>1997</v>
      </c>
      <c r="C151" s="60">
        <f>Cogas!C43</f>
        <v>2118.2831671701456</v>
      </c>
      <c r="D151" s="60">
        <f>Enexis!C43</f>
        <v>45786.300808015229</v>
      </c>
      <c r="E151" s="60">
        <f>Intergas!C43</f>
        <v>3747</v>
      </c>
      <c r="F151" s="60">
        <f>Liander!C43</f>
        <v>37118.171460520884</v>
      </c>
      <c r="G151" s="60">
        <f>Rendo!C43</f>
        <v>3213</v>
      </c>
      <c r="H151" s="60">
        <f>Westland!C43</f>
        <v>1450</v>
      </c>
      <c r="I151" s="60">
        <f>Zebra!C43</f>
        <v>0</v>
      </c>
      <c r="J151" s="60">
        <f>Haarlemmermeer!C43</f>
        <v>851</v>
      </c>
      <c r="K151" s="60">
        <f>EndinetOB!C43</f>
        <v>4405</v>
      </c>
      <c r="L151" s="98">
        <f t="shared" si="12"/>
        <v>93432.755435706262</v>
      </c>
      <c r="M151" s="80">
        <f t="shared" si="13"/>
        <v>2.1344924042324229E-2</v>
      </c>
      <c r="N151" s="99">
        <f t="shared" si="14"/>
        <v>3977.2637315784004</v>
      </c>
      <c r="Q151" s="24"/>
    </row>
    <row r="152" spans="2:17">
      <c r="B152" s="21">
        <v>1998</v>
      </c>
      <c r="C152" s="60">
        <f>Cogas!C44</f>
        <v>1766.3117661387626</v>
      </c>
      <c r="D152" s="60">
        <f>Enexis!C44</f>
        <v>42090.183882684258</v>
      </c>
      <c r="E152" s="60">
        <f>Intergas!C44</f>
        <v>3485</v>
      </c>
      <c r="F152" s="60">
        <f>Liander!C44</f>
        <v>35606.535479470491</v>
      </c>
      <c r="G152" s="60">
        <f>Rendo!C44</f>
        <v>2102</v>
      </c>
      <c r="H152" s="60">
        <f>Westland!C44</f>
        <v>1529</v>
      </c>
      <c r="I152" s="60">
        <f>Zebra!C44</f>
        <v>0</v>
      </c>
      <c r="J152" s="60">
        <f>Haarlemmermeer!C44</f>
        <v>1168</v>
      </c>
      <c r="K152" s="60">
        <f>EndinetOB!C44</f>
        <v>3684</v>
      </c>
      <c r="L152" s="98">
        <f t="shared" si="12"/>
        <v>86579.031128293514</v>
      </c>
      <c r="M152" s="80">
        <f t="shared" si="13"/>
        <v>1.977917524184682E-2</v>
      </c>
      <c r="N152" s="99">
        <f t="shared" si="14"/>
        <v>3685.5130603390435</v>
      </c>
      <c r="Q152" s="24"/>
    </row>
    <row r="153" spans="2:17">
      <c r="B153" s="21">
        <v>1999</v>
      </c>
      <c r="C153" s="60">
        <f>Cogas!C45</f>
        <v>2066.6485722882489</v>
      </c>
      <c r="D153" s="60">
        <f>Enexis!C45</f>
        <v>42238.85097339077</v>
      </c>
      <c r="E153" s="60">
        <f>Intergas!C45</f>
        <v>2998</v>
      </c>
      <c r="F153" s="60">
        <f>Liander!C45</f>
        <v>29007.393501269031</v>
      </c>
      <c r="G153" s="60">
        <f>Rendo!C45</f>
        <v>2120</v>
      </c>
      <c r="H153" s="60">
        <f>Westland!C45</f>
        <v>1629</v>
      </c>
      <c r="I153" s="60">
        <f>Zebra!C45</f>
        <v>0</v>
      </c>
      <c r="J153" s="60">
        <f>Haarlemmermeer!C45</f>
        <v>1484</v>
      </c>
      <c r="K153" s="60">
        <f>EndinetOB!C45</f>
        <v>3264</v>
      </c>
      <c r="L153" s="98">
        <f t="shared" si="12"/>
        <v>80059.893046948055</v>
      </c>
      <c r="M153" s="80">
        <f t="shared" si="13"/>
        <v>1.8289863420539187E-2</v>
      </c>
      <c r="N153" s="99">
        <f t="shared" si="14"/>
        <v>3408.0051207393285</v>
      </c>
      <c r="Q153" s="24"/>
    </row>
    <row r="154" spans="2:17">
      <c r="B154" s="21">
        <v>2000</v>
      </c>
      <c r="C154" s="60">
        <f>Cogas!C46</f>
        <v>2002.197761278097</v>
      </c>
      <c r="D154" s="60">
        <f>Enexis!C46</f>
        <v>36010.648811664898</v>
      </c>
      <c r="E154" s="60">
        <f>Intergas!C46</f>
        <v>2396</v>
      </c>
      <c r="F154" s="60">
        <f>Liander!C46</f>
        <v>29372.788953642143</v>
      </c>
      <c r="G154" s="60">
        <f>Rendo!C46</f>
        <v>2077</v>
      </c>
      <c r="H154" s="60">
        <f>Westland!C46</f>
        <v>1306</v>
      </c>
      <c r="I154" s="60">
        <f>Zebra!C46</f>
        <v>0</v>
      </c>
      <c r="J154" s="60">
        <f>Haarlemmermeer!C46</f>
        <v>1902</v>
      </c>
      <c r="K154" s="60">
        <f>EndinetOB!C46</f>
        <v>3660</v>
      </c>
      <c r="L154" s="98">
        <f t="shared" si="12"/>
        <v>73164.635526585131</v>
      </c>
      <c r="M154" s="80">
        <f t="shared" si="13"/>
        <v>1.6714626263740474E-2</v>
      </c>
      <c r="N154" s="99">
        <f t="shared" si="14"/>
        <v>3114.4864556015536</v>
      </c>
      <c r="Q154" s="24"/>
    </row>
    <row r="155" spans="2:17">
      <c r="B155" s="21">
        <v>2001</v>
      </c>
      <c r="C155" s="60">
        <f>Cogas!C47</f>
        <v>2129.1222258282764</v>
      </c>
      <c r="D155" s="60">
        <f>Enexis!C47</f>
        <v>42346.397379433773</v>
      </c>
      <c r="E155" s="60">
        <f>Intergas!C47</f>
        <v>1983</v>
      </c>
      <c r="F155" s="60">
        <f>Liander!C47</f>
        <v>25339.423809501717</v>
      </c>
      <c r="G155" s="60">
        <f>Rendo!C47</f>
        <v>2074</v>
      </c>
      <c r="H155" s="60">
        <f>Westland!C47</f>
        <v>1506</v>
      </c>
      <c r="I155" s="60">
        <f>Zebra!C47</f>
        <v>0</v>
      </c>
      <c r="J155" s="60">
        <f>Haarlemmermeer!C47</f>
        <v>2743</v>
      </c>
      <c r="K155" s="60">
        <f>EndinetOB!C47</f>
        <v>3850</v>
      </c>
      <c r="L155" s="98">
        <f t="shared" si="12"/>
        <v>75377.943414763766</v>
      </c>
      <c r="M155" s="80">
        <f t="shared" si="13"/>
        <v>1.722026145062051E-2</v>
      </c>
      <c r="N155" s="99">
        <f t="shared" si="14"/>
        <v>3208.7029768784714</v>
      </c>
      <c r="Q155" s="24"/>
    </row>
    <row r="156" spans="2:17">
      <c r="B156" s="21">
        <v>2002</v>
      </c>
      <c r="C156" s="60">
        <f>Cogas!C48</f>
        <v>1655.7648064685857</v>
      </c>
      <c r="D156" s="60">
        <f>Enexis!C48</f>
        <v>39774.773023170121</v>
      </c>
      <c r="E156" s="60">
        <f>Intergas!C48</f>
        <v>1429</v>
      </c>
      <c r="F156" s="60">
        <f>Liander!C48</f>
        <v>18965.525603311078</v>
      </c>
      <c r="G156" s="60">
        <f>Rendo!C48</f>
        <v>1431</v>
      </c>
      <c r="H156" s="60">
        <f>Westland!C48</f>
        <v>1305</v>
      </c>
      <c r="I156" s="60">
        <f>Zebra!C48</f>
        <v>0</v>
      </c>
      <c r="J156" s="60">
        <f>Haarlemmermeer!C48</f>
        <v>2314</v>
      </c>
      <c r="K156" s="60">
        <f>EndinetOB!C48</f>
        <v>3032</v>
      </c>
      <c r="L156" s="98">
        <f t="shared" si="12"/>
        <v>64561.063432949784</v>
      </c>
      <c r="M156" s="80">
        <f t="shared" si="13"/>
        <v>1.4749120783623528E-2</v>
      </c>
      <c r="N156" s="99">
        <f t="shared" si="14"/>
        <v>2748.2479229749229</v>
      </c>
      <c r="Q156" s="24"/>
    </row>
    <row r="157" spans="2:17">
      <c r="B157" s="21">
        <v>2003</v>
      </c>
      <c r="C157" s="60">
        <f>Cogas!C49</f>
        <v>1302.7190645294827</v>
      </c>
      <c r="D157" s="60">
        <f>Enexis!C49</f>
        <v>37022.850280304956</v>
      </c>
      <c r="E157" s="60">
        <f>Intergas!C49</f>
        <v>1593</v>
      </c>
      <c r="F157" s="60">
        <f>Liander!C49</f>
        <v>19060.628529271202</v>
      </c>
      <c r="G157" s="60">
        <f>Rendo!C49</f>
        <v>1401</v>
      </c>
      <c r="H157" s="60">
        <f>Westland!C49</f>
        <v>1582</v>
      </c>
      <c r="I157" s="60">
        <f>Zebra!C49</f>
        <v>0</v>
      </c>
      <c r="J157" s="60">
        <f>Haarlemmermeer!C49</f>
        <v>2591</v>
      </c>
      <c r="K157" s="60">
        <f>EndinetOB!C49</f>
        <v>2853</v>
      </c>
      <c r="L157" s="98">
        <f t="shared" si="12"/>
        <v>61962.197874105637</v>
      </c>
      <c r="M157" s="80">
        <f t="shared" si="13"/>
        <v>1.4155404075911605E-2</v>
      </c>
      <c r="N157" s="99">
        <f t="shared" si="14"/>
        <v>2637.6189076768369</v>
      </c>
      <c r="Q157" s="24"/>
    </row>
    <row r="158" spans="2:17">
      <c r="B158" s="21">
        <v>2004</v>
      </c>
      <c r="C158" s="60">
        <f>Cogas!C50</f>
        <v>706.09148387820562</v>
      </c>
      <c r="D158" s="60">
        <f>Enexis!C50</f>
        <v>45689.825355535475</v>
      </c>
      <c r="E158" s="60">
        <f>Intergas!C50</f>
        <v>1931</v>
      </c>
      <c r="F158" s="60">
        <f>Liander!C50</f>
        <v>17416.849535307792</v>
      </c>
      <c r="G158" s="60">
        <f>Rendo!C50</f>
        <v>1714</v>
      </c>
      <c r="H158" s="60">
        <f>Westland!C50</f>
        <v>1524</v>
      </c>
      <c r="I158" s="60">
        <f>Zebra!C50</f>
        <v>0</v>
      </c>
      <c r="J158" s="60">
        <f>Haarlemmermeer!C50</f>
        <v>1797</v>
      </c>
      <c r="K158" s="60">
        <f>EndinetOB!C50</f>
        <v>2698</v>
      </c>
      <c r="L158" s="98">
        <f t="shared" si="12"/>
        <v>68981.766374721468</v>
      </c>
      <c r="M158" s="80">
        <f t="shared" si="13"/>
        <v>1.5759040356965529E-2</v>
      </c>
      <c r="N158" s="99">
        <f t="shared" si="14"/>
        <v>2936.4292668344578</v>
      </c>
      <c r="Q158" s="24"/>
    </row>
    <row r="159" spans="2:17">
      <c r="B159" s="21">
        <v>2005</v>
      </c>
      <c r="C159" s="60">
        <f>Cogas!C51</f>
        <v>1536.43929033833</v>
      </c>
      <c r="D159" s="60">
        <f>Enexis!C51</f>
        <v>44842.106625549422</v>
      </c>
      <c r="E159" s="60">
        <f>Intergas!C51</f>
        <v>2047</v>
      </c>
      <c r="F159" s="60">
        <f>Liander!C51</f>
        <v>29249.655691609558</v>
      </c>
      <c r="G159" s="60">
        <f>Rendo!C51</f>
        <v>1597</v>
      </c>
      <c r="H159" s="60">
        <f>Westland!C51</f>
        <v>1959</v>
      </c>
      <c r="I159" s="60">
        <f>Zebra!C51</f>
        <v>0</v>
      </c>
      <c r="J159" s="60">
        <f>Haarlemmermeer!C51</f>
        <v>1866</v>
      </c>
      <c r="K159" s="60">
        <f>EndinetOB!C51</f>
        <v>2558</v>
      </c>
      <c r="L159" s="98">
        <f t="shared" si="12"/>
        <v>81231.201607497307</v>
      </c>
      <c r="M159" s="80">
        <f t="shared" si="13"/>
        <v>1.8557451507163179E-2</v>
      </c>
      <c r="N159" s="99">
        <f t="shared" si="14"/>
        <v>3457.8656116842367</v>
      </c>
      <c r="Q159" s="24"/>
    </row>
    <row r="160" spans="2:17">
      <c r="B160" s="21">
        <v>2006</v>
      </c>
      <c r="C160" s="60">
        <f>Cogas!C52</f>
        <v>1347.2494971290641</v>
      </c>
      <c r="D160" s="60">
        <f>Enexis!C52</f>
        <v>49460.275826219702</v>
      </c>
      <c r="E160" s="60">
        <f>Intergas!C52</f>
        <v>3020</v>
      </c>
      <c r="F160" s="60">
        <f>Liander!C52</f>
        <v>33228.962330467388</v>
      </c>
      <c r="G160" s="60">
        <f>Rendo!C52</f>
        <v>3054</v>
      </c>
      <c r="H160" s="60">
        <f>Westland!C52</f>
        <v>1984</v>
      </c>
      <c r="I160" s="60">
        <f>Zebra!C52</f>
        <v>0</v>
      </c>
      <c r="J160" s="60">
        <f>Haarlemmermeer!C52</f>
        <v>1114</v>
      </c>
      <c r="K160" s="60">
        <f>EndinetOB!C52</f>
        <v>2944</v>
      </c>
      <c r="L160" s="98">
        <f t="shared" si="12"/>
        <v>92094.487653816148</v>
      </c>
      <c r="M160" s="80">
        <f t="shared" si="13"/>
        <v>2.103919374442682E-2</v>
      </c>
      <c r="N160" s="99">
        <f t="shared" si="14"/>
        <v>3920.2960879802827</v>
      </c>
      <c r="Q160" s="24"/>
    </row>
    <row r="161" spans="1:17">
      <c r="B161" s="21">
        <v>2007</v>
      </c>
      <c r="C161" s="60">
        <f>Cogas!C53</f>
        <v>1583.888154189372</v>
      </c>
      <c r="D161" s="60">
        <f>Enexis!C53</f>
        <v>75219.221638314484</v>
      </c>
      <c r="E161" s="60">
        <f>Intergas!C53</f>
        <v>4428</v>
      </c>
      <c r="F161" s="60">
        <f>Liander!C53</f>
        <v>39029.239730603804</v>
      </c>
      <c r="G161" s="60">
        <f>Rendo!C53</f>
        <v>3665</v>
      </c>
      <c r="H161" s="60">
        <f>Westland!C53</f>
        <v>1658</v>
      </c>
      <c r="I161" s="60">
        <f>Zebra!C53</f>
        <v>0</v>
      </c>
      <c r="J161" s="60">
        <f>Haarlemmermeer!C53</f>
        <v>1004</v>
      </c>
      <c r="K161" s="60">
        <f>EndinetOB!C53</f>
        <v>1738</v>
      </c>
      <c r="L161" s="98">
        <f t="shared" si="12"/>
        <v>125583.34952310767</v>
      </c>
      <c r="M161" s="80">
        <f t="shared" si="13"/>
        <v>2.8689799889247216E-2</v>
      </c>
      <c r="N161" s="99">
        <f t="shared" si="14"/>
        <v>5345.8564827631017</v>
      </c>
      <c r="Q161" s="24"/>
    </row>
    <row r="162" spans="1:17">
      <c r="B162" s="21">
        <v>2008</v>
      </c>
      <c r="C162" s="60">
        <f>Cogas!C54</f>
        <v>2748.1901181289545</v>
      </c>
      <c r="D162" s="60">
        <f>Enexis!C54</f>
        <v>65082.972868761135</v>
      </c>
      <c r="E162" s="60">
        <f>Intergas!C54</f>
        <v>4466</v>
      </c>
      <c r="F162" s="60">
        <f>Liander!C54</f>
        <v>43309.872482240549</v>
      </c>
      <c r="G162" s="60">
        <f>Rendo!C54</f>
        <v>3677</v>
      </c>
      <c r="H162" s="60">
        <f>Westland!C54</f>
        <v>1412</v>
      </c>
      <c r="I162" s="60">
        <f>Zebra!C54</f>
        <v>0</v>
      </c>
      <c r="J162" s="60">
        <f>Haarlemmermeer!C54</f>
        <v>437</v>
      </c>
      <c r="K162" s="60">
        <f>EndinetOB!C54</f>
        <v>2745</v>
      </c>
      <c r="L162" s="98">
        <f>SUM(C162:I162)</f>
        <v>120696.03546913064</v>
      </c>
      <c r="M162" s="80">
        <f t="shared" si="13"/>
        <v>2.7573281953255181E-2</v>
      </c>
      <c r="N162" s="99">
        <f t="shared" si="14"/>
        <v>5137.8123461958976</v>
      </c>
      <c r="Q162" s="24"/>
    </row>
    <row r="163" spans="1:17"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2"/>
      <c r="N163" s="32">
        <f>EndinetRE!G112</f>
        <v>186333</v>
      </c>
      <c r="Q163" s="84"/>
    </row>
    <row r="165" spans="1:17" ht="37.5" customHeight="1">
      <c r="A165" s="77" t="s">
        <v>12</v>
      </c>
      <c r="B165" s="78" t="s">
        <v>0</v>
      </c>
      <c r="C165" s="66" t="s">
        <v>1</v>
      </c>
      <c r="D165" s="66" t="s">
        <v>2</v>
      </c>
      <c r="E165" s="66" t="s">
        <v>3</v>
      </c>
      <c r="F165" s="66" t="s">
        <v>4</v>
      </c>
      <c r="G165" s="66" t="s">
        <v>5</v>
      </c>
      <c r="H165" s="66" t="s">
        <v>7</v>
      </c>
      <c r="I165" s="66" t="s">
        <v>8</v>
      </c>
      <c r="J165" s="66" t="s">
        <v>55</v>
      </c>
      <c r="K165" s="66" t="s">
        <v>21</v>
      </c>
      <c r="L165" s="66" t="s">
        <v>23</v>
      </c>
      <c r="M165" s="66" t="s">
        <v>14</v>
      </c>
      <c r="N165" s="66" t="s">
        <v>20</v>
      </c>
      <c r="Q165" s="24"/>
    </row>
    <row r="166" spans="1:17" s="35" customFormat="1" ht="15">
      <c r="A166" s="76"/>
      <c r="B166" s="21">
        <v>1958</v>
      </c>
      <c r="C166" s="91">
        <f>Cogas!C58</f>
        <v>0</v>
      </c>
      <c r="D166" s="91">
        <f>Enexis!C58</f>
        <v>12</v>
      </c>
      <c r="E166" s="91">
        <f>Intergas!C58</f>
        <v>0</v>
      </c>
      <c r="F166" s="91">
        <f>Liander!C58</f>
        <v>11.681994343772914</v>
      </c>
      <c r="G166" s="91">
        <f>Rendo!C58</f>
        <v>0</v>
      </c>
      <c r="H166" s="91">
        <f>Westland!C58</f>
        <v>0</v>
      </c>
      <c r="I166" s="91">
        <f>Zebra!C58</f>
        <v>0</v>
      </c>
      <c r="J166" s="91">
        <f>Haarlemmermeer!C58</f>
        <v>0</v>
      </c>
      <c r="K166" s="91">
        <f>EndinetOB!C58</f>
        <v>0</v>
      </c>
      <c r="L166" s="92">
        <f>SUM(C166:I166)</f>
        <v>23.681994343772914</v>
      </c>
      <c r="M166" s="80">
        <f>L166/SUM($L$166:$L$216)</f>
        <v>8.6221444207235738E-4</v>
      </c>
      <c r="N166" s="97">
        <f>M166*$N$217</f>
        <v>0.84324572434676548</v>
      </c>
    </row>
    <row r="167" spans="1:17" s="35" customFormat="1" ht="15">
      <c r="A167" s="76"/>
      <c r="B167" s="74">
        <v>1959</v>
      </c>
      <c r="C167" s="91">
        <f>Cogas!C59</f>
        <v>0</v>
      </c>
      <c r="D167" s="91">
        <f>Enexis!C59</f>
        <v>14</v>
      </c>
      <c r="E167" s="91">
        <f>Intergas!C59</f>
        <v>0</v>
      </c>
      <c r="F167" s="91">
        <f>Liander!C59</f>
        <v>10.38399497224259</v>
      </c>
      <c r="G167" s="91">
        <f>Rendo!C59</f>
        <v>0</v>
      </c>
      <c r="H167" s="91">
        <f>Westland!C59</f>
        <v>0</v>
      </c>
      <c r="I167" s="91">
        <f>Zebra!C59</f>
        <v>0</v>
      </c>
      <c r="J167" s="91">
        <f>Haarlemmermeer!C59</f>
        <v>0</v>
      </c>
      <c r="K167" s="91">
        <f>EndinetOB!C59</f>
        <v>1</v>
      </c>
      <c r="L167" s="92">
        <f t="shared" ref="L167:L216" si="15">SUM(C167:I167)</f>
        <v>24.38399497224259</v>
      </c>
      <c r="M167" s="80">
        <f t="shared" ref="M167:M216" si="16">L167/SUM($L$166:$L$216)</f>
        <v>8.8777289257378571E-4</v>
      </c>
      <c r="N167" s="97">
        <f t="shared" ref="N167:N215" si="17">M167*$N$217</f>
        <v>0.86824188893716248</v>
      </c>
    </row>
    <row r="168" spans="1:17" s="35" customFormat="1" ht="15">
      <c r="A168" s="76"/>
      <c r="B168" s="21">
        <v>1960</v>
      </c>
      <c r="C168" s="91">
        <f>Cogas!C60</f>
        <v>0</v>
      </c>
      <c r="D168" s="91">
        <f>Enexis!C60</f>
        <v>16</v>
      </c>
      <c r="E168" s="91">
        <f>Intergas!C60</f>
        <v>0</v>
      </c>
      <c r="F168" s="91">
        <f>Liander!C60</f>
        <v>40.237980517440036</v>
      </c>
      <c r="G168" s="91">
        <f>Rendo!C60</f>
        <v>0</v>
      </c>
      <c r="H168" s="91">
        <f>Westland!C60</f>
        <v>0</v>
      </c>
      <c r="I168" s="91">
        <f>Zebra!C60</f>
        <v>0</v>
      </c>
      <c r="J168" s="91">
        <f>Haarlemmermeer!C60</f>
        <v>0</v>
      </c>
      <c r="K168" s="91">
        <f>EndinetOB!C60</f>
        <v>0</v>
      </c>
      <c r="L168" s="92">
        <f t="shared" si="15"/>
        <v>56.237980517440036</v>
      </c>
      <c r="M168" s="80">
        <f t="shared" si="16"/>
        <v>2.0475133255772738E-3</v>
      </c>
      <c r="N168" s="97">
        <f t="shared" si="17"/>
        <v>2.0024680324145736</v>
      </c>
    </row>
    <row r="169" spans="1:17" s="35" customFormat="1" ht="15">
      <c r="A169" s="76"/>
      <c r="B169" s="74">
        <v>1961</v>
      </c>
      <c r="C169" s="91">
        <f>Cogas!C61</f>
        <v>0</v>
      </c>
      <c r="D169" s="91">
        <f>Enexis!C61</f>
        <v>19</v>
      </c>
      <c r="E169" s="91">
        <f>Intergas!C61</f>
        <v>0</v>
      </c>
      <c r="F169" s="91">
        <f>Liander!C61</f>
        <v>23.363988687545827</v>
      </c>
      <c r="G169" s="91">
        <f>Rendo!C61</f>
        <v>0</v>
      </c>
      <c r="H169" s="91">
        <f>Westland!C61</f>
        <v>0</v>
      </c>
      <c r="I169" s="91">
        <f>Zebra!C61</f>
        <v>0</v>
      </c>
      <c r="J169" s="91">
        <f>Haarlemmermeer!C61</f>
        <v>0</v>
      </c>
      <c r="K169" s="91">
        <f>EndinetOB!C61</f>
        <v>0</v>
      </c>
      <c r="L169" s="92">
        <f t="shared" si="15"/>
        <v>42.363988687545827</v>
      </c>
      <c r="M169" s="80">
        <f t="shared" si="16"/>
        <v>1.5423888013805127E-3</v>
      </c>
      <c r="N169" s="97">
        <f t="shared" si="17"/>
        <v>1.5084562477501415</v>
      </c>
    </row>
    <row r="170" spans="1:17" s="35" customFormat="1" ht="15">
      <c r="A170" s="76"/>
      <c r="B170" s="21">
        <v>1962</v>
      </c>
      <c r="C170" s="91">
        <f>Cogas!C62</f>
        <v>0</v>
      </c>
      <c r="D170" s="91">
        <f>Enexis!C62</f>
        <v>23</v>
      </c>
      <c r="E170" s="91">
        <f>Intergas!C62</f>
        <v>0</v>
      </c>
      <c r="F170" s="91">
        <f>Liander!C62</f>
        <v>20.76798994448518</v>
      </c>
      <c r="G170" s="91">
        <f>Rendo!C62</f>
        <v>0</v>
      </c>
      <c r="H170" s="91">
        <f>Westland!C62</f>
        <v>0</v>
      </c>
      <c r="I170" s="91">
        <f>Zebra!C62</f>
        <v>0</v>
      </c>
      <c r="J170" s="91">
        <f>Haarlemmermeer!C62</f>
        <v>0</v>
      </c>
      <c r="K170" s="91">
        <f>EndinetOB!C62</f>
        <v>0</v>
      </c>
      <c r="L170" s="92">
        <f t="shared" si="15"/>
        <v>43.76798994448518</v>
      </c>
      <c r="M170" s="80">
        <f t="shared" si="16"/>
        <v>1.5935057023833694E-3</v>
      </c>
      <c r="N170" s="97">
        <f t="shared" si="17"/>
        <v>1.5584485769309353</v>
      </c>
    </row>
    <row r="171" spans="1:17">
      <c r="B171" s="74">
        <v>1963</v>
      </c>
      <c r="C171" s="91">
        <f>Cogas!C63</f>
        <v>5.6732223157008459</v>
      </c>
      <c r="D171" s="91">
        <f>Enexis!C63</f>
        <v>27</v>
      </c>
      <c r="E171" s="91">
        <f>Intergas!C63</f>
        <v>0</v>
      </c>
      <c r="F171" s="91">
        <f>Liander!C63</f>
        <v>27.177747906111058</v>
      </c>
      <c r="G171" s="91">
        <f>Rendo!C63</f>
        <v>0</v>
      </c>
      <c r="H171" s="91">
        <f>Westland!C63</f>
        <v>0</v>
      </c>
      <c r="I171" s="91">
        <f>Zebra!C63</f>
        <v>0</v>
      </c>
      <c r="J171" s="91">
        <f>Haarlemmermeer!C63</f>
        <v>0</v>
      </c>
      <c r="K171" s="91">
        <f>EndinetOB!C63</f>
        <v>0</v>
      </c>
      <c r="L171" s="92">
        <f t="shared" si="15"/>
        <v>59.850970221811906</v>
      </c>
      <c r="M171" s="80">
        <f t="shared" si="16"/>
        <v>2.1790551145392865E-3</v>
      </c>
      <c r="N171" s="97">
        <f t="shared" si="17"/>
        <v>2.1311159020194221</v>
      </c>
      <c r="Q171" s="24"/>
    </row>
    <row r="172" spans="1:17">
      <c r="B172" s="21">
        <v>1964</v>
      </c>
      <c r="C172" s="91">
        <f>Cogas!C64</f>
        <v>5.6732223157008459</v>
      </c>
      <c r="D172" s="91">
        <f>Enexis!C64</f>
        <v>42</v>
      </c>
      <c r="E172" s="91">
        <f>Intergas!C64</f>
        <v>0</v>
      </c>
      <c r="F172" s="91">
        <f>Liander!C64</f>
        <v>62.120566642539558</v>
      </c>
      <c r="G172" s="91">
        <f>Rendo!C64</f>
        <v>0</v>
      </c>
      <c r="H172" s="91">
        <f>Westland!C64</f>
        <v>0</v>
      </c>
      <c r="I172" s="91">
        <f>Zebra!C64</f>
        <v>0</v>
      </c>
      <c r="J172" s="91">
        <f>Haarlemmermeer!C64</f>
        <v>1</v>
      </c>
      <c r="K172" s="91">
        <f>EndinetOB!C64</f>
        <v>0</v>
      </c>
      <c r="L172" s="92">
        <f t="shared" si="15"/>
        <v>109.79378895824041</v>
      </c>
      <c r="M172" s="80">
        <f t="shared" si="16"/>
        <v>3.9973740857906842E-3</v>
      </c>
      <c r="N172" s="97">
        <f t="shared" si="17"/>
        <v>3.9094318559032892</v>
      </c>
      <c r="Q172" s="24"/>
    </row>
    <row r="173" spans="1:17">
      <c r="B173" s="21">
        <v>1965</v>
      </c>
      <c r="C173" s="91">
        <f>Cogas!C65</f>
        <v>5.6732223157008459</v>
      </c>
      <c r="D173" s="91">
        <f>Enexis!C65</f>
        <v>81</v>
      </c>
      <c r="E173" s="91">
        <f>Intergas!C65</f>
        <v>0</v>
      </c>
      <c r="F173" s="91">
        <f>Liander!C65</f>
        <v>58.238031227380837</v>
      </c>
      <c r="G173" s="91">
        <f>Rendo!C65</f>
        <v>1</v>
      </c>
      <c r="H173" s="91">
        <f>Westland!C65</f>
        <v>0</v>
      </c>
      <c r="I173" s="91">
        <f>Zebra!C65</f>
        <v>0</v>
      </c>
      <c r="J173" s="91">
        <f>Haarlemmermeer!C65</f>
        <v>0</v>
      </c>
      <c r="K173" s="91">
        <f>EndinetOB!C65</f>
        <v>1</v>
      </c>
      <c r="L173" s="92">
        <f t="shared" si="15"/>
        <v>145.91125354308167</v>
      </c>
      <c r="M173" s="80">
        <f t="shared" si="16"/>
        <v>5.3123393342422122E-3</v>
      </c>
      <c r="N173" s="97">
        <f t="shared" si="17"/>
        <v>5.1954678688888833</v>
      </c>
      <c r="Q173" s="24"/>
    </row>
    <row r="174" spans="1:17">
      <c r="B174" s="21">
        <v>1966</v>
      </c>
      <c r="C174" s="91">
        <f>Cogas!C66</f>
        <v>20.497917211505591</v>
      </c>
      <c r="D174" s="91">
        <f>Enexis!C66</f>
        <v>102</v>
      </c>
      <c r="E174" s="91">
        <f>Intergas!C66</f>
        <v>0</v>
      </c>
      <c r="F174" s="91">
        <f>Liander!C66</f>
        <v>88.004136076931047</v>
      </c>
      <c r="G174" s="91">
        <f>Rendo!C66</f>
        <v>3</v>
      </c>
      <c r="H174" s="91">
        <f>Westland!C66</f>
        <v>0</v>
      </c>
      <c r="I174" s="91">
        <f>Zebra!C66</f>
        <v>0</v>
      </c>
      <c r="J174" s="91">
        <f>Haarlemmermeer!C66</f>
        <v>0</v>
      </c>
      <c r="K174" s="91">
        <f>EndinetOB!C66</f>
        <v>3</v>
      </c>
      <c r="L174" s="92">
        <f t="shared" si="15"/>
        <v>213.50205328843663</v>
      </c>
      <c r="M174" s="80">
        <f t="shared" si="16"/>
        <v>7.7731862901908172E-3</v>
      </c>
      <c r="N174" s="97">
        <f t="shared" si="17"/>
        <v>7.6021761918066195</v>
      </c>
      <c r="Q174" s="24"/>
    </row>
    <row r="175" spans="1:17">
      <c r="B175" s="21">
        <v>1967</v>
      </c>
      <c r="C175" s="91">
        <f>Cogas!C67</f>
        <v>19.978732491315952</v>
      </c>
      <c r="D175" s="91">
        <f>Enexis!C67</f>
        <v>130</v>
      </c>
      <c r="E175" s="91">
        <f>Intergas!C67</f>
        <v>2</v>
      </c>
      <c r="F175" s="91">
        <f>Liander!C67</f>
        <v>112.59352703960295</v>
      </c>
      <c r="G175" s="91">
        <f>Rendo!C67</f>
        <v>3</v>
      </c>
      <c r="H175" s="91">
        <f>Westland!C67</f>
        <v>0</v>
      </c>
      <c r="I175" s="91">
        <f>Zebra!C67</f>
        <v>0</v>
      </c>
      <c r="J175" s="91">
        <f>Haarlemmermeer!C67</f>
        <v>0</v>
      </c>
      <c r="K175" s="91">
        <f>EndinetOB!C67</f>
        <v>1</v>
      </c>
      <c r="L175" s="92">
        <f t="shared" si="15"/>
        <v>267.57225953091893</v>
      </c>
      <c r="M175" s="80">
        <f t="shared" si="16"/>
        <v>9.7417752540826085E-3</v>
      </c>
      <c r="N175" s="97">
        <f t="shared" si="17"/>
        <v>9.527456198492791</v>
      </c>
      <c r="Q175" s="24"/>
    </row>
    <row r="176" spans="1:17">
      <c r="B176" s="21">
        <v>1968</v>
      </c>
      <c r="C176" s="91">
        <f>Cogas!C68</f>
        <v>16.81806816782893</v>
      </c>
      <c r="D176" s="91">
        <f>Enexis!C68</f>
        <v>206</v>
      </c>
      <c r="E176" s="91">
        <f>Intergas!C68</f>
        <v>3</v>
      </c>
      <c r="F176" s="91">
        <f>Liander!C68</f>
        <v>183.77334298417952</v>
      </c>
      <c r="G176" s="91">
        <f>Rendo!C68</f>
        <v>0</v>
      </c>
      <c r="H176" s="91">
        <f>Westland!C68</f>
        <v>0</v>
      </c>
      <c r="I176" s="91">
        <f>Zebra!C68</f>
        <v>0</v>
      </c>
      <c r="J176" s="91">
        <f>Haarlemmermeer!C68</f>
        <v>1</v>
      </c>
      <c r="K176" s="91">
        <f>EndinetOB!C68</f>
        <v>7</v>
      </c>
      <c r="L176" s="92">
        <f t="shared" si="15"/>
        <v>409.59141115200845</v>
      </c>
      <c r="M176" s="80">
        <f t="shared" si="16"/>
        <v>1.4912410877123588E-2</v>
      </c>
      <c r="N176" s="97">
        <f t="shared" si="17"/>
        <v>14.584337837826869</v>
      </c>
      <c r="Q176" s="24"/>
    </row>
    <row r="177" spans="2:17">
      <c r="B177" s="21">
        <v>1969</v>
      </c>
      <c r="C177" s="91">
        <f>Cogas!C69</f>
        <v>37.414684303997433</v>
      </c>
      <c r="D177" s="91">
        <f>Enexis!C69</f>
        <v>200</v>
      </c>
      <c r="E177" s="91">
        <f>Intergas!C69</f>
        <v>8</v>
      </c>
      <c r="F177" s="91">
        <f>Liander!C69</f>
        <v>254.9531589287561</v>
      </c>
      <c r="G177" s="91">
        <f>Rendo!C69</f>
        <v>4</v>
      </c>
      <c r="H177" s="91">
        <f>Westland!C69</f>
        <v>0</v>
      </c>
      <c r="I177" s="91">
        <f>Zebra!C69</f>
        <v>0</v>
      </c>
      <c r="J177" s="91">
        <f>Haarlemmermeer!C69</f>
        <v>1</v>
      </c>
      <c r="K177" s="91">
        <f>EndinetOB!C69</f>
        <v>12</v>
      </c>
      <c r="L177" s="92">
        <f t="shared" si="15"/>
        <v>504.36784323275356</v>
      </c>
      <c r="M177" s="80">
        <f t="shared" si="16"/>
        <v>1.8363032785138511E-2</v>
      </c>
      <c r="N177" s="97">
        <f t="shared" si="17"/>
        <v>17.959046063865465</v>
      </c>
      <c r="Q177" s="24"/>
    </row>
    <row r="178" spans="2:17">
      <c r="B178" s="21">
        <v>1970</v>
      </c>
      <c r="C178" s="91">
        <f>Cogas!C70</f>
        <v>19.933657634742055</v>
      </c>
      <c r="D178" s="91">
        <f>Enexis!C70</f>
        <v>242</v>
      </c>
      <c r="E178" s="91">
        <f>Intergas!C70</f>
        <v>9</v>
      </c>
      <c r="F178" s="91">
        <f>Liander!C70</f>
        <v>310.60283321269776</v>
      </c>
      <c r="G178" s="91">
        <f>Rendo!C70</f>
        <v>4</v>
      </c>
      <c r="H178" s="91">
        <f>Westland!C70</f>
        <v>0</v>
      </c>
      <c r="I178" s="91">
        <f>Zebra!C70</f>
        <v>0</v>
      </c>
      <c r="J178" s="91">
        <f>Haarlemmermeer!C70</f>
        <v>3</v>
      </c>
      <c r="K178" s="91">
        <f>EndinetOB!C70</f>
        <v>39</v>
      </c>
      <c r="L178" s="92">
        <f t="shared" si="15"/>
        <v>585.53649084743984</v>
      </c>
      <c r="M178" s="80">
        <f t="shared" si="16"/>
        <v>2.131822225106568E-2</v>
      </c>
      <c r="N178" s="97">
        <f t="shared" si="17"/>
        <v>20.849221361542234</v>
      </c>
      <c r="Q178" s="24"/>
    </row>
    <row r="179" spans="2:17">
      <c r="B179" s="21">
        <v>1971</v>
      </c>
      <c r="C179" s="91">
        <f>Cogas!C71</f>
        <v>25.583211328166286</v>
      </c>
      <c r="D179" s="91">
        <f>Enexis!C71</f>
        <v>259</v>
      </c>
      <c r="E179" s="91">
        <f>Intergas!C71</f>
        <v>16</v>
      </c>
      <c r="F179" s="91">
        <f>Liander!C71</f>
        <v>328.72133181677185</v>
      </c>
      <c r="G179" s="91">
        <f>Rendo!C71</f>
        <v>9</v>
      </c>
      <c r="H179" s="91">
        <f>Westland!C71</f>
        <v>0</v>
      </c>
      <c r="I179" s="91">
        <f>Zebra!C71</f>
        <v>0</v>
      </c>
      <c r="J179" s="91">
        <f>Haarlemmermeer!C71</f>
        <v>14</v>
      </c>
      <c r="K179" s="91">
        <f>EndinetOB!C71</f>
        <v>39</v>
      </c>
      <c r="L179" s="92">
        <f t="shared" si="15"/>
        <v>638.30454314493818</v>
      </c>
      <c r="M179" s="80">
        <f t="shared" si="16"/>
        <v>2.3239402372574148E-2</v>
      </c>
      <c r="N179" s="97">
        <f t="shared" si="17"/>
        <v>22.728135520377517</v>
      </c>
      <c r="Q179" s="24"/>
    </row>
    <row r="180" spans="2:17">
      <c r="B180" s="21">
        <v>1972</v>
      </c>
      <c r="C180" s="91">
        <f>Cogas!C72</f>
        <v>26.914890757810905</v>
      </c>
      <c r="D180" s="91">
        <f>Enexis!C72</f>
        <v>275</v>
      </c>
      <c r="E180" s="91">
        <f>Intergas!C72</f>
        <v>13</v>
      </c>
      <c r="F180" s="91">
        <f>Liander!C72</f>
        <v>392.13607693103097</v>
      </c>
      <c r="G180" s="91">
        <f>Rendo!C72</f>
        <v>4</v>
      </c>
      <c r="H180" s="91">
        <f>Westland!C72</f>
        <v>0</v>
      </c>
      <c r="I180" s="91">
        <f>Zebra!C72</f>
        <v>0</v>
      </c>
      <c r="J180" s="91">
        <f>Haarlemmermeer!C72</f>
        <v>13</v>
      </c>
      <c r="K180" s="91">
        <f>EndinetOB!C72</f>
        <v>19</v>
      </c>
      <c r="L180" s="92">
        <f t="shared" si="15"/>
        <v>711.05096768884187</v>
      </c>
      <c r="M180" s="80">
        <f t="shared" si="16"/>
        <v>2.5887955401528551E-2</v>
      </c>
      <c r="N180" s="97">
        <f t="shared" si="17"/>
        <v>25.318420382694924</v>
      </c>
      <c r="Q180" s="24"/>
    </row>
    <row r="181" spans="2:17">
      <c r="B181" s="21">
        <v>1973</v>
      </c>
      <c r="C181" s="91">
        <f>Cogas!C73</f>
        <v>21.156437327714126</v>
      </c>
      <c r="D181" s="91">
        <f>Enexis!C73</f>
        <v>255</v>
      </c>
      <c r="E181" s="91">
        <f>Intergas!C73</f>
        <v>17</v>
      </c>
      <c r="F181" s="91">
        <f>Liander!C73</f>
        <v>289.8959776651846</v>
      </c>
      <c r="G181" s="91">
        <f>Rendo!C73</f>
        <v>8</v>
      </c>
      <c r="H181" s="91">
        <f>Westland!C73</f>
        <v>2</v>
      </c>
      <c r="I181" s="91">
        <f>Zebra!C73</f>
        <v>0</v>
      </c>
      <c r="J181" s="91">
        <f>Haarlemmermeer!C73</f>
        <v>6</v>
      </c>
      <c r="K181" s="91">
        <f>EndinetOB!C73</f>
        <v>29</v>
      </c>
      <c r="L181" s="92">
        <f t="shared" si="15"/>
        <v>593.05241499289878</v>
      </c>
      <c r="M181" s="80">
        <f t="shared" si="16"/>
        <v>2.1591862141763441E-2</v>
      </c>
      <c r="N181" s="97">
        <f t="shared" si="17"/>
        <v>21.116841174644644</v>
      </c>
      <c r="Q181" s="24"/>
    </row>
    <row r="182" spans="2:17">
      <c r="B182" s="21">
        <v>1974</v>
      </c>
      <c r="C182" s="91">
        <f>Cogas!C74</f>
        <v>24.349494257132974</v>
      </c>
      <c r="D182" s="91">
        <f>Enexis!C74</f>
        <v>277</v>
      </c>
      <c r="E182" s="91">
        <f>Intergas!C74</f>
        <v>20</v>
      </c>
      <c r="F182" s="91">
        <f>Liander!C74</f>
        <v>328.72133181677185</v>
      </c>
      <c r="G182" s="91">
        <f>Rendo!C74</f>
        <v>8</v>
      </c>
      <c r="H182" s="91">
        <f>Westland!C74</f>
        <v>1</v>
      </c>
      <c r="I182" s="91">
        <f>Zebra!C74</f>
        <v>0</v>
      </c>
      <c r="J182" s="91">
        <f>Haarlemmermeer!C74</f>
        <v>22</v>
      </c>
      <c r="K182" s="91">
        <f>EndinetOB!C74</f>
        <v>30</v>
      </c>
      <c r="L182" s="92">
        <f t="shared" si="15"/>
        <v>659.07082607390475</v>
      </c>
      <c r="M182" s="80">
        <f t="shared" si="16"/>
        <v>2.3995461545192932E-2</v>
      </c>
      <c r="N182" s="97">
        <f t="shared" si="17"/>
        <v>23.467561391198686</v>
      </c>
      <c r="Q182" s="24"/>
    </row>
    <row r="183" spans="2:17">
      <c r="B183" s="21">
        <v>1975</v>
      </c>
      <c r="C183" s="91">
        <f>Cogas!C75</f>
        <v>11.785276594795128</v>
      </c>
      <c r="D183" s="91">
        <f>Enexis!C75</f>
        <v>253</v>
      </c>
      <c r="E183" s="91">
        <f>Intergas!C75</f>
        <v>17</v>
      </c>
      <c r="F183" s="91">
        <f>Liander!C75</f>
        <v>355.8990797228829</v>
      </c>
      <c r="G183" s="91">
        <f>Rendo!C75</f>
        <v>17</v>
      </c>
      <c r="H183" s="91">
        <f>Westland!C75</f>
        <v>0</v>
      </c>
      <c r="I183" s="91">
        <f>Zebra!C75</f>
        <v>0</v>
      </c>
      <c r="J183" s="91">
        <f>Haarlemmermeer!C75</f>
        <v>12</v>
      </c>
      <c r="K183" s="91">
        <f>EndinetOB!C75</f>
        <v>38</v>
      </c>
      <c r="L183" s="92">
        <f t="shared" si="15"/>
        <v>654.68435631767807</v>
      </c>
      <c r="M183" s="80">
        <f t="shared" si="16"/>
        <v>2.3835758881699698E-2</v>
      </c>
      <c r="N183" s="97">
        <f t="shared" si="17"/>
        <v>23.311372186302304</v>
      </c>
      <c r="Q183" s="24"/>
    </row>
    <row r="184" spans="2:17">
      <c r="B184" s="21">
        <v>1976</v>
      </c>
      <c r="C184" s="91">
        <f>Cogas!C76</f>
        <v>52.950154720931671</v>
      </c>
      <c r="D184" s="91">
        <f>Enexis!C76</f>
        <v>209</v>
      </c>
      <c r="E184" s="91">
        <f>Intergas!C76</f>
        <v>9</v>
      </c>
      <c r="F184" s="91">
        <f>Liander!C76</f>
        <v>550.02585048081903</v>
      </c>
      <c r="G184" s="91">
        <f>Rendo!C76</f>
        <v>5</v>
      </c>
      <c r="H184" s="91">
        <f>Westland!C76</f>
        <v>0</v>
      </c>
      <c r="I184" s="91">
        <f>Zebra!C76</f>
        <v>0</v>
      </c>
      <c r="J184" s="91">
        <f>Haarlemmermeer!C76</f>
        <v>12</v>
      </c>
      <c r="K184" s="91">
        <f>EndinetOB!C76</f>
        <v>20</v>
      </c>
      <c r="L184" s="92">
        <f t="shared" si="15"/>
        <v>825.9760052017507</v>
      </c>
      <c r="M184" s="80">
        <f t="shared" si="16"/>
        <v>3.007214806963434E-2</v>
      </c>
      <c r="N184" s="97">
        <f t="shared" si="17"/>
        <v>29.410560812102386</v>
      </c>
      <c r="Q184" s="24"/>
    </row>
    <row r="185" spans="2:17">
      <c r="B185" s="21">
        <v>1977</v>
      </c>
      <c r="C185" s="91">
        <f>Cogas!C77</f>
        <v>14.890877615915512</v>
      </c>
      <c r="D185" s="91">
        <f>Enexis!C77</f>
        <v>228</v>
      </c>
      <c r="E185" s="91">
        <f>Intergas!C77</f>
        <v>23</v>
      </c>
      <c r="F185" s="91">
        <f>Liander!C77</f>
        <v>374.01757832695694</v>
      </c>
      <c r="G185" s="91">
        <f>Rendo!C77</f>
        <v>11</v>
      </c>
      <c r="H185" s="91">
        <f>Westland!C77</f>
        <v>0</v>
      </c>
      <c r="I185" s="91">
        <f>Zebra!C77</f>
        <v>0</v>
      </c>
      <c r="J185" s="91">
        <f>Haarlemmermeer!C77</f>
        <v>16</v>
      </c>
      <c r="K185" s="91">
        <f>EndinetOB!C77</f>
        <v>26</v>
      </c>
      <c r="L185" s="92">
        <f t="shared" si="15"/>
        <v>650.90845594287248</v>
      </c>
      <c r="M185" s="80">
        <f t="shared" si="16"/>
        <v>2.3698285838351898E-2</v>
      </c>
      <c r="N185" s="97">
        <f t="shared" si="17"/>
        <v>23.176923549908157</v>
      </c>
      <c r="Q185" s="24"/>
    </row>
    <row r="186" spans="2:17">
      <c r="B186" s="21">
        <v>1978</v>
      </c>
      <c r="C186" s="91">
        <f>Cogas!C78</f>
        <v>48.678164004264701</v>
      </c>
      <c r="D186" s="91">
        <f>Enexis!C78</f>
        <v>281</v>
      </c>
      <c r="E186" s="91">
        <f>Intergas!C78</f>
        <v>23</v>
      </c>
      <c r="F186" s="91">
        <f>Liander!C78</f>
        <v>291.19015613690419</v>
      </c>
      <c r="G186" s="91">
        <f>Rendo!C78</f>
        <v>12</v>
      </c>
      <c r="H186" s="91">
        <f>Westland!C78</f>
        <v>1</v>
      </c>
      <c r="I186" s="91">
        <f>Zebra!C78</f>
        <v>0</v>
      </c>
      <c r="J186" s="91">
        <f>Haarlemmermeer!C78</f>
        <v>9</v>
      </c>
      <c r="K186" s="91">
        <f>EndinetOB!C78</f>
        <v>26</v>
      </c>
      <c r="L186" s="92">
        <f t="shared" si="15"/>
        <v>656.86832014116885</v>
      </c>
      <c r="M186" s="80">
        <f t="shared" si="16"/>
        <v>2.3915272672736153E-2</v>
      </c>
      <c r="N186" s="97">
        <f t="shared" si="17"/>
        <v>23.389136673935958</v>
      </c>
      <c r="Q186" s="24"/>
    </row>
    <row r="187" spans="2:17">
      <c r="B187" s="21">
        <v>1979</v>
      </c>
      <c r="C187" s="91">
        <f>Cogas!C79</f>
        <v>8.6048931013928325</v>
      </c>
      <c r="D187" s="91">
        <f>Enexis!C79</f>
        <v>267</v>
      </c>
      <c r="E187" s="91">
        <f>Intergas!C79</f>
        <v>17</v>
      </c>
      <c r="F187" s="91">
        <f>Liander!C79</f>
        <v>289.8959776651846</v>
      </c>
      <c r="G187" s="91">
        <f>Rendo!C79</f>
        <v>5</v>
      </c>
      <c r="H187" s="91">
        <f>Westland!C79</f>
        <v>1</v>
      </c>
      <c r="I187" s="91">
        <f>Zebra!C79</f>
        <v>0</v>
      </c>
      <c r="J187" s="91">
        <f>Haarlemmermeer!C79</f>
        <v>10</v>
      </c>
      <c r="K187" s="91">
        <f>EndinetOB!C79</f>
        <v>22</v>
      </c>
      <c r="L187" s="92">
        <f t="shared" si="15"/>
        <v>588.50087076657746</v>
      </c>
      <c r="M187" s="80">
        <f t="shared" si="16"/>
        <v>2.142614944423055E-2</v>
      </c>
      <c r="N187" s="97">
        <f t="shared" si="17"/>
        <v>20.954774156457479</v>
      </c>
      <c r="Q187" s="24"/>
    </row>
    <row r="188" spans="2:17">
      <c r="B188" s="21">
        <v>1980</v>
      </c>
      <c r="C188" s="91">
        <f>Cogas!C80</f>
        <v>23.145357591278227</v>
      </c>
      <c r="D188" s="91">
        <f>Enexis!C80</f>
        <v>279</v>
      </c>
      <c r="E188" s="91">
        <f>Intergas!C80</f>
        <v>16</v>
      </c>
      <c r="F188" s="91">
        <f>Liander!C80</f>
        <v>538.37824423534289</v>
      </c>
      <c r="G188" s="91">
        <f>Rendo!C80</f>
        <v>11</v>
      </c>
      <c r="H188" s="91">
        <f>Westland!C80</f>
        <v>3</v>
      </c>
      <c r="I188" s="91">
        <f>Zebra!C80</f>
        <v>0</v>
      </c>
      <c r="J188" s="91">
        <f>Haarlemmermeer!C80</f>
        <v>18</v>
      </c>
      <c r="K188" s="91">
        <f>EndinetOB!C80</f>
        <v>38</v>
      </c>
      <c r="L188" s="92">
        <f t="shared" si="15"/>
        <v>870.52360182662119</v>
      </c>
      <c r="M188" s="80">
        <f t="shared" si="16"/>
        <v>3.1694037704941884E-2</v>
      </c>
      <c r="N188" s="97">
        <f t="shared" si="17"/>
        <v>30.996768875433162</v>
      </c>
      <c r="Q188" s="24"/>
    </row>
    <row r="189" spans="2:17">
      <c r="B189" s="21">
        <v>1981</v>
      </c>
      <c r="C189" s="91">
        <f>Cogas!C81</f>
        <v>21.800049809317741</v>
      </c>
      <c r="D189" s="91">
        <f>Enexis!C81</f>
        <v>285</v>
      </c>
      <c r="E189" s="91">
        <f>Intergas!C81</f>
        <v>9</v>
      </c>
      <c r="F189" s="91">
        <f>Liander!C81</f>
        <v>314.48536862785653</v>
      </c>
      <c r="G189" s="91">
        <f>Rendo!C81</f>
        <v>9</v>
      </c>
      <c r="H189" s="91">
        <f>Westland!C81</f>
        <v>458</v>
      </c>
      <c r="I189" s="91">
        <f>Zebra!C81</f>
        <v>0</v>
      </c>
      <c r="J189" s="91">
        <f>Haarlemmermeer!C81</f>
        <v>10</v>
      </c>
      <c r="K189" s="91">
        <f>EndinetOB!C81</f>
        <v>39</v>
      </c>
      <c r="L189" s="92">
        <f t="shared" si="15"/>
        <v>1097.2854184371743</v>
      </c>
      <c r="M189" s="80">
        <f t="shared" si="16"/>
        <v>3.9949985677651061E-2</v>
      </c>
      <c r="N189" s="97">
        <f t="shared" si="17"/>
        <v>39.071085992742738</v>
      </c>
      <c r="Q189" s="24"/>
    </row>
    <row r="190" spans="2:17">
      <c r="B190" s="21">
        <v>1982</v>
      </c>
      <c r="C190" s="91">
        <f>Cogas!C82</f>
        <v>19.836683816776965</v>
      </c>
      <c r="D190" s="91">
        <f>Enexis!C82</f>
        <v>296</v>
      </c>
      <c r="E190" s="91">
        <f>Intergas!C82</f>
        <v>7</v>
      </c>
      <c r="F190" s="91">
        <f>Liander!C82</f>
        <v>375.31175679867647</v>
      </c>
      <c r="G190" s="91">
        <f>Rendo!C82</f>
        <v>8</v>
      </c>
      <c r="H190" s="91">
        <f>Westland!C82</f>
        <v>26</v>
      </c>
      <c r="I190" s="91">
        <f>Zebra!C82</f>
        <v>0</v>
      </c>
      <c r="J190" s="91">
        <f>Haarlemmermeer!C82</f>
        <v>7</v>
      </c>
      <c r="K190" s="91">
        <f>EndinetOB!C82</f>
        <v>38</v>
      </c>
      <c r="L190" s="92">
        <f t="shared" si="15"/>
        <v>732.14844061545341</v>
      </c>
      <c r="M190" s="80">
        <f t="shared" si="16"/>
        <v>2.6656072545063726E-2</v>
      </c>
      <c r="N190" s="97">
        <f t="shared" si="17"/>
        <v>26.069638949072324</v>
      </c>
      <c r="Q190" s="24"/>
    </row>
    <row r="191" spans="2:17">
      <c r="B191" s="21">
        <v>1983</v>
      </c>
      <c r="C191" s="91">
        <f>Cogas!C83</f>
        <v>16.790800663410586</v>
      </c>
      <c r="D191" s="91">
        <f>Enexis!C83</f>
        <v>255</v>
      </c>
      <c r="E191" s="91">
        <f>Intergas!C83</f>
        <v>11</v>
      </c>
      <c r="F191" s="91">
        <f>Liander!C83</f>
        <v>340.36893806224799</v>
      </c>
      <c r="G191" s="91">
        <f>Rendo!C83</f>
        <v>11</v>
      </c>
      <c r="H191" s="91">
        <f>Westland!C83</f>
        <v>25</v>
      </c>
      <c r="I191" s="91">
        <f>Zebra!C83</f>
        <v>0</v>
      </c>
      <c r="J191" s="91">
        <f>Haarlemmermeer!C83</f>
        <v>8</v>
      </c>
      <c r="K191" s="91">
        <f>EndinetOB!C83</f>
        <v>33</v>
      </c>
      <c r="L191" s="92">
        <f t="shared" si="15"/>
        <v>659.1597387256586</v>
      </c>
      <c r="M191" s="80">
        <f t="shared" si="16"/>
        <v>2.3998698678489742E-2</v>
      </c>
      <c r="N191" s="97">
        <f t="shared" si="17"/>
        <v>23.470727307562967</v>
      </c>
      <c r="Q191" s="24"/>
    </row>
    <row r="192" spans="2:17">
      <c r="B192" s="21">
        <v>1984</v>
      </c>
      <c r="C192" s="91">
        <f>Cogas!C84</f>
        <v>17.952143669704199</v>
      </c>
      <c r="D192" s="91">
        <f>Enexis!C84</f>
        <v>299</v>
      </c>
      <c r="E192" s="91">
        <f>Intergas!C84</f>
        <v>15</v>
      </c>
      <c r="F192" s="91">
        <f>Liander!C84</f>
        <v>348.13400889256542</v>
      </c>
      <c r="G192" s="91">
        <f>Rendo!C84</f>
        <v>12</v>
      </c>
      <c r="H192" s="91">
        <f>Westland!C84</f>
        <v>51</v>
      </c>
      <c r="I192" s="91">
        <f>Zebra!C84</f>
        <v>0</v>
      </c>
      <c r="J192" s="91">
        <f>Haarlemmermeer!C84</f>
        <v>12</v>
      </c>
      <c r="K192" s="91">
        <f>EndinetOB!C84</f>
        <v>39</v>
      </c>
      <c r="L192" s="92">
        <f t="shared" si="15"/>
        <v>743.0861525622696</v>
      </c>
      <c r="M192" s="80">
        <f t="shared" si="16"/>
        <v>2.705429294267361E-2</v>
      </c>
      <c r="N192" s="97">
        <f t="shared" si="17"/>
        <v>26.459098497934789</v>
      </c>
      <c r="Q192" s="24"/>
    </row>
    <row r="193" spans="2:17">
      <c r="B193" s="21">
        <v>1985</v>
      </c>
      <c r="C193" s="91">
        <f>Cogas!C85</f>
        <v>17.169993679845668</v>
      </c>
      <c r="D193" s="91">
        <f>Enexis!C85</f>
        <v>265</v>
      </c>
      <c r="E193" s="91">
        <f>Intergas!C85</f>
        <v>11</v>
      </c>
      <c r="F193" s="91">
        <f>Liander!C85</f>
        <v>493.08199772515775</v>
      </c>
      <c r="G193" s="91">
        <f>Rendo!C85</f>
        <v>7</v>
      </c>
      <c r="H193" s="91">
        <f>Westland!C85</f>
        <v>24</v>
      </c>
      <c r="I193" s="91">
        <f>Zebra!C85</f>
        <v>0</v>
      </c>
      <c r="J193" s="91">
        <f>Haarlemmermeer!C85</f>
        <v>14</v>
      </c>
      <c r="K193" s="91">
        <f>EndinetOB!C85</f>
        <v>46</v>
      </c>
      <c r="L193" s="92">
        <f t="shared" si="15"/>
        <v>817.25199140500342</v>
      </c>
      <c r="M193" s="80">
        <f t="shared" si="16"/>
        <v>2.975452403091516E-2</v>
      </c>
      <c r="N193" s="97">
        <f t="shared" si="17"/>
        <v>29.099924502235027</v>
      </c>
      <c r="Q193" s="24"/>
    </row>
    <row r="194" spans="2:17">
      <c r="B194" s="21">
        <v>1986</v>
      </c>
      <c r="C194" s="91">
        <f>Cogas!C86</f>
        <v>12.212343498936146</v>
      </c>
      <c r="D194" s="91">
        <f>Enexis!C86</f>
        <v>323</v>
      </c>
      <c r="E194" s="91">
        <f>Intergas!C86</f>
        <v>12</v>
      </c>
      <c r="F194" s="91">
        <f>Liander!C86</f>
        <v>318.36790404301524</v>
      </c>
      <c r="G194" s="91">
        <f>Rendo!C86</f>
        <v>7</v>
      </c>
      <c r="H194" s="91">
        <f>Westland!C86</f>
        <v>39</v>
      </c>
      <c r="I194" s="91">
        <f>Zebra!C86</f>
        <v>0</v>
      </c>
      <c r="J194" s="91">
        <f>Haarlemmermeer!C86</f>
        <v>19</v>
      </c>
      <c r="K194" s="91">
        <f>EndinetOB!C86</f>
        <v>30</v>
      </c>
      <c r="L194" s="92">
        <f t="shared" si="15"/>
        <v>711.58024754195139</v>
      </c>
      <c r="M194" s="80">
        <f t="shared" si="16"/>
        <v>2.5907225431181648E-2</v>
      </c>
      <c r="N194" s="97">
        <f t="shared" si="17"/>
        <v>25.337266471695653</v>
      </c>
      <c r="Q194" s="24"/>
    </row>
    <row r="195" spans="2:17">
      <c r="B195" s="21">
        <v>1987</v>
      </c>
      <c r="C195" s="91">
        <f>Cogas!C87</f>
        <v>11.374810742980197</v>
      </c>
      <c r="D195" s="91">
        <f>Enexis!C87</f>
        <v>316</v>
      </c>
      <c r="E195" s="91">
        <f>Intergas!C87</f>
        <v>17</v>
      </c>
      <c r="F195" s="91">
        <f>Liander!C87</f>
        <v>305.42611932581951</v>
      </c>
      <c r="G195" s="91">
        <f>Rendo!C87</f>
        <v>16</v>
      </c>
      <c r="H195" s="91">
        <f>Westland!C87</f>
        <v>59</v>
      </c>
      <c r="I195" s="91">
        <f>Zebra!C87</f>
        <v>0</v>
      </c>
      <c r="J195" s="91">
        <f>Haarlemmermeer!C87</f>
        <v>13</v>
      </c>
      <c r="K195" s="91">
        <f>EndinetOB!C87</f>
        <v>36</v>
      </c>
      <c r="L195" s="92">
        <f t="shared" si="15"/>
        <v>724.80093006879974</v>
      </c>
      <c r="M195" s="80">
        <f t="shared" si="16"/>
        <v>2.6388564259458989E-2</v>
      </c>
      <c r="N195" s="97">
        <f t="shared" si="17"/>
        <v>25.808015845750891</v>
      </c>
      <c r="Q195" s="24"/>
    </row>
    <row r="196" spans="2:17">
      <c r="B196" s="21">
        <v>1988</v>
      </c>
      <c r="C196" s="91">
        <f>Cogas!C88</f>
        <v>12.397314990614067</v>
      </c>
      <c r="D196" s="91">
        <f>Enexis!C88</f>
        <v>332</v>
      </c>
      <c r="E196" s="91">
        <f>Intergas!C88</f>
        <v>21</v>
      </c>
      <c r="F196" s="91">
        <f>Liander!C88</f>
        <v>390.84189845931138</v>
      </c>
      <c r="G196" s="91">
        <f>Rendo!C88</f>
        <v>13</v>
      </c>
      <c r="H196" s="91">
        <f>Westland!C88</f>
        <v>40</v>
      </c>
      <c r="I196" s="91">
        <f>Zebra!C88</f>
        <v>0</v>
      </c>
      <c r="J196" s="91">
        <f>Haarlemmermeer!C88</f>
        <v>14</v>
      </c>
      <c r="K196" s="91">
        <f>EndinetOB!C88</f>
        <v>48</v>
      </c>
      <c r="L196" s="92">
        <f t="shared" si="15"/>
        <v>809.2392134499255</v>
      </c>
      <c r="M196" s="80">
        <f t="shared" si="16"/>
        <v>2.9462794678492447E-2</v>
      </c>
      <c r="N196" s="97">
        <f t="shared" si="17"/>
        <v>28.814613195565613</v>
      </c>
      <c r="Q196" s="24"/>
    </row>
    <row r="197" spans="2:17">
      <c r="B197" s="21">
        <v>1989</v>
      </c>
      <c r="C197" s="91">
        <f>Cogas!C89</f>
        <v>30.371223010700685</v>
      </c>
      <c r="D197" s="91">
        <f>Enexis!C89</f>
        <v>304</v>
      </c>
      <c r="E197" s="91">
        <f>Intergas!C89</f>
        <v>20</v>
      </c>
      <c r="F197" s="91">
        <f>Liander!C89</f>
        <v>363.66415055320033</v>
      </c>
      <c r="G197" s="91">
        <f>Rendo!C89</f>
        <v>18</v>
      </c>
      <c r="H197" s="91">
        <f>Westland!C89</f>
        <v>36</v>
      </c>
      <c r="I197" s="91">
        <f>Zebra!C89</f>
        <v>0</v>
      </c>
      <c r="J197" s="91">
        <f>Haarlemmermeer!C89</f>
        <v>18</v>
      </c>
      <c r="K197" s="91">
        <f>EndinetOB!C89</f>
        <v>32</v>
      </c>
      <c r="L197" s="92">
        <f t="shared" si="15"/>
        <v>772.03537356390098</v>
      </c>
      <c r="M197" s="80">
        <f t="shared" si="16"/>
        <v>2.8108276660092843E-2</v>
      </c>
      <c r="N197" s="97">
        <f t="shared" si="17"/>
        <v>27.489894573570801</v>
      </c>
      <c r="Q197" s="24"/>
    </row>
    <row r="198" spans="2:17">
      <c r="B198" s="21">
        <v>1990</v>
      </c>
      <c r="C198" s="91">
        <f>Cogas!C90</f>
        <v>20.57665025657775</v>
      </c>
      <c r="D198" s="91">
        <f>Enexis!C90</f>
        <v>315</v>
      </c>
      <c r="E198" s="91">
        <f>Intergas!C90</f>
        <v>26</v>
      </c>
      <c r="F198" s="91">
        <f>Liander!C90</f>
        <v>399.9011477613484</v>
      </c>
      <c r="G198" s="91">
        <f>Rendo!C90</f>
        <v>13</v>
      </c>
      <c r="H198" s="91">
        <f>Westland!C90</f>
        <v>27</v>
      </c>
      <c r="I198" s="91">
        <f>Zebra!C90</f>
        <v>0</v>
      </c>
      <c r="J198" s="91">
        <f>Haarlemmermeer!C90</f>
        <v>22</v>
      </c>
      <c r="K198" s="91">
        <f>EndinetOB!C90</f>
        <v>52</v>
      </c>
      <c r="L198" s="92">
        <f t="shared" si="15"/>
        <v>801.47779801792615</v>
      </c>
      <c r="M198" s="80">
        <f t="shared" si="16"/>
        <v>2.9180216936970742E-2</v>
      </c>
      <c r="N198" s="97">
        <f t="shared" si="17"/>
        <v>28.538252164357385</v>
      </c>
      <c r="Q198" s="24"/>
    </row>
    <row r="199" spans="2:17">
      <c r="B199" s="21">
        <v>1991</v>
      </c>
      <c r="C199" s="91">
        <f>Cogas!C91</f>
        <v>13.868352127344552</v>
      </c>
      <c r="D199" s="91">
        <f>Enexis!C91</f>
        <v>293</v>
      </c>
      <c r="E199" s="91">
        <f>Intergas!C91</f>
        <v>25</v>
      </c>
      <c r="F199" s="91">
        <f>Liander!C91</f>
        <v>322.25043945817396</v>
      </c>
      <c r="G199" s="91">
        <f>Rendo!C91</f>
        <v>10</v>
      </c>
      <c r="H199" s="91">
        <f>Westland!C91</f>
        <v>37</v>
      </c>
      <c r="I199" s="91">
        <f>Zebra!C91</f>
        <v>0</v>
      </c>
      <c r="J199" s="91">
        <f>Haarlemmermeer!C91</f>
        <v>20</v>
      </c>
      <c r="K199" s="91">
        <f>EndinetOB!C91</f>
        <v>52</v>
      </c>
      <c r="L199" s="92">
        <f t="shared" si="15"/>
        <v>701.11879158551847</v>
      </c>
      <c r="M199" s="80">
        <f t="shared" si="16"/>
        <v>2.5526344569553026E-2</v>
      </c>
      <c r="N199" s="97">
        <f t="shared" si="17"/>
        <v>24.964764989022861</v>
      </c>
      <c r="Q199" s="24"/>
    </row>
    <row r="200" spans="2:17">
      <c r="B200" s="21">
        <v>1992</v>
      </c>
      <c r="C200" s="91">
        <f>Cogas!C92</f>
        <v>10.161505450785933</v>
      </c>
      <c r="D200" s="91">
        <f>Enexis!C92</f>
        <v>316</v>
      </c>
      <c r="E200" s="91">
        <f>Intergas!C92</f>
        <v>23</v>
      </c>
      <c r="F200" s="91">
        <f>Liander!C92</f>
        <v>302.83776238238033</v>
      </c>
      <c r="G200" s="91">
        <f>Rendo!C92</f>
        <v>16</v>
      </c>
      <c r="H200" s="91">
        <f>Westland!C92</f>
        <v>31</v>
      </c>
      <c r="I200" s="91">
        <f>Zebra!C92</f>
        <v>0</v>
      </c>
      <c r="J200" s="91">
        <f>Haarlemmermeer!C92</f>
        <v>17</v>
      </c>
      <c r="K200" s="91">
        <f>EndinetOB!C92</f>
        <v>36</v>
      </c>
      <c r="L200" s="92">
        <f t="shared" si="15"/>
        <v>698.99926783316619</v>
      </c>
      <c r="M200" s="80">
        <f t="shared" si="16"/>
        <v>2.5449176913693246E-2</v>
      </c>
      <c r="N200" s="97">
        <f t="shared" si="17"/>
        <v>24.889295021591995</v>
      </c>
      <c r="Q200" s="24"/>
    </row>
    <row r="201" spans="2:17">
      <c r="B201" s="21">
        <v>1993</v>
      </c>
      <c r="C201" s="91">
        <f>Cogas!C93</f>
        <v>12.073462988694644</v>
      </c>
      <c r="D201" s="91">
        <f>Enexis!C93</f>
        <v>322</v>
      </c>
      <c r="E201" s="91">
        <f>Intergas!C93</f>
        <v>21</v>
      </c>
      <c r="F201" s="91">
        <f>Liander!C93</f>
        <v>297.66104849550203</v>
      </c>
      <c r="G201" s="91">
        <f>Rendo!C93</f>
        <v>15</v>
      </c>
      <c r="H201" s="91">
        <f>Westland!C93</f>
        <v>37</v>
      </c>
      <c r="I201" s="91">
        <f>Zebra!C93</f>
        <v>0</v>
      </c>
      <c r="J201" s="91">
        <f>Haarlemmermeer!C93</f>
        <v>12</v>
      </c>
      <c r="K201" s="91">
        <f>EndinetOB!C93</f>
        <v>51</v>
      </c>
      <c r="L201" s="92">
        <f t="shared" si="15"/>
        <v>704.73451148419667</v>
      </c>
      <c r="M201" s="80">
        <f t="shared" si="16"/>
        <v>2.5657985759474537E-2</v>
      </c>
      <c r="N201" s="97">
        <f t="shared" si="17"/>
        <v>25.093510072766097</v>
      </c>
      <c r="Q201" s="24"/>
    </row>
    <row r="202" spans="2:17">
      <c r="B202" s="21">
        <v>1994</v>
      </c>
      <c r="C202" s="91">
        <f>Cogas!C94</f>
        <v>15.250605358877202</v>
      </c>
      <c r="D202" s="91">
        <f>Enexis!C94</f>
        <v>339</v>
      </c>
      <c r="E202" s="91">
        <f>Intergas!C94</f>
        <v>26</v>
      </c>
      <c r="F202" s="91">
        <f>Liander!C94</f>
        <v>269.18912211767145</v>
      </c>
      <c r="G202" s="91">
        <f>Rendo!C94</f>
        <v>19</v>
      </c>
      <c r="H202" s="91">
        <f>Westland!C94</f>
        <v>65</v>
      </c>
      <c r="I202" s="91">
        <f>Zebra!C94</f>
        <v>0</v>
      </c>
      <c r="J202" s="91">
        <f>Haarlemmermeer!C94</f>
        <v>10</v>
      </c>
      <c r="K202" s="91">
        <f>EndinetOB!C94</f>
        <v>29</v>
      </c>
      <c r="L202" s="92">
        <f t="shared" si="15"/>
        <v>733.43972747654857</v>
      </c>
      <c r="M202" s="80">
        <f t="shared" si="16"/>
        <v>2.6703085738476944E-2</v>
      </c>
      <c r="N202" s="97">
        <f t="shared" si="17"/>
        <v>26.11561785223045</v>
      </c>
      <c r="Q202" s="24"/>
    </row>
    <row r="203" spans="2:17">
      <c r="B203" s="21">
        <v>1995</v>
      </c>
      <c r="C203" s="91">
        <f>Cogas!C95</f>
        <v>16.424491917924652</v>
      </c>
      <c r="D203" s="91">
        <f>Enexis!C95</f>
        <v>512</v>
      </c>
      <c r="E203" s="91">
        <f>Intergas!C95</f>
        <v>24</v>
      </c>
      <c r="F203" s="91">
        <f>Liander!C95</f>
        <v>293.77851308034332</v>
      </c>
      <c r="G203" s="91">
        <f>Rendo!C95</f>
        <v>12</v>
      </c>
      <c r="H203" s="91">
        <f>Westland!C95</f>
        <v>88</v>
      </c>
      <c r="I203" s="91">
        <f>Zebra!C95</f>
        <v>0</v>
      </c>
      <c r="J203" s="91">
        <f>Haarlemmermeer!C95</f>
        <v>17</v>
      </c>
      <c r="K203" s="91">
        <f>EndinetOB!C95</f>
        <v>30</v>
      </c>
      <c r="L203" s="92">
        <f t="shared" si="15"/>
        <v>946.20300499826794</v>
      </c>
      <c r="M203" s="80">
        <f t="shared" si="16"/>
        <v>3.4449374668324283E-2</v>
      </c>
      <c r="N203" s="97">
        <f t="shared" si="17"/>
        <v>33.691488425621145</v>
      </c>
      <c r="Q203" s="24"/>
    </row>
    <row r="204" spans="2:17">
      <c r="B204" s="21">
        <v>1996</v>
      </c>
      <c r="C204" s="91">
        <f>Cogas!C96</f>
        <v>16.294932986025085</v>
      </c>
      <c r="D204" s="91">
        <f>Enexis!C96</f>
        <v>434</v>
      </c>
      <c r="E204" s="91">
        <f>Intergas!C96</f>
        <v>26</v>
      </c>
      <c r="F204" s="91">
        <f>Liander!C96</f>
        <v>265.30658670251267</v>
      </c>
      <c r="G204" s="91">
        <f>Rendo!C96</f>
        <v>21</v>
      </c>
      <c r="H204" s="91">
        <f>Westland!C96</f>
        <v>81</v>
      </c>
      <c r="I204" s="91">
        <f>Zebra!C96</f>
        <v>0</v>
      </c>
      <c r="J204" s="91">
        <f>Haarlemmermeer!C96</f>
        <v>15</v>
      </c>
      <c r="K204" s="91">
        <f>EndinetOB!C96</f>
        <v>36</v>
      </c>
      <c r="L204" s="92">
        <f t="shared" si="15"/>
        <v>843.60151968853779</v>
      </c>
      <c r="M204" s="80">
        <f t="shared" si="16"/>
        <v>3.0713858092821615E-2</v>
      </c>
      <c r="N204" s="97">
        <f t="shared" si="17"/>
        <v>30.038153214779541</v>
      </c>
      <c r="Q204" s="24"/>
    </row>
    <row r="205" spans="2:17">
      <c r="B205" s="21">
        <v>1997</v>
      </c>
      <c r="C205" s="91">
        <f>Cogas!C97</f>
        <v>12.186131673155552</v>
      </c>
      <c r="D205" s="91">
        <f>Enexis!C97</f>
        <v>320</v>
      </c>
      <c r="E205" s="91">
        <f>Intergas!C97</f>
        <v>43</v>
      </c>
      <c r="F205" s="91">
        <f>Liander!C97</f>
        <v>251.07062351359738</v>
      </c>
      <c r="G205" s="91">
        <f>Rendo!C97</f>
        <v>21</v>
      </c>
      <c r="H205" s="91">
        <f>Westland!C97</f>
        <v>71</v>
      </c>
      <c r="I205" s="91">
        <f>Zebra!C97</f>
        <v>0</v>
      </c>
      <c r="J205" s="91">
        <f>Haarlemmermeer!C97</f>
        <v>12</v>
      </c>
      <c r="K205" s="91">
        <f>EndinetOB!C97</f>
        <v>49</v>
      </c>
      <c r="L205" s="92">
        <f t="shared" si="15"/>
        <v>718.25675518675291</v>
      </c>
      <c r="M205" s="80">
        <f t="shared" si="16"/>
        <v>2.6150303832028748E-2</v>
      </c>
      <c r="N205" s="97">
        <f t="shared" si="17"/>
        <v>25.574997147724115</v>
      </c>
      <c r="Q205" s="24"/>
    </row>
    <row r="206" spans="2:17">
      <c r="B206" s="21">
        <v>1998</v>
      </c>
      <c r="C206" s="91">
        <f>Cogas!C98</f>
        <v>10.161298589161662</v>
      </c>
      <c r="D206" s="91">
        <f>Enexis!C98</f>
        <v>148</v>
      </c>
      <c r="E206" s="91">
        <f>Intergas!C98</f>
        <v>37</v>
      </c>
      <c r="F206" s="91">
        <f>Liander!C98</f>
        <v>274.36583600454969</v>
      </c>
      <c r="G206" s="91">
        <f>Rendo!C98</f>
        <v>13</v>
      </c>
      <c r="H206" s="91">
        <f>Westland!C98</f>
        <v>73</v>
      </c>
      <c r="I206" s="91">
        <f>Zebra!C98</f>
        <v>3</v>
      </c>
      <c r="J206" s="91">
        <f>Haarlemmermeer!C98</f>
        <v>16</v>
      </c>
      <c r="K206" s="91">
        <f>EndinetOB!C98</f>
        <v>58</v>
      </c>
      <c r="L206" s="92">
        <f t="shared" si="15"/>
        <v>558.52713459371137</v>
      </c>
      <c r="M206" s="80">
        <f t="shared" si="16"/>
        <v>2.0334865161498371E-2</v>
      </c>
      <c r="N206" s="97">
        <f t="shared" si="17"/>
        <v>19.887498127945406</v>
      </c>
      <c r="Q206" s="24"/>
    </row>
    <row r="207" spans="2:17">
      <c r="B207" s="21">
        <v>1999</v>
      </c>
      <c r="C207" s="91">
        <f>Cogas!C99</f>
        <v>11.889086414111441</v>
      </c>
      <c r="D207" s="91">
        <f>Enexis!C99</f>
        <v>152</v>
      </c>
      <c r="E207" s="91">
        <f>Intergas!C99</f>
        <v>23</v>
      </c>
      <c r="F207" s="91">
        <f>Liander!C99</f>
        <v>243.30555268327993</v>
      </c>
      <c r="G207" s="91">
        <f>Rendo!C99</f>
        <v>13</v>
      </c>
      <c r="H207" s="91">
        <f>Westland!C99</f>
        <v>118</v>
      </c>
      <c r="I207" s="91">
        <f>Zebra!C99</f>
        <v>0</v>
      </c>
      <c r="J207" s="91">
        <f>Haarlemmermeer!C99</f>
        <v>15</v>
      </c>
      <c r="K207" s="91">
        <f>EndinetOB!C99</f>
        <v>39</v>
      </c>
      <c r="L207" s="92">
        <f t="shared" si="15"/>
        <v>561.19463909739136</v>
      </c>
      <c r="M207" s="80">
        <f t="shared" si="16"/>
        <v>2.0431983709623128E-2</v>
      </c>
      <c r="N207" s="97">
        <f t="shared" si="17"/>
        <v>19.982480068011419</v>
      </c>
      <c r="Q207" s="24"/>
    </row>
    <row r="208" spans="2:17">
      <c r="B208" s="21">
        <v>2000</v>
      </c>
      <c r="C208" s="91">
        <f>Cogas!C100</f>
        <v>11.518311589676324</v>
      </c>
      <c r="D208" s="91">
        <f>Enexis!C100</f>
        <v>135</v>
      </c>
      <c r="E208" s="91">
        <f>Intergas!C100</f>
        <v>37</v>
      </c>
      <c r="F208" s="91">
        <f>Liander!C100</f>
        <v>199.3034846448144</v>
      </c>
      <c r="G208" s="91">
        <f>Rendo!C100</f>
        <v>12</v>
      </c>
      <c r="H208" s="91">
        <f>Westland!C100</f>
        <v>115</v>
      </c>
      <c r="I208" s="91">
        <f>Zebra!C100</f>
        <v>0</v>
      </c>
      <c r="J208" s="91">
        <f>Haarlemmermeer!C100</f>
        <v>17</v>
      </c>
      <c r="K208" s="91">
        <f>EndinetOB!C100</f>
        <v>52</v>
      </c>
      <c r="L208" s="92">
        <f t="shared" si="15"/>
        <v>509.82179623449076</v>
      </c>
      <c r="M208" s="80">
        <f t="shared" si="16"/>
        <v>1.8561600396304175E-2</v>
      </c>
      <c r="N208" s="97">
        <f t="shared" si="17"/>
        <v>18.153245187585483</v>
      </c>
      <c r="Q208" s="24"/>
    </row>
    <row r="209" spans="1:17">
      <c r="B209" s="21">
        <v>2001</v>
      </c>
      <c r="C209" s="91">
        <f>Cogas!C101</f>
        <v>12.248486979598125</v>
      </c>
      <c r="D209" s="91">
        <f>Enexis!C101</f>
        <v>142</v>
      </c>
      <c r="E209" s="91">
        <f>Intergas!C101</f>
        <v>29</v>
      </c>
      <c r="F209" s="91">
        <f>Liander!C101</f>
        <v>150.1247027194706</v>
      </c>
      <c r="G209" s="91">
        <f>Rendo!C101</f>
        <v>13</v>
      </c>
      <c r="H209" s="91">
        <f>Westland!C101</f>
        <v>74</v>
      </c>
      <c r="I209" s="91">
        <f>Zebra!C101</f>
        <v>0</v>
      </c>
      <c r="J209" s="91">
        <f>Haarlemmermeer!C101</f>
        <v>21</v>
      </c>
      <c r="K209" s="91">
        <f>EndinetOB!C101</f>
        <v>45</v>
      </c>
      <c r="L209" s="92">
        <f t="shared" si="15"/>
        <v>420.37318969906869</v>
      </c>
      <c r="M209" s="80">
        <f t="shared" si="16"/>
        <v>1.5304954048934017E-2</v>
      </c>
      <c r="N209" s="97">
        <f t="shared" si="17"/>
        <v>14.96824505985747</v>
      </c>
      <c r="Q209" s="24"/>
    </row>
    <row r="210" spans="1:17">
      <c r="B210" s="21">
        <v>2002</v>
      </c>
      <c r="C210" s="91">
        <f>Cogas!C102</f>
        <v>9.5253402680617203</v>
      </c>
      <c r="D210" s="91">
        <f>Enexis!C102</f>
        <v>137</v>
      </c>
      <c r="E210" s="91">
        <f>Intergas!C102</f>
        <v>45</v>
      </c>
      <c r="F210" s="91">
        <f>Liander!C102</f>
        <v>133.30038258711613</v>
      </c>
      <c r="G210" s="91">
        <f>Rendo!C102</f>
        <v>9</v>
      </c>
      <c r="H210" s="91">
        <f>Westland!C102</f>
        <v>36</v>
      </c>
      <c r="I210" s="91">
        <f>Zebra!C102</f>
        <v>1</v>
      </c>
      <c r="J210" s="91">
        <f>Haarlemmermeer!C102</f>
        <v>12</v>
      </c>
      <c r="K210" s="91">
        <f>EndinetOB!C102</f>
        <v>19</v>
      </c>
      <c r="L210" s="92">
        <f t="shared" si="15"/>
        <v>370.82572285517784</v>
      </c>
      <c r="M210" s="80">
        <f t="shared" si="16"/>
        <v>1.3501029055930328E-2</v>
      </c>
      <c r="N210" s="97">
        <f t="shared" si="17"/>
        <v>13.20400641669986</v>
      </c>
      <c r="Q210" s="24"/>
    </row>
    <row r="211" spans="1:17">
      <c r="B211" s="21">
        <v>2003</v>
      </c>
      <c r="C211" s="91">
        <f>Cogas!C103</f>
        <v>7.4943266790408174</v>
      </c>
      <c r="D211" s="91">
        <f>Enexis!C103</f>
        <v>127</v>
      </c>
      <c r="E211" s="91">
        <f>Intergas!C103</f>
        <v>19</v>
      </c>
      <c r="F211" s="91">
        <f>Liander!C103</f>
        <v>122.94695481335954</v>
      </c>
      <c r="G211" s="91">
        <f>Rendo!C103</f>
        <v>12</v>
      </c>
      <c r="H211" s="91">
        <f>Westland!C103</f>
        <v>30</v>
      </c>
      <c r="I211" s="91">
        <f>Zebra!C103</f>
        <v>0</v>
      </c>
      <c r="J211" s="91">
        <f>Haarlemmermeer!C103</f>
        <v>6</v>
      </c>
      <c r="K211" s="91">
        <f>EndinetOB!C103</f>
        <v>26</v>
      </c>
      <c r="L211" s="92">
        <f t="shared" si="15"/>
        <v>318.44128149240038</v>
      </c>
      <c r="M211" s="80">
        <f t="shared" si="16"/>
        <v>1.1593815447683028E-2</v>
      </c>
      <c r="N211" s="97">
        <f t="shared" si="17"/>
        <v>11.338751507834001</v>
      </c>
      <c r="Q211" s="24"/>
    </row>
    <row r="212" spans="1:17">
      <c r="B212" s="21">
        <v>2004</v>
      </c>
      <c r="C212" s="91">
        <f>Cogas!C104</f>
        <v>4.0620271780418058</v>
      </c>
      <c r="D212" s="91">
        <f>Enexis!C104</f>
        <v>153</v>
      </c>
      <c r="E212" s="91">
        <f>Intergas!C104</f>
        <v>27</v>
      </c>
      <c r="F212" s="91">
        <f>Liander!C104</f>
        <v>117.77024092648125</v>
      </c>
      <c r="G212" s="91">
        <f>Rendo!C104</f>
        <v>7</v>
      </c>
      <c r="H212" s="91">
        <f>Westland!C104</f>
        <v>38</v>
      </c>
      <c r="I212" s="91">
        <f>Zebra!C104</f>
        <v>0</v>
      </c>
      <c r="J212" s="91">
        <f>Haarlemmermeer!C104</f>
        <v>7</v>
      </c>
      <c r="K212" s="91">
        <f>EndinetOB!C104</f>
        <v>29</v>
      </c>
      <c r="L212" s="92">
        <f t="shared" si="15"/>
        <v>346.83226810452305</v>
      </c>
      <c r="M212" s="80">
        <f t="shared" si="16"/>
        <v>1.2627474958208661E-2</v>
      </c>
      <c r="N212" s="97">
        <f t="shared" si="17"/>
        <v>12.349670509128071</v>
      </c>
      <c r="Q212" s="24"/>
    </row>
    <row r="213" spans="1:17">
      <c r="B213" s="21">
        <v>2005</v>
      </c>
      <c r="C213" s="91">
        <f>Cogas!C105</f>
        <v>8.8388803678619183</v>
      </c>
      <c r="D213" s="91">
        <f>Enexis!C105</f>
        <v>158</v>
      </c>
      <c r="E213" s="91">
        <f>Intergas!C105</f>
        <v>11</v>
      </c>
      <c r="F213" s="91">
        <f>Liander!C105</f>
        <v>146.24216730431186</v>
      </c>
      <c r="G213" s="91">
        <f>Rendo!C105</f>
        <v>9</v>
      </c>
      <c r="H213" s="91">
        <f>Westland!C105</f>
        <v>36</v>
      </c>
      <c r="I213" s="91">
        <f>Zebra!C105</f>
        <v>0</v>
      </c>
      <c r="J213" s="91">
        <f>Haarlemmermeer!C105</f>
        <v>7</v>
      </c>
      <c r="K213" s="91">
        <f>EndinetOB!C105</f>
        <v>28</v>
      </c>
      <c r="L213" s="92">
        <f t="shared" si="15"/>
        <v>369.08104767217378</v>
      </c>
      <c r="M213" s="80">
        <f t="shared" si="16"/>
        <v>1.3437508892988186E-2</v>
      </c>
      <c r="N213" s="97">
        <f t="shared" si="17"/>
        <v>13.141883697342445</v>
      </c>
      <c r="Q213" s="24"/>
    </row>
    <row r="214" spans="1:17">
      <c r="B214" s="21">
        <v>2006</v>
      </c>
      <c r="C214" s="91">
        <f>Cogas!C106</f>
        <v>7.7505028709358879</v>
      </c>
      <c r="D214" s="91">
        <f>Enexis!C106</f>
        <v>177</v>
      </c>
      <c r="E214" s="91">
        <f>Intergas!C106</f>
        <v>10</v>
      </c>
      <c r="F214" s="91">
        <f>Liander!C106</f>
        <v>137.18291800227485</v>
      </c>
      <c r="G214" s="91">
        <f>Rendo!C106</f>
        <v>20</v>
      </c>
      <c r="H214" s="91">
        <f>Westland!C106</f>
        <v>68</v>
      </c>
      <c r="I214" s="91">
        <f>Zebra!C106</f>
        <v>0</v>
      </c>
      <c r="J214" s="91">
        <f>Haarlemmermeer!C106</f>
        <v>4</v>
      </c>
      <c r="K214" s="91">
        <f>EndinetOB!C106</f>
        <v>18</v>
      </c>
      <c r="L214" s="92">
        <f t="shared" si="15"/>
        <v>419.93342087321071</v>
      </c>
      <c r="M214" s="80">
        <f t="shared" si="16"/>
        <v>1.5288942938242758E-2</v>
      </c>
      <c r="N214" s="97">
        <f t="shared" si="17"/>
        <v>14.952586193601418</v>
      </c>
      <c r="Q214" s="24"/>
    </row>
    <row r="215" spans="1:17">
      <c r="B215" s="21">
        <v>2007</v>
      </c>
      <c r="C215" s="91">
        <f>Cogas!C107</f>
        <v>9.1118458106279476</v>
      </c>
      <c r="D215" s="91">
        <f>Enexis!C107</f>
        <v>257</v>
      </c>
      <c r="E215" s="91">
        <f>Intergas!C107</f>
        <v>15</v>
      </c>
      <c r="F215" s="91">
        <f>Liander!C107</f>
        <v>155.30141660634888</v>
      </c>
      <c r="G215" s="91">
        <f>Rendo!C107</f>
        <v>9</v>
      </c>
      <c r="H215" s="91">
        <f>Westland!C107</f>
        <v>102</v>
      </c>
      <c r="I215" s="91">
        <f>Zebra!C107</f>
        <v>0</v>
      </c>
      <c r="J215" s="91">
        <f>Haarlemmermeer!C107</f>
        <v>2</v>
      </c>
      <c r="K215" s="91">
        <f>EndinetOB!C107</f>
        <v>15</v>
      </c>
      <c r="L215" s="92">
        <f t="shared" si="15"/>
        <v>547.41326241697675</v>
      </c>
      <c r="M215" s="80">
        <f t="shared" si="16"/>
        <v>1.9930231119321663E-2</v>
      </c>
      <c r="N215" s="97">
        <f t="shared" si="17"/>
        <v>19.491766034696585</v>
      </c>
      <c r="Q215" s="24"/>
    </row>
    <row r="216" spans="1:17">
      <c r="B216" s="21">
        <v>2008</v>
      </c>
      <c r="C216" s="91">
        <f>Cogas!C108</f>
        <v>15.809881871045604</v>
      </c>
      <c r="D216" s="91">
        <f>Enexis!C108</f>
        <v>209</v>
      </c>
      <c r="E216" s="91">
        <f>Intergas!C108</f>
        <v>15</v>
      </c>
      <c r="F216" s="91">
        <f>Liander!C108</f>
        <v>199.3034846448144</v>
      </c>
      <c r="G216" s="91">
        <f>Rendo!C108</f>
        <v>19</v>
      </c>
      <c r="H216" s="91">
        <f>Westland!C108</f>
        <v>36</v>
      </c>
      <c r="I216" s="91">
        <f>Zebra!C108</f>
        <v>0</v>
      </c>
      <c r="J216" s="91">
        <f>Haarlemmermeer!C108</f>
        <v>2</v>
      </c>
      <c r="K216" s="91">
        <f>EndinetOB!C108</f>
        <v>13</v>
      </c>
      <c r="L216" s="93">
        <f t="shared" si="15"/>
        <v>494.11336651585998</v>
      </c>
      <c r="M216" s="83">
        <f t="shared" si="16"/>
        <v>1.7989687627089135E-2</v>
      </c>
      <c r="N216" s="97">
        <f>M216*$N$217</f>
        <v>17.593914499293174</v>
      </c>
      <c r="Q216" s="24"/>
    </row>
    <row r="217" spans="1:17"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2"/>
      <c r="N217" s="32">
        <f>EndinetRE!G113</f>
        <v>978</v>
      </c>
      <c r="Q217" s="84"/>
    </row>
    <row r="218" spans="1:17">
      <c r="D218" s="94"/>
      <c r="F218" s="94"/>
      <c r="J218" s="84"/>
      <c r="M218" s="95"/>
      <c r="P218" s="35"/>
      <c r="Q218" s="24"/>
    </row>
    <row r="219" spans="1:17" ht="15">
      <c r="A219" s="168" t="s">
        <v>25</v>
      </c>
      <c r="B219" s="168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P219" s="35"/>
      <c r="Q219" s="24"/>
    </row>
    <row r="220" spans="1:17">
      <c r="N220" s="34"/>
      <c r="P220" s="35"/>
      <c r="Q220" s="24"/>
    </row>
    <row r="221" spans="1:17" ht="30">
      <c r="A221" s="20" t="s">
        <v>47</v>
      </c>
      <c r="B221" s="75" t="s">
        <v>0</v>
      </c>
      <c r="C221" s="66" t="s">
        <v>1</v>
      </c>
      <c r="D221" s="66" t="s">
        <v>19</v>
      </c>
      <c r="E221" s="66" t="s">
        <v>2</v>
      </c>
      <c r="F221" s="66" t="s">
        <v>55</v>
      </c>
      <c r="G221" s="66" t="s">
        <v>3</v>
      </c>
      <c r="H221" s="66" t="s">
        <v>4</v>
      </c>
      <c r="I221" s="66" t="s">
        <v>20</v>
      </c>
      <c r="J221" s="66" t="s">
        <v>21</v>
      </c>
      <c r="K221" s="66" t="s">
        <v>6</v>
      </c>
      <c r="L221" s="66" t="s">
        <v>7</v>
      </c>
      <c r="M221" s="66" t="s">
        <v>8</v>
      </c>
      <c r="N221" s="66" t="s">
        <v>5</v>
      </c>
      <c r="P221" s="35"/>
      <c r="Q221" s="24"/>
    </row>
    <row r="222" spans="1:17" ht="15">
      <c r="A222" s="76"/>
      <c r="B222" s="21">
        <v>1958</v>
      </c>
      <c r="C222" s="60">
        <f>Cogas!E4</f>
        <v>25</v>
      </c>
      <c r="D222" s="60">
        <f>DNWB!E4</f>
        <v>25</v>
      </c>
      <c r="E222" s="60">
        <f>Enexis!E4</f>
        <v>25</v>
      </c>
      <c r="F222" s="60">
        <f>Haarlemmermeer!E4</f>
        <v>15</v>
      </c>
      <c r="G222" s="60">
        <f>Intergas!E4</f>
        <v>15</v>
      </c>
      <c r="H222" s="100">
        <f>Liander!E4</f>
        <v>25</v>
      </c>
      <c r="I222" s="60">
        <f>EndinetRE!D4</f>
        <v>45</v>
      </c>
      <c r="J222" s="60">
        <f>EndinetOB!E4</f>
        <v>20</v>
      </c>
      <c r="K222" s="60">
        <f>Stedin!E4</f>
        <v>25</v>
      </c>
      <c r="L222" s="60">
        <f>Westland!E4</f>
        <v>20</v>
      </c>
      <c r="M222" s="60">
        <f>Zebra!E4</f>
        <v>25</v>
      </c>
      <c r="N222" s="101">
        <f t="shared" ref="N222:N251" si="18">ROUND(SUMPRODUCT($C222:$M222,$C$273:$M$273)/SUM($C$273:$M$273),0)</f>
        <v>25</v>
      </c>
      <c r="P222" s="35"/>
      <c r="Q222" s="24"/>
    </row>
    <row r="223" spans="1:17" ht="15">
      <c r="A223" s="76"/>
      <c r="B223" s="74">
        <v>1959</v>
      </c>
      <c r="C223" s="60">
        <f>Cogas!E5</f>
        <v>25</v>
      </c>
      <c r="D223" s="60">
        <f>DNWB!E5</f>
        <v>25</v>
      </c>
      <c r="E223" s="60">
        <f>Enexis!E5</f>
        <v>25</v>
      </c>
      <c r="F223" s="60">
        <f>Haarlemmermeer!E5</f>
        <v>15</v>
      </c>
      <c r="G223" s="60">
        <f>Intergas!E5</f>
        <v>15</v>
      </c>
      <c r="H223" s="100">
        <f>Liander!E5</f>
        <v>25</v>
      </c>
      <c r="I223" s="60">
        <f>EndinetRE!D5</f>
        <v>45</v>
      </c>
      <c r="J223" s="60">
        <f>EndinetOB!E5</f>
        <v>20</v>
      </c>
      <c r="K223" s="60">
        <f>Stedin!E5</f>
        <v>25</v>
      </c>
      <c r="L223" s="60">
        <f>Westland!E5</f>
        <v>20</v>
      </c>
      <c r="M223" s="60">
        <f>Zebra!E5</f>
        <v>25</v>
      </c>
      <c r="N223" s="101">
        <f t="shared" si="18"/>
        <v>25</v>
      </c>
      <c r="P223" s="35"/>
      <c r="Q223" s="24"/>
    </row>
    <row r="224" spans="1:17" ht="15">
      <c r="A224" s="76"/>
      <c r="B224" s="21">
        <v>1960</v>
      </c>
      <c r="C224" s="60">
        <f>Cogas!E6</f>
        <v>25</v>
      </c>
      <c r="D224" s="60">
        <f>DNWB!E6</f>
        <v>25</v>
      </c>
      <c r="E224" s="60">
        <f>Enexis!E6</f>
        <v>25</v>
      </c>
      <c r="F224" s="60">
        <f>Haarlemmermeer!E6</f>
        <v>15</v>
      </c>
      <c r="G224" s="60">
        <f>Intergas!E6</f>
        <v>15</v>
      </c>
      <c r="H224" s="100">
        <f>Liander!E6</f>
        <v>25</v>
      </c>
      <c r="I224" s="60">
        <f>EndinetRE!D6</f>
        <v>45</v>
      </c>
      <c r="J224" s="60">
        <f>EndinetOB!E6</f>
        <v>20</v>
      </c>
      <c r="K224" s="60">
        <f>Stedin!E6</f>
        <v>25</v>
      </c>
      <c r="L224" s="60">
        <f>Westland!E6</f>
        <v>20</v>
      </c>
      <c r="M224" s="60">
        <f>Zebra!E6</f>
        <v>25</v>
      </c>
      <c r="N224" s="101">
        <f t="shared" si="18"/>
        <v>25</v>
      </c>
    </row>
    <row r="225" spans="1:14" ht="15">
      <c r="A225" s="76"/>
      <c r="B225" s="74">
        <v>1961</v>
      </c>
      <c r="C225" s="60">
        <f>Cogas!E7</f>
        <v>25</v>
      </c>
      <c r="D225" s="60">
        <f>DNWB!E7</f>
        <v>25</v>
      </c>
      <c r="E225" s="60">
        <f>Enexis!E7</f>
        <v>25</v>
      </c>
      <c r="F225" s="60">
        <f>Haarlemmermeer!E7</f>
        <v>15</v>
      </c>
      <c r="G225" s="60">
        <f>Intergas!E7</f>
        <v>15</v>
      </c>
      <c r="H225" s="100">
        <f>Liander!E7</f>
        <v>25</v>
      </c>
      <c r="I225" s="60">
        <f>EndinetRE!D7</f>
        <v>45</v>
      </c>
      <c r="J225" s="60">
        <f>EndinetOB!E7</f>
        <v>20</v>
      </c>
      <c r="K225" s="60">
        <f>Stedin!E7</f>
        <v>25</v>
      </c>
      <c r="L225" s="60">
        <f>Westland!E7</f>
        <v>20</v>
      </c>
      <c r="M225" s="60">
        <f>Zebra!E7</f>
        <v>25</v>
      </c>
      <c r="N225" s="101">
        <f t="shared" si="18"/>
        <v>25</v>
      </c>
    </row>
    <row r="226" spans="1:14" ht="15">
      <c r="A226" s="76"/>
      <c r="B226" s="21">
        <v>1962</v>
      </c>
      <c r="C226" s="60">
        <f>Cogas!E8</f>
        <v>25</v>
      </c>
      <c r="D226" s="60">
        <f>DNWB!E8</f>
        <v>25</v>
      </c>
      <c r="E226" s="60">
        <f>Enexis!E8</f>
        <v>25</v>
      </c>
      <c r="F226" s="60">
        <f>Haarlemmermeer!E8</f>
        <v>15</v>
      </c>
      <c r="G226" s="60">
        <f>Intergas!E8</f>
        <v>15</v>
      </c>
      <c r="H226" s="100">
        <f>Liander!E8</f>
        <v>25</v>
      </c>
      <c r="I226" s="60">
        <f>EndinetRE!D8</f>
        <v>45</v>
      </c>
      <c r="J226" s="60">
        <f>EndinetOB!E8</f>
        <v>20</v>
      </c>
      <c r="K226" s="60">
        <f>Stedin!E8</f>
        <v>25</v>
      </c>
      <c r="L226" s="60">
        <f>Westland!E8</f>
        <v>20</v>
      </c>
      <c r="M226" s="60">
        <f>Zebra!E8</f>
        <v>25</v>
      </c>
      <c r="N226" s="101">
        <f t="shared" si="18"/>
        <v>25</v>
      </c>
    </row>
    <row r="227" spans="1:14">
      <c r="B227" s="74">
        <v>1963</v>
      </c>
      <c r="C227" s="60">
        <f>Cogas!E9</f>
        <v>25</v>
      </c>
      <c r="D227" s="60">
        <f>DNWB!E9</f>
        <v>25</v>
      </c>
      <c r="E227" s="60">
        <f>Enexis!E9</f>
        <v>25</v>
      </c>
      <c r="F227" s="60">
        <f>Haarlemmermeer!E9</f>
        <v>15</v>
      </c>
      <c r="G227" s="60">
        <f>Intergas!E9</f>
        <v>15</v>
      </c>
      <c r="H227" s="100">
        <f>Liander!E9</f>
        <v>25</v>
      </c>
      <c r="I227" s="60">
        <f>EndinetRE!D9</f>
        <v>45</v>
      </c>
      <c r="J227" s="60">
        <f>EndinetOB!E9</f>
        <v>20</v>
      </c>
      <c r="K227" s="60">
        <f>Stedin!E9</f>
        <v>25</v>
      </c>
      <c r="L227" s="60">
        <f>Westland!E9</f>
        <v>20</v>
      </c>
      <c r="M227" s="60">
        <f>Zebra!E9</f>
        <v>25</v>
      </c>
      <c r="N227" s="101">
        <f t="shared" si="18"/>
        <v>25</v>
      </c>
    </row>
    <row r="228" spans="1:14">
      <c r="B228" s="21">
        <v>1964</v>
      </c>
      <c r="C228" s="60">
        <f>Cogas!E10</f>
        <v>25</v>
      </c>
      <c r="D228" s="60">
        <f>DNWB!E10</f>
        <v>25</v>
      </c>
      <c r="E228" s="60">
        <f>Enexis!E10</f>
        <v>25</v>
      </c>
      <c r="F228" s="60">
        <f>Haarlemmermeer!E10</f>
        <v>15</v>
      </c>
      <c r="G228" s="60">
        <f>Intergas!E10</f>
        <v>15</v>
      </c>
      <c r="H228" s="100">
        <f>Liander!E10</f>
        <v>25</v>
      </c>
      <c r="I228" s="60">
        <f>EndinetRE!D10</f>
        <v>45</v>
      </c>
      <c r="J228" s="60">
        <f>EndinetOB!E10</f>
        <v>20</v>
      </c>
      <c r="K228" s="60">
        <f>Stedin!E10</f>
        <v>25</v>
      </c>
      <c r="L228" s="60">
        <f>Westland!E10</f>
        <v>20</v>
      </c>
      <c r="M228" s="60">
        <f>Zebra!E10</f>
        <v>25</v>
      </c>
      <c r="N228" s="101">
        <f t="shared" si="18"/>
        <v>25</v>
      </c>
    </row>
    <row r="229" spans="1:14">
      <c r="B229" s="21">
        <v>1965</v>
      </c>
      <c r="C229" s="60">
        <f>Cogas!E11</f>
        <v>25</v>
      </c>
      <c r="D229" s="60">
        <f>DNWB!E11</f>
        <v>25</v>
      </c>
      <c r="E229" s="60">
        <f>Enexis!E11</f>
        <v>25</v>
      </c>
      <c r="F229" s="60">
        <f>Haarlemmermeer!E11</f>
        <v>15</v>
      </c>
      <c r="G229" s="60">
        <f>Intergas!E11</f>
        <v>15</v>
      </c>
      <c r="H229" s="100">
        <f>Liander!E11</f>
        <v>25</v>
      </c>
      <c r="I229" s="60">
        <f>EndinetRE!D11</f>
        <v>45</v>
      </c>
      <c r="J229" s="60">
        <f>EndinetOB!E11</f>
        <v>20</v>
      </c>
      <c r="K229" s="60">
        <f>Stedin!E11</f>
        <v>25</v>
      </c>
      <c r="L229" s="60">
        <f>Westland!E11</f>
        <v>20</v>
      </c>
      <c r="M229" s="60">
        <f>Zebra!E11</f>
        <v>25</v>
      </c>
      <c r="N229" s="101">
        <f t="shared" si="18"/>
        <v>25</v>
      </c>
    </row>
    <row r="230" spans="1:14">
      <c r="B230" s="21">
        <v>1966</v>
      </c>
      <c r="C230" s="60">
        <f>Cogas!E12</f>
        <v>25</v>
      </c>
      <c r="D230" s="60">
        <f>DNWB!E12</f>
        <v>25</v>
      </c>
      <c r="E230" s="60">
        <f>Enexis!E12</f>
        <v>25</v>
      </c>
      <c r="F230" s="60">
        <f>Haarlemmermeer!E12</f>
        <v>15</v>
      </c>
      <c r="G230" s="60">
        <f>Intergas!E12</f>
        <v>15</v>
      </c>
      <c r="H230" s="100">
        <f>Liander!E12</f>
        <v>25</v>
      </c>
      <c r="I230" s="60">
        <f>EndinetRE!D12</f>
        <v>45</v>
      </c>
      <c r="J230" s="60">
        <f>EndinetOB!E12</f>
        <v>20</v>
      </c>
      <c r="K230" s="60">
        <f>Stedin!E12</f>
        <v>25</v>
      </c>
      <c r="L230" s="60">
        <f>Westland!E12</f>
        <v>20</v>
      </c>
      <c r="M230" s="60">
        <f>Zebra!E12</f>
        <v>25</v>
      </c>
      <c r="N230" s="101">
        <f t="shared" si="18"/>
        <v>25</v>
      </c>
    </row>
    <row r="231" spans="1:14">
      <c r="B231" s="21">
        <v>1967</v>
      </c>
      <c r="C231" s="60">
        <f>Cogas!E13</f>
        <v>25</v>
      </c>
      <c r="D231" s="60">
        <f>DNWB!E13</f>
        <v>25</v>
      </c>
      <c r="E231" s="60">
        <f>Enexis!E13</f>
        <v>25</v>
      </c>
      <c r="F231" s="60">
        <f>Haarlemmermeer!E13</f>
        <v>15</v>
      </c>
      <c r="G231" s="60">
        <f>Intergas!E13</f>
        <v>15</v>
      </c>
      <c r="H231" s="100">
        <f>Liander!E13</f>
        <v>25</v>
      </c>
      <c r="I231" s="60">
        <f>EndinetRE!D13</f>
        <v>45</v>
      </c>
      <c r="J231" s="60">
        <f>EndinetOB!E13</f>
        <v>20</v>
      </c>
      <c r="K231" s="60">
        <f>Stedin!E13</f>
        <v>25</v>
      </c>
      <c r="L231" s="60">
        <f>Westland!E13</f>
        <v>20</v>
      </c>
      <c r="M231" s="60">
        <f>Zebra!E13</f>
        <v>25</v>
      </c>
      <c r="N231" s="101">
        <f t="shared" si="18"/>
        <v>25</v>
      </c>
    </row>
    <row r="232" spans="1:14">
      <c r="B232" s="21">
        <v>1968</v>
      </c>
      <c r="C232" s="60">
        <f>Cogas!E14</f>
        <v>25</v>
      </c>
      <c r="D232" s="60">
        <f>DNWB!E14</f>
        <v>25</v>
      </c>
      <c r="E232" s="60">
        <f>Enexis!E14</f>
        <v>25</v>
      </c>
      <c r="F232" s="60">
        <f>Haarlemmermeer!E14</f>
        <v>15</v>
      </c>
      <c r="G232" s="60">
        <f>Intergas!E14</f>
        <v>15</v>
      </c>
      <c r="H232" s="100">
        <f>Liander!E14</f>
        <v>25</v>
      </c>
      <c r="I232" s="60">
        <f>EndinetRE!D14</f>
        <v>45</v>
      </c>
      <c r="J232" s="60">
        <f>EndinetOB!E14</f>
        <v>20</v>
      </c>
      <c r="K232" s="60">
        <f>Stedin!E14</f>
        <v>25</v>
      </c>
      <c r="L232" s="60">
        <f>Westland!E14</f>
        <v>20</v>
      </c>
      <c r="M232" s="60">
        <f>Zebra!E14</f>
        <v>25</v>
      </c>
      <c r="N232" s="101">
        <f t="shared" si="18"/>
        <v>25</v>
      </c>
    </row>
    <row r="233" spans="1:14">
      <c r="B233" s="21">
        <v>1969</v>
      </c>
      <c r="C233" s="60">
        <f>Cogas!E15</f>
        <v>25</v>
      </c>
      <c r="D233" s="60">
        <f>DNWB!E15</f>
        <v>25</v>
      </c>
      <c r="E233" s="60">
        <f>Enexis!E15</f>
        <v>25</v>
      </c>
      <c r="F233" s="60">
        <f>Haarlemmermeer!E15</f>
        <v>15</v>
      </c>
      <c r="G233" s="60">
        <f>Intergas!E15</f>
        <v>15</v>
      </c>
      <c r="H233" s="100">
        <f>Liander!E15</f>
        <v>25</v>
      </c>
      <c r="I233" s="60">
        <f>EndinetRE!D15</f>
        <v>45</v>
      </c>
      <c r="J233" s="60">
        <f>EndinetOB!E15</f>
        <v>20</v>
      </c>
      <c r="K233" s="60">
        <f>Stedin!E15</f>
        <v>25</v>
      </c>
      <c r="L233" s="60">
        <f>Westland!E15</f>
        <v>20</v>
      </c>
      <c r="M233" s="60">
        <f>Zebra!E15</f>
        <v>25</v>
      </c>
      <c r="N233" s="101">
        <f t="shared" si="18"/>
        <v>25</v>
      </c>
    </row>
    <row r="234" spans="1:14">
      <c r="B234" s="21">
        <v>1970</v>
      </c>
      <c r="C234" s="60">
        <f>Cogas!E16</f>
        <v>25</v>
      </c>
      <c r="D234" s="60">
        <f>DNWB!E16</f>
        <v>25</v>
      </c>
      <c r="E234" s="60">
        <f>Enexis!E16</f>
        <v>25</v>
      </c>
      <c r="F234" s="60">
        <f>Haarlemmermeer!E16</f>
        <v>15</v>
      </c>
      <c r="G234" s="60">
        <f>Intergas!E16</f>
        <v>15</v>
      </c>
      <c r="H234" s="100">
        <f>Liander!E16</f>
        <v>25</v>
      </c>
      <c r="I234" s="60">
        <f>EndinetRE!D16</f>
        <v>45</v>
      </c>
      <c r="J234" s="60">
        <f>EndinetOB!E16</f>
        <v>20</v>
      </c>
      <c r="K234" s="60">
        <f>Stedin!E16</f>
        <v>25</v>
      </c>
      <c r="L234" s="60">
        <f>Westland!E16</f>
        <v>20</v>
      </c>
      <c r="M234" s="60">
        <f>Zebra!E16</f>
        <v>25</v>
      </c>
      <c r="N234" s="101">
        <f t="shared" si="18"/>
        <v>25</v>
      </c>
    </row>
    <row r="235" spans="1:14">
      <c r="B235" s="21">
        <v>1971</v>
      </c>
      <c r="C235" s="60">
        <f>Cogas!E17</f>
        <v>25</v>
      </c>
      <c r="D235" s="60">
        <f>DNWB!E17</f>
        <v>25</v>
      </c>
      <c r="E235" s="60">
        <f>Enexis!E17</f>
        <v>25</v>
      </c>
      <c r="F235" s="60">
        <f>Haarlemmermeer!E17</f>
        <v>15</v>
      </c>
      <c r="G235" s="60">
        <f>Intergas!E17</f>
        <v>15</v>
      </c>
      <c r="H235" s="100">
        <f>Liander!E17</f>
        <v>25</v>
      </c>
      <c r="I235" s="60">
        <f>EndinetRE!D17</f>
        <v>45</v>
      </c>
      <c r="J235" s="60">
        <f>EndinetOB!E17</f>
        <v>20</v>
      </c>
      <c r="K235" s="60">
        <f>Stedin!E17</f>
        <v>25</v>
      </c>
      <c r="L235" s="60">
        <f>Westland!E17</f>
        <v>20</v>
      </c>
      <c r="M235" s="60">
        <f>Zebra!E17</f>
        <v>25</v>
      </c>
      <c r="N235" s="101">
        <f t="shared" si="18"/>
        <v>25</v>
      </c>
    </row>
    <row r="236" spans="1:14">
      <c r="B236" s="21">
        <v>1972</v>
      </c>
      <c r="C236" s="60">
        <f>Cogas!E18</f>
        <v>25</v>
      </c>
      <c r="D236" s="60">
        <f>DNWB!E18</f>
        <v>25</v>
      </c>
      <c r="E236" s="60">
        <f>Enexis!E18</f>
        <v>25</v>
      </c>
      <c r="F236" s="60">
        <f>Haarlemmermeer!E18</f>
        <v>15</v>
      </c>
      <c r="G236" s="60">
        <f>Intergas!E18</f>
        <v>15</v>
      </c>
      <c r="H236" s="100">
        <f>Liander!E18</f>
        <v>25</v>
      </c>
      <c r="I236" s="60">
        <f>EndinetRE!D18</f>
        <v>45</v>
      </c>
      <c r="J236" s="60">
        <f>EndinetOB!E18</f>
        <v>20</v>
      </c>
      <c r="K236" s="60">
        <f>Stedin!E18</f>
        <v>25</v>
      </c>
      <c r="L236" s="60">
        <f>Westland!E18</f>
        <v>20</v>
      </c>
      <c r="M236" s="60">
        <f>Zebra!E18</f>
        <v>25</v>
      </c>
      <c r="N236" s="101">
        <f t="shared" si="18"/>
        <v>25</v>
      </c>
    </row>
    <row r="237" spans="1:14">
      <c r="B237" s="21">
        <v>1973</v>
      </c>
      <c r="C237" s="60">
        <f>Cogas!E19</f>
        <v>25</v>
      </c>
      <c r="D237" s="60">
        <f>DNWB!E19</f>
        <v>25</v>
      </c>
      <c r="E237" s="60">
        <f>Enexis!E19</f>
        <v>25</v>
      </c>
      <c r="F237" s="60">
        <f>Haarlemmermeer!E19</f>
        <v>15</v>
      </c>
      <c r="G237" s="60">
        <f>Intergas!E19</f>
        <v>15</v>
      </c>
      <c r="H237" s="100">
        <f>Liander!E19</f>
        <v>25</v>
      </c>
      <c r="I237" s="60">
        <f>EndinetRE!D19</f>
        <v>45</v>
      </c>
      <c r="J237" s="60">
        <f>EndinetOB!E19</f>
        <v>20</v>
      </c>
      <c r="K237" s="60">
        <f>Stedin!E19</f>
        <v>25</v>
      </c>
      <c r="L237" s="60">
        <f>Westland!E19</f>
        <v>20</v>
      </c>
      <c r="M237" s="60">
        <f>Zebra!E19</f>
        <v>25</v>
      </c>
      <c r="N237" s="101">
        <f t="shared" si="18"/>
        <v>25</v>
      </c>
    </row>
    <row r="238" spans="1:14">
      <c r="B238" s="21">
        <v>1974</v>
      </c>
      <c r="C238" s="60">
        <f>Cogas!E20</f>
        <v>25</v>
      </c>
      <c r="D238" s="60">
        <f>DNWB!E20</f>
        <v>25</v>
      </c>
      <c r="E238" s="60">
        <f>Enexis!E20</f>
        <v>25</v>
      </c>
      <c r="F238" s="60">
        <f>Haarlemmermeer!E20</f>
        <v>15</v>
      </c>
      <c r="G238" s="60">
        <f>Intergas!E20</f>
        <v>15</v>
      </c>
      <c r="H238" s="100">
        <f>Liander!E20</f>
        <v>25</v>
      </c>
      <c r="I238" s="60">
        <f>EndinetRE!D20</f>
        <v>45</v>
      </c>
      <c r="J238" s="60">
        <f>EndinetOB!E20</f>
        <v>20</v>
      </c>
      <c r="K238" s="60">
        <f>Stedin!E20</f>
        <v>25</v>
      </c>
      <c r="L238" s="60">
        <f>Westland!E20</f>
        <v>20</v>
      </c>
      <c r="M238" s="60">
        <f>Zebra!E20</f>
        <v>25</v>
      </c>
      <c r="N238" s="101">
        <f t="shared" si="18"/>
        <v>25</v>
      </c>
    </row>
    <row r="239" spans="1:14">
      <c r="B239" s="21">
        <v>1975</v>
      </c>
      <c r="C239" s="60">
        <f>Cogas!E21</f>
        <v>25</v>
      </c>
      <c r="D239" s="60">
        <f>DNWB!E21</f>
        <v>25</v>
      </c>
      <c r="E239" s="60">
        <f>Enexis!E21</f>
        <v>25</v>
      </c>
      <c r="F239" s="60">
        <f>Haarlemmermeer!E21</f>
        <v>15</v>
      </c>
      <c r="G239" s="60">
        <f>Intergas!E21</f>
        <v>15</v>
      </c>
      <c r="H239" s="100">
        <f>Liander!E21</f>
        <v>25</v>
      </c>
      <c r="I239" s="60">
        <f>EndinetRE!D21</f>
        <v>45</v>
      </c>
      <c r="J239" s="60">
        <f>EndinetOB!E21</f>
        <v>20</v>
      </c>
      <c r="K239" s="60">
        <f>Stedin!E21</f>
        <v>25</v>
      </c>
      <c r="L239" s="60">
        <f>Westland!E21</f>
        <v>20</v>
      </c>
      <c r="M239" s="60">
        <f>Zebra!E21</f>
        <v>25</v>
      </c>
      <c r="N239" s="101">
        <f t="shared" si="18"/>
        <v>25</v>
      </c>
    </row>
    <row r="240" spans="1:14">
      <c r="B240" s="21">
        <v>1976</v>
      </c>
      <c r="C240" s="60">
        <f>Cogas!E22</f>
        <v>25</v>
      </c>
      <c r="D240" s="60">
        <f>DNWB!E22</f>
        <v>25</v>
      </c>
      <c r="E240" s="60">
        <f>Enexis!E22</f>
        <v>25</v>
      </c>
      <c r="F240" s="60">
        <f>Haarlemmermeer!E22</f>
        <v>15</v>
      </c>
      <c r="G240" s="60">
        <f>Intergas!E22</f>
        <v>15</v>
      </c>
      <c r="H240" s="100">
        <f>Liander!E22</f>
        <v>25</v>
      </c>
      <c r="I240" s="60">
        <f>EndinetRE!D22</f>
        <v>45</v>
      </c>
      <c r="J240" s="60">
        <f>EndinetOB!E22</f>
        <v>20</v>
      </c>
      <c r="K240" s="60">
        <f>Stedin!E22</f>
        <v>25</v>
      </c>
      <c r="L240" s="60">
        <f>Westland!E22</f>
        <v>20</v>
      </c>
      <c r="M240" s="60">
        <f>Zebra!E22</f>
        <v>25</v>
      </c>
      <c r="N240" s="101">
        <f t="shared" si="18"/>
        <v>25</v>
      </c>
    </row>
    <row r="241" spans="2:14">
      <c r="B241" s="21">
        <v>1977</v>
      </c>
      <c r="C241" s="60">
        <f>Cogas!E23</f>
        <v>25</v>
      </c>
      <c r="D241" s="60">
        <f>DNWB!E23</f>
        <v>25</v>
      </c>
      <c r="E241" s="60">
        <f>Enexis!E23</f>
        <v>25</v>
      </c>
      <c r="F241" s="60">
        <f>Haarlemmermeer!E23</f>
        <v>15</v>
      </c>
      <c r="G241" s="60">
        <f>Intergas!E23</f>
        <v>15</v>
      </c>
      <c r="H241" s="100">
        <f>Liander!E23</f>
        <v>25</v>
      </c>
      <c r="I241" s="60">
        <f>EndinetRE!D23</f>
        <v>45</v>
      </c>
      <c r="J241" s="60">
        <f>EndinetOB!E23</f>
        <v>20</v>
      </c>
      <c r="K241" s="60">
        <f>Stedin!E23</f>
        <v>25</v>
      </c>
      <c r="L241" s="60">
        <f>Westland!E23</f>
        <v>20</v>
      </c>
      <c r="M241" s="60">
        <f>Zebra!E23</f>
        <v>25</v>
      </c>
      <c r="N241" s="101">
        <f t="shared" si="18"/>
        <v>25</v>
      </c>
    </row>
    <row r="242" spans="2:14">
      <c r="B242" s="21">
        <v>1978</v>
      </c>
      <c r="C242" s="60">
        <f>Cogas!E24</f>
        <v>25</v>
      </c>
      <c r="D242" s="60">
        <f>DNWB!E24</f>
        <v>25</v>
      </c>
      <c r="E242" s="60">
        <f>Enexis!E24</f>
        <v>25</v>
      </c>
      <c r="F242" s="60">
        <f>Haarlemmermeer!E24</f>
        <v>15</v>
      </c>
      <c r="G242" s="60">
        <f>Intergas!E24</f>
        <v>15</v>
      </c>
      <c r="H242" s="100">
        <f>Liander!E24</f>
        <v>25</v>
      </c>
      <c r="I242" s="60">
        <f>EndinetRE!D24</f>
        <v>45</v>
      </c>
      <c r="J242" s="60">
        <f>EndinetOB!E24</f>
        <v>20</v>
      </c>
      <c r="K242" s="60">
        <f>Stedin!E24</f>
        <v>25</v>
      </c>
      <c r="L242" s="60">
        <f>Westland!E24</f>
        <v>20</v>
      </c>
      <c r="M242" s="60">
        <f>Zebra!E24</f>
        <v>25</v>
      </c>
      <c r="N242" s="101">
        <f t="shared" si="18"/>
        <v>25</v>
      </c>
    </row>
    <row r="243" spans="2:14">
      <c r="B243" s="21">
        <v>1979</v>
      </c>
      <c r="C243" s="60">
        <f>Cogas!E25</f>
        <v>25</v>
      </c>
      <c r="D243" s="60">
        <f>DNWB!E25</f>
        <v>25</v>
      </c>
      <c r="E243" s="60">
        <f>Enexis!E25</f>
        <v>25</v>
      </c>
      <c r="F243" s="60">
        <f>Haarlemmermeer!E25</f>
        <v>15</v>
      </c>
      <c r="G243" s="60">
        <f>Intergas!E25</f>
        <v>15</v>
      </c>
      <c r="H243" s="100">
        <f>Liander!E25</f>
        <v>25</v>
      </c>
      <c r="I243" s="60">
        <f>EndinetRE!D25</f>
        <v>45</v>
      </c>
      <c r="J243" s="60">
        <f>EndinetOB!E25</f>
        <v>20</v>
      </c>
      <c r="K243" s="60">
        <f>Stedin!E25</f>
        <v>25</v>
      </c>
      <c r="L243" s="60">
        <f>Westland!E25</f>
        <v>20</v>
      </c>
      <c r="M243" s="60">
        <f>Zebra!E25</f>
        <v>25</v>
      </c>
      <c r="N243" s="101">
        <f t="shared" si="18"/>
        <v>25</v>
      </c>
    </row>
    <row r="244" spans="2:14">
      <c r="B244" s="21">
        <v>1980</v>
      </c>
      <c r="C244" s="60">
        <f>Cogas!E26</f>
        <v>25</v>
      </c>
      <c r="D244" s="60">
        <f>DNWB!E26</f>
        <v>25</v>
      </c>
      <c r="E244" s="60">
        <f>Enexis!E26</f>
        <v>25</v>
      </c>
      <c r="F244" s="60">
        <f>Haarlemmermeer!E26</f>
        <v>15</v>
      </c>
      <c r="G244" s="60">
        <f>Intergas!E26</f>
        <v>15</v>
      </c>
      <c r="H244" s="100">
        <f>Liander!E26</f>
        <v>25</v>
      </c>
      <c r="I244" s="60">
        <f>EndinetRE!D26</f>
        <v>45</v>
      </c>
      <c r="J244" s="60">
        <f>EndinetOB!E26</f>
        <v>20</v>
      </c>
      <c r="K244" s="60">
        <f>Stedin!E26</f>
        <v>25</v>
      </c>
      <c r="L244" s="60">
        <f>Westland!E26</f>
        <v>20</v>
      </c>
      <c r="M244" s="60">
        <f>Zebra!E26</f>
        <v>25</v>
      </c>
      <c r="N244" s="101">
        <f t="shared" si="18"/>
        <v>25</v>
      </c>
    </row>
    <row r="245" spans="2:14">
      <c r="B245" s="21">
        <v>1981</v>
      </c>
      <c r="C245" s="60">
        <f>Cogas!E27</f>
        <v>25</v>
      </c>
      <c r="D245" s="60">
        <f>DNWB!E27</f>
        <v>25</v>
      </c>
      <c r="E245" s="60">
        <f>Enexis!E27</f>
        <v>25</v>
      </c>
      <c r="F245" s="60">
        <f>Haarlemmermeer!E27</f>
        <v>15</v>
      </c>
      <c r="G245" s="60">
        <f>Intergas!E27</f>
        <v>15</v>
      </c>
      <c r="H245" s="100">
        <f>Liander!E27</f>
        <v>25</v>
      </c>
      <c r="I245" s="60">
        <f>EndinetRE!D27</f>
        <v>45</v>
      </c>
      <c r="J245" s="60">
        <f>EndinetOB!E27</f>
        <v>20</v>
      </c>
      <c r="K245" s="60">
        <f>Stedin!E27</f>
        <v>25</v>
      </c>
      <c r="L245" s="60">
        <f>Westland!E27</f>
        <v>20</v>
      </c>
      <c r="M245" s="60">
        <f>Zebra!E27</f>
        <v>25</v>
      </c>
      <c r="N245" s="101">
        <f t="shared" si="18"/>
        <v>25</v>
      </c>
    </row>
    <row r="246" spans="2:14">
      <c r="B246" s="21">
        <v>1982</v>
      </c>
      <c r="C246" s="60">
        <f>Cogas!E28</f>
        <v>25</v>
      </c>
      <c r="D246" s="60">
        <f>DNWB!E28</f>
        <v>25</v>
      </c>
      <c r="E246" s="60">
        <f>Enexis!E28</f>
        <v>25</v>
      </c>
      <c r="F246" s="60">
        <f>Haarlemmermeer!E28</f>
        <v>15</v>
      </c>
      <c r="G246" s="60">
        <f>Intergas!E28</f>
        <v>15</v>
      </c>
      <c r="H246" s="100">
        <f>Liander!E28</f>
        <v>25</v>
      </c>
      <c r="I246" s="60">
        <f>EndinetRE!D28</f>
        <v>45</v>
      </c>
      <c r="J246" s="60">
        <f>EndinetOB!E28</f>
        <v>20</v>
      </c>
      <c r="K246" s="60">
        <f>Stedin!E28</f>
        <v>25</v>
      </c>
      <c r="L246" s="60">
        <f>Westland!E28</f>
        <v>20</v>
      </c>
      <c r="M246" s="60">
        <f>Zebra!E28</f>
        <v>25</v>
      </c>
      <c r="N246" s="101">
        <f t="shared" si="18"/>
        <v>25</v>
      </c>
    </row>
    <row r="247" spans="2:14">
      <c r="B247" s="21">
        <v>1983</v>
      </c>
      <c r="C247" s="60">
        <f>Cogas!E29</f>
        <v>25</v>
      </c>
      <c r="D247" s="60">
        <f>DNWB!E29</f>
        <v>25</v>
      </c>
      <c r="E247" s="60">
        <f>Enexis!E29</f>
        <v>25</v>
      </c>
      <c r="F247" s="60">
        <f>Haarlemmermeer!E29</f>
        <v>15</v>
      </c>
      <c r="G247" s="60">
        <f>Intergas!E29</f>
        <v>15</v>
      </c>
      <c r="H247" s="100">
        <f>Liander!E29</f>
        <v>25</v>
      </c>
      <c r="I247" s="60">
        <f>EndinetRE!D29</f>
        <v>45</v>
      </c>
      <c r="J247" s="60">
        <f>EndinetOB!E29</f>
        <v>20</v>
      </c>
      <c r="K247" s="60">
        <f>Stedin!E29</f>
        <v>25</v>
      </c>
      <c r="L247" s="60">
        <f>Westland!E29</f>
        <v>20</v>
      </c>
      <c r="M247" s="60">
        <f>Zebra!E29</f>
        <v>25</v>
      </c>
      <c r="N247" s="101">
        <f t="shared" si="18"/>
        <v>25</v>
      </c>
    </row>
    <row r="248" spans="2:14">
      <c r="B248" s="21">
        <v>1984</v>
      </c>
      <c r="C248" s="60">
        <f>Cogas!E30</f>
        <v>25</v>
      </c>
      <c r="D248" s="60">
        <f>DNWB!E30</f>
        <v>25</v>
      </c>
      <c r="E248" s="60">
        <f>Enexis!E30</f>
        <v>25</v>
      </c>
      <c r="F248" s="60">
        <f>Haarlemmermeer!E30</f>
        <v>15</v>
      </c>
      <c r="G248" s="60">
        <f>Intergas!E30</f>
        <v>15</v>
      </c>
      <c r="H248" s="100">
        <f>Liander!E30</f>
        <v>25</v>
      </c>
      <c r="I248" s="60">
        <f>EndinetRE!D30</f>
        <v>45</v>
      </c>
      <c r="J248" s="60">
        <f>EndinetOB!E30</f>
        <v>20</v>
      </c>
      <c r="K248" s="60">
        <f>Stedin!E30</f>
        <v>25</v>
      </c>
      <c r="L248" s="60">
        <f>Westland!E30</f>
        <v>20</v>
      </c>
      <c r="M248" s="60">
        <f>Zebra!E30</f>
        <v>25</v>
      </c>
      <c r="N248" s="101">
        <f t="shared" si="18"/>
        <v>25</v>
      </c>
    </row>
    <row r="249" spans="2:14">
      <c r="B249" s="21">
        <v>1985</v>
      </c>
      <c r="C249" s="60">
        <f>Cogas!E31</f>
        <v>25</v>
      </c>
      <c r="D249" s="60">
        <f>DNWB!E31</f>
        <v>25</v>
      </c>
      <c r="E249" s="60">
        <f>Enexis!E31</f>
        <v>25</v>
      </c>
      <c r="F249" s="60">
        <f>Haarlemmermeer!E31</f>
        <v>15</v>
      </c>
      <c r="G249" s="60">
        <f>Intergas!E31</f>
        <v>15</v>
      </c>
      <c r="H249" s="100">
        <f>Liander!E31</f>
        <v>25</v>
      </c>
      <c r="I249" s="60">
        <f>EndinetRE!D31</f>
        <v>45</v>
      </c>
      <c r="J249" s="60">
        <f>EndinetOB!E31</f>
        <v>20</v>
      </c>
      <c r="K249" s="60">
        <f>Stedin!E31</f>
        <v>25</v>
      </c>
      <c r="L249" s="60">
        <f>Westland!E31</f>
        <v>20</v>
      </c>
      <c r="M249" s="60">
        <f>Zebra!E31</f>
        <v>25</v>
      </c>
      <c r="N249" s="101">
        <f t="shared" si="18"/>
        <v>25</v>
      </c>
    </row>
    <row r="250" spans="2:14">
      <c r="B250" s="21">
        <v>1986</v>
      </c>
      <c r="C250" s="60">
        <f>Cogas!E32</f>
        <v>25</v>
      </c>
      <c r="D250" s="60">
        <f>DNWB!E32</f>
        <v>25</v>
      </c>
      <c r="E250" s="60">
        <f>Enexis!E32</f>
        <v>25</v>
      </c>
      <c r="F250" s="60">
        <f>Haarlemmermeer!E32</f>
        <v>15</v>
      </c>
      <c r="G250" s="60">
        <f>Intergas!E32</f>
        <v>15</v>
      </c>
      <c r="H250" s="100">
        <f>Liander!E32</f>
        <v>25</v>
      </c>
      <c r="I250" s="60">
        <f>EndinetRE!D32</f>
        <v>45</v>
      </c>
      <c r="J250" s="60">
        <f>EndinetOB!E32</f>
        <v>20</v>
      </c>
      <c r="K250" s="60">
        <f>Stedin!E32</f>
        <v>25</v>
      </c>
      <c r="L250" s="60">
        <f>Westland!E32</f>
        <v>20</v>
      </c>
      <c r="M250" s="60">
        <f>Zebra!E32</f>
        <v>25</v>
      </c>
      <c r="N250" s="101">
        <f t="shared" si="18"/>
        <v>25</v>
      </c>
    </row>
    <row r="251" spans="2:14">
      <c r="B251" s="21">
        <v>1987</v>
      </c>
      <c r="C251" s="60">
        <f>Cogas!E33</f>
        <v>25</v>
      </c>
      <c r="D251" s="60">
        <f>DNWB!E33</f>
        <v>25</v>
      </c>
      <c r="E251" s="60">
        <f>Enexis!E33</f>
        <v>25</v>
      </c>
      <c r="F251" s="60">
        <f>Haarlemmermeer!E33</f>
        <v>15</v>
      </c>
      <c r="G251" s="60">
        <f>Intergas!E33</f>
        <v>15</v>
      </c>
      <c r="H251" s="100">
        <f>Liander!E33</f>
        <v>25</v>
      </c>
      <c r="I251" s="60">
        <f>EndinetRE!D33</f>
        <v>45</v>
      </c>
      <c r="J251" s="60">
        <f>EndinetOB!E33</f>
        <v>20</v>
      </c>
      <c r="K251" s="60">
        <f>Stedin!E33</f>
        <v>25</v>
      </c>
      <c r="L251" s="60">
        <f>Westland!E33</f>
        <v>20</v>
      </c>
      <c r="M251" s="60">
        <f>Zebra!E33</f>
        <v>25</v>
      </c>
      <c r="N251" s="101">
        <f t="shared" si="18"/>
        <v>25</v>
      </c>
    </row>
    <row r="252" spans="2:14">
      <c r="B252" s="21">
        <v>1988</v>
      </c>
      <c r="C252" s="60">
        <f>Cogas!E34</f>
        <v>25</v>
      </c>
      <c r="D252" s="60">
        <f>DNWB!E34</f>
        <v>25</v>
      </c>
      <c r="E252" s="60">
        <f>Enexis!E34</f>
        <v>25</v>
      </c>
      <c r="F252" s="60">
        <f>Haarlemmermeer!E34</f>
        <v>15</v>
      </c>
      <c r="G252" s="60">
        <f>Intergas!E34</f>
        <v>15</v>
      </c>
      <c r="H252" s="100">
        <f>Liander!E34</f>
        <v>25</v>
      </c>
      <c r="I252" s="60">
        <f>EndinetRE!D34</f>
        <v>45</v>
      </c>
      <c r="J252" s="60">
        <f>EndinetOB!E34</f>
        <v>20</v>
      </c>
      <c r="K252" s="60">
        <f>Stedin!E34</f>
        <v>25</v>
      </c>
      <c r="L252" s="60">
        <f>Westland!E34</f>
        <v>20</v>
      </c>
      <c r="M252" s="60">
        <f>Zebra!E34</f>
        <v>25</v>
      </c>
      <c r="N252" s="100">
        <f>Rendo!E34</f>
        <v>50</v>
      </c>
    </row>
    <row r="253" spans="2:14">
      <c r="B253" s="21">
        <v>1989</v>
      </c>
      <c r="C253" s="60">
        <f>Cogas!E35</f>
        <v>25</v>
      </c>
      <c r="D253" s="60">
        <f>DNWB!E35</f>
        <v>25</v>
      </c>
      <c r="E253" s="60">
        <f>Enexis!E35</f>
        <v>25</v>
      </c>
      <c r="F253" s="60">
        <f>Haarlemmermeer!E35</f>
        <v>15</v>
      </c>
      <c r="G253" s="60">
        <f>Intergas!E35</f>
        <v>15</v>
      </c>
      <c r="H253" s="100">
        <f>Liander!E35</f>
        <v>25</v>
      </c>
      <c r="I253" s="60">
        <f>EndinetRE!D35</f>
        <v>45</v>
      </c>
      <c r="J253" s="60">
        <f>EndinetOB!E35</f>
        <v>20</v>
      </c>
      <c r="K253" s="60">
        <f>Stedin!E35</f>
        <v>25</v>
      </c>
      <c r="L253" s="60">
        <f>Westland!E35</f>
        <v>20</v>
      </c>
      <c r="M253" s="60">
        <f>Zebra!E35</f>
        <v>25</v>
      </c>
      <c r="N253" s="100">
        <f>Rendo!E35</f>
        <v>50</v>
      </c>
    </row>
    <row r="254" spans="2:14">
      <c r="B254" s="21">
        <v>1990</v>
      </c>
      <c r="C254" s="60">
        <f>Cogas!E36</f>
        <v>25</v>
      </c>
      <c r="D254" s="60">
        <f>DNWB!E36</f>
        <v>25</v>
      </c>
      <c r="E254" s="60">
        <f>Enexis!E36</f>
        <v>25</v>
      </c>
      <c r="F254" s="60">
        <f>Haarlemmermeer!E36</f>
        <v>15</v>
      </c>
      <c r="G254" s="60">
        <f>Intergas!E36</f>
        <v>15</v>
      </c>
      <c r="H254" s="100">
        <f>Liander!E36</f>
        <v>25</v>
      </c>
      <c r="I254" s="60">
        <f>EndinetRE!D36</f>
        <v>45</v>
      </c>
      <c r="J254" s="60">
        <f>EndinetOB!E36</f>
        <v>20</v>
      </c>
      <c r="K254" s="60">
        <f>Stedin!E36</f>
        <v>25</v>
      </c>
      <c r="L254" s="60">
        <f>Westland!E36</f>
        <v>20</v>
      </c>
      <c r="M254" s="60">
        <f>Zebra!E36</f>
        <v>25</v>
      </c>
      <c r="N254" s="100">
        <f>Rendo!E36</f>
        <v>50</v>
      </c>
    </row>
    <row r="255" spans="2:14">
      <c r="B255" s="21">
        <v>1991</v>
      </c>
      <c r="C255" s="60">
        <f>Cogas!E37</f>
        <v>25</v>
      </c>
      <c r="D255" s="60">
        <f>DNWB!E37</f>
        <v>25</v>
      </c>
      <c r="E255" s="60">
        <f>Enexis!E37</f>
        <v>25</v>
      </c>
      <c r="F255" s="60">
        <f>Haarlemmermeer!E37</f>
        <v>15</v>
      </c>
      <c r="G255" s="60">
        <f>Intergas!E37</f>
        <v>15</v>
      </c>
      <c r="H255" s="100">
        <f>Liander!E37</f>
        <v>25</v>
      </c>
      <c r="I255" s="60">
        <f>EndinetRE!D37</f>
        <v>45</v>
      </c>
      <c r="J255" s="60">
        <f>EndinetOB!E37</f>
        <v>20</v>
      </c>
      <c r="K255" s="60">
        <f>Stedin!E37</f>
        <v>25</v>
      </c>
      <c r="L255" s="60">
        <f>Westland!E37</f>
        <v>25</v>
      </c>
      <c r="M255" s="60">
        <f>Zebra!E37</f>
        <v>25</v>
      </c>
      <c r="N255" s="100">
        <f>Rendo!E37</f>
        <v>50</v>
      </c>
    </row>
    <row r="256" spans="2:14">
      <c r="B256" s="21">
        <v>1992</v>
      </c>
      <c r="C256" s="60">
        <f>Cogas!E38</f>
        <v>25</v>
      </c>
      <c r="D256" s="60">
        <f>DNWB!E38</f>
        <v>25</v>
      </c>
      <c r="E256" s="60">
        <f>Enexis!E38</f>
        <v>25</v>
      </c>
      <c r="F256" s="60">
        <f>Haarlemmermeer!E38</f>
        <v>15</v>
      </c>
      <c r="G256" s="60">
        <f>Intergas!E38</f>
        <v>15</v>
      </c>
      <c r="H256" s="100">
        <f>Liander!E38</f>
        <v>25</v>
      </c>
      <c r="I256" s="60">
        <f>EndinetRE!D38</f>
        <v>45</v>
      </c>
      <c r="J256" s="60">
        <f>EndinetOB!E38</f>
        <v>20</v>
      </c>
      <c r="K256" s="60">
        <f>Stedin!E38</f>
        <v>25</v>
      </c>
      <c r="L256" s="60">
        <f>Westland!E38</f>
        <v>25</v>
      </c>
      <c r="M256" s="60">
        <f>Zebra!E38</f>
        <v>25</v>
      </c>
      <c r="N256" s="100">
        <f>Rendo!E38</f>
        <v>50</v>
      </c>
    </row>
    <row r="257" spans="2:14">
      <c r="B257" s="21">
        <v>1993</v>
      </c>
      <c r="C257" s="60">
        <f>Cogas!E39</f>
        <v>25</v>
      </c>
      <c r="D257" s="60">
        <f>DNWB!E39</f>
        <v>25</v>
      </c>
      <c r="E257" s="60">
        <f>Enexis!E39</f>
        <v>25</v>
      </c>
      <c r="F257" s="60">
        <f>Haarlemmermeer!E39</f>
        <v>15</v>
      </c>
      <c r="G257" s="60">
        <f>Intergas!E39</f>
        <v>15</v>
      </c>
      <c r="H257" s="100">
        <f>Liander!E39</f>
        <v>25</v>
      </c>
      <c r="I257" s="60">
        <f>EndinetRE!D39</f>
        <v>45</v>
      </c>
      <c r="J257" s="60">
        <f>EndinetOB!E39</f>
        <v>20</v>
      </c>
      <c r="K257" s="60">
        <f>Stedin!E39</f>
        <v>25</v>
      </c>
      <c r="L257" s="60">
        <f>Westland!E39</f>
        <v>25</v>
      </c>
      <c r="M257" s="60">
        <f>Zebra!E39</f>
        <v>25</v>
      </c>
      <c r="N257" s="100">
        <f>Rendo!E39</f>
        <v>50</v>
      </c>
    </row>
    <row r="258" spans="2:14">
      <c r="B258" s="21">
        <v>1994</v>
      </c>
      <c r="C258" s="60">
        <f>Cogas!E40</f>
        <v>25</v>
      </c>
      <c r="D258" s="60">
        <f>DNWB!E40</f>
        <v>25</v>
      </c>
      <c r="E258" s="60">
        <f>Enexis!E40</f>
        <v>25</v>
      </c>
      <c r="F258" s="60">
        <f>Haarlemmermeer!E40</f>
        <v>15</v>
      </c>
      <c r="G258" s="60">
        <f>Intergas!E40</f>
        <v>15</v>
      </c>
      <c r="H258" s="100">
        <f>Liander!E40</f>
        <v>25</v>
      </c>
      <c r="I258" s="60">
        <f>EndinetRE!D40</f>
        <v>45</v>
      </c>
      <c r="J258" s="60">
        <f>EndinetOB!E40</f>
        <v>20</v>
      </c>
      <c r="K258" s="60">
        <f>Stedin!E40</f>
        <v>25</v>
      </c>
      <c r="L258" s="60">
        <f>Westland!E40</f>
        <v>25</v>
      </c>
      <c r="M258" s="60">
        <f>Zebra!E40</f>
        <v>25</v>
      </c>
      <c r="N258" s="100">
        <f>Rendo!E40</f>
        <v>50</v>
      </c>
    </row>
    <row r="259" spans="2:14">
      <c r="B259" s="21">
        <v>1995</v>
      </c>
      <c r="C259" s="60">
        <f>Cogas!E41</f>
        <v>25</v>
      </c>
      <c r="D259" s="60">
        <f>DNWB!E41</f>
        <v>25</v>
      </c>
      <c r="E259" s="60">
        <f>Enexis!E41</f>
        <v>25</v>
      </c>
      <c r="F259" s="60">
        <f>Haarlemmermeer!E41</f>
        <v>15</v>
      </c>
      <c r="G259" s="60">
        <f>Intergas!E41</f>
        <v>15</v>
      </c>
      <c r="H259" s="100">
        <f>Liander!E41</f>
        <v>25</v>
      </c>
      <c r="I259" s="60">
        <f>EndinetRE!D41</f>
        <v>45</v>
      </c>
      <c r="J259" s="60">
        <f>EndinetOB!E41</f>
        <v>20</v>
      </c>
      <c r="K259" s="60">
        <f>Stedin!E41</f>
        <v>25</v>
      </c>
      <c r="L259" s="60">
        <f>Westland!E41</f>
        <v>25</v>
      </c>
      <c r="M259" s="60">
        <f>Zebra!E41</f>
        <v>25</v>
      </c>
      <c r="N259" s="100">
        <f>Rendo!E41</f>
        <v>50</v>
      </c>
    </row>
    <row r="260" spans="2:14">
      <c r="B260" s="21">
        <v>1996</v>
      </c>
      <c r="C260" s="60">
        <f>Cogas!E42</f>
        <v>25</v>
      </c>
      <c r="D260" s="60">
        <f>DNWB!E42</f>
        <v>25</v>
      </c>
      <c r="E260" s="60">
        <f>Enexis!E42</f>
        <v>25</v>
      </c>
      <c r="F260" s="60">
        <f>Haarlemmermeer!E42</f>
        <v>15</v>
      </c>
      <c r="G260" s="60">
        <f>Intergas!E42</f>
        <v>15</v>
      </c>
      <c r="H260" s="100">
        <f>Liander!E42</f>
        <v>25</v>
      </c>
      <c r="I260" s="60">
        <f>EndinetRE!D42</f>
        <v>45</v>
      </c>
      <c r="J260" s="60">
        <f>EndinetOB!E42</f>
        <v>20</v>
      </c>
      <c r="K260" s="60">
        <f>Stedin!E42</f>
        <v>25</v>
      </c>
      <c r="L260" s="60">
        <f>Westland!E42</f>
        <v>25</v>
      </c>
      <c r="M260" s="60">
        <f>Zebra!E42</f>
        <v>25</v>
      </c>
      <c r="N260" s="100">
        <f>Rendo!E42</f>
        <v>50</v>
      </c>
    </row>
    <row r="261" spans="2:14">
      <c r="B261" s="21">
        <v>1997</v>
      </c>
      <c r="C261" s="60">
        <f>Cogas!E43</f>
        <v>25</v>
      </c>
      <c r="D261" s="60">
        <f>DNWB!E43</f>
        <v>25</v>
      </c>
      <c r="E261" s="60">
        <f>Enexis!E43</f>
        <v>25</v>
      </c>
      <c r="F261" s="60">
        <f>Haarlemmermeer!E43</f>
        <v>15</v>
      </c>
      <c r="G261" s="60">
        <f>Intergas!E43</f>
        <v>15</v>
      </c>
      <c r="H261" s="100">
        <f>Liander!E43</f>
        <v>25</v>
      </c>
      <c r="I261" s="60">
        <f>EndinetRE!D43</f>
        <v>45</v>
      </c>
      <c r="J261" s="60">
        <f>EndinetOB!E43</f>
        <v>20</v>
      </c>
      <c r="K261" s="60">
        <f>Stedin!E43</f>
        <v>25</v>
      </c>
      <c r="L261" s="60">
        <f>Westland!E43</f>
        <v>25</v>
      </c>
      <c r="M261" s="60">
        <f>Zebra!E43</f>
        <v>25</v>
      </c>
      <c r="N261" s="100">
        <f>Rendo!E43</f>
        <v>50</v>
      </c>
    </row>
    <row r="262" spans="2:14">
      <c r="B262" s="21">
        <v>1998</v>
      </c>
      <c r="C262" s="60">
        <f>Cogas!E44</f>
        <v>25</v>
      </c>
      <c r="D262" s="60">
        <f>DNWB!E44</f>
        <v>25</v>
      </c>
      <c r="E262" s="60">
        <f>Enexis!E44</f>
        <v>25</v>
      </c>
      <c r="F262" s="60">
        <f>Haarlemmermeer!E44</f>
        <v>15</v>
      </c>
      <c r="G262" s="60">
        <f>Intergas!E44</f>
        <v>15</v>
      </c>
      <c r="H262" s="100">
        <f>Liander!E44</f>
        <v>25</v>
      </c>
      <c r="I262" s="60">
        <f>EndinetRE!D44</f>
        <v>45</v>
      </c>
      <c r="J262" s="60">
        <f>EndinetOB!E44</f>
        <v>20</v>
      </c>
      <c r="K262" s="60">
        <f>Stedin!E44</f>
        <v>25</v>
      </c>
      <c r="L262" s="60">
        <f>Westland!E44</f>
        <v>25</v>
      </c>
      <c r="M262" s="60">
        <f>Zebra!E44</f>
        <v>25</v>
      </c>
      <c r="N262" s="100">
        <f>Rendo!E44</f>
        <v>50</v>
      </c>
    </row>
    <row r="263" spans="2:14">
      <c r="B263" s="21">
        <v>1999</v>
      </c>
      <c r="C263" s="60">
        <f>Cogas!E45</f>
        <v>25</v>
      </c>
      <c r="D263" s="60">
        <f>DNWB!E45</f>
        <v>40</v>
      </c>
      <c r="E263" s="60">
        <f>Enexis!E45</f>
        <v>25</v>
      </c>
      <c r="F263" s="60">
        <f>Haarlemmermeer!E45</f>
        <v>15</v>
      </c>
      <c r="G263" s="60">
        <f>Intergas!E45</f>
        <v>15</v>
      </c>
      <c r="H263" s="100">
        <f>Liander!E45</f>
        <v>40</v>
      </c>
      <c r="I263" s="60">
        <v>45</v>
      </c>
      <c r="J263" s="60">
        <f>EndinetOB!E45</f>
        <v>20</v>
      </c>
      <c r="K263" s="60">
        <f>Stedin!E45</f>
        <v>25</v>
      </c>
      <c r="L263" s="60">
        <f>Westland!E45</f>
        <v>25</v>
      </c>
      <c r="M263" s="60">
        <f>Zebra!E45</f>
        <v>25</v>
      </c>
      <c r="N263" s="100">
        <f>Rendo!E45</f>
        <v>50</v>
      </c>
    </row>
    <row r="264" spans="2:14">
      <c r="B264" s="21">
        <v>2000</v>
      </c>
      <c r="C264" s="60">
        <f>Cogas!E46</f>
        <v>25</v>
      </c>
      <c r="D264" s="60">
        <f>DNWB!E46</f>
        <v>40</v>
      </c>
      <c r="E264" s="60">
        <f>Enexis!E46</f>
        <v>25</v>
      </c>
      <c r="F264" s="60">
        <f>Haarlemmermeer!E46</f>
        <v>15</v>
      </c>
      <c r="G264" s="60">
        <f>Intergas!E46</f>
        <v>15</v>
      </c>
      <c r="H264" s="100">
        <f>Liander!E46</f>
        <v>40</v>
      </c>
      <c r="I264" s="60">
        <f>EndinetRE!D46</f>
        <v>45</v>
      </c>
      <c r="J264" s="60">
        <f>EndinetOB!E46</f>
        <v>20</v>
      </c>
      <c r="K264" s="60">
        <f>Stedin!E46</f>
        <v>25</v>
      </c>
      <c r="L264" s="60">
        <f>Westland!E46</f>
        <v>25</v>
      </c>
      <c r="M264" s="60">
        <f>Zebra!E46</f>
        <v>25</v>
      </c>
      <c r="N264" s="100">
        <f>Rendo!E46</f>
        <v>50</v>
      </c>
    </row>
    <row r="265" spans="2:14">
      <c r="B265" s="21">
        <v>2001</v>
      </c>
      <c r="C265" s="60">
        <f>Cogas!E47</f>
        <v>25</v>
      </c>
      <c r="D265" s="60">
        <f>DNWB!E47</f>
        <v>40</v>
      </c>
      <c r="E265" s="60">
        <f>Enexis!E47</f>
        <v>25</v>
      </c>
      <c r="F265" s="60">
        <f>Haarlemmermeer!E47</f>
        <v>15</v>
      </c>
      <c r="G265" s="60">
        <f>Intergas!E47</f>
        <v>15</v>
      </c>
      <c r="H265" s="100">
        <f>Liander!E47</f>
        <v>40</v>
      </c>
      <c r="I265" s="60">
        <f>EndinetRE!D47</f>
        <v>45</v>
      </c>
      <c r="J265" s="60">
        <f>EndinetOB!E47</f>
        <v>20</v>
      </c>
      <c r="K265" s="60">
        <f>Stedin!E47</f>
        <v>25</v>
      </c>
      <c r="L265" s="60">
        <f>Westland!E47</f>
        <v>25</v>
      </c>
      <c r="M265" s="60">
        <f>Zebra!E47</f>
        <v>25</v>
      </c>
      <c r="N265" s="100">
        <f>Rendo!E47</f>
        <v>50</v>
      </c>
    </row>
    <row r="266" spans="2:14">
      <c r="B266" s="21">
        <v>2002</v>
      </c>
      <c r="C266" s="60">
        <f>Cogas!E48</f>
        <v>25</v>
      </c>
      <c r="D266" s="60">
        <f>DNWB!E48</f>
        <v>40</v>
      </c>
      <c r="E266" s="60">
        <f>Enexis!E48</f>
        <v>25</v>
      </c>
      <c r="F266" s="60">
        <f>Haarlemmermeer!E48</f>
        <v>15</v>
      </c>
      <c r="G266" s="60">
        <f>Intergas!E48</f>
        <v>15</v>
      </c>
      <c r="H266" s="100">
        <f>Liander!E48</f>
        <v>40</v>
      </c>
      <c r="I266" s="60">
        <f>EndinetRE!D48</f>
        <v>45</v>
      </c>
      <c r="J266" s="60">
        <f>EndinetOB!E48</f>
        <v>20</v>
      </c>
      <c r="K266" s="60">
        <f>Stedin!E48</f>
        <v>25</v>
      </c>
      <c r="L266" s="60">
        <f>Westland!E48</f>
        <v>25</v>
      </c>
      <c r="M266" s="60">
        <f>Zebra!E48</f>
        <v>25</v>
      </c>
      <c r="N266" s="100">
        <f>Rendo!E48</f>
        <v>50</v>
      </c>
    </row>
    <row r="267" spans="2:14">
      <c r="B267" s="21">
        <v>2003</v>
      </c>
      <c r="C267" s="60">
        <f>Cogas!E49</f>
        <v>25</v>
      </c>
      <c r="D267" s="60">
        <f>DNWB!E49</f>
        <v>40</v>
      </c>
      <c r="E267" s="60">
        <f>Enexis!E49</f>
        <v>25</v>
      </c>
      <c r="F267" s="60">
        <v>15</v>
      </c>
      <c r="G267" s="60">
        <f>Intergas!E49</f>
        <v>15</v>
      </c>
      <c r="H267" s="100">
        <f>Liander!E49</f>
        <v>40</v>
      </c>
      <c r="I267" s="60">
        <f>EndinetRE!D49</f>
        <v>45</v>
      </c>
      <c r="J267" s="60">
        <f>EndinetOB!E49</f>
        <v>20</v>
      </c>
      <c r="K267" s="60">
        <f>Stedin!E49</f>
        <v>25</v>
      </c>
      <c r="L267" s="60">
        <f>Westland!E49</f>
        <v>25</v>
      </c>
      <c r="M267" s="60">
        <f>Zebra!E49</f>
        <v>25</v>
      </c>
      <c r="N267" s="100">
        <f>Rendo!E49</f>
        <v>50</v>
      </c>
    </row>
    <row r="268" spans="2:14">
      <c r="B268" s="21">
        <v>2004</v>
      </c>
      <c r="C268" s="60">
        <f>Cogas!E50</f>
        <v>25</v>
      </c>
      <c r="D268" s="60">
        <f>DNWB!E50</f>
        <v>40</v>
      </c>
      <c r="E268" s="60">
        <f>Enexis!E50</f>
        <v>25</v>
      </c>
      <c r="F268" s="60">
        <f>Haarlemmermeer!E50</f>
        <v>15</v>
      </c>
      <c r="G268" s="60">
        <f>Intergas!E50</f>
        <v>15</v>
      </c>
      <c r="H268" s="100">
        <f>Liander!E50</f>
        <v>40</v>
      </c>
      <c r="I268" s="60">
        <f>EndinetRE!D50</f>
        <v>45</v>
      </c>
      <c r="J268" s="60">
        <f>EndinetOB!E50</f>
        <v>20</v>
      </c>
      <c r="K268" s="60">
        <f>Stedin!E50</f>
        <v>25</v>
      </c>
      <c r="L268" s="60">
        <f>Westland!E50</f>
        <v>25</v>
      </c>
      <c r="M268" s="60">
        <f>Zebra!E50</f>
        <v>25</v>
      </c>
      <c r="N268" s="100">
        <f>Rendo!E50</f>
        <v>50</v>
      </c>
    </row>
    <row r="269" spans="2:14">
      <c r="B269" s="21">
        <v>2005</v>
      </c>
      <c r="C269" s="60">
        <f>Cogas!E51</f>
        <v>25</v>
      </c>
      <c r="D269" s="60">
        <f>DNWB!E51</f>
        <v>40</v>
      </c>
      <c r="E269" s="60">
        <f>Enexis!E51</f>
        <v>25</v>
      </c>
      <c r="F269" s="60">
        <f>Haarlemmermeer!E51</f>
        <v>15</v>
      </c>
      <c r="G269" s="60">
        <f>Intergas!E51</f>
        <v>15</v>
      </c>
      <c r="H269" s="100">
        <f>Liander!E51</f>
        <v>50</v>
      </c>
      <c r="I269" s="60">
        <f>EndinetRE!D51</f>
        <v>45</v>
      </c>
      <c r="J269" s="60">
        <f>EndinetOB!E51</f>
        <v>20</v>
      </c>
      <c r="K269" s="60">
        <f>Stedin!E51</f>
        <v>25</v>
      </c>
      <c r="L269" s="60">
        <f>Westland!E51</f>
        <v>25</v>
      </c>
      <c r="M269" s="60">
        <f>Zebra!E51</f>
        <v>25</v>
      </c>
      <c r="N269" s="100">
        <f>Rendo!E51</f>
        <v>50</v>
      </c>
    </row>
    <row r="270" spans="2:14">
      <c r="B270" s="21">
        <v>2006</v>
      </c>
      <c r="C270" s="60">
        <f>Cogas!E52</f>
        <v>25</v>
      </c>
      <c r="D270" s="60">
        <f>DNWB!E52</f>
        <v>40</v>
      </c>
      <c r="E270" s="60">
        <f>Enexis!E52</f>
        <v>25</v>
      </c>
      <c r="F270" s="60">
        <f>Haarlemmermeer!E52</f>
        <v>15</v>
      </c>
      <c r="G270" s="60">
        <f>Intergas!E52</f>
        <v>45</v>
      </c>
      <c r="H270" s="100">
        <f>Liander!E52</f>
        <v>50</v>
      </c>
      <c r="I270" s="60">
        <f>EndinetRE!D52</f>
        <v>45</v>
      </c>
      <c r="J270" s="60">
        <f>EndinetOB!E52</f>
        <v>20</v>
      </c>
      <c r="K270" s="60">
        <f>Stedin!E52</f>
        <v>25</v>
      </c>
      <c r="L270" s="60">
        <f>Westland!E52</f>
        <v>25</v>
      </c>
      <c r="M270" s="60">
        <f>Zebra!E52</f>
        <v>25</v>
      </c>
      <c r="N270" s="100">
        <f>Rendo!E52</f>
        <v>50</v>
      </c>
    </row>
    <row r="271" spans="2:14">
      <c r="B271" s="21">
        <v>2007</v>
      </c>
      <c r="C271" s="60">
        <f>Cogas!E53</f>
        <v>25</v>
      </c>
      <c r="D271" s="60">
        <f>DNWB!E53</f>
        <v>40</v>
      </c>
      <c r="E271" s="60">
        <f>Enexis!E53</f>
        <v>25</v>
      </c>
      <c r="F271" s="60">
        <f>Haarlemmermeer!E53</f>
        <v>15</v>
      </c>
      <c r="G271" s="60">
        <f>Intergas!E53</f>
        <v>45</v>
      </c>
      <c r="H271" s="100">
        <f>Liander!E53</f>
        <v>50</v>
      </c>
      <c r="I271" s="60">
        <f>EndinetRE!D53</f>
        <v>45</v>
      </c>
      <c r="J271" s="60">
        <f>EndinetOB!E53</f>
        <v>20</v>
      </c>
      <c r="K271" s="60">
        <f>Stedin!E53</f>
        <v>25</v>
      </c>
      <c r="L271" s="60">
        <f>Westland!E53</f>
        <v>25</v>
      </c>
      <c r="M271" s="60">
        <f>Zebra!E53</f>
        <v>25</v>
      </c>
      <c r="N271" s="100">
        <f>Rendo!E53</f>
        <v>50</v>
      </c>
    </row>
    <row r="272" spans="2:14">
      <c r="B272" s="21">
        <v>2008</v>
      </c>
      <c r="C272" s="60">
        <f>Cogas!E54</f>
        <v>25</v>
      </c>
      <c r="D272" s="60">
        <f>DNWB!E54</f>
        <v>40</v>
      </c>
      <c r="E272" s="60">
        <f>Enexis!E54</f>
        <v>41</v>
      </c>
      <c r="F272" s="60">
        <f>Haarlemmermeer!E54</f>
        <v>45</v>
      </c>
      <c r="G272" s="60">
        <f>Intergas!E54</f>
        <v>45</v>
      </c>
      <c r="H272" s="100">
        <f>Liander!E54</f>
        <v>50</v>
      </c>
      <c r="I272" s="60">
        <f>EndinetRE!D54</f>
        <v>45</v>
      </c>
      <c r="J272" s="60">
        <f>EndinetOB!E54</f>
        <v>45</v>
      </c>
      <c r="K272" s="60">
        <f>Stedin!E54</f>
        <v>25</v>
      </c>
      <c r="L272" s="60">
        <f>Westland!E54</f>
        <v>25</v>
      </c>
      <c r="M272" s="60">
        <f>Zebra!E54</f>
        <v>25</v>
      </c>
      <c r="N272" s="100">
        <f>Rendo!E54</f>
        <v>50</v>
      </c>
    </row>
    <row r="273" spans="1:19" ht="15" customHeight="1">
      <c r="A273" s="96" t="s">
        <v>34</v>
      </c>
      <c r="B273" s="85"/>
      <c r="C273" s="36">
        <f>Cogas!C110</f>
        <v>135469</v>
      </c>
      <c r="D273" s="36">
        <f>DNWB!H112</f>
        <v>176430</v>
      </c>
      <c r="E273" s="36">
        <f>Enexis!C110</f>
        <v>1802214.4635998351</v>
      </c>
      <c r="F273" s="36">
        <f>Haarlemmermeer!C110</f>
        <v>59744</v>
      </c>
      <c r="G273" s="36">
        <f>Intergas!C110</f>
        <v>147394</v>
      </c>
      <c r="H273" s="36">
        <f>Liander!C110</f>
        <v>2167762.1850390085</v>
      </c>
      <c r="I273" s="36">
        <f>EndinetRE!G114</f>
        <v>187311</v>
      </c>
      <c r="J273" s="36">
        <f>EndinetOB!C110</f>
        <v>199446</v>
      </c>
      <c r="K273" s="36">
        <f>Stedin!H112</f>
        <v>1983617</v>
      </c>
      <c r="L273" s="36">
        <f>Westland!C110</f>
        <v>50690</v>
      </c>
      <c r="M273" s="36">
        <f>Zebra!C110</f>
        <v>4</v>
      </c>
      <c r="N273" s="34"/>
      <c r="O273" s="85"/>
      <c r="Q273" s="24"/>
      <c r="S273" s="35"/>
    </row>
  </sheetData>
  <mergeCells count="3">
    <mergeCell ref="A1:B1"/>
    <mergeCell ref="A109:B109"/>
    <mergeCell ref="A219:B219"/>
  </mergeCells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171"/>
  <sheetViews>
    <sheetView showGridLines="0" zoomScale="85" zoomScaleNormal="85" workbookViewId="0">
      <pane ySplit="3" topLeftCell="A4" activePane="bottomLeft" state="frozen"/>
      <selection pane="bottomLeft"/>
    </sheetView>
  </sheetViews>
  <sheetFormatPr defaultRowHeight="14.25" outlineLevelRow="1"/>
  <cols>
    <col min="1" max="1" width="35.28515625" style="24" customWidth="1"/>
    <col min="2" max="15" width="15" style="24" customWidth="1"/>
    <col min="16" max="16384" width="9.140625" style="24"/>
  </cols>
  <sheetData>
    <row r="1" spans="1:15" ht="15">
      <c r="A1" s="27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3" spans="1:15" ht="30">
      <c r="C3" s="66" t="s">
        <v>1</v>
      </c>
      <c r="D3" s="66" t="s">
        <v>19</v>
      </c>
      <c r="E3" s="66" t="s">
        <v>2</v>
      </c>
      <c r="F3" s="66" t="s">
        <v>55</v>
      </c>
      <c r="G3" s="66" t="s">
        <v>3</v>
      </c>
      <c r="H3" s="66" t="s">
        <v>4</v>
      </c>
      <c r="I3" s="66" t="s">
        <v>20</v>
      </c>
      <c r="J3" s="66" t="s">
        <v>21</v>
      </c>
      <c r="K3" s="66" t="s">
        <v>5</v>
      </c>
      <c r="L3" s="66" t="s">
        <v>6</v>
      </c>
      <c r="M3" s="66" t="s">
        <v>7</v>
      </c>
      <c r="N3" s="66" t="s">
        <v>8</v>
      </c>
    </row>
    <row r="4" spans="1:15" ht="15">
      <c r="A4" s="102"/>
      <c r="B4" s="102" t="s">
        <v>29</v>
      </c>
      <c r="C4" s="103">
        <f t="shared" ref="C4:N4" si="0">C61</f>
        <v>25</v>
      </c>
      <c r="D4" s="103">
        <f t="shared" si="0"/>
        <v>40</v>
      </c>
      <c r="E4" s="103">
        <f t="shared" si="0"/>
        <v>41</v>
      </c>
      <c r="F4" s="103">
        <f t="shared" si="0"/>
        <v>45</v>
      </c>
      <c r="G4" s="103">
        <f t="shared" si="0"/>
        <v>45</v>
      </c>
      <c r="H4" s="103">
        <f t="shared" si="0"/>
        <v>50</v>
      </c>
      <c r="I4" s="103">
        <f t="shared" si="0"/>
        <v>45</v>
      </c>
      <c r="J4" s="103">
        <f t="shared" si="0"/>
        <v>45</v>
      </c>
      <c r="K4" s="103">
        <f t="shared" si="0"/>
        <v>50</v>
      </c>
      <c r="L4" s="103">
        <f t="shared" si="0"/>
        <v>25</v>
      </c>
      <c r="M4" s="103">
        <f t="shared" si="0"/>
        <v>25</v>
      </c>
      <c r="N4" s="103">
        <f t="shared" si="0"/>
        <v>25</v>
      </c>
    </row>
    <row r="5" spans="1:15" ht="15">
      <c r="A5" s="169" t="s">
        <v>30</v>
      </c>
      <c r="B5" s="170"/>
      <c r="C5" s="10">
        <f>ROUND(SUMPRODUCT(C4:N4,C169:N169)/SUM(C169:N169),0)</f>
        <v>39</v>
      </c>
    </row>
    <row r="6" spans="1:15">
      <c r="A6" s="1"/>
      <c r="B6" s="1"/>
    </row>
    <row r="7" spans="1:15" ht="15">
      <c r="A7" s="102"/>
      <c r="B7" s="102" t="s">
        <v>31</v>
      </c>
      <c r="C7" s="93">
        <f>SUMPRODUCT(C117:C167,C64:C114,C11:C61)/SUMPRODUCT(C117:C167,C64:C114)</f>
        <v>24.999999999999993</v>
      </c>
      <c r="D7" s="93">
        <f t="shared" ref="D7:M7" si="1">SUMPRODUCT(D117:D167,D64:D114,D11:D61)/SUMPRODUCT(D117:D167,D64:D114)</f>
        <v>29.411451176659465</v>
      </c>
      <c r="E7" s="93">
        <f t="shared" si="1"/>
        <v>26.910086126993502</v>
      </c>
      <c r="F7" s="93">
        <f t="shared" si="1"/>
        <v>17.018426991276197</v>
      </c>
      <c r="G7" s="93">
        <f t="shared" si="1"/>
        <v>27.436441757297089</v>
      </c>
      <c r="H7" s="93">
        <f t="shared" si="1"/>
        <v>29.599766927910732</v>
      </c>
      <c r="I7" s="93">
        <f t="shared" si="1"/>
        <v>45.000000000000007</v>
      </c>
      <c r="J7" s="93">
        <f t="shared" si="1"/>
        <v>22.065202262725357</v>
      </c>
      <c r="K7" s="93">
        <f t="shared" si="1"/>
        <v>45.15990577783721</v>
      </c>
      <c r="L7" s="93">
        <f t="shared" si="1"/>
        <v>24.999999999999989</v>
      </c>
      <c r="M7" s="93">
        <f t="shared" si="1"/>
        <v>24.670746313732177</v>
      </c>
      <c r="N7" s="93">
        <v>25</v>
      </c>
    </row>
    <row r="8" spans="1:15" ht="15">
      <c r="A8" s="169" t="s">
        <v>30</v>
      </c>
      <c r="B8" s="170"/>
      <c r="C8" s="10">
        <f>ROUND(SUMPRODUCT(C7:N7,C169:N169)/SUM(C169:N169),0)</f>
        <v>28</v>
      </c>
    </row>
    <row r="10" spans="1:15" ht="15" outlineLevel="1">
      <c r="A10" s="104" t="s">
        <v>32</v>
      </c>
      <c r="B10" s="104" t="s">
        <v>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5" ht="15" outlineLevel="1">
      <c r="A11" s="76"/>
      <c r="B11" s="21">
        <v>1958</v>
      </c>
      <c r="C11" s="106">
        <f>Cogas!E4</f>
        <v>25</v>
      </c>
      <c r="D11" s="91">
        <f>DNWB!E4</f>
        <v>25</v>
      </c>
      <c r="E11" s="107">
        <f>Enexis!E4</f>
        <v>25</v>
      </c>
      <c r="F11" s="106">
        <f>Haarlemmermeer!E4</f>
        <v>15</v>
      </c>
      <c r="G11" s="107">
        <f>Intergas!E4</f>
        <v>15</v>
      </c>
      <c r="H11" s="91">
        <f>Liander!E4</f>
        <v>25</v>
      </c>
      <c r="I11" s="106">
        <f>EndinetRE!D4</f>
        <v>45</v>
      </c>
      <c r="J11" s="106">
        <f>EndinetOB!E4</f>
        <v>20</v>
      </c>
      <c r="K11" s="91">
        <f>'completeren data'!N222</f>
        <v>25</v>
      </c>
      <c r="L11" s="106">
        <f>Stedin!E4</f>
        <v>25</v>
      </c>
      <c r="M11" s="106">
        <f>Westland!E4</f>
        <v>20</v>
      </c>
      <c r="N11" s="106">
        <f>Zebra!E4</f>
        <v>25</v>
      </c>
    </row>
    <row r="12" spans="1:15" ht="15" outlineLevel="1">
      <c r="A12" s="76"/>
      <c r="B12" s="21">
        <v>1959</v>
      </c>
      <c r="C12" s="106">
        <f>Cogas!E5</f>
        <v>25</v>
      </c>
      <c r="D12" s="91">
        <f>DNWB!E5</f>
        <v>25</v>
      </c>
      <c r="E12" s="107">
        <f>Enexis!E5</f>
        <v>25</v>
      </c>
      <c r="F12" s="106">
        <f>Haarlemmermeer!E5</f>
        <v>15</v>
      </c>
      <c r="G12" s="107">
        <f>Intergas!E5</f>
        <v>15</v>
      </c>
      <c r="H12" s="91">
        <f>Liander!E5</f>
        <v>25</v>
      </c>
      <c r="I12" s="106">
        <f>EndinetRE!D5</f>
        <v>45</v>
      </c>
      <c r="J12" s="106">
        <f>EndinetOB!E5</f>
        <v>20</v>
      </c>
      <c r="K12" s="91">
        <f>'completeren data'!N223</f>
        <v>25</v>
      </c>
      <c r="L12" s="106">
        <f>Stedin!E5</f>
        <v>25</v>
      </c>
      <c r="M12" s="106">
        <f>Westland!E5</f>
        <v>20</v>
      </c>
      <c r="N12" s="106">
        <f>Zebra!E5</f>
        <v>25</v>
      </c>
    </row>
    <row r="13" spans="1:15" ht="15" outlineLevel="1">
      <c r="A13" s="76"/>
      <c r="B13" s="21">
        <v>1960</v>
      </c>
      <c r="C13" s="106">
        <f>Cogas!E6</f>
        <v>25</v>
      </c>
      <c r="D13" s="91">
        <f>DNWB!E6</f>
        <v>25</v>
      </c>
      <c r="E13" s="107">
        <f>Enexis!E6</f>
        <v>25</v>
      </c>
      <c r="F13" s="106">
        <f>Haarlemmermeer!E6</f>
        <v>15</v>
      </c>
      <c r="G13" s="107">
        <f>Intergas!E6</f>
        <v>15</v>
      </c>
      <c r="H13" s="91">
        <f>Liander!E6</f>
        <v>25</v>
      </c>
      <c r="I13" s="106">
        <f>EndinetRE!D6</f>
        <v>45</v>
      </c>
      <c r="J13" s="106">
        <f>EndinetOB!E6</f>
        <v>20</v>
      </c>
      <c r="K13" s="91">
        <f>'completeren data'!N224</f>
        <v>25</v>
      </c>
      <c r="L13" s="106">
        <f>Stedin!E6</f>
        <v>25</v>
      </c>
      <c r="M13" s="106">
        <f>Westland!E6</f>
        <v>20</v>
      </c>
      <c r="N13" s="106">
        <f>Zebra!E6</f>
        <v>25</v>
      </c>
    </row>
    <row r="14" spans="1:15" ht="15" outlineLevel="1">
      <c r="A14" s="76"/>
      <c r="B14" s="21">
        <v>1961</v>
      </c>
      <c r="C14" s="106">
        <f>Cogas!E7</f>
        <v>25</v>
      </c>
      <c r="D14" s="91">
        <f>DNWB!E7</f>
        <v>25</v>
      </c>
      <c r="E14" s="107">
        <f>Enexis!E7</f>
        <v>25</v>
      </c>
      <c r="F14" s="106">
        <f>Haarlemmermeer!E7</f>
        <v>15</v>
      </c>
      <c r="G14" s="107">
        <f>Intergas!E7</f>
        <v>15</v>
      </c>
      <c r="H14" s="91">
        <f>Liander!E7</f>
        <v>25</v>
      </c>
      <c r="I14" s="106">
        <f>EndinetRE!D7</f>
        <v>45</v>
      </c>
      <c r="J14" s="106">
        <f>EndinetOB!E7</f>
        <v>20</v>
      </c>
      <c r="K14" s="91">
        <f>'completeren data'!N225</f>
        <v>25</v>
      </c>
      <c r="L14" s="106">
        <f>Stedin!E7</f>
        <v>25</v>
      </c>
      <c r="M14" s="106">
        <f>Westland!E7</f>
        <v>20</v>
      </c>
      <c r="N14" s="106">
        <f>Zebra!E7</f>
        <v>25</v>
      </c>
    </row>
    <row r="15" spans="1:15" ht="15" outlineLevel="1">
      <c r="A15" s="76"/>
      <c r="B15" s="21">
        <v>1962</v>
      </c>
      <c r="C15" s="106">
        <f>Cogas!E8</f>
        <v>25</v>
      </c>
      <c r="D15" s="91">
        <f>DNWB!E8</f>
        <v>25</v>
      </c>
      <c r="E15" s="107">
        <f>Enexis!E8</f>
        <v>25</v>
      </c>
      <c r="F15" s="106">
        <f>Haarlemmermeer!E8</f>
        <v>15</v>
      </c>
      <c r="G15" s="107">
        <f>Intergas!E8</f>
        <v>15</v>
      </c>
      <c r="H15" s="91">
        <f>Liander!E8</f>
        <v>25</v>
      </c>
      <c r="I15" s="106">
        <f>EndinetRE!D8</f>
        <v>45</v>
      </c>
      <c r="J15" s="106">
        <f>EndinetOB!E8</f>
        <v>20</v>
      </c>
      <c r="K15" s="91">
        <f>'completeren data'!N226</f>
        <v>25</v>
      </c>
      <c r="L15" s="106">
        <f>Stedin!E8</f>
        <v>25</v>
      </c>
      <c r="M15" s="106">
        <f>Westland!E8</f>
        <v>20</v>
      </c>
      <c r="N15" s="106">
        <f>Zebra!E8</f>
        <v>25</v>
      </c>
    </row>
    <row r="16" spans="1:15" outlineLevel="1">
      <c r="B16" s="21">
        <v>1963</v>
      </c>
      <c r="C16" s="106">
        <f>Cogas!E9</f>
        <v>25</v>
      </c>
      <c r="D16" s="91">
        <f>DNWB!E9</f>
        <v>25</v>
      </c>
      <c r="E16" s="107">
        <f>Enexis!E9</f>
        <v>25</v>
      </c>
      <c r="F16" s="106">
        <f>Haarlemmermeer!E9</f>
        <v>15</v>
      </c>
      <c r="G16" s="107">
        <f>Intergas!E9</f>
        <v>15</v>
      </c>
      <c r="H16" s="91">
        <f>Liander!E9</f>
        <v>25</v>
      </c>
      <c r="I16" s="106">
        <f>EndinetRE!D9</f>
        <v>45</v>
      </c>
      <c r="J16" s="106">
        <f>EndinetOB!E9</f>
        <v>20</v>
      </c>
      <c r="K16" s="91">
        <f>'completeren data'!N227</f>
        <v>25</v>
      </c>
      <c r="L16" s="106">
        <f>Stedin!E9</f>
        <v>25</v>
      </c>
      <c r="M16" s="106">
        <f>Westland!E9</f>
        <v>20</v>
      </c>
      <c r="N16" s="106">
        <f>Zebra!E9</f>
        <v>25</v>
      </c>
    </row>
    <row r="17" spans="2:14" outlineLevel="1">
      <c r="B17" s="21">
        <v>1964</v>
      </c>
      <c r="C17" s="106">
        <f>Cogas!E10</f>
        <v>25</v>
      </c>
      <c r="D17" s="91">
        <f>DNWB!E10</f>
        <v>25</v>
      </c>
      <c r="E17" s="107">
        <f>Enexis!E10</f>
        <v>25</v>
      </c>
      <c r="F17" s="106">
        <f>Haarlemmermeer!E10</f>
        <v>15</v>
      </c>
      <c r="G17" s="107">
        <f>Intergas!E10</f>
        <v>15</v>
      </c>
      <c r="H17" s="91">
        <f>Liander!E10</f>
        <v>25</v>
      </c>
      <c r="I17" s="106">
        <f>EndinetRE!D10</f>
        <v>45</v>
      </c>
      <c r="J17" s="106">
        <f>EndinetOB!E10</f>
        <v>20</v>
      </c>
      <c r="K17" s="91">
        <f>'completeren data'!N228</f>
        <v>25</v>
      </c>
      <c r="L17" s="106">
        <f>Stedin!E10</f>
        <v>25</v>
      </c>
      <c r="M17" s="106">
        <f>Westland!E10</f>
        <v>20</v>
      </c>
      <c r="N17" s="106">
        <f>Zebra!E10</f>
        <v>25</v>
      </c>
    </row>
    <row r="18" spans="2:14" outlineLevel="1">
      <c r="B18" s="21">
        <v>1965</v>
      </c>
      <c r="C18" s="106">
        <f>Cogas!E11</f>
        <v>25</v>
      </c>
      <c r="D18" s="91">
        <f>DNWB!E11</f>
        <v>25</v>
      </c>
      <c r="E18" s="107">
        <f>Enexis!E11</f>
        <v>25</v>
      </c>
      <c r="F18" s="106">
        <f>Haarlemmermeer!E11</f>
        <v>15</v>
      </c>
      <c r="G18" s="107">
        <f>Intergas!E11</f>
        <v>15</v>
      </c>
      <c r="H18" s="91">
        <f>Liander!E11</f>
        <v>25</v>
      </c>
      <c r="I18" s="106">
        <f>EndinetRE!D11</f>
        <v>45</v>
      </c>
      <c r="J18" s="106">
        <f>EndinetOB!E11</f>
        <v>20</v>
      </c>
      <c r="K18" s="91">
        <f>'completeren data'!N229</f>
        <v>25</v>
      </c>
      <c r="L18" s="106">
        <f>Stedin!E11</f>
        <v>25</v>
      </c>
      <c r="M18" s="106">
        <f>Westland!E11</f>
        <v>20</v>
      </c>
      <c r="N18" s="106">
        <f>Zebra!E11</f>
        <v>25</v>
      </c>
    </row>
    <row r="19" spans="2:14" outlineLevel="1">
      <c r="B19" s="21">
        <v>1966</v>
      </c>
      <c r="C19" s="106">
        <f>Cogas!E12</f>
        <v>25</v>
      </c>
      <c r="D19" s="91">
        <f>DNWB!E12</f>
        <v>25</v>
      </c>
      <c r="E19" s="107">
        <f>Enexis!E12</f>
        <v>25</v>
      </c>
      <c r="F19" s="106">
        <f>Haarlemmermeer!E12</f>
        <v>15</v>
      </c>
      <c r="G19" s="107">
        <f>Intergas!E12</f>
        <v>15</v>
      </c>
      <c r="H19" s="91">
        <f>Liander!E12</f>
        <v>25</v>
      </c>
      <c r="I19" s="106">
        <f>EndinetRE!D12</f>
        <v>45</v>
      </c>
      <c r="J19" s="106">
        <f>EndinetOB!E12</f>
        <v>20</v>
      </c>
      <c r="K19" s="91">
        <f>'completeren data'!N230</f>
        <v>25</v>
      </c>
      <c r="L19" s="106">
        <f>Stedin!E12</f>
        <v>25</v>
      </c>
      <c r="M19" s="106">
        <f>Westland!E12</f>
        <v>20</v>
      </c>
      <c r="N19" s="106">
        <f>Zebra!E12</f>
        <v>25</v>
      </c>
    </row>
    <row r="20" spans="2:14" outlineLevel="1">
      <c r="B20" s="21">
        <v>1967</v>
      </c>
      <c r="C20" s="106">
        <f>Cogas!E13</f>
        <v>25</v>
      </c>
      <c r="D20" s="91">
        <f>DNWB!E13</f>
        <v>25</v>
      </c>
      <c r="E20" s="107">
        <f>Enexis!E13</f>
        <v>25</v>
      </c>
      <c r="F20" s="106">
        <f>Haarlemmermeer!E13</f>
        <v>15</v>
      </c>
      <c r="G20" s="107">
        <f>Intergas!E13</f>
        <v>15</v>
      </c>
      <c r="H20" s="91">
        <f>Liander!E13</f>
        <v>25</v>
      </c>
      <c r="I20" s="106">
        <f>EndinetRE!D13</f>
        <v>45</v>
      </c>
      <c r="J20" s="106">
        <f>EndinetOB!E13</f>
        <v>20</v>
      </c>
      <c r="K20" s="91">
        <f>'completeren data'!N231</f>
        <v>25</v>
      </c>
      <c r="L20" s="106">
        <f>Stedin!E13</f>
        <v>25</v>
      </c>
      <c r="M20" s="106">
        <f>Westland!E13</f>
        <v>20</v>
      </c>
      <c r="N20" s="106">
        <f>Zebra!E13</f>
        <v>25</v>
      </c>
    </row>
    <row r="21" spans="2:14" outlineLevel="1">
      <c r="B21" s="21">
        <v>1968</v>
      </c>
      <c r="C21" s="106">
        <f>Cogas!E14</f>
        <v>25</v>
      </c>
      <c r="D21" s="91">
        <f>DNWB!E14</f>
        <v>25</v>
      </c>
      <c r="E21" s="107">
        <f>Enexis!E14</f>
        <v>25</v>
      </c>
      <c r="F21" s="106">
        <f>Haarlemmermeer!E14</f>
        <v>15</v>
      </c>
      <c r="G21" s="107">
        <f>Intergas!E14</f>
        <v>15</v>
      </c>
      <c r="H21" s="91">
        <f>Liander!E14</f>
        <v>25</v>
      </c>
      <c r="I21" s="106">
        <f>EndinetRE!D14</f>
        <v>45</v>
      </c>
      <c r="J21" s="106">
        <f>EndinetOB!E14</f>
        <v>20</v>
      </c>
      <c r="K21" s="91">
        <f>'completeren data'!N232</f>
        <v>25</v>
      </c>
      <c r="L21" s="106">
        <f>Stedin!E14</f>
        <v>25</v>
      </c>
      <c r="M21" s="106">
        <f>Westland!E14</f>
        <v>20</v>
      </c>
      <c r="N21" s="106">
        <f>Zebra!E14</f>
        <v>25</v>
      </c>
    </row>
    <row r="22" spans="2:14" outlineLevel="1">
      <c r="B22" s="21">
        <v>1969</v>
      </c>
      <c r="C22" s="106">
        <f>Cogas!E15</f>
        <v>25</v>
      </c>
      <c r="D22" s="91">
        <f>DNWB!E15</f>
        <v>25</v>
      </c>
      <c r="E22" s="107">
        <f>Enexis!E15</f>
        <v>25</v>
      </c>
      <c r="F22" s="106">
        <f>Haarlemmermeer!E15</f>
        <v>15</v>
      </c>
      <c r="G22" s="107">
        <f>Intergas!E15</f>
        <v>15</v>
      </c>
      <c r="H22" s="91">
        <f>Liander!E15</f>
        <v>25</v>
      </c>
      <c r="I22" s="106">
        <f>EndinetRE!D15</f>
        <v>45</v>
      </c>
      <c r="J22" s="106">
        <f>EndinetOB!E15</f>
        <v>20</v>
      </c>
      <c r="K22" s="91">
        <f>'completeren data'!N233</f>
        <v>25</v>
      </c>
      <c r="L22" s="106">
        <f>Stedin!E15</f>
        <v>25</v>
      </c>
      <c r="M22" s="106">
        <f>Westland!E15</f>
        <v>20</v>
      </c>
      <c r="N22" s="106">
        <f>Zebra!E15</f>
        <v>25</v>
      </c>
    </row>
    <row r="23" spans="2:14" outlineLevel="1">
      <c r="B23" s="21">
        <v>1970</v>
      </c>
      <c r="C23" s="106">
        <f>Cogas!E16</f>
        <v>25</v>
      </c>
      <c r="D23" s="91">
        <f>DNWB!E16</f>
        <v>25</v>
      </c>
      <c r="E23" s="107">
        <f>Enexis!E16</f>
        <v>25</v>
      </c>
      <c r="F23" s="106">
        <f>Haarlemmermeer!E16</f>
        <v>15</v>
      </c>
      <c r="G23" s="107">
        <f>Intergas!E16</f>
        <v>15</v>
      </c>
      <c r="H23" s="91">
        <f>Liander!E16</f>
        <v>25</v>
      </c>
      <c r="I23" s="106">
        <f>EndinetRE!D16</f>
        <v>45</v>
      </c>
      <c r="J23" s="106">
        <f>EndinetOB!E16</f>
        <v>20</v>
      </c>
      <c r="K23" s="91">
        <f>'completeren data'!N234</f>
        <v>25</v>
      </c>
      <c r="L23" s="106">
        <f>Stedin!E16</f>
        <v>25</v>
      </c>
      <c r="M23" s="106">
        <f>Westland!E16</f>
        <v>20</v>
      </c>
      <c r="N23" s="106">
        <f>Zebra!E16</f>
        <v>25</v>
      </c>
    </row>
    <row r="24" spans="2:14" outlineLevel="1">
      <c r="B24" s="21">
        <v>1971</v>
      </c>
      <c r="C24" s="106">
        <f>Cogas!E17</f>
        <v>25</v>
      </c>
      <c r="D24" s="91">
        <f>DNWB!E17</f>
        <v>25</v>
      </c>
      <c r="E24" s="107">
        <f>Enexis!E17</f>
        <v>25</v>
      </c>
      <c r="F24" s="106">
        <f>Haarlemmermeer!E17</f>
        <v>15</v>
      </c>
      <c r="G24" s="107">
        <f>Intergas!E17</f>
        <v>15</v>
      </c>
      <c r="H24" s="91">
        <f>Liander!E17</f>
        <v>25</v>
      </c>
      <c r="I24" s="106">
        <f>EndinetRE!D17</f>
        <v>45</v>
      </c>
      <c r="J24" s="106">
        <f>EndinetOB!E17</f>
        <v>20</v>
      </c>
      <c r="K24" s="91">
        <f>'completeren data'!N235</f>
        <v>25</v>
      </c>
      <c r="L24" s="106">
        <f>Stedin!E17</f>
        <v>25</v>
      </c>
      <c r="M24" s="106">
        <f>Westland!E17</f>
        <v>20</v>
      </c>
      <c r="N24" s="106">
        <f>Zebra!E17</f>
        <v>25</v>
      </c>
    </row>
    <row r="25" spans="2:14" outlineLevel="1">
      <c r="B25" s="21">
        <v>1972</v>
      </c>
      <c r="C25" s="106">
        <f>Cogas!E18</f>
        <v>25</v>
      </c>
      <c r="D25" s="91">
        <f>DNWB!E18</f>
        <v>25</v>
      </c>
      <c r="E25" s="107">
        <f>Enexis!E18</f>
        <v>25</v>
      </c>
      <c r="F25" s="106">
        <f>Haarlemmermeer!E18</f>
        <v>15</v>
      </c>
      <c r="G25" s="107">
        <f>Intergas!E18</f>
        <v>15</v>
      </c>
      <c r="H25" s="91">
        <f>Liander!E18</f>
        <v>25</v>
      </c>
      <c r="I25" s="106">
        <f>EndinetRE!D18</f>
        <v>45</v>
      </c>
      <c r="J25" s="106">
        <f>EndinetOB!E18</f>
        <v>20</v>
      </c>
      <c r="K25" s="91">
        <f>'completeren data'!N236</f>
        <v>25</v>
      </c>
      <c r="L25" s="106">
        <f>Stedin!E18</f>
        <v>25</v>
      </c>
      <c r="M25" s="106">
        <f>Westland!E18</f>
        <v>20</v>
      </c>
      <c r="N25" s="106">
        <f>Zebra!E18</f>
        <v>25</v>
      </c>
    </row>
    <row r="26" spans="2:14" outlineLevel="1">
      <c r="B26" s="21">
        <v>1973</v>
      </c>
      <c r="C26" s="106">
        <f>Cogas!E19</f>
        <v>25</v>
      </c>
      <c r="D26" s="91">
        <f>DNWB!E19</f>
        <v>25</v>
      </c>
      <c r="E26" s="107">
        <f>Enexis!E19</f>
        <v>25</v>
      </c>
      <c r="F26" s="106">
        <f>Haarlemmermeer!E19</f>
        <v>15</v>
      </c>
      <c r="G26" s="107">
        <f>Intergas!E19</f>
        <v>15</v>
      </c>
      <c r="H26" s="91">
        <f>Liander!E19</f>
        <v>25</v>
      </c>
      <c r="I26" s="106">
        <f>EndinetRE!D19</f>
        <v>45</v>
      </c>
      <c r="J26" s="106">
        <f>EndinetOB!E19</f>
        <v>20</v>
      </c>
      <c r="K26" s="91">
        <f>'completeren data'!N237</f>
        <v>25</v>
      </c>
      <c r="L26" s="106">
        <f>Stedin!E19</f>
        <v>25</v>
      </c>
      <c r="M26" s="106">
        <f>Westland!E19</f>
        <v>20</v>
      </c>
      <c r="N26" s="106">
        <f>Zebra!E19</f>
        <v>25</v>
      </c>
    </row>
    <row r="27" spans="2:14" outlineLevel="1">
      <c r="B27" s="21">
        <v>1974</v>
      </c>
      <c r="C27" s="106">
        <f>Cogas!E20</f>
        <v>25</v>
      </c>
      <c r="D27" s="91">
        <f>DNWB!E20</f>
        <v>25</v>
      </c>
      <c r="E27" s="107">
        <f>Enexis!E20</f>
        <v>25</v>
      </c>
      <c r="F27" s="106">
        <f>Haarlemmermeer!E20</f>
        <v>15</v>
      </c>
      <c r="G27" s="107">
        <f>Intergas!E20</f>
        <v>15</v>
      </c>
      <c r="H27" s="91">
        <f>Liander!E20</f>
        <v>25</v>
      </c>
      <c r="I27" s="106">
        <f>EndinetRE!D20</f>
        <v>45</v>
      </c>
      <c r="J27" s="106">
        <f>EndinetOB!E20</f>
        <v>20</v>
      </c>
      <c r="K27" s="91">
        <f>'completeren data'!N238</f>
        <v>25</v>
      </c>
      <c r="L27" s="106">
        <f>Stedin!E20</f>
        <v>25</v>
      </c>
      <c r="M27" s="106">
        <f>Westland!E20</f>
        <v>20</v>
      </c>
      <c r="N27" s="106">
        <f>Zebra!E20</f>
        <v>25</v>
      </c>
    </row>
    <row r="28" spans="2:14" outlineLevel="1">
      <c r="B28" s="21">
        <v>1975</v>
      </c>
      <c r="C28" s="106">
        <f>Cogas!E21</f>
        <v>25</v>
      </c>
      <c r="D28" s="91">
        <f>DNWB!E21</f>
        <v>25</v>
      </c>
      <c r="E28" s="107">
        <f>Enexis!E21</f>
        <v>25</v>
      </c>
      <c r="F28" s="106">
        <f>Haarlemmermeer!E21</f>
        <v>15</v>
      </c>
      <c r="G28" s="107">
        <f>Intergas!E21</f>
        <v>15</v>
      </c>
      <c r="H28" s="91">
        <f>Liander!E21</f>
        <v>25</v>
      </c>
      <c r="I28" s="106">
        <f>EndinetRE!D21</f>
        <v>45</v>
      </c>
      <c r="J28" s="106">
        <f>EndinetOB!E21</f>
        <v>20</v>
      </c>
      <c r="K28" s="91">
        <f>'completeren data'!N239</f>
        <v>25</v>
      </c>
      <c r="L28" s="106">
        <f>Stedin!E21</f>
        <v>25</v>
      </c>
      <c r="M28" s="106">
        <f>Westland!E21</f>
        <v>20</v>
      </c>
      <c r="N28" s="106">
        <f>Zebra!E21</f>
        <v>25</v>
      </c>
    </row>
    <row r="29" spans="2:14" outlineLevel="1">
      <c r="B29" s="21">
        <v>1976</v>
      </c>
      <c r="C29" s="106">
        <f>Cogas!E22</f>
        <v>25</v>
      </c>
      <c r="D29" s="91">
        <f>DNWB!E22</f>
        <v>25</v>
      </c>
      <c r="E29" s="107">
        <f>Enexis!E22</f>
        <v>25</v>
      </c>
      <c r="F29" s="106">
        <f>Haarlemmermeer!E22</f>
        <v>15</v>
      </c>
      <c r="G29" s="107">
        <f>Intergas!E22</f>
        <v>15</v>
      </c>
      <c r="H29" s="91">
        <f>Liander!E22</f>
        <v>25</v>
      </c>
      <c r="I29" s="106">
        <f>EndinetRE!D22</f>
        <v>45</v>
      </c>
      <c r="J29" s="106">
        <f>EndinetOB!E22</f>
        <v>20</v>
      </c>
      <c r="K29" s="91">
        <f>'completeren data'!N240</f>
        <v>25</v>
      </c>
      <c r="L29" s="106">
        <f>Stedin!E22</f>
        <v>25</v>
      </c>
      <c r="M29" s="106">
        <f>Westland!E22</f>
        <v>20</v>
      </c>
      <c r="N29" s="106">
        <f>Zebra!E22</f>
        <v>25</v>
      </c>
    </row>
    <row r="30" spans="2:14" outlineLevel="1">
      <c r="B30" s="21">
        <v>1977</v>
      </c>
      <c r="C30" s="106">
        <f>Cogas!E23</f>
        <v>25</v>
      </c>
      <c r="D30" s="91">
        <f>DNWB!E23</f>
        <v>25</v>
      </c>
      <c r="E30" s="107">
        <f>Enexis!E23</f>
        <v>25</v>
      </c>
      <c r="F30" s="106">
        <f>Haarlemmermeer!E23</f>
        <v>15</v>
      </c>
      <c r="G30" s="107">
        <f>Intergas!E23</f>
        <v>15</v>
      </c>
      <c r="H30" s="91">
        <f>Liander!E23</f>
        <v>25</v>
      </c>
      <c r="I30" s="106">
        <f>EndinetRE!D23</f>
        <v>45</v>
      </c>
      <c r="J30" s="106">
        <f>EndinetOB!E23</f>
        <v>20</v>
      </c>
      <c r="K30" s="91">
        <f>'completeren data'!N241</f>
        <v>25</v>
      </c>
      <c r="L30" s="106">
        <f>Stedin!E23</f>
        <v>25</v>
      </c>
      <c r="M30" s="106">
        <f>Westland!E23</f>
        <v>20</v>
      </c>
      <c r="N30" s="106">
        <f>Zebra!E23</f>
        <v>25</v>
      </c>
    </row>
    <row r="31" spans="2:14" outlineLevel="1">
      <c r="B31" s="21">
        <v>1978</v>
      </c>
      <c r="C31" s="106">
        <f>Cogas!E24</f>
        <v>25</v>
      </c>
      <c r="D31" s="91">
        <f>DNWB!E24</f>
        <v>25</v>
      </c>
      <c r="E31" s="107">
        <f>Enexis!E24</f>
        <v>25</v>
      </c>
      <c r="F31" s="106">
        <f>Haarlemmermeer!E24</f>
        <v>15</v>
      </c>
      <c r="G31" s="107">
        <f>Intergas!E24</f>
        <v>15</v>
      </c>
      <c r="H31" s="91">
        <f>Liander!E24</f>
        <v>25</v>
      </c>
      <c r="I31" s="106">
        <f>EndinetRE!D24</f>
        <v>45</v>
      </c>
      <c r="J31" s="106">
        <f>EndinetOB!E24</f>
        <v>20</v>
      </c>
      <c r="K31" s="91">
        <f>'completeren data'!N242</f>
        <v>25</v>
      </c>
      <c r="L31" s="106">
        <f>Stedin!E24</f>
        <v>25</v>
      </c>
      <c r="M31" s="106">
        <f>Westland!E24</f>
        <v>20</v>
      </c>
      <c r="N31" s="106">
        <f>Zebra!E24</f>
        <v>25</v>
      </c>
    </row>
    <row r="32" spans="2:14" outlineLevel="1">
      <c r="B32" s="21">
        <v>1979</v>
      </c>
      <c r="C32" s="106">
        <f>Cogas!E25</f>
        <v>25</v>
      </c>
      <c r="D32" s="91">
        <f>DNWB!E25</f>
        <v>25</v>
      </c>
      <c r="E32" s="107">
        <f>Enexis!E25</f>
        <v>25</v>
      </c>
      <c r="F32" s="106">
        <f>Haarlemmermeer!E25</f>
        <v>15</v>
      </c>
      <c r="G32" s="107">
        <f>Intergas!E25</f>
        <v>15</v>
      </c>
      <c r="H32" s="91">
        <f>Liander!E25</f>
        <v>25</v>
      </c>
      <c r="I32" s="106">
        <f>EndinetRE!D25</f>
        <v>45</v>
      </c>
      <c r="J32" s="106">
        <f>EndinetOB!E25</f>
        <v>20</v>
      </c>
      <c r="K32" s="91">
        <f>'completeren data'!N243</f>
        <v>25</v>
      </c>
      <c r="L32" s="106">
        <f>Stedin!E25</f>
        <v>25</v>
      </c>
      <c r="M32" s="106">
        <f>Westland!E25</f>
        <v>20</v>
      </c>
      <c r="N32" s="106">
        <f>Zebra!E25</f>
        <v>25</v>
      </c>
    </row>
    <row r="33" spans="2:14" outlineLevel="1">
      <c r="B33" s="21">
        <v>1980</v>
      </c>
      <c r="C33" s="106">
        <f>Cogas!E26</f>
        <v>25</v>
      </c>
      <c r="D33" s="91">
        <f>DNWB!E26</f>
        <v>25</v>
      </c>
      <c r="E33" s="107">
        <f>Enexis!E26</f>
        <v>25</v>
      </c>
      <c r="F33" s="106">
        <f>Haarlemmermeer!E26</f>
        <v>15</v>
      </c>
      <c r="G33" s="107">
        <f>Intergas!E26</f>
        <v>15</v>
      </c>
      <c r="H33" s="91">
        <f>Liander!E26</f>
        <v>25</v>
      </c>
      <c r="I33" s="106">
        <f>EndinetRE!D26</f>
        <v>45</v>
      </c>
      <c r="J33" s="106">
        <f>EndinetOB!E26</f>
        <v>20</v>
      </c>
      <c r="K33" s="91">
        <f>'completeren data'!N244</f>
        <v>25</v>
      </c>
      <c r="L33" s="106">
        <f>Stedin!E26</f>
        <v>25</v>
      </c>
      <c r="M33" s="106">
        <f>Westland!E26</f>
        <v>20</v>
      </c>
      <c r="N33" s="106">
        <f>Zebra!E26</f>
        <v>25</v>
      </c>
    </row>
    <row r="34" spans="2:14" outlineLevel="1">
      <c r="B34" s="21">
        <v>1981</v>
      </c>
      <c r="C34" s="106">
        <f>Cogas!E27</f>
        <v>25</v>
      </c>
      <c r="D34" s="91">
        <f>DNWB!E27</f>
        <v>25</v>
      </c>
      <c r="E34" s="107">
        <f>Enexis!E27</f>
        <v>25</v>
      </c>
      <c r="F34" s="106">
        <f>Haarlemmermeer!E27</f>
        <v>15</v>
      </c>
      <c r="G34" s="107">
        <f>Intergas!E27</f>
        <v>15</v>
      </c>
      <c r="H34" s="91">
        <f>Liander!E27</f>
        <v>25</v>
      </c>
      <c r="I34" s="106">
        <f>EndinetRE!D27</f>
        <v>45</v>
      </c>
      <c r="J34" s="106">
        <f>EndinetOB!E27</f>
        <v>20</v>
      </c>
      <c r="K34" s="91">
        <f>'completeren data'!N245</f>
        <v>25</v>
      </c>
      <c r="L34" s="106">
        <f>Stedin!E27</f>
        <v>25</v>
      </c>
      <c r="M34" s="106">
        <f>Westland!E27</f>
        <v>20</v>
      </c>
      <c r="N34" s="106">
        <f>Zebra!E27</f>
        <v>25</v>
      </c>
    </row>
    <row r="35" spans="2:14" outlineLevel="1">
      <c r="B35" s="21">
        <v>1982</v>
      </c>
      <c r="C35" s="106">
        <f>Cogas!E28</f>
        <v>25</v>
      </c>
      <c r="D35" s="91">
        <f>DNWB!E28</f>
        <v>25</v>
      </c>
      <c r="E35" s="107">
        <f>Enexis!E28</f>
        <v>25</v>
      </c>
      <c r="F35" s="106">
        <f>Haarlemmermeer!E28</f>
        <v>15</v>
      </c>
      <c r="G35" s="107">
        <f>Intergas!E28</f>
        <v>15</v>
      </c>
      <c r="H35" s="91">
        <f>Liander!E28</f>
        <v>25</v>
      </c>
      <c r="I35" s="106">
        <f>EndinetRE!D28</f>
        <v>45</v>
      </c>
      <c r="J35" s="106">
        <f>EndinetOB!E28</f>
        <v>20</v>
      </c>
      <c r="K35" s="91">
        <f>'completeren data'!N246</f>
        <v>25</v>
      </c>
      <c r="L35" s="106">
        <f>Stedin!E28</f>
        <v>25</v>
      </c>
      <c r="M35" s="106">
        <f>Westland!E28</f>
        <v>20</v>
      </c>
      <c r="N35" s="106">
        <f>Zebra!E28</f>
        <v>25</v>
      </c>
    </row>
    <row r="36" spans="2:14" outlineLevel="1">
      <c r="B36" s="21">
        <v>1983</v>
      </c>
      <c r="C36" s="106">
        <f>Cogas!E29</f>
        <v>25</v>
      </c>
      <c r="D36" s="91">
        <f>DNWB!E29</f>
        <v>25</v>
      </c>
      <c r="E36" s="107">
        <f>Enexis!E29</f>
        <v>25</v>
      </c>
      <c r="F36" s="106">
        <f>Haarlemmermeer!E29</f>
        <v>15</v>
      </c>
      <c r="G36" s="107">
        <f>Intergas!E29</f>
        <v>15</v>
      </c>
      <c r="H36" s="91">
        <f>Liander!E29</f>
        <v>25</v>
      </c>
      <c r="I36" s="106">
        <f>EndinetRE!D29</f>
        <v>45</v>
      </c>
      <c r="J36" s="106">
        <f>EndinetOB!E29</f>
        <v>20</v>
      </c>
      <c r="K36" s="91">
        <f>'completeren data'!N247</f>
        <v>25</v>
      </c>
      <c r="L36" s="106">
        <f>Stedin!E29</f>
        <v>25</v>
      </c>
      <c r="M36" s="106">
        <f>Westland!E29</f>
        <v>20</v>
      </c>
      <c r="N36" s="106">
        <f>Zebra!E29</f>
        <v>25</v>
      </c>
    </row>
    <row r="37" spans="2:14" outlineLevel="1">
      <c r="B37" s="21">
        <v>1984</v>
      </c>
      <c r="C37" s="106">
        <f>Cogas!E30</f>
        <v>25</v>
      </c>
      <c r="D37" s="91">
        <f>DNWB!E30</f>
        <v>25</v>
      </c>
      <c r="E37" s="107">
        <f>Enexis!E30</f>
        <v>25</v>
      </c>
      <c r="F37" s="106">
        <f>Haarlemmermeer!E30</f>
        <v>15</v>
      </c>
      <c r="G37" s="107">
        <f>Intergas!E30</f>
        <v>15</v>
      </c>
      <c r="H37" s="91">
        <f>Liander!E30</f>
        <v>25</v>
      </c>
      <c r="I37" s="106">
        <f>EndinetRE!D30</f>
        <v>45</v>
      </c>
      <c r="J37" s="106">
        <f>EndinetOB!E30</f>
        <v>20</v>
      </c>
      <c r="K37" s="91">
        <f>'completeren data'!N248</f>
        <v>25</v>
      </c>
      <c r="L37" s="106">
        <f>Stedin!E30</f>
        <v>25</v>
      </c>
      <c r="M37" s="106">
        <f>Westland!E30</f>
        <v>20</v>
      </c>
      <c r="N37" s="106">
        <f>Zebra!E30</f>
        <v>25</v>
      </c>
    </row>
    <row r="38" spans="2:14" outlineLevel="1">
      <c r="B38" s="21">
        <v>1985</v>
      </c>
      <c r="C38" s="106">
        <f>Cogas!E31</f>
        <v>25</v>
      </c>
      <c r="D38" s="91">
        <f>DNWB!E31</f>
        <v>25</v>
      </c>
      <c r="E38" s="107">
        <f>Enexis!E31</f>
        <v>25</v>
      </c>
      <c r="F38" s="106">
        <f>Haarlemmermeer!E31</f>
        <v>15</v>
      </c>
      <c r="G38" s="107">
        <f>Intergas!E31</f>
        <v>15</v>
      </c>
      <c r="H38" s="91">
        <f>Liander!E31</f>
        <v>25</v>
      </c>
      <c r="I38" s="106">
        <f>EndinetRE!D31</f>
        <v>45</v>
      </c>
      <c r="J38" s="106">
        <f>EndinetOB!E31</f>
        <v>20</v>
      </c>
      <c r="K38" s="91">
        <f>'completeren data'!N249</f>
        <v>25</v>
      </c>
      <c r="L38" s="106">
        <f>Stedin!E31</f>
        <v>25</v>
      </c>
      <c r="M38" s="106">
        <f>Westland!E31</f>
        <v>20</v>
      </c>
      <c r="N38" s="106">
        <f>Zebra!E31</f>
        <v>25</v>
      </c>
    </row>
    <row r="39" spans="2:14" outlineLevel="1">
      <c r="B39" s="21">
        <v>1986</v>
      </c>
      <c r="C39" s="106">
        <f>Cogas!E32</f>
        <v>25</v>
      </c>
      <c r="D39" s="91">
        <f>DNWB!E32</f>
        <v>25</v>
      </c>
      <c r="E39" s="107">
        <f>Enexis!E32</f>
        <v>25</v>
      </c>
      <c r="F39" s="106">
        <f>Haarlemmermeer!E32</f>
        <v>15</v>
      </c>
      <c r="G39" s="107">
        <f>Intergas!E32</f>
        <v>15</v>
      </c>
      <c r="H39" s="91">
        <f>Liander!E32</f>
        <v>25</v>
      </c>
      <c r="I39" s="106">
        <f>EndinetRE!D32</f>
        <v>45</v>
      </c>
      <c r="J39" s="106">
        <f>EndinetOB!E32</f>
        <v>20</v>
      </c>
      <c r="K39" s="91">
        <f>'completeren data'!N250</f>
        <v>25</v>
      </c>
      <c r="L39" s="106">
        <f>Stedin!E32</f>
        <v>25</v>
      </c>
      <c r="M39" s="106">
        <f>Westland!E32</f>
        <v>20</v>
      </c>
      <c r="N39" s="106">
        <f>Zebra!E32</f>
        <v>25</v>
      </c>
    </row>
    <row r="40" spans="2:14" outlineLevel="1">
      <c r="B40" s="21">
        <v>1987</v>
      </c>
      <c r="C40" s="106">
        <f>Cogas!E33</f>
        <v>25</v>
      </c>
      <c r="D40" s="91">
        <f>DNWB!E33</f>
        <v>25</v>
      </c>
      <c r="E40" s="107">
        <f>Enexis!E33</f>
        <v>25</v>
      </c>
      <c r="F40" s="106">
        <f>Haarlemmermeer!E33</f>
        <v>15</v>
      </c>
      <c r="G40" s="107">
        <f>Intergas!E33</f>
        <v>15</v>
      </c>
      <c r="H40" s="91">
        <f>Liander!E33</f>
        <v>25</v>
      </c>
      <c r="I40" s="106">
        <f>EndinetRE!D33</f>
        <v>45</v>
      </c>
      <c r="J40" s="106">
        <f>EndinetOB!E33</f>
        <v>20</v>
      </c>
      <c r="K40" s="91">
        <f>'completeren data'!N251</f>
        <v>25</v>
      </c>
      <c r="L40" s="106">
        <f>Stedin!E33</f>
        <v>25</v>
      </c>
      <c r="M40" s="106">
        <f>Westland!E33</f>
        <v>20</v>
      </c>
      <c r="N40" s="106">
        <f>Zebra!E33</f>
        <v>25</v>
      </c>
    </row>
    <row r="41" spans="2:14" outlineLevel="1">
      <c r="B41" s="21">
        <v>1988</v>
      </c>
      <c r="C41" s="106">
        <f>Cogas!E34</f>
        <v>25</v>
      </c>
      <c r="D41" s="91">
        <f>DNWB!E34</f>
        <v>25</v>
      </c>
      <c r="E41" s="107">
        <f>Enexis!E34</f>
        <v>25</v>
      </c>
      <c r="F41" s="106">
        <f>Haarlemmermeer!E34</f>
        <v>15</v>
      </c>
      <c r="G41" s="107">
        <f>Intergas!E34</f>
        <v>15</v>
      </c>
      <c r="H41" s="91">
        <f>Liander!E34</f>
        <v>25</v>
      </c>
      <c r="I41" s="106">
        <f>EndinetRE!D34</f>
        <v>45</v>
      </c>
      <c r="J41" s="106">
        <f>EndinetOB!E34</f>
        <v>20</v>
      </c>
      <c r="K41" s="91">
        <f>Rendo!E34</f>
        <v>50</v>
      </c>
      <c r="L41" s="106">
        <f>Stedin!E34</f>
        <v>25</v>
      </c>
      <c r="M41" s="106">
        <f>Westland!E34</f>
        <v>20</v>
      </c>
      <c r="N41" s="106">
        <f>Zebra!E34</f>
        <v>25</v>
      </c>
    </row>
    <row r="42" spans="2:14" outlineLevel="1">
      <c r="B42" s="21">
        <v>1989</v>
      </c>
      <c r="C42" s="106">
        <f>Cogas!E35</f>
        <v>25</v>
      </c>
      <c r="D42" s="91">
        <f>DNWB!E35</f>
        <v>25</v>
      </c>
      <c r="E42" s="107">
        <f>Enexis!E35</f>
        <v>25</v>
      </c>
      <c r="F42" s="106">
        <f>Haarlemmermeer!E35</f>
        <v>15</v>
      </c>
      <c r="G42" s="107">
        <f>Intergas!E35</f>
        <v>15</v>
      </c>
      <c r="H42" s="91">
        <f>Liander!E35</f>
        <v>25</v>
      </c>
      <c r="I42" s="106">
        <f>EndinetRE!D35</f>
        <v>45</v>
      </c>
      <c r="J42" s="106">
        <f>EndinetOB!E35</f>
        <v>20</v>
      </c>
      <c r="K42" s="91">
        <f>Rendo!E35</f>
        <v>50</v>
      </c>
      <c r="L42" s="106">
        <f>Stedin!E35</f>
        <v>25</v>
      </c>
      <c r="M42" s="106">
        <f>Westland!E35</f>
        <v>20</v>
      </c>
      <c r="N42" s="106">
        <f>Zebra!E35</f>
        <v>25</v>
      </c>
    </row>
    <row r="43" spans="2:14" outlineLevel="1">
      <c r="B43" s="21">
        <v>1990</v>
      </c>
      <c r="C43" s="106">
        <f>Cogas!E36</f>
        <v>25</v>
      </c>
      <c r="D43" s="91">
        <f>DNWB!E36</f>
        <v>25</v>
      </c>
      <c r="E43" s="107">
        <f>Enexis!E36</f>
        <v>25</v>
      </c>
      <c r="F43" s="106">
        <f>Haarlemmermeer!E36</f>
        <v>15</v>
      </c>
      <c r="G43" s="107">
        <f>Intergas!E36</f>
        <v>15</v>
      </c>
      <c r="H43" s="91">
        <f>Liander!E36</f>
        <v>25</v>
      </c>
      <c r="I43" s="106">
        <f>EndinetRE!D36</f>
        <v>45</v>
      </c>
      <c r="J43" s="106">
        <f>EndinetOB!E36</f>
        <v>20</v>
      </c>
      <c r="K43" s="91">
        <f>Rendo!E36</f>
        <v>50</v>
      </c>
      <c r="L43" s="106">
        <f>Stedin!E36</f>
        <v>25</v>
      </c>
      <c r="M43" s="106">
        <f>Westland!E36</f>
        <v>20</v>
      </c>
      <c r="N43" s="106">
        <f>Zebra!E36</f>
        <v>25</v>
      </c>
    </row>
    <row r="44" spans="2:14" outlineLevel="1">
      <c r="B44" s="21">
        <v>1991</v>
      </c>
      <c r="C44" s="106">
        <f>Cogas!E37</f>
        <v>25</v>
      </c>
      <c r="D44" s="91">
        <f>DNWB!E37</f>
        <v>25</v>
      </c>
      <c r="E44" s="107">
        <f>Enexis!E37</f>
        <v>25</v>
      </c>
      <c r="F44" s="106">
        <f>Haarlemmermeer!E37</f>
        <v>15</v>
      </c>
      <c r="G44" s="107">
        <f>Intergas!E37</f>
        <v>15</v>
      </c>
      <c r="H44" s="91">
        <f>Liander!E37</f>
        <v>25</v>
      </c>
      <c r="I44" s="106">
        <f>EndinetRE!D37</f>
        <v>45</v>
      </c>
      <c r="J44" s="106">
        <f>EndinetOB!E37</f>
        <v>20</v>
      </c>
      <c r="K44" s="91">
        <f>Rendo!E37</f>
        <v>50</v>
      </c>
      <c r="L44" s="106">
        <f>Stedin!E37</f>
        <v>25</v>
      </c>
      <c r="M44" s="106">
        <f>Westland!E37</f>
        <v>25</v>
      </c>
      <c r="N44" s="106">
        <f>Zebra!E37</f>
        <v>25</v>
      </c>
    </row>
    <row r="45" spans="2:14" outlineLevel="1">
      <c r="B45" s="21">
        <v>1992</v>
      </c>
      <c r="C45" s="106">
        <f>Cogas!E38</f>
        <v>25</v>
      </c>
      <c r="D45" s="91">
        <f>DNWB!E38</f>
        <v>25</v>
      </c>
      <c r="E45" s="107">
        <f>Enexis!E38</f>
        <v>25</v>
      </c>
      <c r="F45" s="106">
        <f>Haarlemmermeer!E38</f>
        <v>15</v>
      </c>
      <c r="G45" s="107">
        <f>Intergas!E38</f>
        <v>15</v>
      </c>
      <c r="H45" s="91">
        <f>Liander!E38</f>
        <v>25</v>
      </c>
      <c r="I45" s="106">
        <f>EndinetRE!D38</f>
        <v>45</v>
      </c>
      <c r="J45" s="106">
        <f>EndinetOB!E38</f>
        <v>20</v>
      </c>
      <c r="K45" s="91">
        <f>Rendo!E38</f>
        <v>50</v>
      </c>
      <c r="L45" s="106">
        <f>Stedin!E38</f>
        <v>25</v>
      </c>
      <c r="M45" s="106">
        <f>Westland!E38</f>
        <v>25</v>
      </c>
      <c r="N45" s="106">
        <f>Zebra!E38</f>
        <v>25</v>
      </c>
    </row>
    <row r="46" spans="2:14" outlineLevel="1">
      <c r="B46" s="21">
        <v>1993</v>
      </c>
      <c r="C46" s="106">
        <f>Cogas!E39</f>
        <v>25</v>
      </c>
      <c r="D46" s="91">
        <f>DNWB!E39</f>
        <v>25</v>
      </c>
      <c r="E46" s="107">
        <f>Enexis!E39</f>
        <v>25</v>
      </c>
      <c r="F46" s="106">
        <f>Haarlemmermeer!E39</f>
        <v>15</v>
      </c>
      <c r="G46" s="107">
        <f>Intergas!E39</f>
        <v>15</v>
      </c>
      <c r="H46" s="91">
        <f>Liander!E39</f>
        <v>25</v>
      </c>
      <c r="I46" s="106">
        <f>EndinetRE!D39</f>
        <v>45</v>
      </c>
      <c r="J46" s="106">
        <f>EndinetOB!E39</f>
        <v>20</v>
      </c>
      <c r="K46" s="91">
        <f>Rendo!E39</f>
        <v>50</v>
      </c>
      <c r="L46" s="106">
        <f>Stedin!E39</f>
        <v>25</v>
      </c>
      <c r="M46" s="106">
        <f>Westland!E39</f>
        <v>25</v>
      </c>
      <c r="N46" s="106">
        <f>Zebra!E39</f>
        <v>25</v>
      </c>
    </row>
    <row r="47" spans="2:14" outlineLevel="1">
      <c r="B47" s="21">
        <v>1994</v>
      </c>
      <c r="C47" s="106">
        <f>Cogas!E40</f>
        <v>25</v>
      </c>
      <c r="D47" s="91">
        <f>DNWB!E40</f>
        <v>25</v>
      </c>
      <c r="E47" s="107">
        <f>Enexis!E40</f>
        <v>25</v>
      </c>
      <c r="F47" s="106">
        <f>Haarlemmermeer!E40</f>
        <v>15</v>
      </c>
      <c r="G47" s="107">
        <f>Intergas!E40</f>
        <v>15</v>
      </c>
      <c r="H47" s="91">
        <f>Liander!E40</f>
        <v>25</v>
      </c>
      <c r="I47" s="106">
        <f>EndinetRE!D40</f>
        <v>45</v>
      </c>
      <c r="J47" s="106">
        <f>EndinetOB!E40</f>
        <v>20</v>
      </c>
      <c r="K47" s="91">
        <f>Rendo!E40</f>
        <v>50</v>
      </c>
      <c r="L47" s="106">
        <f>Stedin!E40</f>
        <v>25</v>
      </c>
      <c r="M47" s="106">
        <f>Westland!E40</f>
        <v>25</v>
      </c>
      <c r="N47" s="106">
        <f>Zebra!E40</f>
        <v>25</v>
      </c>
    </row>
    <row r="48" spans="2:14" outlineLevel="1">
      <c r="B48" s="21">
        <v>1995</v>
      </c>
      <c r="C48" s="106">
        <f>Cogas!E41</f>
        <v>25</v>
      </c>
      <c r="D48" s="91">
        <f>DNWB!E41</f>
        <v>25</v>
      </c>
      <c r="E48" s="107">
        <f>Enexis!E41</f>
        <v>25</v>
      </c>
      <c r="F48" s="106">
        <f>Haarlemmermeer!E41</f>
        <v>15</v>
      </c>
      <c r="G48" s="107">
        <f>Intergas!E41</f>
        <v>15</v>
      </c>
      <c r="H48" s="91">
        <f>Liander!E41</f>
        <v>25</v>
      </c>
      <c r="I48" s="106">
        <f>EndinetRE!D41</f>
        <v>45</v>
      </c>
      <c r="J48" s="106">
        <f>EndinetOB!E41</f>
        <v>20</v>
      </c>
      <c r="K48" s="91">
        <f>Rendo!E41</f>
        <v>50</v>
      </c>
      <c r="L48" s="106">
        <f>Stedin!E41</f>
        <v>25</v>
      </c>
      <c r="M48" s="106">
        <f>Westland!E41</f>
        <v>25</v>
      </c>
      <c r="N48" s="106">
        <f>Zebra!E41</f>
        <v>25</v>
      </c>
    </row>
    <row r="49" spans="1:15" outlineLevel="1">
      <c r="B49" s="21">
        <v>1996</v>
      </c>
      <c r="C49" s="106">
        <f>Cogas!E42</f>
        <v>25</v>
      </c>
      <c r="D49" s="91">
        <f>DNWB!E42</f>
        <v>25</v>
      </c>
      <c r="E49" s="107">
        <f>Enexis!E42</f>
        <v>25</v>
      </c>
      <c r="F49" s="106">
        <f>Haarlemmermeer!E42</f>
        <v>15</v>
      </c>
      <c r="G49" s="107">
        <f>Intergas!E42</f>
        <v>15</v>
      </c>
      <c r="H49" s="91">
        <f>Liander!E42</f>
        <v>25</v>
      </c>
      <c r="I49" s="106">
        <f>EndinetRE!D42</f>
        <v>45</v>
      </c>
      <c r="J49" s="106">
        <f>EndinetOB!E42</f>
        <v>20</v>
      </c>
      <c r="K49" s="91">
        <f>Rendo!E42</f>
        <v>50</v>
      </c>
      <c r="L49" s="106">
        <f>Stedin!E42</f>
        <v>25</v>
      </c>
      <c r="M49" s="106">
        <f>Westland!E42</f>
        <v>25</v>
      </c>
      <c r="N49" s="106">
        <f>Zebra!E42</f>
        <v>25</v>
      </c>
    </row>
    <row r="50" spans="1:15" outlineLevel="1">
      <c r="B50" s="21">
        <v>1997</v>
      </c>
      <c r="C50" s="106">
        <f>Cogas!E43</f>
        <v>25</v>
      </c>
      <c r="D50" s="91">
        <f>DNWB!E43</f>
        <v>25</v>
      </c>
      <c r="E50" s="107">
        <f>Enexis!E43</f>
        <v>25</v>
      </c>
      <c r="F50" s="106">
        <f>Haarlemmermeer!E43</f>
        <v>15</v>
      </c>
      <c r="G50" s="107">
        <f>Intergas!E43</f>
        <v>15</v>
      </c>
      <c r="H50" s="91">
        <f>Liander!E43</f>
        <v>25</v>
      </c>
      <c r="I50" s="106">
        <f>EndinetRE!D43</f>
        <v>45</v>
      </c>
      <c r="J50" s="106">
        <f>EndinetOB!E43</f>
        <v>20</v>
      </c>
      <c r="K50" s="91">
        <f>Rendo!E43</f>
        <v>50</v>
      </c>
      <c r="L50" s="106">
        <f>Stedin!E43</f>
        <v>25</v>
      </c>
      <c r="M50" s="106">
        <f>Westland!E43</f>
        <v>25</v>
      </c>
      <c r="N50" s="106">
        <f>Zebra!E43</f>
        <v>25</v>
      </c>
    </row>
    <row r="51" spans="1:15" outlineLevel="1">
      <c r="B51" s="21">
        <v>1998</v>
      </c>
      <c r="C51" s="106">
        <f>Cogas!E44</f>
        <v>25</v>
      </c>
      <c r="D51" s="91">
        <f>DNWB!E44</f>
        <v>25</v>
      </c>
      <c r="E51" s="107">
        <f>Enexis!E44</f>
        <v>25</v>
      </c>
      <c r="F51" s="106">
        <f>Haarlemmermeer!E44</f>
        <v>15</v>
      </c>
      <c r="G51" s="107">
        <f>Intergas!E44</f>
        <v>15</v>
      </c>
      <c r="H51" s="91">
        <f>Liander!E44</f>
        <v>25</v>
      </c>
      <c r="I51" s="106">
        <f>EndinetRE!D44</f>
        <v>45</v>
      </c>
      <c r="J51" s="106">
        <f>EndinetOB!E44</f>
        <v>20</v>
      </c>
      <c r="K51" s="91">
        <f>Rendo!E44</f>
        <v>50</v>
      </c>
      <c r="L51" s="106">
        <f>Stedin!E44</f>
        <v>25</v>
      </c>
      <c r="M51" s="106">
        <f>Westland!E44</f>
        <v>25</v>
      </c>
      <c r="N51" s="106">
        <f>Zebra!E44</f>
        <v>25</v>
      </c>
    </row>
    <row r="52" spans="1:15" outlineLevel="1">
      <c r="B52" s="21">
        <v>1999</v>
      </c>
      <c r="C52" s="106">
        <f>Cogas!E45</f>
        <v>25</v>
      </c>
      <c r="D52" s="91">
        <f>DNWB!E45</f>
        <v>40</v>
      </c>
      <c r="E52" s="107">
        <f>Enexis!E45</f>
        <v>25</v>
      </c>
      <c r="F52" s="106">
        <f>Haarlemmermeer!E45</f>
        <v>15</v>
      </c>
      <c r="G52" s="107">
        <f>Intergas!E45</f>
        <v>15</v>
      </c>
      <c r="H52" s="91">
        <f>Liander!E45</f>
        <v>40</v>
      </c>
      <c r="I52" s="106">
        <f>EndinetRE!D45</f>
        <v>45</v>
      </c>
      <c r="J52" s="106">
        <f>EndinetOB!E45</f>
        <v>20</v>
      </c>
      <c r="K52" s="91">
        <f>Rendo!E45</f>
        <v>50</v>
      </c>
      <c r="L52" s="106">
        <f>Stedin!E45</f>
        <v>25</v>
      </c>
      <c r="M52" s="106">
        <f>Westland!E45</f>
        <v>25</v>
      </c>
      <c r="N52" s="106">
        <f>Zebra!E45</f>
        <v>25</v>
      </c>
    </row>
    <row r="53" spans="1:15" outlineLevel="1">
      <c r="B53" s="21">
        <v>2000</v>
      </c>
      <c r="C53" s="106">
        <f>Cogas!E46</f>
        <v>25</v>
      </c>
      <c r="D53" s="91">
        <f>DNWB!E46</f>
        <v>40</v>
      </c>
      <c r="E53" s="107">
        <f>Enexis!E46</f>
        <v>25</v>
      </c>
      <c r="F53" s="106">
        <f>Haarlemmermeer!E46</f>
        <v>15</v>
      </c>
      <c r="G53" s="107">
        <f>Intergas!E46</f>
        <v>15</v>
      </c>
      <c r="H53" s="91">
        <f>Liander!E46</f>
        <v>40</v>
      </c>
      <c r="I53" s="106">
        <f>EndinetRE!D46</f>
        <v>45</v>
      </c>
      <c r="J53" s="106">
        <f>EndinetOB!E46</f>
        <v>20</v>
      </c>
      <c r="K53" s="91">
        <f>Rendo!E46</f>
        <v>50</v>
      </c>
      <c r="L53" s="106">
        <f>Stedin!E46</f>
        <v>25</v>
      </c>
      <c r="M53" s="106">
        <f>Westland!E46</f>
        <v>25</v>
      </c>
      <c r="N53" s="106">
        <f>Zebra!E46</f>
        <v>25</v>
      </c>
    </row>
    <row r="54" spans="1:15" outlineLevel="1">
      <c r="B54" s="21">
        <v>2001</v>
      </c>
      <c r="C54" s="106">
        <f>Cogas!E47</f>
        <v>25</v>
      </c>
      <c r="D54" s="91">
        <f>DNWB!E47</f>
        <v>40</v>
      </c>
      <c r="E54" s="107">
        <f>Enexis!E47</f>
        <v>25</v>
      </c>
      <c r="F54" s="106">
        <f>Haarlemmermeer!E47</f>
        <v>15</v>
      </c>
      <c r="G54" s="107">
        <f>Intergas!E47</f>
        <v>15</v>
      </c>
      <c r="H54" s="91">
        <f>Liander!E47</f>
        <v>40</v>
      </c>
      <c r="I54" s="106">
        <f>EndinetRE!D47</f>
        <v>45</v>
      </c>
      <c r="J54" s="106">
        <f>EndinetOB!E47</f>
        <v>20</v>
      </c>
      <c r="K54" s="91">
        <f>Rendo!E47</f>
        <v>50</v>
      </c>
      <c r="L54" s="106">
        <f>Stedin!E47</f>
        <v>25</v>
      </c>
      <c r="M54" s="106">
        <f>Westland!E47</f>
        <v>25</v>
      </c>
      <c r="N54" s="106">
        <f>Zebra!E47</f>
        <v>25</v>
      </c>
    </row>
    <row r="55" spans="1:15" outlineLevel="1">
      <c r="B55" s="21">
        <v>2002</v>
      </c>
      <c r="C55" s="106">
        <f>Cogas!E48</f>
        <v>25</v>
      </c>
      <c r="D55" s="91">
        <f>DNWB!E48</f>
        <v>40</v>
      </c>
      <c r="E55" s="107">
        <f>Enexis!E48</f>
        <v>25</v>
      </c>
      <c r="F55" s="106">
        <f>Haarlemmermeer!E48</f>
        <v>15</v>
      </c>
      <c r="G55" s="107">
        <f>Intergas!E48</f>
        <v>15</v>
      </c>
      <c r="H55" s="91">
        <f>Liander!E48</f>
        <v>40</v>
      </c>
      <c r="I55" s="106">
        <f>EndinetRE!D48</f>
        <v>45</v>
      </c>
      <c r="J55" s="106">
        <f>EndinetOB!E48</f>
        <v>20</v>
      </c>
      <c r="K55" s="91">
        <f>Rendo!E48</f>
        <v>50</v>
      </c>
      <c r="L55" s="106">
        <f>Stedin!E48</f>
        <v>25</v>
      </c>
      <c r="M55" s="106">
        <f>Westland!E48</f>
        <v>25</v>
      </c>
      <c r="N55" s="106">
        <f>Zebra!E48</f>
        <v>25</v>
      </c>
    </row>
    <row r="56" spans="1:15" outlineLevel="1">
      <c r="B56" s="21">
        <v>2003</v>
      </c>
      <c r="C56" s="106">
        <f>Cogas!E49</f>
        <v>25</v>
      </c>
      <c r="D56" s="91">
        <f>DNWB!E49</f>
        <v>40</v>
      </c>
      <c r="E56" s="107">
        <f>Enexis!E49</f>
        <v>25</v>
      </c>
      <c r="F56" s="106">
        <f>Haarlemmermeer!E49</f>
        <v>15</v>
      </c>
      <c r="G56" s="107">
        <f>Intergas!E49</f>
        <v>15</v>
      </c>
      <c r="H56" s="91">
        <f>Liander!E49</f>
        <v>40</v>
      </c>
      <c r="I56" s="106">
        <f>EndinetRE!D49</f>
        <v>45</v>
      </c>
      <c r="J56" s="106">
        <f>EndinetOB!E49</f>
        <v>20</v>
      </c>
      <c r="K56" s="91">
        <f>Rendo!E49</f>
        <v>50</v>
      </c>
      <c r="L56" s="106">
        <f>Stedin!E49</f>
        <v>25</v>
      </c>
      <c r="M56" s="106">
        <f>Westland!E49</f>
        <v>25</v>
      </c>
      <c r="N56" s="106">
        <f>Zebra!E49</f>
        <v>25</v>
      </c>
    </row>
    <row r="57" spans="1:15" outlineLevel="1">
      <c r="B57" s="21">
        <v>2004</v>
      </c>
      <c r="C57" s="106">
        <f>Cogas!E50</f>
        <v>25</v>
      </c>
      <c r="D57" s="91">
        <f>DNWB!E50</f>
        <v>40</v>
      </c>
      <c r="E57" s="107">
        <f>Enexis!E50</f>
        <v>25</v>
      </c>
      <c r="F57" s="106">
        <f>Haarlemmermeer!E50</f>
        <v>15</v>
      </c>
      <c r="G57" s="107">
        <f>Intergas!E50</f>
        <v>15</v>
      </c>
      <c r="H57" s="91">
        <f>Liander!E50</f>
        <v>40</v>
      </c>
      <c r="I57" s="106">
        <f>EndinetRE!D50</f>
        <v>45</v>
      </c>
      <c r="J57" s="106">
        <f>EndinetOB!E50</f>
        <v>20</v>
      </c>
      <c r="K57" s="91">
        <f>Rendo!E50</f>
        <v>50</v>
      </c>
      <c r="L57" s="106">
        <f>Stedin!E50</f>
        <v>25</v>
      </c>
      <c r="M57" s="106">
        <f>Westland!E50</f>
        <v>25</v>
      </c>
      <c r="N57" s="106">
        <f>Zebra!E50</f>
        <v>25</v>
      </c>
    </row>
    <row r="58" spans="1:15" outlineLevel="1">
      <c r="B58" s="21">
        <v>2005</v>
      </c>
      <c r="C58" s="106">
        <f>Cogas!E51</f>
        <v>25</v>
      </c>
      <c r="D58" s="91">
        <f>DNWB!E51</f>
        <v>40</v>
      </c>
      <c r="E58" s="107">
        <f>Enexis!E51</f>
        <v>25</v>
      </c>
      <c r="F58" s="106">
        <f>Haarlemmermeer!E51</f>
        <v>15</v>
      </c>
      <c r="G58" s="107">
        <f>Intergas!E51</f>
        <v>15</v>
      </c>
      <c r="H58" s="91">
        <f>Liander!E51</f>
        <v>50</v>
      </c>
      <c r="I58" s="106">
        <f>EndinetRE!D51</f>
        <v>45</v>
      </c>
      <c r="J58" s="106">
        <f>EndinetOB!E51</f>
        <v>20</v>
      </c>
      <c r="K58" s="91">
        <f>Rendo!E51</f>
        <v>50</v>
      </c>
      <c r="L58" s="106">
        <f>Stedin!E51</f>
        <v>25</v>
      </c>
      <c r="M58" s="106">
        <f>Westland!E51</f>
        <v>25</v>
      </c>
      <c r="N58" s="106">
        <f>Zebra!E51</f>
        <v>25</v>
      </c>
    </row>
    <row r="59" spans="1:15" outlineLevel="1">
      <c r="B59" s="21">
        <v>2006</v>
      </c>
      <c r="C59" s="106">
        <f>Cogas!E52</f>
        <v>25</v>
      </c>
      <c r="D59" s="91">
        <f>DNWB!E52</f>
        <v>40</v>
      </c>
      <c r="E59" s="107">
        <f>Enexis!E52</f>
        <v>25</v>
      </c>
      <c r="F59" s="106">
        <f>Haarlemmermeer!E52</f>
        <v>15</v>
      </c>
      <c r="G59" s="107">
        <f>Intergas!E52</f>
        <v>45</v>
      </c>
      <c r="H59" s="91">
        <f>Liander!E52</f>
        <v>50</v>
      </c>
      <c r="I59" s="106">
        <f>EndinetRE!D52</f>
        <v>45</v>
      </c>
      <c r="J59" s="106">
        <f>EndinetOB!E52</f>
        <v>20</v>
      </c>
      <c r="K59" s="91">
        <f>Rendo!E52</f>
        <v>50</v>
      </c>
      <c r="L59" s="106">
        <f>Stedin!E52</f>
        <v>25</v>
      </c>
      <c r="M59" s="106">
        <f>Westland!E52</f>
        <v>25</v>
      </c>
      <c r="N59" s="106">
        <f>Zebra!E52</f>
        <v>25</v>
      </c>
    </row>
    <row r="60" spans="1:15" outlineLevel="1">
      <c r="B60" s="21">
        <v>2007</v>
      </c>
      <c r="C60" s="106">
        <f>Cogas!E53</f>
        <v>25</v>
      </c>
      <c r="D60" s="91">
        <f>DNWB!E53</f>
        <v>40</v>
      </c>
      <c r="E60" s="107">
        <f>Enexis!E53</f>
        <v>25</v>
      </c>
      <c r="F60" s="106">
        <f>Haarlemmermeer!E53</f>
        <v>15</v>
      </c>
      <c r="G60" s="107">
        <f>Intergas!E53</f>
        <v>45</v>
      </c>
      <c r="H60" s="91">
        <f>Liander!E53</f>
        <v>50</v>
      </c>
      <c r="I60" s="106">
        <f>EndinetRE!D53</f>
        <v>45</v>
      </c>
      <c r="J60" s="106">
        <f>EndinetOB!E53</f>
        <v>20</v>
      </c>
      <c r="K60" s="91">
        <f>Rendo!E53</f>
        <v>50</v>
      </c>
      <c r="L60" s="106">
        <f>Stedin!E53</f>
        <v>25</v>
      </c>
      <c r="M60" s="106">
        <f>Westland!E53</f>
        <v>25</v>
      </c>
      <c r="N60" s="106">
        <f>Zebra!E53</f>
        <v>25</v>
      </c>
    </row>
    <row r="61" spans="1:15" outlineLevel="1">
      <c r="B61" s="21">
        <v>2008</v>
      </c>
      <c r="C61" s="106">
        <f>Cogas!E54</f>
        <v>25</v>
      </c>
      <c r="D61" s="91">
        <f>DNWB!E54</f>
        <v>40</v>
      </c>
      <c r="E61" s="107">
        <f>Enexis!E54</f>
        <v>41</v>
      </c>
      <c r="F61" s="106">
        <f>Haarlemmermeer!E54</f>
        <v>45</v>
      </c>
      <c r="G61" s="107">
        <f>Intergas!E54</f>
        <v>45</v>
      </c>
      <c r="H61" s="91">
        <f>Liander!E54</f>
        <v>50</v>
      </c>
      <c r="I61" s="106">
        <f>EndinetRE!D54</f>
        <v>45</v>
      </c>
      <c r="J61" s="106">
        <f>EndinetOB!E54</f>
        <v>45</v>
      </c>
      <c r="K61" s="91">
        <f>Rendo!E54</f>
        <v>50</v>
      </c>
      <c r="L61" s="106">
        <f>Stedin!E54</f>
        <v>25</v>
      </c>
      <c r="M61" s="106">
        <f>Westland!E54</f>
        <v>25</v>
      </c>
      <c r="N61" s="106">
        <f>Zebra!E54</f>
        <v>25</v>
      </c>
    </row>
    <row r="63" spans="1:15" ht="37.5" customHeight="1" outlineLevel="1">
      <c r="A63" s="104" t="s">
        <v>41</v>
      </c>
      <c r="B63" s="104" t="s">
        <v>0</v>
      </c>
    </row>
    <row r="64" spans="1:15" ht="15" outlineLevel="1">
      <c r="A64" s="76"/>
      <c r="B64" s="21">
        <v>1958</v>
      </c>
      <c r="C64" s="108">
        <f t="shared" ref="C64:N64" si="2">IF($B64+C11&lt;2009,0,1)</f>
        <v>0</v>
      </c>
      <c r="D64" s="108">
        <f t="shared" si="2"/>
        <v>0</v>
      </c>
      <c r="E64" s="108">
        <f t="shared" si="2"/>
        <v>0</v>
      </c>
      <c r="F64" s="108">
        <f t="shared" si="2"/>
        <v>0</v>
      </c>
      <c r="G64" s="108">
        <f t="shared" si="2"/>
        <v>0</v>
      </c>
      <c r="H64" s="108">
        <f t="shared" si="2"/>
        <v>0</v>
      </c>
      <c r="I64" s="108">
        <f t="shared" si="2"/>
        <v>0</v>
      </c>
      <c r="J64" s="108">
        <f t="shared" si="2"/>
        <v>0</v>
      </c>
      <c r="K64" s="108">
        <f t="shared" si="2"/>
        <v>0</v>
      </c>
      <c r="L64" s="108">
        <f t="shared" si="2"/>
        <v>0</v>
      </c>
      <c r="M64" s="108">
        <f t="shared" si="2"/>
        <v>0</v>
      </c>
      <c r="N64" s="108">
        <f t="shared" si="2"/>
        <v>0</v>
      </c>
      <c r="O64" s="108">
        <f t="shared" ref="O64:O95" si="3">IF(B64&lt;2009-C$8,0,1)</f>
        <v>0</v>
      </c>
    </row>
    <row r="65" spans="1:15" ht="15" outlineLevel="1">
      <c r="A65" s="76"/>
      <c r="B65" s="21">
        <v>1959</v>
      </c>
      <c r="C65" s="108">
        <f t="shared" ref="C65:N65" si="4">IF($B65+C12&lt;2009,0,1)</f>
        <v>0</v>
      </c>
      <c r="D65" s="108">
        <f t="shared" si="4"/>
        <v>0</v>
      </c>
      <c r="E65" s="108">
        <f t="shared" si="4"/>
        <v>0</v>
      </c>
      <c r="F65" s="108">
        <f t="shared" si="4"/>
        <v>0</v>
      </c>
      <c r="G65" s="108">
        <f t="shared" si="4"/>
        <v>0</v>
      </c>
      <c r="H65" s="108">
        <f t="shared" si="4"/>
        <v>0</v>
      </c>
      <c r="I65" s="108">
        <f t="shared" si="4"/>
        <v>0</v>
      </c>
      <c r="J65" s="108">
        <f t="shared" si="4"/>
        <v>0</v>
      </c>
      <c r="K65" s="108">
        <f t="shared" si="4"/>
        <v>0</v>
      </c>
      <c r="L65" s="108">
        <f t="shared" si="4"/>
        <v>0</v>
      </c>
      <c r="M65" s="108">
        <f t="shared" si="4"/>
        <v>0</v>
      </c>
      <c r="N65" s="108">
        <f t="shared" si="4"/>
        <v>0</v>
      </c>
      <c r="O65" s="108">
        <f t="shared" si="3"/>
        <v>0</v>
      </c>
    </row>
    <row r="66" spans="1:15" ht="15" outlineLevel="1">
      <c r="A66" s="76"/>
      <c r="B66" s="21">
        <v>1960</v>
      </c>
      <c r="C66" s="108">
        <f t="shared" ref="C66:N66" si="5">IF($B66+C13&lt;2009,0,1)</f>
        <v>0</v>
      </c>
      <c r="D66" s="108">
        <f t="shared" si="5"/>
        <v>0</v>
      </c>
      <c r="E66" s="108">
        <f t="shared" si="5"/>
        <v>0</v>
      </c>
      <c r="F66" s="108">
        <f t="shared" si="5"/>
        <v>0</v>
      </c>
      <c r="G66" s="108">
        <f t="shared" si="5"/>
        <v>0</v>
      </c>
      <c r="H66" s="108">
        <f t="shared" si="5"/>
        <v>0</v>
      </c>
      <c r="I66" s="108">
        <f t="shared" si="5"/>
        <v>0</v>
      </c>
      <c r="J66" s="108">
        <f t="shared" si="5"/>
        <v>0</v>
      </c>
      <c r="K66" s="108">
        <f t="shared" si="5"/>
        <v>0</v>
      </c>
      <c r="L66" s="108">
        <f t="shared" si="5"/>
        <v>0</v>
      </c>
      <c r="M66" s="108">
        <f t="shared" si="5"/>
        <v>0</v>
      </c>
      <c r="N66" s="108">
        <f t="shared" si="5"/>
        <v>0</v>
      </c>
      <c r="O66" s="108">
        <f t="shared" si="3"/>
        <v>0</v>
      </c>
    </row>
    <row r="67" spans="1:15" ht="15" outlineLevel="1">
      <c r="A67" s="76"/>
      <c r="B67" s="21">
        <v>1961</v>
      </c>
      <c r="C67" s="108">
        <f t="shared" ref="C67:N67" si="6">IF($B67+C14&lt;2009,0,1)</f>
        <v>0</v>
      </c>
      <c r="D67" s="108">
        <f t="shared" si="6"/>
        <v>0</v>
      </c>
      <c r="E67" s="108">
        <f t="shared" si="6"/>
        <v>0</v>
      </c>
      <c r="F67" s="108">
        <f t="shared" si="6"/>
        <v>0</v>
      </c>
      <c r="G67" s="108">
        <f t="shared" si="6"/>
        <v>0</v>
      </c>
      <c r="H67" s="108">
        <f t="shared" si="6"/>
        <v>0</v>
      </c>
      <c r="I67" s="108">
        <f t="shared" si="6"/>
        <v>0</v>
      </c>
      <c r="J67" s="108">
        <f t="shared" si="6"/>
        <v>0</v>
      </c>
      <c r="K67" s="108">
        <f t="shared" si="6"/>
        <v>0</v>
      </c>
      <c r="L67" s="108">
        <f t="shared" si="6"/>
        <v>0</v>
      </c>
      <c r="M67" s="108">
        <f t="shared" si="6"/>
        <v>0</v>
      </c>
      <c r="N67" s="108">
        <f t="shared" si="6"/>
        <v>0</v>
      </c>
      <c r="O67" s="108">
        <f t="shared" si="3"/>
        <v>0</v>
      </c>
    </row>
    <row r="68" spans="1:15" ht="15" outlineLevel="1">
      <c r="A68" s="76"/>
      <c r="B68" s="21">
        <v>1962</v>
      </c>
      <c r="C68" s="108">
        <f t="shared" ref="C68:N68" si="7">IF($B68+C15&lt;2009,0,1)</f>
        <v>0</v>
      </c>
      <c r="D68" s="108">
        <f t="shared" si="7"/>
        <v>0</v>
      </c>
      <c r="E68" s="108">
        <f t="shared" si="7"/>
        <v>0</v>
      </c>
      <c r="F68" s="108">
        <f t="shared" si="7"/>
        <v>0</v>
      </c>
      <c r="G68" s="108">
        <f t="shared" si="7"/>
        <v>0</v>
      </c>
      <c r="H68" s="108">
        <f t="shared" si="7"/>
        <v>0</v>
      </c>
      <c r="I68" s="108">
        <f t="shared" si="7"/>
        <v>0</v>
      </c>
      <c r="J68" s="108">
        <f t="shared" si="7"/>
        <v>0</v>
      </c>
      <c r="K68" s="108">
        <f t="shared" si="7"/>
        <v>0</v>
      </c>
      <c r="L68" s="108">
        <f t="shared" si="7"/>
        <v>0</v>
      </c>
      <c r="M68" s="108">
        <f t="shared" si="7"/>
        <v>0</v>
      </c>
      <c r="N68" s="108">
        <f t="shared" si="7"/>
        <v>0</v>
      </c>
      <c r="O68" s="108">
        <f t="shared" si="3"/>
        <v>0</v>
      </c>
    </row>
    <row r="69" spans="1:15" outlineLevel="1">
      <c r="B69" s="21">
        <v>1963</v>
      </c>
      <c r="C69" s="108">
        <f t="shared" ref="C69:N69" si="8">IF($B69+C16&lt;2009,0,1)</f>
        <v>0</v>
      </c>
      <c r="D69" s="108">
        <f t="shared" si="8"/>
        <v>0</v>
      </c>
      <c r="E69" s="108">
        <f t="shared" si="8"/>
        <v>0</v>
      </c>
      <c r="F69" s="108">
        <f t="shared" si="8"/>
        <v>0</v>
      </c>
      <c r="G69" s="108">
        <f t="shared" si="8"/>
        <v>0</v>
      </c>
      <c r="H69" s="108">
        <f t="shared" si="8"/>
        <v>0</v>
      </c>
      <c r="I69" s="108">
        <f t="shared" si="8"/>
        <v>0</v>
      </c>
      <c r="J69" s="108">
        <f t="shared" si="8"/>
        <v>0</v>
      </c>
      <c r="K69" s="108">
        <f t="shared" si="8"/>
        <v>0</v>
      </c>
      <c r="L69" s="108">
        <f t="shared" si="8"/>
        <v>0</v>
      </c>
      <c r="M69" s="108">
        <f t="shared" si="8"/>
        <v>0</v>
      </c>
      <c r="N69" s="108">
        <f t="shared" si="8"/>
        <v>0</v>
      </c>
      <c r="O69" s="108">
        <f t="shared" si="3"/>
        <v>0</v>
      </c>
    </row>
    <row r="70" spans="1:15" outlineLevel="1">
      <c r="B70" s="21">
        <v>1964</v>
      </c>
      <c r="C70" s="108">
        <f t="shared" ref="C70:N70" si="9">IF($B70+C17&lt;2009,0,1)</f>
        <v>0</v>
      </c>
      <c r="D70" s="108">
        <f t="shared" si="9"/>
        <v>0</v>
      </c>
      <c r="E70" s="108">
        <f t="shared" si="9"/>
        <v>0</v>
      </c>
      <c r="F70" s="108">
        <f t="shared" si="9"/>
        <v>0</v>
      </c>
      <c r="G70" s="108">
        <f t="shared" si="9"/>
        <v>0</v>
      </c>
      <c r="H70" s="108">
        <f t="shared" si="9"/>
        <v>0</v>
      </c>
      <c r="I70" s="108">
        <f t="shared" si="9"/>
        <v>1</v>
      </c>
      <c r="J70" s="108">
        <f t="shared" si="9"/>
        <v>0</v>
      </c>
      <c r="K70" s="108">
        <f t="shared" si="9"/>
        <v>0</v>
      </c>
      <c r="L70" s="108">
        <f t="shared" si="9"/>
        <v>0</v>
      </c>
      <c r="M70" s="108">
        <f t="shared" si="9"/>
        <v>0</v>
      </c>
      <c r="N70" s="108">
        <f t="shared" si="9"/>
        <v>0</v>
      </c>
      <c r="O70" s="108">
        <f t="shared" si="3"/>
        <v>0</v>
      </c>
    </row>
    <row r="71" spans="1:15" outlineLevel="1">
      <c r="B71" s="21">
        <v>1965</v>
      </c>
      <c r="C71" s="108">
        <f t="shared" ref="C71:N71" si="10">IF($B71+C18&lt;2009,0,1)</f>
        <v>0</v>
      </c>
      <c r="D71" s="108">
        <f t="shared" si="10"/>
        <v>0</v>
      </c>
      <c r="E71" s="108">
        <f t="shared" si="10"/>
        <v>0</v>
      </c>
      <c r="F71" s="108">
        <f t="shared" si="10"/>
        <v>0</v>
      </c>
      <c r="G71" s="108">
        <f t="shared" si="10"/>
        <v>0</v>
      </c>
      <c r="H71" s="108">
        <f t="shared" si="10"/>
        <v>0</v>
      </c>
      <c r="I71" s="108">
        <f t="shared" si="10"/>
        <v>1</v>
      </c>
      <c r="J71" s="108">
        <f t="shared" si="10"/>
        <v>0</v>
      </c>
      <c r="K71" s="108">
        <f t="shared" si="10"/>
        <v>0</v>
      </c>
      <c r="L71" s="108">
        <f t="shared" si="10"/>
        <v>0</v>
      </c>
      <c r="M71" s="108">
        <f t="shared" si="10"/>
        <v>0</v>
      </c>
      <c r="N71" s="108">
        <f t="shared" si="10"/>
        <v>0</v>
      </c>
      <c r="O71" s="108">
        <f t="shared" si="3"/>
        <v>0</v>
      </c>
    </row>
    <row r="72" spans="1:15" outlineLevel="1">
      <c r="B72" s="21">
        <v>1966</v>
      </c>
      <c r="C72" s="108">
        <f t="shared" ref="C72:N72" si="11">IF($B72+C19&lt;2009,0,1)</f>
        <v>0</v>
      </c>
      <c r="D72" s="108">
        <f t="shared" si="11"/>
        <v>0</v>
      </c>
      <c r="E72" s="108">
        <f t="shared" si="11"/>
        <v>0</v>
      </c>
      <c r="F72" s="108">
        <f t="shared" si="11"/>
        <v>0</v>
      </c>
      <c r="G72" s="108">
        <f t="shared" si="11"/>
        <v>0</v>
      </c>
      <c r="H72" s="108">
        <f t="shared" si="11"/>
        <v>0</v>
      </c>
      <c r="I72" s="108">
        <f t="shared" si="11"/>
        <v>1</v>
      </c>
      <c r="J72" s="108">
        <f t="shared" si="11"/>
        <v>0</v>
      </c>
      <c r="K72" s="108">
        <f t="shared" si="11"/>
        <v>0</v>
      </c>
      <c r="L72" s="108">
        <f t="shared" si="11"/>
        <v>0</v>
      </c>
      <c r="M72" s="108">
        <f t="shared" si="11"/>
        <v>0</v>
      </c>
      <c r="N72" s="108">
        <f t="shared" si="11"/>
        <v>0</v>
      </c>
      <c r="O72" s="108">
        <f t="shared" si="3"/>
        <v>0</v>
      </c>
    </row>
    <row r="73" spans="1:15" outlineLevel="1">
      <c r="B73" s="21">
        <v>1967</v>
      </c>
      <c r="C73" s="108">
        <f t="shared" ref="C73:N73" si="12">IF($B73+C20&lt;2009,0,1)</f>
        <v>0</v>
      </c>
      <c r="D73" s="108">
        <f t="shared" si="12"/>
        <v>0</v>
      </c>
      <c r="E73" s="108">
        <f t="shared" si="12"/>
        <v>0</v>
      </c>
      <c r="F73" s="108">
        <f t="shared" si="12"/>
        <v>0</v>
      </c>
      <c r="G73" s="108">
        <f t="shared" si="12"/>
        <v>0</v>
      </c>
      <c r="H73" s="108">
        <f t="shared" si="12"/>
        <v>0</v>
      </c>
      <c r="I73" s="108">
        <f t="shared" si="12"/>
        <v>1</v>
      </c>
      <c r="J73" s="108">
        <f t="shared" si="12"/>
        <v>0</v>
      </c>
      <c r="K73" s="108">
        <f t="shared" si="12"/>
        <v>0</v>
      </c>
      <c r="L73" s="108">
        <f t="shared" si="12"/>
        <v>0</v>
      </c>
      <c r="M73" s="108">
        <f t="shared" si="12"/>
        <v>0</v>
      </c>
      <c r="N73" s="108">
        <f t="shared" si="12"/>
        <v>0</v>
      </c>
      <c r="O73" s="108">
        <f t="shared" si="3"/>
        <v>0</v>
      </c>
    </row>
    <row r="74" spans="1:15" outlineLevel="1">
      <c r="B74" s="21">
        <v>1968</v>
      </c>
      <c r="C74" s="108">
        <f t="shared" ref="C74:N74" si="13">IF($B74+C21&lt;2009,0,1)</f>
        <v>0</v>
      </c>
      <c r="D74" s="108">
        <f t="shared" si="13"/>
        <v>0</v>
      </c>
      <c r="E74" s="108">
        <f t="shared" si="13"/>
        <v>0</v>
      </c>
      <c r="F74" s="108">
        <f t="shared" si="13"/>
        <v>0</v>
      </c>
      <c r="G74" s="108">
        <f t="shared" si="13"/>
        <v>0</v>
      </c>
      <c r="H74" s="108">
        <f t="shared" si="13"/>
        <v>0</v>
      </c>
      <c r="I74" s="108">
        <f t="shared" si="13"/>
        <v>1</v>
      </c>
      <c r="J74" s="108">
        <f t="shared" si="13"/>
        <v>0</v>
      </c>
      <c r="K74" s="108">
        <f t="shared" si="13"/>
        <v>0</v>
      </c>
      <c r="L74" s="108">
        <f t="shared" si="13"/>
        <v>0</v>
      </c>
      <c r="M74" s="108">
        <f t="shared" si="13"/>
        <v>0</v>
      </c>
      <c r="N74" s="108">
        <f t="shared" si="13"/>
        <v>0</v>
      </c>
      <c r="O74" s="108">
        <f t="shared" si="3"/>
        <v>0</v>
      </c>
    </row>
    <row r="75" spans="1:15" outlineLevel="1">
      <c r="B75" s="21">
        <v>1969</v>
      </c>
      <c r="C75" s="108">
        <f t="shared" ref="C75:N75" si="14">IF($B75+C22&lt;2009,0,1)</f>
        <v>0</v>
      </c>
      <c r="D75" s="108">
        <f t="shared" si="14"/>
        <v>0</v>
      </c>
      <c r="E75" s="108">
        <f t="shared" si="14"/>
        <v>0</v>
      </c>
      <c r="F75" s="108">
        <f t="shared" si="14"/>
        <v>0</v>
      </c>
      <c r="G75" s="108">
        <f t="shared" si="14"/>
        <v>0</v>
      </c>
      <c r="H75" s="108">
        <f t="shared" si="14"/>
        <v>0</v>
      </c>
      <c r="I75" s="108">
        <f t="shared" si="14"/>
        <v>1</v>
      </c>
      <c r="J75" s="108">
        <f t="shared" si="14"/>
        <v>0</v>
      </c>
      <c r="K75" s="108">
        <f t="shared" si="14"/>
        <v>0</v>
      </c>
      <c r="L75" s="108">
        <f t="shared" si="14"/>
        <v>0</v>
      </c>
      <c r="M75" s="108">
        <f t="shared" si="14"/>
        <v>0</v>
      </c>
      <c r="N75" s="108">
        <f t="shared" si="14"/>
        <v>0</v>
      </c>
      <c r="O75" s="108">
        <f t="shared" si="3"/>
        <v>0</v>
      </c>
    </row>
    <row r="76" spans="1:15" outlineLevel="1">
      <c r="B76" s="21">
        <v>1970</v>
      </c>
      <c r="C76" s="108">
        <f t="shared" ref="C76:N76" si="15">IF($B76+C23&lt;2009,0,1)</f>
        <v>0</v>
      </c>
      <c r="D76" s="108">
        <f t="shared" si="15"/>
        <v>0</v>
      </c>
      <c r="E76" s="108">
        <f t="shared" si="15"/>
        <v>0</v>
      </c>
      <c r="F76" s="108">
        <f t="shared" si="15"/>
        <v>0</v>
      </c>
      <c r="G76" s="108">
        <f t="shared" si="15"/>
        <v>0</v>
      </c>
      <c r="H76" s="108">
        <f t="shared" si="15"/>
        <v>0</v>
      </c>
      <c r="I76" s="108">
        <f t="shared" si="15"/>
        <v>1</v>
      </c>
      <c r="J76" s="108">
        <f t="shared" si="15"/>
        <v>0</v>
      </c>
      <c r="K76" s="108">
        <f t="shared" si="15"/>
        <v>0</v>
      </c>
      <c r="L76" s="108">
        <f t="shared" si="15"/>
        <v>0</v>
      </c>
      <c r="M76" s="108">
        <f t="shared" si="15"/>
        <v>0</v>
      </c>
      <c r="N76" s="108">
        <f t="shared" si="15"/>
        <v>0</v>
      </c>
      <c r="O76" s="108">
        <f t="shared" si="3"/>
        <v>0</v>
      </c>
    </row>
    <row r="77" spans="1:15" outlineLevel="1">
      <c r="B77" s="21">
        <v>1971</v>
      </c>
      <c r="C77" s="108">
        <f t="shared" ref="C77:N77" si="16">IF($B77+C24&lt;2009,0,1)</f>
        <v>0</v>
      </c>
      <c r="D77" s="108">
        <f t="shared" si="16"/>
        <v>0</v>
      </c>
      <c r="E77" s="108">
        <f t="shared" si="16"/>
        <v>0</v>
      </c>
      <c r="F77" s="108">
        <f t="shared" si="16"/>
        <v>0</v>
      </c>
      <c r="G77" s="108">
        <f t="shared" si="16"/>
        <v>0</v>
      </c>
      <c r="H77" s="108">
        <f t="shared" si="16"/>
        <v>0</v>
      </c>
      <c r="I77" s="108">
        <f t="shared" si="16"/>
        <v>1</v>
      </c>
      <c r="J77" s="108">
        <f t="shared" si="16"/>
        <v>0</v>
      </c>
      <c r="K77" s="108">
        <f t="shared" si="16"/>
        <v>0</v>
      </c>
      <c r="L77" s="108">
        <f t="shared" si="16"/>
        <v>0</v>
      </c>
      <c r="M77" s="108">
        <f t="shared" si="16"/>
        <v>0</v>
      </c>
      <c r="N77" s="108">
        <f t="shared" si="16"/>
        <v>0</v>
      </c>
      <c r="O77" s="108">
        <f t="shared" si="3"/>
        <v>0</v>
      </c>
    </row>
    <row r="78" spans="1:15" outlineLevel="1">
      <c r="B78" s="21">
        <v>1972</v>
      </c>
      <c r="C78" s="108">
        <f t="shared" ref="C78:N78" si="17">IF($B78+C25&lt;2009,0,1)</f>
        <v>0</v>
      </c>
      <c r="D78" s="108">
        <f t="shared" si="17"/>
        <v>0</v>
      </c>
      <c r="E78" s="108">
        <f t="shared" si="17"/>
        <v>0</v>
      </c>
      <c r="F78" s="108">
        <f t="shared" si="17"/>
        <v>0</v>
      </c>
      <c r="G78" s="108">
        <f t="shared" si="17"/>
        <v>0</v>
      </c>
      <c r="H78" s="108">
        <f t="shared" si="17"/>
        <v>0</v>
      </c>
      <c r="I78" s="108">
        <f t="shared" si="17"/>
        <v>1</v>
      </c>
      <c r="J78" s="108">
        <f t="shared" si="17"/>
        <v>0</v>
      </c>
      <c r="K78" s="108">
        <f t="shared" si="17"/>
        <v>0</v>
      </c>
      <c r="L78" s="108">
        <f t="shared" si="17"/>
        <v>0</v>
      </c>
      <c r="M78" s="108">
        <f t="shared" si="17"/>
        <v>0</v>
      </c>
      <c r="N78" s="108">
        <f t="shared" si="17"/>
        <v>0</v>
      </c>
      <c r="O78" s="108">
        <f t="shared" si="3"/>
        <v>0</v>
      </c>
    </row>
    <row r="79" spans="1:15" outlineLevel="1">
      <c r="B79" s="21">
        <v>1973</v>
      </c>
      <c r="C79" s="108">
        <f t="shared" ref="C79:N79" si="18">IF($B79+C26&lt;2009,0,1)</f>
        <v>0</v>
      </c>
      <c r="D79" s="108">
        <f t="shared" si="18"/>
        <v>0</v>
      </c>
      <c r="E79" s="108">
        <f t="shared" si="18"/>
        <v>0</v>
      </c>
      <c r="F79" s="108">
        <f t="shared" si="18"/>
        <v>0</v>
      </c>
      <c r="G79" s="108">
        <f t="shared" si="18"/>
        <v>0</v>
      </c>
      <c r="H79" s="108">
        <f t="shared" si="18"/>
        <v>0</v>
      </c>
      <c r="I79" s="108">
        <f t="shared" si="18"/>
        <v>1</v>
      </c>
      <c r="J79" s="108">
        <f t="shared" si="18"/>
        <v>0</v>
      </c>
      <c r="K79" s="108">
        <f t="shared" si="18"/>
        <v>0</v>
      </c>
      <c r="L79" s="108">
        <f t="shared" si="18"/>
        <v>0</v>
      </c>
      <c r="M79" s="108">
        <f t="shared" si="18"/>
        <v>0</v>
      </c>
      <c r="N79" s="108">
        <f t="shared" si="18"/>
        <v>0</v>
      </c>
      <c r="O79" s="108">
        <f t="shared" si="3"/>
        <v>0</v>
      </c>
    </row>
    <row r="80" spans="1:15" outlineLevel="1">
      <c r="B80" s="21">
        <v>1974</v>
      </c>
      <c r="C80" s="108">
        <f t="shared" ref="C80:N80" si="19">IF($B80+C27&lt;2009,0,1)</f>
        <v>0</v>
      </c>
      <c r="D80" s="108">
        <f t="shared" si="19"/>
        <v>0</v>
      </c>
      <c r="E80" s="108">
        <f t="shared" si="19"/>
        <v>0</v>
      </c>
      <c r="F80" s="108">
        <f t="shared" si="19"/>
        <v>0</v>
      </c>
      <c r="G80" s="108">
        <f t="shared" si="19"/>
        <v>0</v>
      </c>
      <c r="H80" s="108">
        <f t="shared" si="19"/>
        <v>0</v>
      </c>
      <c r="I80" s="108">
        <f t="shared" si="19"/>
        <v>1</v>
      </c>
      <c r="J80" s="108">
        <f t="shared" si="19"/>
        <v>0</v>
      </c>
      <c r="K80" s="108">
        <f t="shared" si="19"/>
        <v>0</v>
      </c>
      <c r="L80" s="108">
        <f t="shared" si="19"/>
        <v>0</v>
      </c>
      <c r="M80" s="108">
        <f t="shared" si="19"/>
        <v>0</v>
      </c>
      <c r="N80" s="108">
        <f t="shared" si="19"/>
        <v>0</v>
      </c>
      <c r="O80" s="108">
        <f t="shared" si="3"/>
        <v>0</v>
      </c>
    </row>
    <row r="81" spans="2:15" outlineLevel="1">
      <c r="B81" s="21">
        <v>1975</v>
      </c>
      <c r="C81" s="108">
        <f t="shared" ref="C81:N81" si="20">IF($B81+C28&lt;2009,0,1)</f>
        <v>0</v>
      </c>
      <c r="D81" s="108">
        <f t="shared" si="20"/>
        <v>0</v>
      </c>
      <c r="E81" s="108">
        <f t="shared" si="20"/>
        <v>0</v>
      </c>
      <c r="F81" s="108">
        <f t="shared" si="20"/>
        <v>0</v>
      </c>
      <c r="G81" s="108">
        <f t="shared" si="20"/>
        <v>0</v>
      </c>
      <c r="H81" s="108">
        <f t="shared" si="20"/>
        <v>0</v>
      </c>
      <c r="I81" s="108">
        <f t="shared" si="20"/>
        <v>1</v>
      </c>
      <c r="J81" s="108">
        <f t="shared" si="20"/>
        <v>0</v>
      </c>
      <c r="K81" s="108">
        <f t="shared" si="20"/>
        <v>0</v>
      </c>
      <c r="L81" s="108">
        <f t="shared" si="20"/>
        <v>0</v>
      </c>
      <c r="M81" s="108">
        <f t="shared" si="20"/>
        <v>0</v>
      </c>
      <c r="N81" s="108">
        <f t="shared" si="20"/>
        <v>0</v>
      </c>
      <c r="O81" s="108">
        <f t="shared" si="3"/>
        <v>0</v>
      </c>
    </row>
    <row r="82" spans="2:15" outlineLevel="1">
      <c r="B82" s="21">
        <v>1976</v>
      </c>
      <c r="C82" s="108">
        <f t="shared" ref="C82:N82" si="21">IF($B82+C29&lt;2009,0,1)</f>
        <v>0</v>
      </c>
      <c r="D82" s="108">
        <f t="shared" si="21"/>
        <v>0</v>
      </c>
      <c r="E82" s="108">
        <f t="shared" si="21"/>
        <v>0</v>
      </c>
      <c r="F82" s="108">
        <f t="shared" si="21"/>
        <v>0</v>
      </c>
      <c r="G82" s="108">
        <f t="shared" si="21"/>
        <v>0</v>
      </c>
      <c r="H82" s="108">
        <f t="shared" si="21"/>
        <v>0</v>
      </c>
      <c r="I82" s="108">
        <f t="shared" si="21"/>
        <v>1</v>
      </c>
      <c r="J82" s="108">
        <f t="shared" si="21"/>
        <v>0</v>
      </c>
      <c r="K82" s="108">
        <f t="shared" si="21"/>
        <v>0</v>
      </c>
      <c r="L82" s="108">
        <f t="shared" si="21"/>
        <v>0</v>
      </c>
      <c r="M82" s="108">
        <f t="shared" si="21"/>
        <v>0</v>
      </c>
      <c r="N82" s="108">
        <f t="shared" si="21"/>
        <v>0</v>
      </c>
      <c r="O82" s="108">
        <f t="shared" si="3"/>
        <v>0</v>
      </c>
    </row>
    <row r="83" spans="2:15" outlineLevel="1">
      <c r="B83" s="21">
        <v>1977</v>
      </c>
      <c r="C83" s="108">
        <f t="shared" ref="C83:N83" si="22">IF($B83+C30&lt;2009,0,1)</f>
        <v>0</v>
      </c>
      <c r="D83" s="108">
        <f t="shared" si="22"/>
        <v>0</v>
      </c>
      <c r="E83" s="108">
        <f t="shared" si="22"/>
        <v>0</v>
      </c>
      <c r="F83" s="108">
        <f t="shared" si="22"/>
        <v>0</v>
      </c>
      <c r="G83" s="108">
        <f t="shared" si="22"/>
        <v>0</v>
      </c>
      <c r="H83" s="108">
        <f t="shared" si="22"/>
        <v>0</v>
      </c>
      <c r="I83" s="108">
        <f t="shared" si="22"/>
        <v>1</v>
      </c>
      <c r="J83" s="108">
        <f t="shared" si="22"/>
        <v>0</v>
      </c>
      <c r="K83" s="108">
        <f t="shared" si="22"/>
        <v>0</v>
      </c>
      <c r="L83" s="108">
        <f t="shared" si="22"/>
        <v>0</v>
      </c>
      <c r="M83" s="108">
        <f t="shared" si="22"/>
        <v>0</v>
      </c>
      <c r="N83" s="108">
        <f t="shared" si="22"/>
        <v>0</v>
      </c>
      <c r="O83" s="108">
        <f t="shared" si="3"/>
        <v>0</v>
      </c>
    </row>
    <row r="84" spans="2:15" outlineLevel="1">
      <c r="B84" s="21">
        <v>1978</v>
      </c>
      <c r="C84" s="108">
        <f t="shared" ref="C84:N84" si="23">IF($B84+C31&lt;2009,0,1)</f>
        <v>0</v>
      </c>
      <c r="D84" s="108">
        <f t="shared" si="23"/>
        <v>0</v>
      </c>
      <c r="E84" s="108">
        <f t="shared" si="23"/>
        <v>0</v>
      </c>
      <c r="F84" s="108">
        <f t="shared" si="23"/>
        <v>0</v>
      </c>
      <c r="G84" s="108">
        <f t="shared" si="23"/>
        <v>0</v>
      </c>
      <c r="H84" s="108">
        <f t="shared" si="23"/>
        <v>0</v>
      </c>
      <c r="I84" s="108">
        <f t="shared" si="23"/>
        <v>1</v>
      </c>
      <c r="J84" s="108">
        <f t="shared" si="23"/>
        <v>0</v>
      </c>
      <c r="K84" s="108">
        <f t="shared" si="23"/>
        <v>0</v>
      </c>
      <c r="L84" s="108">
        <f t="shared" si="23"/>
        <v>0</v>
      </c>
      <c r="M84" s="108">
        <f t="shared" si="23"/>
        <v>0</v>
      </c>
      <c r="N84" s="108">
        <f t="shared" si="23"/>
        <v>0</v>
      </c>
      <c r="O84" s="108">
        <f t="shared" si="3"/>
        <v>0</v>
      </c>
    </row>
    <row r="85" spans="2:15" outlineLevel="1">
      <c r="B85" s="21">
        <v>1979</v>
      </c>
      <c r="C85" s="108">
        <f t="shared" ref="C85:N85" si="24">IF($B85+C32&lt;2009,0,1)</f>
        <v>0</v>
      </c>
      <c r="D85" s="108">
        <f t="shared" si="24"/>
        <v>0</v>
      </c>
      <c r="E85" s="108">
        <f t="shared" si="24"/>
        <v>0</v>
      </c>
      <c r="F85" s="108">
        <f t="shared" si="24"/>
        <v>0</v>
      </c>
      <c r="G85" s="108">
        <f t="shared" si="24"/>
        <v>0</v>
      </c>
      <c r="H85" s="108">
        <f t="shared" si="24"/>
        <v>0</v>
      </c>
      <c r="I85" s="108">
        <f t="shared" si="24"/>
        <v>1</v>
      </c>
      <c r="J85" s="108">
        <f t="shared" si="24"/>
        <v>0</v>
      </c>
      <c r="K85" s="108">
        <f t="shared" si="24"/>
        <v>0</v>
      </c>
      <c r="L85" s="108">
        <f t="shared" si="24"/>
        <v>0</v>
      </c>
      <c r="M85" s="108">
        <f t="shared" si="24"/>
        <v>0</v>
      </c>
      <c r="N85" s="108">
        <f t="shared" si="24"/>
        <v>0</v>
      </c>
      <c r="O85" s="108">
        <f t="shared" si="3"/>
        <v>0</v>
      </c>
    </row>
    <row r="86" spans="2:15" outlineLevel="1">
      <c r="B86" s="21">
        <v>1980</v>
      </c>
      <c r="C86" s="108">
        <f t="shared" ref="C86:N86" si="25">IF($B86+C33&lt;2009,0,1)</f>
        <v>0</v>
      </c>
      <c r="D86" s="108">
        <f t="shared" si="25"/>
        <v>0</v>
      </c>
      <c r="E86" s="108">
        <f t="shared" si="25"/>
        <v>0</v>
      </c>
      <c r="F86" s="108">
        <f t="shared" si="25"/>
        <v>0</v>
      </c>
      <c r="G86" s="108">
        <f t="shared" si="25"/>
        <v>0</v>
      </c>
      <c r="H86" s="108">
        <f t="shared" si="25"/>
        <v>0</v>
      </c>
      <c r="I86" s="108">
        <f t="shared" si="25"/>
        <v>1</v>
      </c>
      <c r="J86" s="108">
        <f t="shared" si="25"/>
        <v>0</v>
      </c>
      <c r="K86" s="108">
        <f t="shared" si="25"/>
        <v>0</v>
      </c>
      <c r="L86" s="108">
        <f t="shared" si="25"/>
        <v>0</v>
      </c>
      <c r="M86" s="108">
        <f t="shared" si="25"/>
        <v>0</v>
      </c>
      <c r="N86" s="108">
        <f t="shared" si="25"/>
        <v>0</v>
      </c>
      <c r="O86" s="108">
        <f t="shared" si="3"/>
        <v>0</v>
      </c>
    </row>
    <row r="87" spans="2:15" outlineLevel="1">
      <c r="B87" s="21">
        <v>1981</v>
      </c>
      <c r="C87" s="108">
        <f t="shared" ref="C87:N87" si="26">IF($B87+C34&lt;2009,0,1)</f>
        <v>0</v>
      </c>
      <c r="D87" s="108">
        <f t="shared" si="26"/>
        <v>0</v>
      </c>
      <c r="E87" s="108">
        <f t="shared" si="26"/>
        <v>0</v>
      </c>
      <c r="F87" s="108">
        <f t="shared" si="26"/>
        <v>0</v>
      </c>
      <c r="G87" s="108">
        <f t="shared" si="26"/>
        <v>0</v>
      </c>
      <c r="H87" s="108">
        <f t="shared" si="26"/>
        <v>0</v>
      </c>
      <c r="I87" s="108">
        <f t="shared" si="26"/>
        <v>1</v>
      </c>
      <c r="J87" s="108">
        <f t="shared" si="26"/>
        <v>0</v>
      </c>
      <c r="K87" s="108">
        <f t="shared" si="26"/>
        <v>0</v>
      </c>
      <c r="L87" s="108">
        <f t="shared" si="26"/>
        <v>0</v>
      </c>
      <c r="M87" s="108">
        <f t="shared" si="26"/>
        <v>0</v>
      </c>
      <c r="N87" s="108">
        <f t="shared" si="26"/>
        <v>0</v>
      </c>
      <c r="O87" s="108">
        <f t="shared" si="3"/>
        <v>1</v>
      </c>
    </row>
    <row r="88" spans="2:15" outlineLevel="1">
      <c r="B88" s="21">
        <v>1982</v>
      </c>
      <c r="C88" s="108">
        <f t="shared" ref="C88:N88" si="27">IF($B88+C35&lt;2009,0,1)</f>
        <v>0</v>
      </c>
      <c r="D88" s="108">
        <f t="shared" si="27"/>
        <v>0</v>
      </c>
      <c r="E88" s="108">
        <f t="shared" si="27"/>
        <v>0</v>
      </c>
      <c r="F88" s="108">
        <f t="shared" si="27"/>
        <v>0</v>
      </c>
      <c r="G88" s="108">
        <f t="shared" si="27"/>
        <v>0</v>
      </c>
      <c r="H88" s="108">
        <f t="shared" si="27"/>
        <v>0</v>
      </c>
      <c r="I88" s="108">
        <f t="shared" si="27"/>
        <v>1</v>
      </c>
      <c r="J88" s="108">
        <f t="shared" si="27"/>
        <v>0</v>
      </c>
      <c r="K88" s="108">
        <f t="shared" si="27"/>
        <v>0</v>
      </c>
      <c r="L88" s="108">
        <f t="shared" si="27"/>
        <v>0</v>
      </c>
      <c r="M88" s="108">
        <f t="shared" si="27"/>
        <v>0</v>
      </c>
      <c r="N88" s="108">
        <f t="shared" si="27"/>
        <v>0</v>
      </c>
      <c r="O88" s="108">
        <f t="shared" si="3"/>
        <v>1</v>
      </c>
    </row>
    <row r="89" spans="2:15" outlineLevel="1">
      <c r="B89" s="21">
        <v>1983</v>
      </c>
      <c r="C89" s="108">
        <f t="shared" ref="C89:N89" si="28">IF($B89+C36&lt;2009,0,1)</f>
        <v>0</v>
      </c>
      <c r="D89" s="108">
        <f t="shared" si="28"/>
        <v>0</v>
      </c>
      <c r="E89" s="108">
        <f t="shared" si="28"/>
        <v>0</v>
      </c>
      <c r="F89" s="108">
        <f t="shared" si="28"/>
        <v>0</v>
      </c>
      <c r="G89" s="108">
        <f t="shared" si="28"/>
        <v>0</v>
      </c>
      <c r="H89" s="108">
        <f t="shared" si="28"/>
        <v>0</v>
      </c>
      <c r="I89" s="108">
        <f t="shared" si="28"/>
        <v>1</v>
      </c>
      <c r="J89" s="108">
        <f t="shared" si="28"/>
        <v>0</v>
      </c>
      <c r="K89" s="108">
        <f t="shared" si="28"/>
        <v>0</v>
      </c>
      <c r="L89" s="108">
        <f t="shared" si="28"/>
        <v>0</v>
      </c>
      <c r="M89" s="108">
        <f t="shared" si="28"/>
        <v>0</v>
      </c>
      <c r="N89" s="108">
        <f t="shared" si="28"/>
        <v>0</v>
      </c>
      <c r="O89" s="108">
        <f t="shared" si="3"/>
        <v>1</v>
      </c>
    </row>
    <row r="90" spans="2:15" outlineLevel="1">
      <c r="B90" s="21">
        <v>1984</v>
      </c>
      <c r="C90" s="108">
        <f t="shared" ref="C90:N90" si="29">IF($B90+C37&lt;2009,0,1)</f>
        <v>1</v>
      </c>
      <c r="D90" s="108">
        <f t="shared" si="29"/>
        <v>1</v>
      </c>
      <c r="E90" s="108">
        <f t="shared" si="29"/>
        <v>1</v>
      </c>
      <c r="F90" s="108">
        <f t="shared" si="29"/>
        <v>0</v>
      </c>
      <c r="G90" s="108">
        <f t="shared" si="29"/>
        <v>0</v>
      </c>
      <c r="H90" s="108">
        <f t="shared" si="29"/>
        <v>1</v>
      </c>
      <c r="I90" s="108">
        <f t="shared" si="29"/>
        <v>1</v>
      </c>
      <c r="J90" s="108">
        <f t="shared" si="29"/>
        <v>0</v>
      </c>
      <c r="K90" s="108">
        <f t="shared" si="29"/>
        <v>1</v>
      </c>
      <c r="L90" s="108">
        <f t="shared" si="29"/>
        <v>1</v>
      </c>
      <c r="M90" s="108">
        <f t="shared" si="29"/>
        <v>0</v>
      </c>
      <c r="N90" s="108">
        <f t="shared" si="29"/>
        <v>1</v>
      </c>
      <c r="O90" s="108">
        <f t="shared" si="3"/>
        <v>1</v>
      </c>
    </row>
    <row r="91" spans="2:15" outlineLevel="1">
      <c r="B91" s="21">
        <v>1985</v>
      </c>
      <c r="C91" s="108">
        <f t="shared" ref="C91:N91" si="30">IF($B91+C38&lt;2009,0,1)</f>
        <v>1</v>
      </c>
      <c r="D91" s="108">
        <f t="shared" si="30"/>
        <v>1</v>
      </c>
      <c r="E91" s="108">
        <f t="shared" si="30"/>
        <v>1</v>
      </c>
      <c r="F91" s="108">
        <f t="shared" si="30"/>
        <v>0</v>
      </c>
      <c r="G91" s="108">
        <f t="shared" si="30"/>
        <v>0</v>
      </c>
      <c r="H91" s="108">
        <f t="shared" si="30"/>
        <v>1</v>
      </c>
      <c r="I91" s="108">
        <f t="shared" si="30"/>
        <v>1</v>
      </c>
      <c r="J91" s="108">
        <f t="shared" si="30"/>
        <v>0</v>
      </c>
      <c r="K91" s="108">
        <f t="shared" si="30"/>
        <v>1</v>
      </c>
      <c r="L91" s="108">
        <f t="shared" si="30"/>
        <v>1</v>
      </c>
      <c r="M91" s="108">
        <f t="shared" si="30"/>
        <v>0</v>
      </c>
      <c r="N91" s="108">
        <f t="shared" si="30"/>
        <v>1</v>
      </c>
      <c r="O91" s="108">
        <f t="shared" si="3"/>
        <v>1</v>
      </c>
    </row>
    <row r="92" spans="2:15" outlineLevel="1">
      <c r="B92" s="21">
        <v>1986</v>
      </c>
      <c r="C92" s="108">
        <f t="shared" ref="C92:N92" si="31">IF($B92+C39&lt;2009,0,1)</f>
        <v>1</v>
      </c>
      <c r="D92" s="108">
        <f t="shared" si="31"/>
        <v>1</v>
      </c>
      <c r="E92" s="108">
        <f t="shared" si="31"/>
        <v>1</v>
      </c>
      <c r="F92" s="108">
        <f t="shared" si="31"/>
        <v>0</v>
      </c>
      <c r="G92" s="108">
        <f t="shared" si="31"/>
        <v>0</v>
      </c>
      <c r="H92" s="108">
        <f t="shared" si="31"/>
        <v>1</v>
      </c>
      <c r="I92" s="108">
        <f t="shared" si="31"/>
        <v>1</v>
      </c>
      <c r="J92" s="108">
        <f t="shared" si="31"/>
        <v>0</v>
      </c>
      <c r="K92" s="108">
        <f t="shared" si="31"/>
        <v>1</v>
      </c>
      <c r="L92" s="108">
        <f t="shared" si="31"/>
        <v>1</v>
      </c>
      <c r="M92" s="108">
        <f t="shared" si="31"/>
        <v>0</v>
      </c>
      <c r="N92" s="108">
        <f t="shared" si="31"/>
        <v>1</v>
      </c>
      <c r="O92" s="108">
        <f t="shared" si="3"/>
        <v>1</v>
      </c>
    </row>
    <row r="93" spans="2:15" outlineLevel="1">
      <c r="B93" s="21">
        <v>1987</v>
      </c>
      <c r="C93" s="108">
        <f t="shared" ref="C93:N93" si="32">IF($B93+C40&lt;2009,0,1)</f>
        <v>1</v>
      </c>
      <c r="D93" s="108">
        <f t="shared" si="32"/>
        <v>1</v>
      </c>
      <c r="E93" s="108">
        <f t="shared" si="32"/>
        <v>1</v>
      </c>
      <c r="F93" s="108">
        <f t="shared" si="32"/>
        <v>0</v>
      </c>
      <c r="G93" s="108">
        <f t="shared" si="32"/>
        <v>0</v>
      </c>
      <c r="H93" s="108">
        <f t="shared" si="32"/>
        <v>1</v>
      </c>
      <c r="I93" s="108">
        <f t="shared" si="32"/>
        <v>1</v>
      </c>
      <c r="J93" s="108">
        <f t="shared" si="32"/>
        <v>0</v>
      </c>
      <c r="K93" s="108">
        <f t="shared" si="32"/>
        <v>1</v>
      </c>
      <c r="L93" s="108">
        <f t="shared" si="32"/>
        <v>1</v>
      </c>
      <c r="M93" s="108">
        <f t="shared" si="32"/>
        <v>0</v>
      </c>
      <c r="N93" s="108">
        <f t="shared" si="32"/>
        <v>1</v>
      </c>
      <c r="O93" s="108">
        <f t="shared" si="3"/>
        <v>1</v>
      </c>
    </row>
    <row r="94" spans="2:15" outlineLevel="1">
      <c r="B94" s="21">
        <v>1988</v>
      </c>
      <c r="C94" s="108">
        <f t="shared" ref="C94:N94" si="33">IF($B94+C41&lt;2009,0,1)</f>
        <v>1</v>
      </c>
      <c r="D94" s="108">
        <f t="shared" si="33"/>
        <v>1</v>
      </c>
      <c r="E94" s="108">
        <f t="shared" si="33"/>
        <v>1</v>
      </c>
      <c r="F94" s="108">
        <f t="shared" si="33"/>
        <v>0</v>
      </c>
      <c r="G94" s="108">
        <f t="shared" si="33"/>
        <v>0</v>
      </c>
      <c r="H94" s="108">
        <f t="shared" si="33"/>
        <v>1</v>
      </c>
      <c r="I94" s="108">
        <f t="shared" si="33"/>
        <v>1</v>
      </c>
      <c r="J94" s="108">
        <f t="shared" si="33"/>
        <v>0</v>
      </c>
      <c r="K94" s="108">
        <f t="shared" si="33"/>
        <v>1</v>
      </c>
      <c r="L94" s="108">
        <f t="shared" si="33"/>
        <v>1</v>
      </c>
      <c r="M94" s="108">
        <f t="shared" si="33"/>
        <v>0</v>
      </c>
      <c r="N94" s="108">
        <f t="shared" si="33"/>
        <v>1</v>
      </c>
      <c r="O94" s="108">
        <f t="shared" si="3"/>
        <v>1</v>
      </c>
    </row>
    <row r="95" spans="2:15" outlineLevel="1">
      <c r="B95" s="21">
        <v>1989</v>
      </c>
      <c r="C95" s="108">
        <f t="shared" ref="C95:N95" si="34">IF($B95+C42&lt;2009,0,1)</f>
        <v>1</v>
      </c>
      <c r="D95" s="108">
        <f t="shared" si="34"/>
        <v>1</v>
      </c>
      <c r="E95" s="108">
        <f t="shared" si="34"/>
        <v>1</v>
      </c>
      <c r="F95" s="108">
        <f t="shared" si="34"/>
        <v>0</v>
      </c>
      <c r="G95" s="108">
        <f t="shared" si="34"/>
        <v>0</v>
      </c>
      <c r="H95" s="108">
        <f t="shared" si="34"/>
        <v>1</v>
      </c>
      <c r="I95" s="108">
        <f t="shared" si="34"/>
        <v>1</v>
      </c>
      <c r="J95" s="108">
        <f t="shared" si="34"/>
        <v>1</v>
      </c>
      <c r="K95" s="108">
        <f t="shared" si="34"/>
        <v>1</v>
      </c>
      <c r="L95" s="108">
        <f t="shared" si="34"/>
        <v>1</v>
      </c>
      <c r="M95" s="108">
        <f t="shared" si="34"/>
        <v>1</v>
      </c>
      <c r="N95" s="108">
        <f t="shared" si="34"/>
        <v>1</v>
      </c>
      <c r="O95" s="108">
        <f t="shared" si="3"/>
        <v>1</v>
      </c>
    </row>
    <row r="96" spans="2:15" outlineLevel="1">
      <c r="B96" s="21">
        <v>1990</v>
      </c>
      <c r="C96" s="108">
        <f t="shared" ref="C96:N96" si="35">IF($B96+C43&lt;2009,0,1)</f>
        <v>1</v>
      </c>
      <c r="D96" s="108">
        <f t="shared" si="35"/>
        <v>1</v>
      </c>
      <c r="E96" s="108">
        <f t="shared" si="35"/>
        <v>1</v>
      </c>
      <c r="F96" s="108">
        <f t="shared" si="35"/>
        <v>0</v>
      </c>
      <c r="G96" s="108">
        <f t="shared" si="35"/>
        <v>0</v>
      </c>
      <c r="H96" s="108">
        <f t="shared" si="35"/>
        <v>1</v>
      </c>
      <c r="I96" s="108">
        <f t="shared" si="35"/>
        <v>1</v>
      </c>
      <c r="J96" s="108">
        <f t="shared" si="35"/>
        <v>1</v>
      </c>
      <c r="K96" s="108">
        <f t="shared" si="35"/>
        <v>1</v>
      </c>
      <c r="L96" s="108">
        <f t="shared" si="35"/>
        <v>1</v>
      </c>
      <c r="M96" s="108">
        <f t="shared" si="35"/>
        <v>1</v>
      </c>
      <c r="N96" s="108">
        <f t="shared" si="35"/>
        <v>1</v>
      </c>
      <c r="O96" s="108">
        <f t="shared" ref="O96:O114" si="36">IF(B96&lt;2009-C$8,0,1)</f>
        <v>1</v>
      </c>
    </row>
    <row r="97" spans="2:15" outlineLevel="1">
      <c r="B97" s="21">
        <v>1991</v>
      </c>
      <c r="C97" s="108">
        <f t="shared" ref="C97:N97" si="37">IF($B97+C44&lt;2009,0,1)</f>
        <v>1</v>
      </c>
      <c r="D97" s="108">
        <f t="shared" si="37"/>
        <v>1</v>
      </c>
      <c r="E97" s="108">
        <f t="shared" si="37"/>
        <v>1</v>
      </c>
      <c r="F97" s="108">
        <f t="shared" si="37"/>
        <v>0</v>
      </c>
      <c r="G97" s="108">
        <f t="shared" si="37"/>
        <v>0</v>
      </c>
      <c r="H97" s="108">
        <f t="shared" si="37"/>
        <v>1</v>
      </c>
      <c r="I97" s="108">
        <f t="shared" si="37"/>
        <v>1</v>
      </c>
      <c r="J97" s="108">
        <f t="shared" si="37"/>
        <v>1</v>
      </c>
      <c r="K97" s="108">
        <f t="shared" si="37"/>
        <v>1</v>
      </c>
      <c r="L97" s="108">
        <f t="shared" si="37"/>
        <v>1</v>
      </c>
      <c r="M97" s="108">
        <f t="shared" si="37"/>
        <v>1</v>
      </c>
      <c r="N97" s="108">
        <f t="shared" si="37"/>
        <v>1</v>
      </c>
      <c r="O97" s="108">
        <f t="shared" si="36"/>
        <v>1</v>
      </c>
    </row>
    <row r="98" spans="2:15" outlineLevel="1">
      <c r="B98" s="21">
        <v>1992</v>
      </c>
      <c r="C98" s="108">
        <f t="shared" ref="C98:N98" si="38">IF($B98+C45&lt;2009,0,1)</f>
        <v>1</v>
      </c>
      <c r="D98" s="108">
        <f t="shared" si="38"/>
        <v>1</v>
      </c>
      <c r="E98" s="108">
        <f t="shared" si="38"/>
        <v>1</v>
      </c>
      <c r="F98" s="108">
        <f t="shared" si="38"/>
        <v>0</v>
      </c>
      <c r="G98" s="108">
        <f t="shared" si="38"/>
        <v>0</v>
      </c>
      <c r="H98" s="108">
        <f t="shared" si="38"/>
        <v>1</v>
      </c>
      <c r="I98" s="108">
        <f t="shared" si="38"/>
        <v>1</v>
      </c>
      <c r="J98" s="108">
        <f t="shared" si="38"/>
        <v>1</v>
      </c>
      <c r="K98" s="108">
        <f t="shared" si="38"/>
        <v>1</v>
      </c>
      <c r="L98" s="108">
        <f t="shared" si="38"/>
        <v>1</v>
      </c>
      <c r="M98" s="108">
        <f t="shared" si="38"/>
        <v>1</v>
      </c>
      <c r="N98" s="108">
        <f t="shared" si="38"/>
        <v>1</v>
      </c>
      <c r="O98" s="108">
        <f t="shared" si="36"/>
        <v>1</v>
      </c>
    </row>
    <row r="99" spans="2:15" outlineLevel="1">
      <c r="B99" s="21">
        <v>1993</v>
      </c>
      <c r="C99" s="108">
        <f t="shared" ref="C99:N99" si="39">IF($B99+C46&lt;2009,0,1)</f>
        <v>1</v>
      </c>
      <c r="D99" s="108">
        <f t="shared" si="39"/>
        <v>1</v>
      </c>
      <c r="E99" s="108">
        <f t="shared" si="39"/>
        <v>1</v>
      </c>
      <c r="F99" s="108">
        <f t="shared" si="39"/>
        <v>0</v>
      </c>
      <c r="G99" s="108">
        <f t="shared" si="39"/>
        <v>0</v>
      </c>
      <c r="H99" s="108">
        <f t="shared" si="39"/>
        <v>1</v>
      </c>
      <c r="I99" s="108">
        <f t="shared" si="39"/>
        <v>1</v>
      </c>
      <c r="J99" s="108">
        <f t="shared" si="39"/>
        <v>1</v>
      </c>
      <c r="K99" s="108">
        <f t="shared" si="39"/>
        <v>1</v>
      </c>
      <c r="L99" s="108">
        <f t="shared" si="39"/>
        <v>1</v>
      </c>
      <c r="M99" s="108">
        <f t="shared" si="39"/>
        <v>1</v>
      </c>
      <c r="N99" s="108">
        <f t="shared" si="39"/>
        <v>1</v>
      </c>
      <c r="O99" s="108">
        <f t="shared" si="36"/>
        <v>1</v>
      </c>
    </row>
    <row r="100" spans="2:15" outlineLevel="1">
      <c r="B100" s="21">
        <v>1994</v>
      </c>
      <c r="C100" s="108">
        <f t="shared" ref="C100:N100" si="40">IF($B100+C47&lt;2009,0,1)</f>
        <v>1</v>
      </c>
      <c r="D100" s="108">
        <f t="shared" si="40"/>
        <v>1</v>
      </c>
      <c r="E100" s="108">
        <f t="shared" si="40"/>
        <v>1</v>
      </c>
      <c r="F100" s="108">
        <f t="shared" si="40"/>
        <v>1</v>
      </c>
      <c r="G100" s="108">
        <f t="shared" si="40"/>
        <v>1</v>
      </c>
      <c r="H100" s="108">
        <f t="shared" si="40"/>
        <v>1</v>
      </c>
      <c r="I100" s="108">
        <f t="shared" si="40"/>
        <v>1</v>
      </c>
      <c r="J100" s="108">
        <f t="shared" si="40"/>
        <v>1</v>
      </c>
      <c r="K100" s="108">
        <f t="shared" si="40"/>
        <v>1</v>
      </c>
      <c r="L100" s="108">
        <f t="shared" si="40"/>
        <v>1</v>
      </c>
      <c r="M100" s="108">
        <f t="shared" si="40"/>
        <v>1</v>
      </c>
      <c r="N100" s="108">
        <f t="shared" si="40"/>
        <v>1</v>
      </c>
      <c r="O100" s="108">
        <f t="shared" si="36"/>
        <v>1</v>
      </c>
    </row>
    <row r="101" spans="2:15" outlineLevel="1">
      <c r="B101" s="21">
        <v>1995</v>
      </c>
      <c r="C101" s="108">
        <f t="shared" ref="C101:N101" si="41">IF($B101+C48&lt;2009,0,1)</f>
        <v>1</v>
      </c>
      <c r="D101" s="108">
        <f t="shared" si="41"/>
        <v>1</v>
      </c>
      <c r="E101" s="108">
        <f t="shared" si="41"/>
        <v>1</v>
      </c>
      <c r="F101" s="108">
        <f t="shared" si="41"/>
        <v>1</v>
      </c>
      <c r="G101" s="108">
        <f t="shared" si="41"/>
        <v>1</v>
      </c>
      <c r="H101" s="108">
        <f t="shared" si="41"/>
        <v>1</v>
      </c>
      <c r="I101" s="108">
        <f t="shared" si="41"/>
        <v>1</v>
      </c>
      <c r="J101" s="108">
        <f t="shared" si="41"/>
        <v>1</v>
      </c>
      <c r="K101" s="108">
        <f t="shared" si="41"/>
        <v>1</v>
      </c>
      <c r="L101" s="108">
        <f t="shared" si="41"/>
        <v>1</v>
      </c>
      <c r="M101" s="108">
        <f t="shared" si="41"/>
        <v>1</v>
      </c>
      <c r="N101" s="108">
        <f t="shared" si="41"/>
        <v>1</v>
      </c>
      <c r="O101" s="108">
        <f t="shared" si="36"/>
        <v>1</v>
      </c>
    </row>
    <row r="102" spans="2:15" outlineLevel="1">
      <c r="B102" s="21">
        <v>1996</v>
      </c>
      <c r="C102" s="108">
        <f t="shared" ref="C102:N102" si="42">IF($B102+C49&lt;2009,0,1)</f>
        <v>1</v>
      </c>
      <c r="D102" s="108">
        <f t="shared" si="42"/>
        <v>1</v>
      </c>
      <c r="E102" s="108">
        <f t="shared" si="42"/>
        <v>1</v>
      </c>
      <c r="F102" s="108">
        <f t="shared" si="42"/>
        <v>1</v>
      </c>
      <c r="G102" s="108">
        <f t="shared" si="42"/>
        <v>1</v>
      </c>
      <c r="H102" s="108">
        <f t="shared" si="42"/>
        <v>1</v>
      </c>
      <c r="I102" s="108">
        <f t="shared" si="42"/>
        <v>1</v>
      </c>
      <c r="J102" s="108">
        <f t="shared" si="42"/>
        <v>1</v>
      </c>
      <c r="K102" s="108">
        <f t="shared" si="42"/>
        <v>1</v>
      </c>
      <c r="L102" s="108">
        <f t="shared" si="42"/>
        <v>1</v>
      </c>
      <c r="M102" s="108">
        <f t="shared" si="42"/>
        <v>1</v>
      </c>
      <c r="N102" s="108">
        <f t="shared" si="42"/>
        <v>1</v>
      </c>
      <c r="O102" s="108">
        <f t="shared" si="36"/>
        <v>1</v>
      </c>
    </row>
    <row r="103" spans="2:15" outlineLevel="1">
      <c r="B103" s="21">
        <v>1997</v>
      </c>
      <c r="C103" s="108">
        <f t="shared" ref="C103:N103" si="43">IF($B103+C50&lt;2009,0,1)</f>
        <v>1</v>
      </c>
      <c r="D103" s="108">
        <f t="shared" si="43"/>
        <v>1</v>
      </c>
      <c r="E103" s="108">
        <f t="shared" si="43"/>
        <v>1</v>
      </c>
      <c r="F103" s="108">
        <f t="shared" si="43"/>
        <v>1</v>
      </c>
      <c r="G103" s="108">
        <f t="shared" si="43"/>
        <v>1</v>
      </c>
      <c r="H103" s="108">
        <f t="shared" si="43"/>
        <v>1</v>
      </c>
      <c r="I103" s="108">
        <f t="shared" si="43"/>
        <v>1</v>
      </c>
      <c r="J103" s="108">
        <f t="shared" si="43"/>
        <v>1</v>
      </c>
      <c r="K103" s="108">
        <f t="shared" si="43"/>
        <v>1</v>
      </c>
      <c r="L103" s="108">
        <f t="shared" si="43"/>
        <v>1</v>
      </c>
      <c r="M103" s="108">
        <f t="shared" si="43"/>
        <v>1</v>
      </c>
      <c r="N103" s="108">
        <f t="shared" si="43"/>
        <v>1</v>
      </c>
      <c r="O103" s="108">
        <f t="shared" si="36"/>
        <v>1</v>
      </c>
    </row>
    <row r="104" spans="2:15" outlineLevel="1">
      <c r="B104" s="21">
        <v>1998</v>
      </c>
      <c r="C104" s="108">
        <f t="shared" ref="C104:N104" si="44">IF($B104+C51&lt;2009,0,1)</f>
        <v>1</v>
      </c>
      <c r="D104" s="108">
        <f t="shared" si="44"/>
        <v>1</v>
      </c>
      <c r="E104" s="108">
        <f t="shared" si="44"/>
        <v>1</v>
      </c>
      <c r="F104" s="108">
        <f t="shared" si="44"/>
        <v>1</v>
      </c>
      <c r="G104" s="108">
        <f t="shared" si="44"/>
        <v>1</v>
      </c>
      <c r="H104" s="108">
        <f t="shared" si="44"/>
        <v>1</v>
      </c>
      <c r="I104" s="108">
        <f t="shared" si="44"/>
        <v>1</v>
      </c>
      <c r="J104" s="108">
        <f t="shared" si="44"/>
        <v>1</v>
      </c>
      <c r="K104" s="108">
        <f t="shared" si="44"/>
        <v>1</v>
      </c>
      <c r="L104" s="108">
        <f t="shared" si="44"/>
        <v>1</v>
      </c>
      <c r="M104" s="108">
        <f t="shared" si="44"/>
        <v>1</v>
      </c>
      <c r="N104" s="108">
        <f t="shared" si="44"/>
        <v>1</v>
      </c>
      <c r="O104" s="108">
        <f t="shared" si="36"/>
        <v>1</v>
      </c>
    </row>
    <row r="105" spans="2:15" outlineLevel="1">
      <c r="B105" s="21">
        <v>1999</v>
      </c>
      <c r="C105" s="108">
        <f t="shared" ref="C105:N105" si="45">IF($B105+C52&lt;2009,0,1)</f>
        <v>1</v>
      </c>
      <c r="D105" s="108">
        <f t="shared" si="45"/>
        <v>1</v>
      </c>
      <c r="E105" s="108">
        <f t="shared" si="45"/>
        <v>1</v>
      </c>
      <c r="F105" s="108">
        <f t="shared" si="45"/>
        <v>1</v>
      </c>
      <c r="G105" s="108">
        <f t="shared" si="45"/>
        <v>1</v>
      </c>
      <c r="H105" s="108">
        <f t="shared" si="45"/>
        <v>1</v>
      </c>
      <c r="I105" s="108">
        <f t="shared" si="45"/>
        <v>1</v>
      </c>
      <c r="J105" s="108">
        <f t="shared" si="45"/>
        <v>1</v>
      </c>
      <c r="K105" s="108">
        <f t="shared" si="45"/>
        <v>1</v>
      </c>
      <c r="L105" s="108">
        <f t="shared" si="45"/>
        <v>1</v>
      </c>
      <c r="M105" s="108">
        <f t="shared" si="45"/>
        <v>1</v>
      </c>
      <c r="N105" s="108">
        <f t="shared" si="45"/>
        <v>1</v>
      </c>
      <c r="O105" s="108">
        <f t="shared" si="36"/>
        <v>1</v>
      </c>
    </row>
    <row r="106" spans="2:15" outlineLevel="1">
      <c r="B106" s="21">
        <v>2000</v>
      </c>
      <c r="C106" s="108">
        <f t="shared" ref="C106:N106" si="46">IF($B106+C53&lt;2009,0,1)</f>
        <v>1</v>
      </c>
      <c r="D106" s="108">
        <f t="shared" si="46"/>
        <v>1</v>
      </c>
      <c r="E106" s="108">
        <f t="shared" si="46"/>
        <v>1</v>
      </c>
      <c r="F106" s="108">
        <f t="shared" si="46"/>
        <v>1</v>
      </c>
      <c r="G106" s="108">
        <f t="shared" si="46"/>
        <v>1</v>
      </c>
      <c r="H106" s="108">
        <f t="shared" si="46"/>
        <v>1</v>
      </c>
      <c r="I106" s="108">
        <f t="shared" si="46"/>
        <v>1</v>
      </c>
      <c r="J106" s="108">
        <f t="shared" si="46"/>
        <v>1</v>
      </c>
      <c r="K106" s="108">
        <f t="shared" si="46"/>
        <v>1</v>
      </c>
      <c r="L106" s="108">
        <f t="shared" si="46"/>
        <v>1</v>
      </c>
      <c r="M106" s="108">
        <f t="shared" si="46"/>
        <v>1</v>
      </c>
      <c r="N106" s="108">
        <f t="shared" si="46"/>
        <v>1</v>
      </c>
      <c r="O106" s="108">
        <f t="shared" si="36"/>
        <v>1</v>
      </c>
    </row>
    <row r="107" spans="2:15" outlineLevel="1">
      <c r="B107" s="21">
        <v>2001</v>
      </c>
      <c r="C107" s="108">
        <f t="shared" ref="C107:N107" si="47">IF($B107+C54&lt;2009,0,1)</f>
        <v>1</v>
      </c>
      <c r="D107" s="108">
        <f t="shared" si="47"/>
        <v>1</v>
      </c>
      <c r="E107" s="108">
        <f t="shared" si="47"/>
        <v>1</v>
      </c>
      <c r="F107" s="108">
        <f t="shared" si="47"/>
        <v>1</v>
      </c>
      <c r="G107" s="108">
        <f t="shared" si="47"/>
        <v>1</v>
      </c>
      <c r="H107" s="108">
        <f t="shared" si="47"/>
        <v>1</v>
      </c>
      <c r="I107" s="108">
        <f t="shared" si="47"/>
        <v>1</v>
      </c>
      <c r="J107" s="108">
        <f t="shared" si="47"/>
        <v>1</v>
      </c>
      <c r="K107" s="108">
        <f t="shared" si="47"/>
        <v>1</v>
      </c>
      <c r="L107" s="108">
        <f t="shared" si="47"/>
        <v>1</v>
      </c>
      <c r="M107" s="108">
        <f t="shared" si="47"/>
        <v>1</v>
      </c>
      <c r="N107" s="108">
        <f t="shared" si="47"/>
        <v>1</v>
      </c>
      <c r="O107" s="108">
        <f t="shared" si="36"/>
        <v>1</v>
      </c>
    </row>
    <row r="108" spans="2:15" outlineLevel="1">
      <c r="B108" s="21">
        <v>2002</v>
      </c>
      <c r="C108" s="108">
        <f t="shared" ref="C108:N108" si="48">IF($B108+C55&lt;2009,0,1)</f>
        <v>1</v>
      </c>
      <c r="D108" s="108">
        <f t="shared" si="48"/>
        <v>1</v>
      </c>
      <c r="E108" s="108">
        <f t="shared" si="48"/>
        <v>1</v>
      </c>
      <c r="F108" s="108">
        <f t="shared" si="48"/>
        <v>1</v>
      </c>
      <c r="G108" s="108">
        <f t="shared" si="48"/>
        <v>1</v>
      </c>
      <c r="H108" s="108">
        <f t="shared" si="48"/>
        <v>1</v>
      </c>
      <c r="I108" s="108">
        <f t="shared" si="48"/>
        <v>1</v>
      </c>
      <c r="J108" s="108">
        <f t="shared" si="48"/>
        <v>1</v>
      </c>
      <c r="K108" s="108">
        <f t="shared" si="48"/>
        <v>1</v>
      </c>
      <c r="L108" s="108">
        <f t="shared" si="48"/>
        <v>1</v>
      </c>
      <c r="M108" s="108">
        <f t="shared" si="48"/>
        <v>1</v>
      </c>
      <c r="N108" s="108">
        <f t="shared" si="48"/>
        <v>1</v>
      </c>
      <c r="O108" s="108">
        <f t="shared" si="36"/>
        <v>1</v>
      </c>
    </row>
    <row r="109" spans="2:15" outlineLevel="1">
      <c r="B109" s="21">
        <v>2003</v>
      </c>
      <c r="C109" s="108">
        <f t="shared" ref="C109:N109" si="49">IF($B109+C56&lt;2009,0,1)</f>
        <v>1</v>
      </c>
      <c r="D109" s="108">
        <f t="shared" si="49"/>
        <v>1</v>
      </c>
      <c r="E109" s="108">
        <f t="shared" si="49"/>
        <v>1</v>
      </c>
      <c r="F109" s="108">
        <f t="shared" si="49"/>
        <v>1</v>
      </c>
      <c r="G109" s="108">
        <f t="shared" si="49"/>
        <v>1</v>
      </c>
      <c r="H109" s="108">
        <f t="shared" si="49"/>
        <v>1</v>
      </c>
      <c r="I109" s="108">
        <f t="shared" si="49"/>
        <v>1</v>
      </c>
      <c r="J109" s="108">
        <f t="shared" si="49"/>
        <v>1</v>
      </c>
      <c r="K109" s="108">
        <f t="shared" si="49"/>
        <v>1</v>
      </c>
      <c r="L109" s="108">
        <f t="shared" si="49"/>
        <v>1</v>
      </c>
      <c r="M109" s="108">
        <f t="shared" si="49"/>
        <v>1</v>
      </c>
      <c r="N109" s="108">
        <f t="shared" si="49"/>
        <v>1</v>
      </c>
      <c r="O109" s="108">
        <f t="shared" si="36"/>
        <v>1</v>
      </c>
    </row>
    <row r="110" spans="2:15" outlineLevel="1">
      <c r="B110" s="21">
        <v>2004</v>
      </c>
      <c r="C110" s="108">
        <f t="shared" ref="C110:N110" si="50">IF($B110+C57&lt;2009,0,1)</f>
        <v>1</v>
      </c>
      <c r="D110" s="108">
        <f t="shared" si="50"/>
        <v>1</v>
      </c>
      <c r="E110" s="108">
        <f t="shared" si="50"/>
        <v>1</v>
      </c>
      <c r="F110" s="108">
        <f t="shared" si="50"/>
        <v>1</v>
      </c>
      <c r="G110" s="108">
        <f t="shared" si="50"/>
        <v>1</v>
      </c>
      <c r="H110" s="108">
        <f t="shared" si="50"/>
        <v>1</v>
      </c>
      <c r="I110" s="108">
        <f t="shared" si="50"/>
        <v>1</v>
      </c>
      <c r="J110" s="108">
        <f t="shared" si="50"/>
        <v>1</v>
      </c>
      <c r="K110" s="108">
        <f t="shared" si="50"/>
        <v>1</v>
      </c>
      <c r="L110" s="108">
        <f t="shared" si="50"/>
        <v>1</v>
      </c>
      <c r="M110" s="108">
        <f t="shared" si="50"/>
        <v>1</v>
      </c>
      <c r="N110" s="108">
        <f t="shared" si="50"/>
        <v>1</v>
      </c>
      <c r="O110" s="108">
        <f t="shared" si="36"/>
        <v>1</v>
      </c>
    </row>
    <row r="111" spans="2:15" outlineLevel="1">
      <c r="B111" s="21">
        <v>2005</v>
      </c>
      <c r="C111" s="108">
        <f t="shared" ref="C111:N111" si="51">IF($B111+C58&lt;2009,0,1)</f>
        <v>1</v>
      </c>
      <c r="D111" s="108">
        <f t="shared" si="51"/>
        <v>1</v>
      </c>
      <c r="E111" s="108">
        <f t="shared" si="51"/>
        <v>1</v>
      </c>
      <c r="F111" s="108">
        <f t="shared" si="51"/>
        <v>1</v>
      </c>
      <c r="G111" s="108">
        <f t="shared" si="51"/>
        <v>1</v>
      </c>
      <c r="H111" s="108">
        <f t="shared" si="51"/>
        <v>1</v>
      </c>
      <c r="I111" s="108">
        <f t="shared" si="51"/>
        <v>1</v>
      </c>
      <c r="J111" s="108">
        <f t="shared" si="51"/>
        <v>1</v>
      </c>
      <c r="K111" s="108">
        <f t="shared" si="51"/>
        <v>1</v>
      </c>
      <c r="L111" s="108">
        <f t="shared" si="51"/>
        <v>1</v>
      </c>
      <c r="M111" s="108">
        <f t="shared" si="51"/>
        <v>1</v>
      </c>
      <c r="N111" s="108">
        <f t="shared" si="51"/>
        <v>1</v>
      </c>
      <c r="O111" s="108">
        <f t="shared" si="36"/>
        <v>1</v>
      </c>
    </row>
    <row r="112" spans="2:15" outlineLevel="1">
      <c r="B112" s="21">
        <v>2006</v>
      </c>
      <c r="C112" s="108">
        <f t="shared" ref="C112:N112" si="52">IF($B112+C59&lt;2009,0,1)</f>
        <v>1</v>
      </c>
      <c r="D112" s="108">
        <f t="shared" si="52"/>
        <v>1</v>
      </c>
      <c r="E112" s="108">
        <f t="shared" si="52"/>
        <v>1</v>
      </c>
      <c r="F112" s="108">
        <f t="shared" si="52"/>
        <v>1</v>
      </c>
      <c r="G112" s="108">
        <f t="shared" si="52"/>
        <v>1</v>
      </c>
      <c r="H112" s="108">
        <f t="shared" si="52"/>
        <v>1</v>
      </c>
      <c r="I112" s="108">
        <f t="shared" si="52"/>
        <v>1</v>
      </c>
      <c r="J112" s="108">
        <f t="shared" si="52"/>
        <v>1</v>
      </c>
      <c r="K112" s="108">
        <f t="shared" si="52"/>
        <v>1</v>
      </c>
      <c r="L112" s="108">
        <f t="shared" si="52"/>
        <v>1</v>
      </c>
      <c r="M112" s="108">
        <f t="shared" si="52"/>
        <v>1</v>
      </c>
      <c r="N112" s="108">
        <f t="shared" si="52"/>
        <v>1</v>
      </c>
      <c r="O112" s="108">
        <f t="shared" si="36"/>
        <v>1</v>
      </c>
    </row>
    <row r="113" spans="1:15" outlineLevel="1">
      <c r="B113" s="21">
        <v>2007</v>
      </c>
      <c r="C113" s="108">
        <f t="shared" ref="C113:N113" si="53">IF($B113+C60&lt;2009,0,1)</f>
        <v>1</v>
      </c>
      <c r="D113" s="108">
        <f t="shared" si="53"/>
        <v>1</v>
      </c>
      <c r="E113" s="108">
        <f t="shared" si="53"/>
        <v>1</v>
      </c>
      <c r="F113" s="108">
        <f t="shared" si="53"/>
        <v>1</v>
      </c>
      <c r="G113" s="108">
        <f t="shared" si="53"/>
        <v>1</v>
      </c>
      <c r="H113" s="108">
        <f t="shared" si="53"/>
        <v>1</v>
      </c>
      <c r="I113" s="108">
        <f t="shared" si="53"/>
        <v>1</v>
      </c>
      <c r="J113" s="108">
        <f t="shared" si="53"/>
        <v>1</v>
      </c>
      <c r="K113" s="108">
        <f t="shared" si="53"/>
        <v>1</v>
      </c>
      <c r="L113" s="108">
        <f t="shared" si="53"/>
        <v>1</v>
      </c>
      <c r="M113" s="108">
        <f t="shared" si="53"/>
        <v>1</v>
      </c>
      <c r="N113" s="108">
        <f t="shared" si="53"/>
        <v>1</v>
      </c>
      <c r="O113" s="108">
        <f t="shared" si="36"/>
        <v>1</v>
      </c>
    </row>
    <row r="114" spans="1:15" outlineLevel="1">
      <c r="B114" s="21">
        <v>2008</v>
      </c>
      <c r="C114" s="108">
        <f t="shared" ref="C114:N114" si="54">IF($B114+C61&lt;2009,0,1)</f>
        <v>1</v>
      </c>
      <c r="D114" s="108">
        <f t="shared" si="54"/>
        <v>1</v>
      </c>
      <c r="E114" s="108">
        <f t="shared" si="54"/>
        <v>1</v>
      </c>
      <c r="F114" s="108">
        <f t="shared" si="54"/>
        <v>1</v>
      </c>
      <c r="G114" s="108">
        <f t="shared" si="54"/>
        <v>1</v>
      </c>
      <c r="H114" s="108">
        <f t="shared" si="54"/>
        <v>1</v>
      </c>
      <c r="I114" s="108">
        <f t="shared" si="54"/>
        <v>1</v>
      </c>
      <c r="J114" s="108">
        <f t="shared" si="54"/>
        <v>1</v>
      </c>
      <c r="K114" s="108">
        <f t="shared" si="54"/>
        <v>1</v>
      </c>
      <c r="L114" s="108">
        <f t="shared" si="54"/>
        <v>1</v>
      </c>
      <c r="M114" s="108">
        <f t="shared" si="54"/>
        <v>1</v>
      </c>
      <c r="N114" s="108">
        <f t="shared" si="54"/>
        <v>1</v>
      </c>
      <c r="O114" s="108">
        <f t="shared" si="36"/>
        <v>1</v>
      </c>
    </row>
    <row r="116" spans="1:15" ht="15" outlineLevel="1">
      <c r="A116" s="104" t="s">
        <v>42</v>
      </c>
      <c r="B116" s="104" t="s">
        <v>0</v>
      </c>
    </row>
    <row r="117" spans="1:15" ht="15" outlineLevel="1">
      <c r="A117" s="76"/>
      <c r="B117" s="21">
        <v>1958</v>
      </c>
      <c r="C117" s="23">
        <f>ABS(Cogas!D4+Dashboard!$B$4*Cogas!D58)</f>
        <v>0</v>
      </c>
      <c r="D117" s="23">
        <f>ABS(DNWB!C4+Dashboard!$B$4*DNWB!C58)</f>
        <v>0</v>
      </c>
      <c r="E117" s="23">
        <f>ABS(Enexis!D4+Dashboard!$B$4*Enexis!D58)</f>
        <v>65320.209372256671</v>
      </c>
      <c r="F117" s="23">
        <f>ABS(Haarlemmermeer!D4+Dashboard!$B$4*Haarlemmermeer!D58)</f>
        <v>0</v>
      </c>
      <c r="G117" s="23">
        <f>ABS(Intergas!D4+Dashboard!$B$4*Intergas!D58)</f>
        <v>20978.61021651444</v>
      </c>
      <c r="H117" s="23">
        <f>ABS(Liander!D4+Dashboard!$B$4*Liander!D58)</f>
        <v>940965.21799999999</v>
      </c>
      <c r="I117" s="23">
        <f>ABS(EndinetRE!C4+Dashboard!$B$4*EndinetRE!C58)</f>
        <v>43675.274506641399</v>
      </c>
      <c r="J117" s="23">
        <f>ABS(EndinetOB!D4+Dashboard!$B$4*EndinetOB!D58)</f>
        <v>28313.723573444873</v>
      </c>
      <c r="K117" s="23">
        <f>ABS(Rendo!D4+Dashboard!$B$4*Rendo!D58)</f>
        <v>0</v>
      </c>
      <c r="L117" s="23">
        <f>ABS(Stedin!C4+Dashboard!$B$4*Stedin!C58)</f>
        <v>80252.372424832458</v>
      </c>
      <c r="M117" s="23">
        <f>ABS(Westland!D4+Dashboard!$B$4*Westland!D58)</f>
        <v>0</v>
      </c>
      <c r="N117" s="23">
        <f>ABS(Zebra!D4+Dashboard!$B$4*Zebra!D58)</f>
        <v>0</v>
      </c>
    </row>
    <row r="118" spans="1:15" ht="15" outlineLevel="1">
      <c r="A118" s="76"/>
      <c r="B118" s="21">
        <v>1959</v>
      </c>
      <c r="C118" s="23">
        <f>ABS(Cogas!D5+Dashboard!$B$4*Cogas!D59)</f>
        <v>0</v>
      </c>
      <c r="D118" s="23">
        <f>ABS(DNWB!C5+Dashboard!$B$4*DNWB!C59)</f>
        <v>0</v>
      </c>
      <c r="E118" s="23">
        <f>ABS(Enexis!D5+Dashboard!$B$4*Enexis!D59)</f>
        <v>70120.442660079032</v>
      </c>
      <c r="F118" s="23">
        <f>ABS(Haarlemmermeer!D5+Dashboard!$B$4*Haarlemmermeer!D59)</f>
        <v>0</v>
      </c>
      <c r="G118" s="23">
        <f>ABS(Intergas!D5+Dashboard!$B$4*Intergas!D59)</f>
        <v>12416.703930725631</v>
      </c>
      <c r="H118" s="23">
        <f>ABS(Liander!D5+Dashboard!$B$4*Liander!D59)</f>
        <v>834068.63875000004</v>
      </c>
      <c r="I118" s="23">
        <f>ABS(EndinetRE!C5+Dashboard!$B$4*EndinetRE!C59)</f>
        <v>38790.874817463533</v>
      </c>
      <c r="J118" s="23">
        <f>ABS(EndinetOB!D5+Dashboard!$B$4*EndinetOB!D59)</f>
        <v>47799.021757964489</v>
      </c>
      <c r="K118" s="23">
        <f>ABS(Rendo!D5+Dashboard!$B$4*Rendo!D59)</f>
        <v>0</v>
      </c>
      <c r="L118" s="23">
        <f>ABS(Stedin!C5+Dashboard!$B$4*Stedin!C59)</f>
        <v>91991.419634335994</v>
      </c>
      <c r="M118" s="23">
        <f>ABS(Westland!D5+Dashboard!$B$4*Westland!D59)</f>
        <v>0</v>
      </c>
      <c r="N118" s="23">
        <f>ABS(Zebra!D5+Dashboard!$B$4*Zebra!D59)</f>
        <v>0</v>
      </c>
    </row>
    <row r="119" spans="1:15" ht="15" outlineLevel="1">
      <c r="A119" s="76"/>
      <c r="B119" s="21">
        <v>1960</v>
      </c>
      <c r="C119" s="23">
        <f>ABS(Cogas!D6+Dashboard!$B$4*Cogas!D60)</f>
        <v>0</v>
      </c>
      <c r="D119" s="23">
        <f>ABS(DNWB!C6+Dashboard!$B$4*DNWB!C60)</f>
        <v>5284.7721540522016</v>
      </c>
      <c r="E119" s="23">
        <f>ABS(Enexis!D6+Dashboard!$B$4*Enexis!D60)</f>
        <v>142428.14190037322</v>
      </c>
      <c r="F119" s="23">
        <f>ABS(Haarlemmermeer!D6+Dashboard!$B$4*Haarlemmermeer!D60)</f>
        <v>17054.896893184778</v>
      </c>
      <c r="G119" s="23">
        <f>ABS(Intergas!D6+Dashboard!$B$4*Intergas!D60)</f>
        <v>21757.684009896508</v>
      </c>
      <c r="H119" s="23">
        <f>ABS(Liander!D6+Dashboard!$B$4*Liander!D60)</f>
        <v>2197672.8446999998</v>
      </c>
      <c r="I119" s="23">
        <f>ABS(EndinetRE!C6+Dashboard!$B$4*EndinetRE!C60)</f>
        <v>100288.39425017002</v>
      </c>
      <c r="J119" s="23">
        <f>ABS(EndinetOB!D6+Dashboard!$B$4*EndinetOB!D60)</f>
        <v>57045.689608238739</v>
      </c>
      <c r="K119" s="23">
        <f>ABS(Rendo!D6+Dashboard!$B$4*Rendo!D60)</f>
        <v>150.81639664417455</v>
      </c>
      <c r="L119" s="23">
        <f>ABS(Stedin!C6+Dashboard!$B$4*Stedin!C60)</f>
        <v>178648.10302492493</v>
      </c>
      <c r="M119" s="23">
        <f>ABS(Westland!D6+Dashboard!$B$4*Westland!D60)</f>
        <v>0</v>
      </c>
      <c r="N119" s="23">
        <f>ABS(Zebra!D6+Dashboard!$B$4*Zebra!D60)</f>
        <v>0</v>
      </c>
    </row>
    <row r="120" spans="1:15" ht="15" outlineLevel="1">
      <c r="A120" s="76"/>
      <c r="B120" s="21">
        <v>1961</v>
      </c>
      <c r="C120" s="23">
        <f>ABS(Cogas!D7+Dashboard!$B$4*Cogas!D61)</f>
        <v>0</v>
      </c>
      <c r="D120" s="23">
        <f>ABS(DNWB!C7+Dashboard!$B$4*DNWB!C61)</f>
        <v>11541.914365223343</v>
      </c>
      <c r="E120" s="23">
        <f>ABS(Enexis!D7+Dashboard!$B$4*Enexis!D61)</f>
        <v>1280870.7151480846</v>
      </c>
      <c r="F120" s="23">
        <f>ABS(Haarlemmermeer!D7+Dashboard!$B$4*Haarlemmermeer!D61)</f>
        <v>47143.347010680816</v>
      </c>
      <c r="G120" s="23">
        <f>ABS(Intergas!D7+Dashboard!$B$4*Intergas!D61)</f>
        <v>20800.305222811672</v>
      </c>
      <c r="H120" s="23">
        <f>ABS(Liander!D7+Dashboard!$B$4*Liander!D61)</f>
        <v>1189855.8876500002</v>
      </c>
      <c r="I120" s="23">
        <f>ABS(EndinetRE!C7+Dashboard!$B$4*EndinetRE!C61)</f>
        <v>105671.65206357487</v>
      </c>
      <c r="J120" s="23">
        <f>ABS(EndinetOB!D7+Dashboard!$B$4*EndinetOB!D61)</f>
        <v>133946.97007796614</v>
      </c>
      <c r="K120" s="23">
        <f>ABS(Rendo!D7+Dashboard!$B$4*Rendo!D61)</f>
        <v>0</v>
      </c>
      <c r="L120" s="23">
        <f>ABS(Stedin!C7+Dashboard!$B$4*Stedin!C61)</f>
        <v>174666.39449323181</v>
      </c>
      <c r="M120" s="23">
        <f>ABS(Westland!D7+Dashboard!$B$4*Westland!D61)</f>
        <v>0</v>
      </c>
      <c r="N120" s="23">
        <f>ABS(Zebra!D7+Dashboard!$B$4*Zebra!D61)</f>
        <v>0</v>
      </c>
    </row>
    <row r="121" spans="1:15" ht="15" outlineLevel="1">
      <c r="A121" s="76"/>
      <c r="B121" s="21">
        <v>1962</v>
      </c>
      <c r="C121" s="23">
        <f>ABS(Cogas!D8+Dashboard!$B$4*Cogas!D62)</f>
        <v>0</v>
      </c>
      <c r="D121" s="23">
        <f>ABS(DNWB!C8+Dashboard!$B$4*DNWB!C62)</f>
        <v>7362.4323587410663</v>
      </c>
      <c r="E121" s="23">
        <f>ABS(Enexis!D8+Dashboard!$B$4*Enexis!D62)</f>
        <v>985631.89107553742</v>
      </c>
      <c r="F121" s="23">
        <f>ABS(Haarlemmermeer!D8+Dashboard!$B$4*Haarlemmermeer!D62)</f>
        <v>4132.215014218109</v>
      </c>
      <c r="G121" s="23">
        <f>ABS(Intergas!D8+Dashboard!$B$4*Intergas!D62)</f>
        <v>47972.694543818288</v>
      </c>
      <c r="H121" s="23">
        <f>ABS(Liander!D8+Dashboard!$B$4*Liander!D62)</f>
        <v>1187678.6752500001</v>
      </c>
      <c r="I121" s="23">
        <f>ABS(EndinetRE!C8+Dashboard!$B$4*EndinetRE!C62)</f>
        <v>94190.489466374012</v>
      </c>
      <c r="J121" s="23">
        <f>ABS(EndinetOB!D8+Dashboard!$B$4*EndinetOB!D62)</f>
        <v>129211.18486766626</v>
      </c>
      <c r="K121" s="23">
        <f>ABS(Rendo!D8+Dashboard!$B$4*Rendo!D62)</f>
        <v>0</v>
      </c>
      <c r="L121" s="23">
        <f>ABS(Stedin!C8+Dashboard!$B$4*Stedin!C62)</f>
        <v>154154.26943939453</v>
      </c>
      <c r="M121" s="23">
        <f>ABS(Westland!D8+Dashboard!$B$4*Westland!D62)</f>
        <v>0</v>
      </c>
      <c r="N121" s="23">
        <f>ABS(Zebra!D8+Dashboard!$B$4*Zebra!D62)</f>
        <v>0</v>
      </c>
    </row>
    <row r="122" spans="1:15" outlineLevel="1">
      <c r="B122" s="21">
        <v>1963</v>
      </c>
      <c r="C122" s="23">
        <f>ABS(Cogas!D9+Dashboard!$B$4*Cogas!D63)</f>
        <v>220919.98955934573</v>
      </c>
      <c r="D122" s="23">
        <f>ABS(DNWB!C9+Dashboard!$B$4*DNWB!C63)</f>
        <v>13988.335669017955</v>
      </c>
      <c r="E122" s="23">
        <f>ABS(Enexis!D9+Dashboard!$B$4*Enexis!D63)</f>
        <v>949341.84391025954</v>
      </c>
      <c r="F122" s="23">
        <f>ABS(Haarlemmermeer!D9+Dashboard!$B$4*Haarlemmermeer!D63)</f>
        <v>5703.005714872048</v>
      </c>
      <c r="G122" s="23">
        <f>ABS(Intergas!D9+Dashboard!$B$4*Intergas!D63)</f>
        <v>47477.575256469318</v>
      </c>
      <c r="H122" s="23">
        <f>ABS(Liander!D9+Dashboard!$B$4*Liander!D63)</f>
        <v>1533052.7356999998</v>
      </c>
      <c r="I122" s="23">
        <f>ABS(EndinetRE!C9+Dashboard!$B$4*EndinetRE!C63)</f>
        <v>116674.60391687398</v>
      </c>
      <c r="J122" s="23">
        <f>ABS(EndinetOB!D9+Dashboard!$B$4*EndinetOB!D63)</f>
        <v>95150.147979707326</v>
      </c>
      <c r="K122" s="23">
        <f>ABS(Rendo!D9+Dashboard!$B$4*Rendo!D63)</f>
        <v>0</v>
      </c>
      <c r="L122" s="23">
        <f>ABS(Stedin!C9+Dashboard!$B$4*Stedin!C63)</f>
        <v>122240.89355053983</v>
      </c>
      <c r="M122" s="23">
        <f>ABS(Westland!D9+Dashboard!$B$4*Westland!D63)</f>
        <v>0</v>
      </c>
      <c r="N122" s="23">
        <f>ABS(Zebra!D9+Dashboard!$B$4*Zebra!D63)</f>
        <v>0</v>
      </c>
    </row>
    <row r="123" spans="1:15" outlineLevel="1">
      <c r="B123" s="21">
        <v>1964</v>
      </c>
      <c r="C123" s="23">
        <f>ABS(Cogas!D10+Dashboard!$B$4*Cogas!D64)</f>
        <v>225338.38935053264</v>
      </c>
      <c r="D123" s="23">
        <f>ABS(DNWB!C10+Dashboard!$B$4*DNWB!C64)</f>
        <v>15631.818813017453</v>
      </c>
      <c r="E123" s="23">
        <f>ABS(Enexis!D10+Dashboard!$B$4*Enexis!D64)</f>
        <v>1079215.914501305</v>
      </c>
      <c r="F123" s="23">
        <f>ABS(Haarlemmermeer!D10+Dashboard!$B$4*Haarlemmermeer!D64)</f>
        <v>5550.6557468923565</v>
      </c>
      <c r="G123" s="23">
        <f>ABS(Intergas!D10+Dashboard!$B$4*Intergas!D64)</f>
        <v>64748.08597202105</v>
      </c>
      <c r="H123" s="23">
        <f>ABS(Liander!D10+Dashboard!$B$4*Liander!D64)</f>
        <v>2997127.30785</v>
      </c>
      <c r="I123" s="23">
        <f>ABS(EndinetRE!C10+Dashboard!$B$4*EndinetRE!C64)</f>
        <v>186766.82700645603</v>
      </c>
      <c r="J123" s="23">
        <f>ABS(EndinetOB!D10+Dashboard!$B$4*EndinetOB!D64)</f>
        <v>124573.43597491007</v>
      </c>
      <c r="K123" s="23">
        <f>ABS(Rendo!D10+Dashboard!$B$4*Rendo!D64)</f>
        <v>34977.673427808943</v>
      </c>
      <c r="L123" s="23">
        <f>ABS(Stedin!C10+Dashboard!$B$4*Stedin!C64)</f>
        <v>171667.44494154188</v>
      </c>
      <c r="M123" s="23">
        <f>ABS(Westland!D10+Dashboard!$B$4*Westland!D64)</f>
        <v>0</v>
      </c>
      <c r="N123" s="23">
        <f>ABS(Zebra!D10+Dashboard!$B$4*Zebra!D64)</f>
        <v>0</v>
      </c>
    </row>
    <row r="124" spans="1:15" outlineLevel="1">
      <c r="B124" s="21">
        <v>1965</v>
      </c>
      <c r="C124" s="23">
        <f>ABS(Cogas!D11+Dashboard!$B$4*Cogas!D65)</f>
        <v>229845.15713754334</v>
      </c>
      <c r="D124" s="23">
        <f>ABS(DNWB!C11+Dashboard!$B$4*DNWB!C65)</f>
        <v>24796.885482448099</v>
      </c>
      <c r="E124" s="23">
        <f>ABS(Enexis!D11+Dashboard!$B$4*Enexis!D65)</f>
        <v>3129301.1980539011</v>
      </c>
      <c r="F124" s="23">
        <f>ABS(Haarlemmermeer!D11+Dashboard!$B$4*Haarlemmermeer!D65)</f>
        <v>3644.0182526523545</v>
      </c>
      <c r="G124" s="23">
        <f>ABS(Intergas!D11+Dashboard!$B$4*Intergas!D65)</f>
        <v>104749.05272142056</v>
      </c>
      <c r="H124" s="23">
        <f>ABS(Liander!D11+Dashboard!$B$4*Liander!D65)</f>
        <v>2996634.8012999999</v>
      </c>
      <c r="I124" s="23">
        <f>ABS(EndinetRE!C11+Dashboard!$B$4*EndinetRE!C65)</f>
        <v>276683.58438778954</v>
      </c>
      <c r="J124" s="23">
        <f>ABS(EndinetOB!D11+Dashboard!$B$4*EndinetOB!D65)</f>
        <v>548366.29682407214</v>
      </c>
      <c r="K124" s="23">
        <f>ABS(Rendo!D11+Dashboard!$B$4*Rendo!D65)</f>
        <v>67593.448836593961</v>
      </c>
      <c r="L124" s="23">
        <f>ABS(Stedin!C11+Dashboard!$B$4*Stedin!C65)</f>
        <v>260233.11017697561</v>
      </c>
      <c r="M124" s="23">
        <f>ABS(Westland!D11+Dashboard!$B$4*Westland!D65)</f>
        <v>0</v>
      </c>
      <c r="N124" s="23">
        <f>ABS(Zebra!D11+Dashboard!$B$4*Zebra!D65)</f>
        <v>0</v>
      </c>
    </row>
    <row r="125" spans="1:15" outlineLevel="1">
      <c r="B125" s="21">
        <v>1966</v>
      </c>
      <c r="C125" s="23">
        <f>ABS(Cogas!D12+Dashboard!$B$4*Cogas!D66)</f>
        <v>847062.5114091998</v>
      </c>
      <c r="D125" s="23">
        <f>ABS(DNWB!C12+Dashboard!$B$4*DNWB!C66)</f>
        <v>212153.99811618574</v>
      </c>
      <c r="E125" s="23">
        <f>ABS(Enexis!D12+Dashboard!$B$4*Enexis!D66)</f>
        <v>2309377.6273090979</v>
      </c>
      <c r="F125" s="23">
        <f>ABS(Haarlemmermeer!D12+Dashboard!$B$4*Haarlemmermeer!D66)</f>
        <v>25182.77445002678</v>
      </c>
      <c r="G125" s="23">
        <f>ABS(Intergas!D12+Dashboard!$B$4*Intergas!D66)</f>
        <v>172958.00670112815</v>
      </c>
      <c r="H125" s="23">
        <f>ABS(Liander!D12+Dashboard!$B$4*Liander!D66)</f>
        <v>4426524.1590499999</v>
      </c>
      <c r="I125" s="23">
        <f>ABS(EndinetRE!C12+Dashboard!$B$4*EndinetRE!C66)</f>
        <v>353789.14818406536</v>
      </c>
      <c r="J125" s="23">
        <f>ABS(EndinetOB!D12+Dashboard!$B$4*EndinetOB!D66)</f>
        <v>486868.37928594503</v>
      </c>
      <c r="K125" s="23">
        <f>ABS(Rendo!D12+Dashboard!$B$4*Rendo!D66)</f>
        <v>508468.03110413795</v>
      </c>
      <c r="L125" s="23">
        <f>ABS(Stedin!C12+Dashboard!$B$4*Stedin!C66)</f>
        <v>815571.776774597</v>
      </c>
      <c r="M125" s="23">
        <f>ABS(Westland!D12+Dashboard!$B$4*Westland!D66)</f>
        <v>79956</v>
      </c>
      <c r="N125" s="23">
        <f>ABS(Zebra!D12+Dashboard!$B$4*Zebra!D66)</f>
        <v>0</v>
      </c>
    </row>
    <row r="126" spans="1:15" outlineLevel="1">
      <c r="B126" s="21">
        <v>1967</v>
      </c>
      <c r="C126" s="23">
        <f>ABS(Cogas!D13+Dashboard!$B$4*Cogas!D67)</f>
        <v>842119.70646241633</v>
      </c>
      <c r="D126" s="23">
        <f>ABS(DNWB!C13+Dashboard!$B$4*DNWB!C67)</f>
        <v>203115.01852401995</v>
      </c>
      <c r="E126" s="23">
        <f>ABS(Enexis!D13+Dashboard!$B$4*Enexis!D67)</f>
        <v>1976503.0241981663</v>
      </c>
      <c r="F126" s="23">
        <f>ABS(Haarlemmermeer!D13+Dashboard!$B$4*Haarlemmermeer!D67)</f>
        <v>5979.744769344783</v>
      </c>
      <c r="G126" s="23">
        <f>ABS(Intergas!D13+Dashboard!$B$4*Intergas!D67)</f>
        <v>116806.12494574822</v>
      </c>
      <c r="H126" s="23">
        <f>ABS(Liander!D13+Dashboard!$B$4*Liander!D67)</f>
        <v>5089997.3467999995</v>
      </c>
      <c r="I126" s="23">
        <f>ABS(EndinetRE!C13+Dashboard!$B$4*EndinetRE!C67)</f>
        <v>364023.35674557427</v>
      </c>
      <c r="J126" s="23">
        <f>ABS(EndinetOB!D13+Dashboard!$B$4*EndinetOB!D67)</f>
        <v>544020.80124665704</v>
      </c>
      <c r="K126" s="23">
        <f>ABS(Rendo!D13+Dashboard!$B$4*Rendo!D67)</f>
        <v>426630.40456370794</v>
      </c>
      <c r="L126" s="23">
        <f>ABS(Stedin!C13+Dashboard!$B$4*Stedin!C67)</f>
        <v>917250.36486103223</v>
      </c>
      <c r="M126" s="23">
        <f>ABS(Westland!D13+Dashboard!$B$4*Westland!D67)</f>
        <v>140490.29999999999</v>
      </c>
      <c r="N126" s="23">
        <f>ABS(Zebra!D13+Dashboard!$B$4*Zebra!D67)</f>
        <v>0</v>
      </c>
    </row>
    <row r="127" spans="1:15" outlineLevel="1">
      <c r="B127" s="21">
        <v>1968</v>
      </c>
      <c r="C127" s="23">
        <f>ABS(Cogas!D14+Dashboard!$B$4*Cogas!D68)</f>
        <v>723073.05619169516</v>
      </c>
      <c r="D127" s="23">
        <f>ABS(DNWB!C14+Dashboard!$B$4*DNWB!C68)</f>
        <v>452488.48732872552</v>
      </c>
      <c r="E127" s="23">
        <f>ABS(Enexis!D14+Dashboard!$B$4*Enexis!D68)</f>
        <v>2035225.251897925</v>
      </c>
      <c r="F127" s="23">
        <f>ABS(Haarlemmermeer!D14+Dashboard!$B$4*Haarlemmermeer!D68)</f>
        <v>28888.841406813845</v>
      </c>
      <c r="G127" s="23">
        <f>ABS(Intergas!D14+Dashboard!$B$4*Intergas!D68)</f>
        <v>170895.74886120102</v>
      </c>
      <c r="H127" s="23">
        <f>ABS(Liander!D14+Dashboard!$B$4*Liander!D68)</f>
        <v>7543294.7599499999</v>
      </c>
      <c r="I127" s="23">
        <f>ABS(EndinetRE!C14+Dashboard!$B$4*EndinetRE!C68)</f>
        <v>454366.47155676369</v>
      </c>
      <c r="J127" s="23">
        <f>ABS(EndinetOB!D14+Dashboard!$B$4*EndinetOB!D68)</f>
        <v>517307.34310934448</v>
      </c>
      <c r="K127" s="23">
        <f>ABS(Rendo!D14+Dashboard!$B$4*Rendo!D68)</f>
        <v>51373.100928805623</v>
      </c>
      <c r="L127" s="23">
        <f>ABS(Stedin!C14+Dashboard!$B$4*Stedin!C68)</f>
        <v>1358432.0048641001</v>
      </c>
      <c r="M127" s="23">
        <f>ABS(Westland!D14+Dashboard!$B$4*Westland!D68)</f>
        <v>203384.2</v>
      </c>
      <c r="N127" s="23">
        <f>ABS(Zebra!D14+Dashboard!$B$4*Zebra!D68)</f>
        <v>0</v>
      </c>
    </row>
    <row r="128" spans="1:15" outlineLevel="1">
      <c r="B128" s="21">
        <v>1969</v>
      </c>
      <c r="C128" s="23">
        <f>ABS(Cogas!D15+Dashboard!$B$4*Cogas!D69)</f>
        <v>1640772.3439632056</v>
      </c>
      <c r="D128" s="23">
        <f>ABS(DNWB!C15+Dashboard!$B$4*DNWB!C69)</f>
        <v>576564.8352309874</v>
      </c>
      <c r="E128" s="23">
        <f>ABS(Enexis!D15+Dashboard!$B$4*Enexis!D69)</f>
        <v>1898535.4361916292</v>
      </c>
      <c r="F128" s="23">
        <f>ABS(Haarlemmermeer!D15+Dashboard!$B$4*Haarlemmermeer!D69)</f>
        <v>95639.494465460608</v>
      </c>
      <c r="G128" s="23">
        <f>ABS(Intergas!D15+Dashboard!$B$4*Intergas!D69)</f>
        <v>303501.58210280532</v>
      </c>
      <c r="H128" s="23">
        <f>ABS(Liander!D15+Dashboard!$B$4*Liander!D69)</f>
        <v>9537038.9294000007</v>
      </c>
      <c r="I128" s="23">
        <f>ABS(EndinetRE!C15+Dashboard!$B$4*EndinetRE!C69)</f>
        <v>590711.92050620692</v>
      </c>
      <c r="J128" s="23">
        <f>ABS(EndinetOB!D15+Dashboard!$B$4*EndinetOB!D69)</f>
        <v>791781.14571518439</v>
      </c>
      <c r="K128" s="23">
        <f>ABS(Rendo!D15+Dashboard!$B$4*Rendo!D69)</f>
        <v>304850.65745808592</v>
      </c>
      <c r="L128" s="23">
        <f>ABS(Stedin!C15+Dashboard!$B$4*Stedin!C69)</f>
        <v>2320477.2914627255</v>
      </c>
      <c r="M128" s="23">
        <f>ABS(Westland!D15+Dashboard!$B$4*Westland!D69)</f>
        <v>271133.59999999998</v>
      </c>
      <c r="N128" s="23">
        <f>ABS(Zebra!D15+Dashboard!$B$4*Zebra!D69)</f>
        <v>0</v>
      </c>
    </row>
    <row r="129" spans="2:14" outlineLevel="1">
      <c r="B129" s="21">
        <v>1970</v>
      </c>
      <c r="C129" s="23">
        <f>ABS(Cogas!D16+Dashboard!$B$4*Cogas!D70)</f>
        <v>891647.93622951384</v>
      </c>
      <c r="D129" s="23">
        <f>ABS(DNWB!C16+Dashboard!$B$4*DNWB!C70)</f>
        <v>130424.38311528982</v>
      </c>
      <c r="E129" s="23">
        <f>ABS(Enexis!D16+Dashboard!$B$4*Enexis!D70)</f>
        <v>4749695.2753068916</v>
      </c>
      <c r="F129" s="23">
        <f>ABS(Haarlemmermeer!D16+Dashboard!$B$4*Haarlemmermeer!D70)</f>
        <v>271799.82021063514</v>
      </c>
      <c r="G129" s="23">
        <f>ABS(Intergas!D16+Dashboard!$B$4*Intergas!D70)</f>
        <v>262699.49279628921</v>
      </c>
      <c r="H129" s="23">
        <f>ABS(Liander!D16+Dashboard!$B$4*Liander!D70)</f>
        <v>13584933.19365</v>
      </c>
      <c r="I129" s="23">
        <f>ABS(EndinetRE!C16+Dashboard!$B$4*EndinetRE!C70)</f>
        <v>841579.92072943016</v>
      </c>
      <c r="J129" s="23">
        <f>ABS(EndinetOB!D16+Dashboard!$B$4*EndinetOB!D70)</f>
        <v>971066.86920889793</v>
      </c>
      <c r="K129" s="23">
        <f>ABS(Rendo!D16+Dashboard!$B$4*Rendo!D70)</f>
        <v>159024.63314300356</v>
      </c>
      <c r="L129" s="23">
        <f>ABS(Stedin!C16+Dashboard!$B$4*Stedin!C70)</f>
        <v>3998092.1536447858</v>
      </c>
      <c r="M129" s="23">
        <f>ABS(Westland!D16+Dashboard!$B$4*Westland!D70)</f>
        <v>217224.5</v>
      </c>
      <c r="N129" s="23">
        <f>ABS(Zebra!D16+Dashboard!$B$4*Zebra!D70)</f>
        <v>0</v>
      </c>
    </row>
    <row r="130" spans="2:14" outlineLevel="1">
      <c r="B130" s="21">
        <v>1971</v>
      </c>
      <c r="C130" s="23">
        <f>ABS(Cogas!D17+Dashboard!$B$4*Cogas!D71)</f>
        <v>1167243.9830604987</v>
      </c>
      <c r="D130" s="23">
        <f>ABS(DNWB!C17+Dashboard!$B$4*DNWB!C71)</f>
        <v>712038.55524101853</v>
      </c>
      <c r="E130" s="23">
        <f>ABS(Enexis!D17+Dashboard!$B$4*Enexis!D71)</f>
        <v>6176781.7391285049</v>
      </c>
      <c r="F130" s="23">
        <f>ABS(Haarlemmermeer!D17+Dashboard!$B$4*Haarlemmermeer!D71)</f>
        <v>225978.71515778251</v>
      </c>
      <c r="G130" s="23">
        <f>ABS(Intergas!D17+Dashboard!$B$4*Intergas!D71)</f>
        <v>410542.87084037205</v>
      </c>
      <c r="H130" s="23">
        <f>ABS(Liander!D17+Dashboard!$B$4*Liander!D71)</f>
        <v>12222100.100749999</v>
      </c>
      <c r="I130" s="23">
        <f>ABS(EndinetRE!C17+Dashboard!$B$4*EndinetRE!C71)</f>
        <v>886768.39918105118</v>
      </c>
      <c r="J130" s="23">
        <f>ABS(EndinetOB!D17+Dashboard!$B$4*EndinetOB!D71)</f>
        <v>1143953.0075389661</v>
      </c>
      <c r="K130" s="23">
        <f>ABS(Rendo!D17+Dashboard!$B$4*Rendo!D71)</f>
        <v>657315.59430417279</v>
      </c>
      <c r="L130" s="23">
        <f>ABS(Stedin!C17+Dashboard!$B$4*Stedin!C71)</f>
        <v>6484431.5223596953</v>
      </c>
      <c r="M130" s="23">
        <f>ABS(Westland!D17+Dashboard!$B$4*Westland!D71)</f>
        <v>312881.40000000002</v>
      </c>
      <c r="N130" s="23">
        <f>ABS(Zebra!D17+Dashboard!$B$4*Zebra!D71)</f>
        <v>0</v>
      </c>
    </row>
    <row r="131" spans="2:14" outlineLevel="1">
      <c r="B131" s="21">
        <v>1972</v>
      </c>
      <c r="C131" s="23">
        <f>ABS(Cogas!D18+Dashboard!$B$4*Cogas!D72)</f>
        <v>1252562.4233241233</v>
      </c>
      <c r="D131" s="23">
        <f>ABS(DNWB!C18+Dashboard!$B$4*DNWB!C72)</f>
        <v>841589.75856285624</v>
      </c>
      <c r="E131" s="23">
        <f>ABS(Enexis!D18+Dashboard!$B$4*Enexis!D72)</f>
        <v>7171852.4833062589</v>
      </c>
      <c r="F131" s="23">
        <f>ABS(Haarlemmermeer!D18+Dashboard!$B$4*Haarlemmermeer!D72)</f>
        <v>317050.08470360952</v>
      </c>
      <c r="G131" s="23">
        <f>ABS(Intergas!D18+Dashboard!$B$4*Intergas!D72)</f>
        <v>488620.00945511478</v>
      </c>
      <c r="H131" s="23">
        <f>ABS(Liander!D18+Dashboard!$B$4*Liander!D72)</f>
        <v>15263503.553399999</v>
      </c>
      <c r="I131" s="23">
        <f>ABS(EndinetRE!C18+Dashboard!$B$4*EndinetRE!C72)</f>
        <v>1052220.9751187356</v>
      </c>
      <c r="J131" s="23">
        <f>ABS(EndinetOB!D18+Dashboard!$B$4*EndinetOB!D72)</f>
        <v>1410413.7771013875</v>
      </c>
      <c r="K131" s="23">
        <f>ABS(Rendo!D18+Dashboard!$B$4*Rendo!D72)</f>
        <v>442553.8408381964</v>
      </c>
      <c r="L131" s="23">
        <f>ABS(Stedin!C18+Dashboard!$B$4*Stedin!C72)</f>
        <v>6593823.8530194033</v>
      </c>
      <c r="M131" s="23">
        <f>ABS(Westland!D18+Dashboard!$B$4*Westland!D72)</f>
        <v>219584.2</v>
      </c>
      <c r="N131" s="23">
        <f>ABS(Zebra!D18+Dashboard!$B$4*Zebra!D72)</f>
        <v>0</v>
      </c>
    </row>
    <row r="132" spans="2:14" outlineLevel="1">
      <c r="B132" s="21">
        <v>1973</v>
      </c>
      <c r="C132" s="23">
        <f>ABS(Cogas!D19+Dashboard!$B$4*Cogas!D73)</f>
        <v>1004267.6308624599</v>
      </c>
      <c r="D132" s="23">
        <f>ABS(DNWB!C19+Dashboard!$B$4*DNWB!C73)</f>
        <v>762769.37599543273</v>
      </c>
      <c r="E132" s="23">
        <f>ABS(Enexis!D19+Dashboard!$B$4*Enexis!D73)</f>
        <v>6293498.1253264435</v>
      </c>
      <c r="F132" s="23">
        <f>ABS(Haarlemmermeer!D19+Dashboard!$B$4*Haarlemmermeer!D73)</f>
        <v>399168.87381160486</v>
      </c>
      <c r="G132" s="23">
        <f>ABS(Intergas!D19+Dashboard!$B$4*Intergas!D73)</f>
        <v>549592.04468193324</v>
      </c>
      <c r="H132" s="23">
        <f>ABS(Liander!D19+Dashboard!$B$4*Liander!D73)</f>
        <v>13811945.871100001</v>
      </c>
      <c r="I132" s="23">
        <f>ABS(EndinetRE!C19+Dashboard!$B$4*EndinetRE!C73)</f>
        <v>1015318.8821274964</v>
      </c>
      <c r="J132" s="23">
        <f>ABS(EndinetOB!D19+Dashboard!$B$4*EndinetOB!D73)</f>
        <v>1213601.840301923</v>
      </c>
      <c r="K132" s="23">
        <f>ABS(Rendo!D19+Dashboard!$B$4*Rendo!D73)</f>
        <v>434673.80576643988</v>
      </c>
      <c r="L132" s="23">
        <f>ABS(Stedin!C19+Dashboard!$B$4*Stedin!C73)</f>
        <v>6512733.3542304281</v>
      </c>
      <c r="M132" s="23">
        <f>ABS(Westland!D19+Dashboard!$B$4*Westland!D73)</f>
        <v>1852216.2259615385</v>
      </c>
      <c r="N132" s="23">
        <f>ABS(Zebra!D19+Dashboard!$B$4*Zebra!D73)</f>
        <v>0</v>
      </c>
    </row>
    <row r="133" spans="2:14" outlineLevel="1">
      <c r="B133" s="21">
        <v>1974</v>
      </c>
      <c r="C133" s="23">
        <f>ABS(Cogas!D20+Dashboard!$B$4*Cogas!D74)</f>
        <v>1178954.5045867674</v>
      </c>
      <c r="D133" s="23">
        <f>ABS(DNWB!C20+Dashboard!$B$4*DNWB!C74)</f>
        <v>1038150.4057098288</v>
      </c>
      <c r="E133" s="23">
        <f>ABS(Enexis!D20+Dashboard!$B$4*Enexis!D74)</f>
        <v>6613692.0723001454</v>
      </c>
      <c r="F133" s="23">
        <f>ABS(Haarlemmermeer!D20+Dashboard!$B$4*Haarlemmermeer!D74)</f>
        <v>272558.92780569306</v>
      </c>
      <c r="G133" s="23">
        <f>ABS(Intergas!D20+Dashboard!$B$4*Intergas!D74)</f>
        <v>547596.692446623</v>
      </c>
      <c r="H133" s="23">
        <f>ABS(Liander!D20+Dashboard!$B$4*Liander!D74)</f>
        <v>12341693.755549999</v>
      </c>
      <c r="I133" s="23">
        <f>ABS(EndinetRE!C20+Dashboard!$B$4*EndinetRE!C74)</f>
        <v>1008769.4488717498</v>
      </c>
      <c r="J133" s="23">
        <f>ABS(EndinetOB!D20+Dashboard!$B$4*EndinetOB!D74)</f>
        <v>871694.31978508958</v>
      </c>
      <c r="K133" s="23">
        <f>ABS(Rendo!D20+Dashboard!$B$4*Rendo!D74)</f>
        <v>356660.60209810024</v>
      </c>
      <c r="L133" s="23">
        <f>ABS(Stedin!C20+Dashboard!$B$4*Stedin!C74)</f>
        <v>6338112.5648055179</v>
      </c>
      <c r="M133" s="23">
        <f>ABS(Westland!D20+Dashboard!$B$4*Westland!D74)</f>
        <v>2815859.2207758622</v>
      </c>
      <c r="N133" s="23">
        <f>ABS(Zebra!D20+Dashboard!$B$4*Zebra!D74)</f>
        <v>0</v>
      </c>
    </row>
    <row r="134" spans="2:14" outlineLevel="1">
      <c r="B134" s="21">
        <v>1975</v>
      </c>
      <c r="C134" s="23">
        <f>ABS(Cogas!D21+Dashboard!$B$4*Cogas!D75)</f>
        <v>582032.25406489859</v>
      </c>
      <c r="D134" s="23">
        <f>ABS(DNWB!C21+Dashboard!$B$4*DNWB!C75)</f>
        <v>1068707.1847757474</v>
      </c>
      <c r="E134" s="23">
        <f>ABS(Enexis!D21+Dashboard!$B$4*Enexis!D75)</f>
        <v>6096141.1814103397</v>
      </c>
      <c r="F134" s="23">
        <f>ABS(Haarlemmermeer!D21+Dashboard!$B$4*Haarlemmermeer!D75)</f>
        <v>274104.24958080542</v>
      </c>
      <c r="G134" s="23">
        <f>ABS(Intergas!D21+Dashboard!$B$4*Intergas!D75)</f>
        <v>531747.50460878969</v>
      </c>
      <c r="H134" s="23">
        <f>ABS(Liander!D21+Dashboard!$B$4*Liander!D75)</f>
        <v>12330643.7564</v>
      </c>
      <c r="I134" s="23">
        <f>ABS(EndinetRE!C21+Dashboard!$B$4*EndinetRE!C75)</f>
        <v>896350.77569904923</v>
      </c>
      <c r="J134" s="23">
        <f>ABS(EndinetOB!D21+Dashboard!$B$4*EndinetOB!D75)</f>
        <v>1148437.167076922</v>
      </c>
      <c r="K134" s="23">
        <f>ABS(Rendo!D21+Dashboard!$B$4*Rendo!D75)</f>
        <v>289557.22110783588</v>
      </c>
      <c r="L134" s="23">
        <f>ABS(Stedin!C21+Dashboard!$B$4*Stedin!C75)</f>
        <v>7813185.2600074997</v>
      </c>
      <c r="M134" s="23">
        <f>ABS(Westland!D21+Dashboard!$B$4*Westland!D75)</f>
        <v>1381034.7</v>
      </c>
      <c r="N134" s="23">
        <f>ABS(Zebra!D21+Dashboard!$B$4*Zebra!D75)</f>
        <v>0</v>
      </c>
    </row>
    <row r="135" spans="2:14" outlineLevel="1">
      <c r="B135" s="21">
        <v>1976</v>
      </c>
      <c r="C135" s="23">
        <f>ABS(Cogas!D22+Dashboard!$B$4*Cogas!D76)</f>
        <v>2667317.2759728208</v>
      </c>
      <c r="D135" s="23">
        <f>ABS(DNWB!C22+Dashboard!$B$4*DNWB!C76)</f>
        <v>1099812.03435507</v>
      </c>
      <c r="E135" s="23">
        <f>ABS(Enexis!D22+Dashboard!$B$4*Enexis!D76)</f>
        <v>6331689.6301143365</v>
      </c>
      <c r="F135" s="23">
        <f>ABS(Haarlemmermeer!D22+Dashboard!$B$4*Haarlemmermeer!D76)</f>
        <v>319716.75083631906</v>
      </c>
      <c r="G135" s="23">
        <f>ABS(Intergas!D22+Dashboard!$B$4*Intergas!D76)</f>
        <v>552094.62845527066</v>
      </c>
      <c r="H135" s="23">
        <f>ABS(Liander!D22+Dashboard!$B$4*Liander!D76)</f>
        <v>17022571.426550001</v>
      </c>
      <c r="I135" s="23">
        <f>ABS(EndinetRE!C22+Dashboard!$B$4*EndinetRE!C76)</f>
        <v>1180281.7107123192</v>
      </c>
      <c r="J135" s="23">
        <f>ABS(EndinetOB!D22+Dashboard!$B$4*EndinetOB!D76)</f>
        <v>1237113.9912060834</v>
      </c>
      <c r="K135" s="23">
        <f>ABS(Rendo!D22+Dashboard!$B$4*Rendo!D76)</f>
        <v>285791.08964813012</v>
      </c>
      <c r="L135" s="23">
        <f>ABS(Stedin!C22+Dashboard!$B$4*Stedin!C76)</f>
        <v>8625583.5642324332</v>
      </c>
      <c r="M135" s="23">
        <f>ABS(Westland!D22+Dashboard!$B$4*Westland!D76)</f>
        <v>1101823.7</v>
      </c>
      <c r="N135" s="23">
        <f>ABS(Zebra!D22+Dashboard!$B$4*Zebra!D76)</f>
        <v>0</v>
      </c>
    </row>
    <row r="136" spans="2:14" outlineLevel="1">
      <c r="B136" s="21">
        <v>1977</v>
      </c>
      <c r="C136" s="23">
        <f>ABS(Cogas!D23+Dashboard!$B$4*Cogas!D77)</f>
        <v>765117.10372207453</v>
      </c>
      <c r="D136" s="23">
        <f>ABS(DNWB!C23+Dashboard!$B$4*DNWB!C77)</f>
        <v>1520334.0949087415</v>
      </c>
      <c r="E136" s="23">
        <f>ABS(Enexis!D23+Dashboard!$B$4*Enexis!D77)</f>
        <v>4507552.2411412094</v>
      </c>
      <c r="F136" s="23">
        <f>ABS(Haarlemmermeer!D23+Dashboard!$B$4*Haarlemmermeer!D77)</f>
        <v>215494.96056230145</v>
      </c>
      <c r="G136" s="23">
        <f>ABS(Intergas!D23+Dashboard!$B$4*Intergas!D77)</f>
        <v>625760.65703612939</v>
      </c>
      <c r="H136" s="23">
        <f>ABS(Liander!D23+Dashboard!$B$4*Liander!D77)</f>
        <v>15930073.38875</v>
      </c>
      <c r="I136" s="23">
        <f>ABS(EndinetRE!C23+Dashboard!$B$4*EndinetRE!C77)</f>
        <v>976949.46229699801</v>
      </c>
      <c r="J136" s="23">
        <f>ABS(EndinetOB!D23+Dashboard!$B$4*EndinetOB!D77)</f>
        <v>1071782.9929245461</v>
      </c>
      <c r="K136" s="23">
        <f>ABS(Rendo!D23+Dashboard!$B$4*Rendo!D77)</f>
        <v>329462.06740546465</v>
      </c>
      <c r="L136" s="23">
        <f>ABS(Stedin!C23+Dashboard!$B$4*Stedin!C77)</f>
        <v>10082394.794871163</v>
      </c>
      <c r="M136" s="23">
        <f>ABS(Westland!D23+Dashboard!$B$4*Westland!D77)</f>
        <v>946721.6</v>
      </c>
      <c r="N136" s="23">
        <f>ABS(Zebra!D23+Dashboard!$B$4*Zebra!D77)</f>
        <v>0</v>
      </c>
    </row>
    <row r="137" spans="2:14" outlineLevel="1">
      <c r="B137" s="21">
        <v>1978</v>
      </c>
      <c r="C137" s="23">
        <f>ABS(Cogas!D24+Dashboard!$B$4*Cogas!D78)</f>
        <v>741689.29578483512</v>
      </c>
      <c r="D137" s="23">
        <f>ABS(DNWB!C24+Dashboard!$B$4*DNWB!C78)</f>
        <v>1542926.830093568</v>
      </c>
      <c r="E137" s="23">
        <f>ABS(Enexis!D24+Dashboard!$B$4*Enexis!D78)</f>
        <v>6420587.8174934741</v>
      </c>
      <c r="F137" s="23">
        <f>ABS(Haarlemmermeer!D24+Dashboard!$B$4*Haarlemmermeer!D78)</f>
        <v>105334.42939776859</v>
      </c>
      <c r="G137" s="23">
        <f>ABS(Intergas!D24+Dashboard!$B$4*Intergas!D78)</f>
        <v>580410.1634074708</v>
      </c>
      <c r="H137" s="23">
        <f>ABS(Liander!D24+Dashboard!$B$4*Liander!D78)</f>
        <v>12935984.7904</v>
      </c>
      <c r="I137" s="23">
        <f>ABS(EndinetRE!C24+Dashboard!$B$4*EndinetRE!C78)</f>
        <v>904328.19711188506</v>
      </c>
      <c r="J137" s="23">
        <f>ABS(EndinetOB!D24+Dashboard!$B$4*EndinetOB!D78)</f>
        <v>988114.75575851998</v>
      </c>
      <c r="K137" s="23">
        <f>ABS(Rendo!D24+Dashboard!$B$4*Rendo!D78)</f>
        <v>337648.50286926783</v>
      </c>
      <c r="L137" s="23">
        <f>ABS(Stedin!C24+Dashboard!$B$4*Stedin!C78)</f>
        <v>10730658.023255795</v>
      </c>
      <c r="M137" s="23">
        <f>ABS(Westland!D24+Dashboard!$B$4*Westland!D78)</f>
        <v>374181.83499652299</v>
      </c>
      <c r="N137" s="23">
        <f>ABS(Zebra!D24+Dashboard!$B$4*Zebra!D78)</f>
        <v>0</v>
      </c>
    </row>
    <row r="138" spans="2:14" outlineLevel="1">
      <c r="B138" s="21">
        <v>1979</v>
      </c>
      <c r="C138" s="23">
        <f>ABS(Cogas!D25+Dashboard!$B$4*Cogas!D79)</f>
        <v>81652.357440450985</v>
      </c>
      <c r="D138" s="23">
        <f>ABS(DNWB!C25+Dashboard!$B$4*DNWB!C79)</f>
        <v>1303994.0328358728</v>
      </c>
      <c r="E138" s="23">
        <f>ABS(Enexis!D25+Dashboard!$B$4*Enexis!D79)</f>
        <v>5640098.0666397754</v>
      </c>
      <c r="F138" s="23">
        <f>ABS(Haarlemmermeer!D25+Dashboard!$B$4*Haarlemmermeer!D79)</f>
        <v>390800.39795504825</v>
      </c>
      <c r="G138" s="23">
        <f>ABS(Intergas!D25+Dashboard!$B$4*Intergas!D79)</f>
        <v>513377.67878019536</v>
      </c>
      <c r="H138" s="23">
        <f>ABS(Liander!D25+Dashboard!$B$4*Liander!D79)</f>
        <v>11125532.688949998</v>
      </c>
      <c r="I138" s="23">
        <f>ABS(EndinetRE!C25+Dashboard!$B$4*EndinetRE!C79)</f>
        <v>768689.49703096203</v>
      </c>
      <c r="J138" s="23">
        <f>ABS(EndinetOB!D25+Dashboard!$B$4*EndinetOB!D79)</f>
        <v>864399.1336204207</v>
      </c>
      <c r="K138" s="23">
        <f>ABS(Rendo!D25+Dashboard!$B$4*Rendo!D79)</f>
        <v>474401.11741489824</v>
      </c>
      <c r="L138" s="23">
        <f>ABS(Stedin!C25+Dashboard!$B$4*Stedin!C79)</f>
        <v>10881151.387225039</v>
      </c>
      <c r="M138" s="23">
        <f>ABS(Westland!D25+Dashboard!$B$4*Westland!D79)</f>
        <v>376551.96074678801</v>
      </c>
      <c r="N138" s="23">
        <f>ABS(Zebra!D25+Dashboard!$B$4*Zebra!D79)</f>
        <v>0</v>
      </c>
    </row>
    <row r="139" spans="2:14" outlineLevel="1">
      <c r="B139" s="21">
        <v>1980</v>
      </c>
      <c r="C139" s="23">
        <f>ABS(Cogas!D26+Dashboard!$B$4*Cogas!D80)</f>
        <v>1593224.7916377573</v>
      </c>
      <c r="D139" s="23">
        <f>ABS(DNWB!C26+Dashboard!$B$4*DNWB!C80)</f>
        <v>1670704.2188489297</v>
      </c>
      <c r="E139" s="23">
        <f>ABS(Enexis!D26+Dashboard!$B$4*Enexis!D80)</f>
        <v>7250655.4855278404</v>
      </c>
      <c r="F139" s="23">
        <f>ABS(Haarlemmermeer!D26+Dashboard!$B$4*Haarlemmermeer!D80)</f>
        <v>338420.65935191809</v>
      </c>
      <c r="G139" s="23">
        <f>ABS(Intergas!D26+Dashboard!$B$4*Intergas!D80)</f>
        <v>651785.13356238278</v>
      </c>
      <c r="H139" s="23">
        <f>ABS(Liander!D26+Dashboard!$B$4*Liander!D80)</f>
        <v>17374533.592299998</v>
      </c>
      <c r="I139" s="23">
        <f>ABS(EndinetRE!C26+Dashboard!$B$4*EndinetRE!C80)</f>
        <v>1184178.3803793716</v>
      </c>
      <c r="J139" s="23">
        <f>ABS(EndinetOB!D26+Dashboard!$B$4*EndinetOB!D80)</f>
        <v>1130220.2993540526</v>
      </c>
      <c r="K139" s="23">
        <f>ABS(Rendo!D26+Dashboard!$B$4*Rendo!D80)</f>
        <v>836036.84275706729</v>
      </c>
      <c r="L139" s="23">
        <f>ABS(Stedin!C26+Dashboard!$B$4*Stedin!C80)</f>
        <v>13234840.382401943</v>
      </c>
      <c r="M139" s="23">
        <f>ABS(Westland!D26+Dashboard!$B$4*Westland!D80)</f>
        <v>408343.0124653739</v>
      </c>
      <c r="N139" s="23">
        <f>ABS(Zebra!D26+Dashboard!$B$4*Zebra!D80)</f>
        <v>0</v>
      </c>
    </row>
    <row r="140" spans="2:14" outlineLevel="1">
      <c r="B140" s="21">
        <v>1981</v>
      </c>
      <c r="C140" s="23">
        <f>ABS(Cogas!D27+Dashboard!$B$4*Cogas!D81)</f>
        <v>800766.95361869491</v>
      </c>
      <c r="D140" s="23">
        <f>ABS(DNWB!C27+Dashboard!$B$4*DNWB!C81)</f>
        <v>1597933.8923388314</v>
      </c>
      <c r="E140" s="23">
        <f>ABS(Enexis!D27+Dashboard!$B$4*Enexis!D81)</f>
        <v>8049365.0745398859</v>
      </c>
      <c r="F140" s="23">
        <f>ABS(Haarlemmermeer!D27+Dashboard!$B$4*Haarlemmermeer!D81)</f>
        <v>340488.53575718356</v>
      </c>
      <c r="G140" s="23">
        <f>ABS(Intergas!D27+Dashboard!$B$4*Intergas!D81)</f>
        <v>610285.26796181372</v>
      </c>
      <c r="H140" s="23">
        <f>ABS(Liander!D27+Dashboard!$B$4*Liander!D81)</f>
        <v>16030467.661199996</v>
      </c>
      <c r="I140" s="23">
        <f>ABS(EndinetRE!C27+Dashboard!$B$4*EndinetRE!C81)</f>
        <v>1122448.8431987071</v>
      </c>
      <c r="J140" s="23">
        <f>ABS(EndinetOB!D27+Dashboard!$B$4*EndinetOB!D81)</f>
        <v>1177217.3271037075</v>
      </c>
      <c r="K140" s="23">
        <f>ABS(Rendo!D27+Dashboard!$B$4*Rendo!D81)</f>
        <v>898128.1851808842</v>
      </c>
      <c r="L140" s="23">
        <f>ABS(Stedin!C27+Dashboard!$B$4*Stedin!C81)</f>
        <v>13804996.891315857</v>
      </c>
      <c r="M140" s="23">
        <f>ABS(Westland!D27+Dashboard!$B$4*Westland!D81)</f>
        <v>176008.02827000932</v>
      </c>
      <c r="N140" s="23">
        <f>ABS(Zebra!D27+Dashboard!$B$4*Zebra!D81)</f>
        <v>0</v>
      </c>
    </row>
    <row r="141" spans="2:14" outlineLevel="1">
      <c r="B141" s="21">
        <v>1982</v>
      </c>
      <c r="C141" s="23">
        <f>ABS(Cogas!D28+Dashboard!$B$4*Cogas!D82)</f>
        <v>805681.27430691861</v>
      </c>
      <c r="D141" s="23">
        <f>ABS(DNWB!C28+Dashboard!$B$4*DNWB!C82)</f>
        <v>1444867.3305188974</v>
      </c>
      <c r="E141" s="23">
        <f>ABS(Enexis!D28+Dashboard!$B$4*Enexis!D82)</f>
        <v>7233053.2300433479</v>
      </c>
      <c r="F141" s="23">
        <f>ABS(Haarlemmermeer!D28+Dashboard!$B$4*Haarlemmermeer!D82)</f>
        <v>315208.30609916366</v>
      </c>
      <c r="G141" s="23">
        <f>ABS(Intergas!D28+Dashboard!$B$4*Intergas!D82)</f>
        <v>462088.74513807142</v>
      </c>
      <c r="H141" s="23">
        <f>ABS(Liander!D28+Dashboard!$B$4*Liander!D82)</f>
        <v>21934602.170699999</v>
      </c>
      <c r="I141" s="23">
        <f>ABS(EndinetRE!C28+Dashboard!$B$4*EndinetRE!C82)</f>
        <v>1345226.868311903</v>
      </c>
      <c r="J141" s="23">
        <f>ABS(EndinetOB!D28+Dashboard!$B$4*EndinetOB!D82)</f>
        <v>1376680.0970645142</v>
      </c>
      <c r="K141" s="23">
        <f>ABS(Rendo!D28+Dashboard!$B$4*Rendo!D82)</f>
        <v>1099511.4875191229</v>
      </c>
      <c r="L141" s="23">
        <f>ABS(Stedin!C28+Dashboard!$B$4*Stedin!C82)</f>
        <v>13701538.201760363</v>
      </c>
      <c r="M141" s="23">
        <f>ABS(Westland!D28+Dashboard!$B$4*Westland!D82)</f>
        <v>267057.63794385799</v>
      </c>
      <c r="N141" s="23">
        <f>ABS(Zebra!D28+Dashboard!$B$4*Zebra!D82)</f>
        <v>0</v>
      </c>
    </row>
    <row r="142" spans="2:14" outlineLevel="1">
      <c r="B142" s="21">
        <v>1983</v>
      </c>
      <c r="C142" s="23">
        <f>ABS(Cogas!D29+Dashboard!$B$4*Cogas!D83)</f>
        <v>525465.74682358839</v>
      </c>
      <c r="D142" s="23">
        <f>ABS(DNWB!C29+Dashboard!$B$4*DNWB!C83)</f>
        <v>1513324.3070325537</v>
      </c>
      <c r="E142" s="23">
        <f>ABS(Enexis!D29+Dashboard!$B$4*Enexis!D83)</f>
        <v>5917244.4714905834</v>
      </c>
      <c r="F142" s="23">
        <f>ABS(Haarlemmermeer!D29+Dashboard!$B$4*Haarlemmermeer!D83)</f>
        <v>341238.88334383321</v>
      </c>
      <c r="G142" s="23">
        <f>ABS(Intergas!D29+Dashboard!$B$4*Intergas!D83)</f>
        <v>394570.69022046356</v>
      </c>
      <c r="H142" s="23">
        <f>ABS(Liander!D29+Dashboard!$B$4*Liander!D83)</f>
        <v>20607308.020749997</v>
      </c>
      <c r="I142" s="23">
        <f>ABS(EndinetRE!C29+Dashboard!$B$4*EndinetRE!C83)</f>
        <v>1214407.5065720705</v>
      </c>
      <c r="J142" s="23">
        <f>ABS(EndinetOB!D29+Dashboard!$B$4*EndinetOB!D83)</f>
        <v>1102905.3201011154</v>
      </c>
      <c r="K142" s="23">
        <f>ABS(Rendo!D29+Dashboard!$B$4*Rendo!D83)</f>
        <v>967036.14293303725</v>
      </c>
      <c r="L142" s="23">
        <f>ABS(Stedin!C29+Dashboard!$B$4*Stedin!C83)</f>
        <v>12478286.679543637</v>
      </c>
      <c r="M142" s="23">
        <f>ABS(Westland!D29+Dashboard!$B$4*Westland!D83)</f>
        <v>284520.91814516135</v>
      </c>
      <c r="N142" s="23">
        <f>ABS(Zebra!D29+Dashboard!$B$4*Zebra!D83)</f>
        <v>0</v>
      </c>
    </row>
    <row r="143" spans="2:14" outlineLevel="1">
      <c r="B143" s="21">
        <v>1984</v>
      </c>
      <c r="C143" s="23">
        <f>ABS(Cogas!D30+Dashboard!$B$4*Cogas!D84)</f>
        <v>632228.22495704214</v>
      </c>
      <c r="D143" s="23">
        <f>ABS(DNWB!C30+Dashboard!$B$4*DNWB!C84)</f>
        <v>1613509.4666500287</v>
      </c>
      <c r="E143" s="23">
        <f>ABS(Enexis!D30+Dashboard!$B$4*Enexis!D84)</f>
        <v>7317852.8452825733</v>
      </c>
      <c r="F143" s="23">
        <f>ABS(Haarlemmermeer!D30+Dashboard!$B$4*Haarlemmermeer!D84)</f>
        <v>463181.58610478655</v>
      </c>
      <c r="G143" s="23">
        <f>ABS(Intergas!D30+Dashboard!$B$4*Intergas!D84)</f>
        <v>500717.12180936645</v>
      </c>
      <c r="H143" s="23">
        <f>ABS(Liander!D30+Dashboard!$B$4*Liander!D84)</f>
        <v>20539999.425000001</v>
      </c>
      <c r="I143" s="23">
        <f>ABS(EndinetRE!C30+Dashboard!$B$4*EndinetRE!C84)</f>
        <v>1267319.3808032467</v>
      </c>
      <c r="J143" s="23">
        <f>ABS(EndinetOB!D30+Dashboard!$B$4*EndinetOB!D84)</f>
        <v>1293251.0379835493</v>
      </c>
      <c r="K143" s="23">
        <f>ABS(Rendo!D30+Dashboard!$B$4*Rendo!D84)</f>
        <v>655448.21130594914</v>
      </c>
      <c r="L143" s="23">
        <f>ABS(Stedin!C30+Dashboard!$B$4*Stedin!C84)</f>
        <v>13630608.435008083</v>
      </c>
      <c r="M143" s="23">
        <f>ABS(Westland!D30+Dashboard!$B$4*Westland!D84)</f>
        <v>328229.29115764447</v>
      </c>
      <c r="N143" s="23">
        <f>ABS(Zebra!D30+Dashboard!$B$4*Zebra!D84)</f>
        <v>0</v>
      </c>
    </row>
    <row r="144" spans="2:14" outlineLevel="1">
      <c r="B144" s="21">
        <v>1985</v>
      </c>
      <c r="C144" s="23">
        <f>ABS(Cogas!D31+Dashboard!$B$4*Cogas!D85)</f>
        <v>512403.71702541539</v>
      </c>
      <c r="D144" s="23">
        <f>ABS(DNWB!C31+Dashboard!$B$4*DNWB!C85)</f>
        <v>1574610.5116487087</v>
      </c>
      <c r="E144" s="23">
        <f>ABS(Enexis!D31+Dashboard!$B$4*Enexis!D85)</f>
        <v>6662311.5354866832</v>
      </c>
      <c r="F144" s="23">
        <f>ABS(Haarlemmermeer!D31+Dashboard!$B$4*Haarlemmermeer!D85)</f>
        <v>606788.47228126402</v>
      </c>
      <c r="G144" s="23">
        <f>ABS(Intergas!D31+Dashboard!$B$4*Intergas!D85)</f>
        <v>603089.83065182413</v>
      </c>
      <c r="H144" s="23">
        <f>ABS(Liander!D31+Dashboard!$B$4*Liander!D85)</f>
        <v>26159237.833100002</v>
      </c>
      <c r="I144" s="23">
        <f>ABS(EndinetRE!C31+Dashboard!$B$4*EndinetRE!C85)</f>
        <v>1490667.8808800734</v>
      </c>
      <c r="J144" s="23">
        <f>ABS(EndinetOB!D31+Dashboard!$B$4*EndinetOB!D85)</f>
        <v>1438174.6002371376</v>
      </c>
      <c r="K144" s="23">
        <f>ABS(Rendo!D31+Dashboard!$B$4*Rendo!D85)</f>
        <v>790513.0227385941</v>
      </c>
      <c r="L144" s="23">
        <f>ABS(Stedin!C31+Dashboard!$B$4*Stedin!C85)</f>
        <v>17601215.076983906</v>
      </c>
      <c r="M144" s="23">
        <f>ABS(Westland!D31+Dashboard!$B$4*Westland!D85)</f>
        <v>581034.77419354836</v>
      </c>
      <c r="N144" s="23">
        <f>ABS(Zebra!D31+Dashboard!$B$4*Zebra!D85)</f>
        <v>0</v>
      </c>
    </row>
    <row r="145" spans="2:14" outlineLevel="1">
      <c r="B145" s="21">
        <v>1986</v>
      </c>
      <c r="C145" s="23">
        <f>ABS(Cogas!D32+Dashboard!$B$4*Cogas!D86)</f>
        <v>720056.84953430388</v>
      </c>
      <c r="D145" s="23">
        <f>ABS(DNWB!C32+Dashboard!$B$4*DNWB!C86)</f>
        <v>1564656.8054801859</v>
      </c>
      <c r="E145" s="23">
        <f>ABS(Enexis!D32+Dashboard!$B$4*Enexis!D86)</f>
        <v>8509692.8852421828</v>
      </c>
      <c r="F145" s="23">
        <f>ABS(Haarlemmermeer!D32+Dashboard!$B$4*Haarlemmermeer!D86)</f>
        <v>531020.34904532926</v>
      </c>
      <c r="G145" s="23">
        <f>ABS(Intergas!D32+Dashboard!$B$4*Intergas!D86)</f>
        <v>548971.66179284255</v>
      </c>
      <c r="H145" s="23">
        <f>ABS(Liander!D32+Dashboard!$B$4*Liander!D86)</f>
        <v>17447101.902849998</v>
      </c>
      <c r="I145" s="23">
        <f>ABS(EndinetRE!C32+Dashboard!$B$4*EndinetRE!C86)</f>
        <v>1217052.1715441791</v>
      </c>
      <c r="J145" s="23">
        <f>ABS(EndinetOB!D32+Dashboard!$B$4*EndinetOB!D86)</f>
        <v>1346974.4221127096</v>
      </c>
      <c r="K145" s="23">
        <f>ABS(Rendo!D32+Dashboard!$B$4*Rendo!D86)</f>
        <v>989463.50186342408</v>
      </c>
      <c r="L145" s="23">
        <f>ABS(Stedin!C32+Dashboard!$B$4*Stedin!C86)</f>
        <v>14142932.313823599</v>
      </c>
      <c r="M145" s="23">
        <f>ABS(Westland!D32+Dashboard!$B$4*Westland!D86)</f>
        <v>570859.84485849063</v>
      </c>
      <c r="N145" s="23">
        <f>ABS(Zebra!D32+Dashboard!$B$4*Zebra!D86)</f>
        <v>0</v>
      </c>
    </row>
    <row r="146" spans="2:14" outlineLevel="1">
      <c r="B146" s="21">
        <v>1987</v>
      </c>
      <c r="C146" s="23">
        <f>ABS(Cogas!D33+Dashboard!$B$4*Cogas!D87)</f>
        <v>1466645.967242524</v>
      </c>
      <c r="D146" s="23">
        <f>ABS(DNWB!C33+Dashboard!$B$4*DNWB!C87)</f>
        <v>1869183.454178174</v>
      </c>
      <c r="E146" s="23">
        <f>ABS(Enexis!D33+Dashboard!$B$4*Enexis!D87)</f>
        <v>9601033.9227697682</v>
      </c>
      <c r="F146" s="23">
        <f>ABS(Haarlemmermeer!D33+Dashboard!$B$4*Haarlemmermeer!D87)</f>
        <v>429020.00407062686</v>
      </c>
      <c r="G146" s="23">
        <f>ABS(Intergas!D33+Dashboard!$B$4*Intergas!D87)</f>
        <v>698807.0229051616</v>
      </c>
      <c r="H146" s="23">
        <f>ABS(Liander!D33+Dashboard!$B$4*Liander!D87)</f>
        <v>18933418.348000001</v>
      </c>
      <c r="I146" s="23">
        <f>ABS(EndinetRE!C33+Dashboard!$B$4*EndinetRE!C87)</f>
        <v>1355723.8030492533</v>
      </c>
      <c r="J146" s="23">
        <f>ABS(EndinetOB!D33+Dashboard!$B$4*EndinetOB!D87)</f>
        <v>1444010.1426144778</v>
      </c>
      <c r="K146" s="23">
        <f>ABS(Rendo!D33+Dashboard!$B$4*Rendo!D87)</f>
        <v>960382.7227979505</v>
      </c>
      <c r="L146" s="23">
        <f>ABS(Stedin!C33+Dashboard!$B$4*Stedin!C87)</f>
        <v>27458066.319243647</v>
      </c>
      <c r="M146" s="23">
        <f>ABS(Westland!D33+Dashboard!$B$4*Westland!D87)</f>
        <v>362887.95174613834</v>
      </c>
      <c r="N146" s="23">
        <f>ABS(Zebra!D33+Dashboard!$B$4*Zebra!D87)</f>
        <v>0</v>
      </c>
    </row>
    <row r="147" spans="2:14" outlineLevel="1">
      <c r="B147" s="21">
        <v>1988</v>
      </c>
      <c r="C147" s="23">
        <f>ABS(Cogas!D34+Dashboard!$B$4*Cogas!D88)</f>
        <v>744220.94083344925</v>
      </c>
      <c r="D147" s="23">
        <f>ABS(DNWB!C34+Dashboard!$B$4*DNWB!C88)</f>
        <v>1881906.619304762</v>
      </c>
      <c r="E147" s="23">
        <f>ABS(Enexis!D34+Dashboard!$B$4*Enexis!D88)</f>
        <v>9854859.9341785777</v>
      </c>
      <c r="F147" s="23">
        <f>ABS(Haarlemmermeer!D34+Dashboard!$B$4*Haarlemmermeer!D88)</f>
        <v>448933.65235950408</v>
      </c>
      <c r="G147" s="23">
        <f>ABS(Intergas!D34+Dashboard!$B$4*Intergas!D88)</f>
        <v>753691.23794407968</v>
      </c>
      <c r="H147" s="23">
        <f>ABS(Liander!D34+Dashboard!$B$4*Liander!D88)</f>
        <v>22144076.642300002</v>
      </c>
      <c r="I147" s="23">
        <f>ABS(EndinetRE!C34+Dashboard!$B$4*EndinetRE!C88)</f>
        <v>1473153.5154935019</v>
      </c>
      <c r="J147" s="23">
        <f>ABS(EndinetOB!D34+Dashboard!$B$4*EndinetOB!D88)</f>
        <v>1899290.9317628134</v>
      </c>
      <c r="K147" s="23">
        <f>ABS(Rendo!D34+Dashboard!$B$4*Rendo!D88)</f>
        <v>1184343.9983497714</v>
      </c>
      <c r="L147" s="23">
        <f>ABS(Stedin!C34+Dashboard!$B$4*Stedin!C88)</f>
        <v>17337662.113907259</v>
      </c>
      <c r="M147" s="23">
        <f>ABS(Westland!D34+Dashboard!$B$4*Westland!D88)</f>
        <v>138446.71443343387</v>
      </c>
      <c r="N147" s="23">
        <f>ABS(Zebra!D34+Dashboard!$B$4*Zebra!D88)</f>
        <v>0</v>
      </c>
    </row>
    <row r="148" spans="2:14" outlineLevel="1">
      <c r="B148" s="21">
        <v>1989</v>
      </c>
      <c r="C148" s="23">
        <f>ABS(Cogas!D35+Dashboard!$B$4*Cogas!D89)</f>
        <v>755946.20372591109</v>
      </c>
      <c r="D148" s="23">
        <f>ABS(DNWB!C35+Dashboard!$B$4*DNWB!C89)</f>
        <v>1962581.3488552878</v>
      </c>
      <c r="E148" s="23">
        <f>ABS(Enexis!D35+Dashboard!$B$4*Enexis!D89)</f>
        <v>9381796.4387712572</v>
      </c>
      <c r="F148" s="23">
        <f>ABS(Haarlemmermeer!D35+Dashboard!$B$4*Haarlemmermeer!D89)</f>
        <v>544210.31600568665</v>
      </c>
      <c r="G148" s="23">
        <f>ABS(Intergas!D35+Dashboard!$B$4*Intergas!D89)</f>
        <v>649736.7617950167</v>
      </c>
      <c r="H148" s="23">
        <f>ABS(Liander!D35+Dashboard!$B$4*Liander!D89)</f>
        <v>17576278.099449996</v>
      </c>
      <c r="I148" s="23">
        <f>ABS(EndinetRE!C35+Dashboard!$B$4*EndinetRE!C89)</f>
        <v>1242122.0281578002</v>
      </c>
      <c r="J148" s="23">
        <f>ABS(EndinetOB!D35+Dashboard!$B$4*EndinetOB!D89)</f>
        <v>1463410.6522085289</v>
      </c>
      <c r="K148" s="23">
        <f>ABS(Rendo!D35+Dashboard!$B$4*Rendo!D89)</f>
        <v>961172.32477299601</v>
      </c>
      <c r="L148" s="23">
        <f>ABS(Stedin!C35+Dashboard!$B$4*Stedin!C89)</f>
        <v>16272280.776926009</v>
      </c>
      <c r="M148" s="23">
        <f>ABS(Westland!D35+Dashboard!$B$4*Westland!D89)</f>
        <v>75490.103156014287</v>
      </c>
      <c r="N148" s="23">
        <f>ABS(Zebra!D35+Dashboard!$B$4*Zebra!D89)</f>
        <v>0</v>
      </c>
    </row>
    <row r="149" spans="2:14" outlineLevel="1">
      <c r="B149" s="21">
        <v>1990</v>
      </c>
      <c r="C149" s="23">
        <f>ABS(Cogas!D36+Dashboard!$B$4*Cogas!D90)</f>
        <v>1160188.1940814243</v>
      </c>
      <c r="D149" s="23">
        <f>ABS(DNWB!C36+Dashboard!$B$4*DNWB!C90)</f>
        <v>2317444.6308878982</v>
      </c>
      <c r="E149" s="23">
        <f>ABS(Enexis!D36+Dashboard!$B$4*Enexis!D90)</f>
        <v>9799222.2773920652</v>
      </c>
      <c r="F149" s="23">
        <f>ABS(Haarlemmermeer!D36+Dashboard!$B$4*Haarlemmermeer!D90)</f>
        <v>514817.87610136688</v>
      </c>
      <c r="G149" s="23">
        <f>ABS(Intergas!D36+Dashboard!$B$4*Intergas!D90)</f>
        <v>529930.91506500845</v>
      </c>
      <c r="H149" s="23">
        <f>ABS(Liander!D36+Dashboard!$B$4*Liander!D90)</f>
        <v>14257882.981150001</v>
      </c>
      <c r="I149" s="23">
        <f>ABS(EndinetRE!C36+Dashboard!$B$4*EndinetRE!C90)</f>
        <v>1134754.4626380117</v>
      </c>
      <c r="J149" s="23">
        <f>ABS(EndinetOB!D36+Dashboard!$B$4*EndinetOB!D90)</f>
        <v>1404998.2389582619</v>
      </c>
      <c r="K149" s="23">
        <f>ABS(Rendo!D36+Dashboard!$B$4*Rendo!D90)</f>
        <v>1062923.9734397214</v>
      </c>
      <c r="L149" s="23">
        <f>ABS(Stedin!C36+Dashboard!$B$4*Stedin!C90)</f>
        <v>15337760.84203957</v>
      </c>
      <c r="M149" s="23">
        <f>ABS(Westland!D36+Dashboard!$B$4*Westland!D90)</f>
        <v>122061.68736894657</v>
      </c>
      <c r="N149" s="23">
        <f>ABS(Zebra!D36+Dashboard!$B$4*Zebra!D90)</f>
        <v>0</v>
      </c>
    </row>
    <row r="150" spans="2:14" outlineLevel="1">
      <c r="B150" s="21">
        <v>1991</v>
      </c>
      <c r="C150" s="23">
        <f>ABS(Cogas!D37+Dashboard!$B$4*Cogas!D91)</f>
        <v>789477.81529519521</v>
      </c>
      <c r="D150" s="23">
        <f>ABS(DNWB!C37+Dashboard!$B$4*DNWB!C91)</f>
        <v>1472879.4872637172</v>
      </c>
      <c r="E150" s="23">
        <f>ABS(Enexis!D37+Dashboard!$B$4*Enexis!D91)</f>
        <v>12946911.712440116</v>
      </c>
      <c r="F150" s="23">
        <f>ABS(Haarlemmermeer!D37+Dashboard!$B$4*Haarlemmermeer!D91)</f>
        <v>399214.19216908212</v>
      </c>
      <c r="G150" s="23">
        <f>ABS(Intergas!D37+Dashboard!$B$4*Intergas!D91)</f>
        <v>1058461.9873353047</v>
      </c>
      <c r="H150" s="23">
        <f>ABS(Liander!D37+Dashboard!$B$4*Liander!D91)</f>
        <v>14024261.663299998</v>
      </c>
      <c r="I150" s="23">
        <f>ABS(EndinetRE!C37+Dashboard!$B$4*EndinetRE!C91)</f>
        <v>1239522.0595752124</v>
      </c>
      <c r="J150" s="23">
        <f>ABS(EndinetOB!D37+Dashboard!$B$4*EndinetOB!D91)</f>
        <v>1328162.283730245</v>
      </c>
      <c r="K150" s="23">
        <f>ABS(Rendo!D37+Dashboard!$B$4*Rendo!D91)</f>
        <v>720886.5695924866</v>
      </c>
      <c r="L150" s="23">
        <f>ABS(Stedin!C37+Dashboard!$B$4*Stedin!C91)</f>
        <v>14616654.706150159</v>
      </c>
      <c r="M150" s="23">
        <f>ABS(Westland!D37+Dashboard!$B$4*Westland!D91)</f>
        <v>201495.91860362364</v>
      </c>
      <c r="N150" s="23">
        <f>ABS(Zebra!D37+Dashboard!$B$4*Zebra!D91)</f>
        <v>0</v>
      </c>
    </row>
    <row r="151" spans="2:14" outlineLevel="1">
      <c r="B151" s="21">
        <v>1992</v>
      </c>
      <c r="C151" s="23">
        <f>ABS(Cogas!D38+Dashboard!$B$4*Cogas!D92)</f>
        <v>841526.85806630517</v>
      </c>
      <c r="D151" s="23">
        <f>ABS(DNWB!C38+Dashboard!$B$4*DNWB!C92)</f>
        <v>1240083.9371904633</v>
      </c>
      <c r="E151" s="23">
        <f>ABS(Enexis!D38+Dashboard!$B$4*Enexis!D92)</f>
        <v>8745921.1685243938</v>
      </c>
      <c r="F151" s="23">
        <f>ABS(Haarlemmermeer!D38+Dashboard!$B$4*Haarlemmermeer!D92)</f>
        <v>321003.01054422453</v>
      </c>
      <c r="G151" s="23">
        <f>ABS(Intergas!D38+Dashboard!$B$4*Intergas!D92)</f>
        <v>1106700.1032525981</v>
      </c>
      <c r="H151" s="23">
        <f>ABS(Liander!D38+Dashboard!$B$4*Liander!D92)</f>
        <v>9188250.6646500025</v>
      </c>
      <c r="I151" s="23">
        <f>ABS(EndinetRE!C38+Dashboard!$B$4*EndinetRE!C92)</f>
        <v>888868.50121329562</v>
      </c>
      <c r="J151" s="23">
        <f>ABS(EndinetOB!D38+Dashboard!$B$4*EndinetOB!D92)</f>
        <v>1089561.8204378146</v>
      </c>
      <c r="K151" s="23">
        <f>ABS(Rendo!D38+Dashboard!$B$4*Rendo!D92)</f>
        <v>1075302.1198945695</v>
      </c>
      <c r="L151" s="23">
        <f>ABS(Stedin!C38+Dashboard!$B$4*Stedin!C92)</f>
        <v>16414383.752367409</v>
      </c>
      <c r="M151" s="23">
        <f>ABS(Westland!D38+Dashboard!$B$4*Westland!D92)</f>
        <v>146289.64697251117</v>
      </c>
      <c r="N151" s="23">
        <f>ABS(Zebra!D38+Dashboard!$B$4*Zebra!D92)</f>
        <v>0</v>
      </c>
    </row>
    <row r="152" spans="2:14" outlineLevel="1">
      <c r="B152" s="21">
        <v>1993</v>
      </c>
      <c r="C152" s="23">
        <f>ABS(Cogas!D39+Dashboard!$B$4*Cogas!D93)</f>
        <v>882655.89910652966</v>
      </c>
      <c r="D152" s="23">
        <f>ABS(DNWB!C39+Dashboard!$B$4*DNWB!C93)</f>
        <v>714820.41711609869</v>
      </c>
      <c r="E152" s="23">
        <f>ABS(Enexis!D39+Dashboard!$B$4*Enexis!D93)</f>
        <v>1284147.2377658766</v>
      </c>
      <c r="F152" s="23">
        <f>ABS(Haarlemmermeer!D39+Dashboard!$B$4*Haarlemmermeer!D93)</f>
        <v>68290.801898497346</v>
      </c>
      <c r="G152" s="23">
        <f>ABS(Intergas!D39+Dashboard!$B$4*Intergas!D93)</f>
        <v>1114838.4272078967</v>
      </c>
      <c r="H152" s="23">
        <f>ABS(Liander!D39+Dashboard!$B$4*Liander!D93)</f>
        <v>8647636.0815500021</v>
      </c>
      <c r="I152" s="23">
        <f>ABS(EndinetRE!C39+Dashboard!$B$4*EndinetRE!C93)</f>
        <v>435283.36320498848</v>
      </c>
      <c r="J152" s="23">
        <f>ABS(EndinetOB!D39+Dashboard!$B$4*EndinetOB!D93)</f>
        <v>541815.92971169995</v>
      </c>
      <c r="K152" s="23">
        <f>ABS(Rendo!D39+Dashboard!$B$4*Rendo!D93)</f>
        <v>832943.79454473977</v>
      </c>
      <c r="L152" s="23">
        <f>ABS(Stedin!C39+Dashboard!$B$4*Stedin!C93)</f>
        <v>14891160.173602311</v>
      </c>
      <c r="M152" s="23">
        <f>ABS(Westland!D39+Dashboard!$B$4*Westland!D93)</f>
        <v>180991.35949769046</v>
      </c>
      <c r="N152" s="23">
        <f>ABS(Zebra!D39+Dashboard!$B$4*Zebra!D93)</f>
        <v>0</v>
      </c>
    </row>
    <row r="153" spans="2:14" outlineLevel="1">
      <c r="B153" s="21">
        <v>1994</v>
      </c>
      <c r="C153" s="23">
        <f>ABS(Cogas!D40+Dashboard!$B$4*Cogas!D94)</f>
        <v>1010615.5177134842</v>
      </c>
      <c r="D153" s="23">
        <f>ABS(DNWB!C40+Dashboard!$B$4*DNWB!C94)</f>
        <v>749280.13505101867</v>
      </c>
      <c r="E153" s="23">
        <f>ABS(Enexis!D40+Dashboard!$B$4*Enexis!D94)</f>
        <v>7759316.3088877816</v>
      </c>
      <c r="F153" s="23">
        <f>ABS(Haarlemmermeer!D40+Dashboard!$B$4*Haarlemmermeer!D94)</f>
        <v>144271.57085947681</v>
      </c>
      <c r="G153" s="23">
        <f>ABS(Intergas!D40+Dashboard!$B$4*Intergas!D94)</f>
        <v>869237.34723007353</v>
      </c>
      <c r="H153" s="23">
        <f>ABS(Liander!D40+Dashboard!$B$4*Liander!D94)</f>
        <v>7118325.600850001</v>
      </c>
      <c r="I153" s="23">
        <f>ABS(EndinetRE!C40+Dashboard!$B$4*EndinetRE!C94)</f>
        <v>732123.18809921143</v>
      </c>
      <c r="J153" s="23">
        <f>ABS(EndinetOB!D40+Dashboard!$B$4*EndinetOB!D94)</f>
        <v>873064.14630616386</v>
      </c>
      <c r="K153" s="23">
        <f>ABS(Rendo!D40+Dashboard!$B$4*Rendo!D94)</f>
        <v>779473.05420852883</v>
      </c>
      <c r="L153" s="23">
        <f>ABS(Stedin!C40+Dashboard!$B$4*Stedin!C94)</f>
        <v>14530308.427398102</v>
      </c>
      <c r="M153" s="23">
        <f>ABS(Westland!D40+Dashboard!$B$4*Westland!D94)</f>
        <v>172735.76551820501</v>
      </c>
      <c r="N153" s="23">
        <f>ABS(Zebra!D40+Dashboard!$B$4*Zebra!D94)</f>
        <v>0</v>
      </c>
    </row>
    <row r="154" spans="2:14" outlineLevel="1">
      <c r="B154" s="21">
        <v>1995</v>
      </c>
      <c r="C154" s="23">
        <f>ABS(Cogas!D41+Dashboard!$B$4*Cogas!D95)</f>
        <v>834042.66375160683</v>
      </c>
      <c r="D154" s="23">
        <f>ABS(DNWB!C41+Dashboard!$B$4*DNWB!C95)</f>
        <v>903390.9987504083</v>
      </c>
      <c r="E154" s="23">
        <f>ABS(Enexis!D41+Dashboard!$B$4*Enexis!D95)</f>
        <v>8092409.5184449982</v>
      </c>
      <c r="F154" s="23">
        <f>ABS(Haarlemmermeer!D41+Dashboard!$B$4*Haarlemmermeer!D95)</f>
        <v>352686.09802889166</v>
      </c>
      <c r="G154" s="23">
        <f>ABS(Intergas!D41+Dashboard!$B$4*Intergas!D95)</f>
        <v>786910.94676479546</v>
      </c>
      <c r="H154" s="23">
        <f>ABS(Liander!D41+Dashboard!$B$4*Liander!D95)</f>
        <v>8976386.6608499978</v>
      </c>
      <c r="I154" s="23">
        <f>ABS(EndinetRE!C41+Dashboard!$B$4*EndinetRE!C95)</f>
        <v>806571.05883424601</v>
      </c>
      <c r="J154" s="23">
        <f>ABS(EndinetOB!D41+Dashboard!$B$4*EndinetOB!D95)</f>
        <v>833317.61591931304</v>
      </c>
      <c r="K154" s="23">
        <f>ABS(Rendo!D41+Dashboard!$B$4*Rendo!D95)</f>
        <v>462278.88898590469</v>
      </c>
      <c r="L154" s="23">
        <f>ABS(Stedin!C41+Dashboard!$B$4*Stedin!C95)</f>
        <v>12532757.618525242</v>
      </c>
      <c r="M154" s="23">
        <f>ABS(Westland!D41+Dashboard!$B$4*Westland!D95)</f>
        <v>25024.054945054952</v>
      </c>
      <c r="N154" s="23">
        <f>ABS(Zebra!D41+Dashboard!$B$4*Zebra!D95)</f>
        <v>0</v>
      </c>
    </row>
    <row r="155" spans="2:14" outlineLevel="1">
      <c r="B155" s="21">
        <v>1996</v>
      </c>
      <c r="C155" s="23">
        <f>ABS(Cogas!D42+Dashboard!$B$4*Cogas!D96)</f>
        <v>990997.87390047137</v>
      </c>
      <c r="D155" s="23">
        <f>ABS(DNWB!C42+Dashboard!$B$4*DNWB!C96)</f>
        <v>787985.69233149127</v>
      </c>
      <c r="E155" s="23">
        <f>ABS(Enexis!D42+Dashboard!$B$4*Enexis!D96)</f>
        <v>7440462.9724336136</v>
      </c>
      <c r="F155" s="23">
        <f>ABS(Haarlemmermeer!D42+Dashboard!$B$4*Haarlemmermeer!D96)</f>
        <v>130409.7355452286</v>
      </c>
      <c r="G155" s="23">
        <f>ABS(Intergas!D42+Dashboard!$B$4*Intergas!D96)</f>
        <v>532700.02671000571</v>
      </c>
      <c r="H155" s="23">
        <f>ABS(Liander!D42+Dashboard!$B$4*Liander!D96)</f>
        <v>1999918.86075</v>
      </c>
      <c r="I155" s="23">
        <f>ABS(EndinetRE!C42+Dashboard!$B$4*EndinetRE!C96)</f>
        <v>474016.87001908995</v>
      </c>
      <c r="J155" s="23">
        <f>ABS(EndinetOB!D42+Dashboard!$B$4*EndinetOB!D96)</f>
        <v>472360.27806389867</v>
      </c>
      <c r="K155" s="23">
        <f>ABS(Rendo!D42+Dashboard!$B$4*Rendo!D96)</f>
        <v>349848.62351603457</v>
      </c>
      <c r="L155" s="23">
        <f>ABS(Stedin!C42+Dashboard!$B$4*Stedin!C96)</f>
        <v>22714562.650320299</v>
      </c>
      <c r="M155" s="23">
        <f>ABS(Westland!D42+Dashboard!$B$4*Westland!D96)</f>
        <v>7337.9656338248988</v>
      </c>
      <c r="N155" s="23">
        <f>ABS(Zebra!D42+Dashboard!$B$4*Zebra!D96)</f>
        <v>0</v>
      </c>
    </row>
    <row r="156" spans="2:14" outlineLevel="1">
      <c r="B156" s="21">
        <v>1997</v>
      </c>
      <c r="C156" s="23">
        <f>ABS(Cogas!D43+Dashboard!$B$4*Cogas!D97)</f>
        <v>856398.14335396956</v>
      </c>
      <c r="D156" s="23">
        <f>ABS(DNWB!C43+Dashboard!$B$4*DNWB!C97)</f>
        <v>828722.14577981248</v>
      </c>
      <c r="E156" s="23">
        <f>ABS(Enexis!D43+Dashboard!$B$4*Enexis!D97)</f>
        <v>7974423.1276784567</v>
      </c>
      <c r="F156" s="23">
        <f>ABS(Haarlemmermeer!D43+Dashboard!$B$4*Haarlemmermeer!D97)</f>
        <v>128754.37855399595</v>
      </c>
      <c r="G156" s="23">
        <f>ABS(Intergas!D43+Dashboard!$B$4*Intergas!D97)</f>
        <v>973237.84883897903</v>
      </c>
      <c r="H156" s="23">
        <f>ABS(Liander!D43+Dashboard!$B$4*Liander!D97)</f>
        <v>2932165.0259000002</v>
      </c>
      <c r="I156" s="23">
        <f>ABS(EndinetRE!C43+Dashboard!$B$4*EndinetRE!C97)</f>
        <v>554710.83850988932</v>
      </c>
      <c r="J156" s="23">
        <f>ABS(EndinetOB!D43+Dashboard!$B$4*EndinetOB!D97)</f>
        <v>646244.75060679216</v>
      </c>
      <c r="K156" s="23">
        <f>ABS(Rendo!D43+Dashboard!$B$4*Rendo!D97)</f>
        <v>494561.53341407486</v>
      </c>
      <c r="L156" s="23">
        <f>ABS(Stedin!C43+Dashboard!$B$4*Stedin!C97)</f>
        <v>15136206.312847324</v>
      </c>
      <c r="M156" s="23">
        <f>ABS(Westland!D43+Dashboard!$B$4*Westland!D97)</f>
        <v>18573.923488372038</v>
      </c>
      <c r="N156" s="23">
        <f>ABS(Zebra!D43+Dashboard!$B$4*Zebra!D97)</f>
        <v>0</v>
      </c>
    </row>
    <row r="157" spans="2:14" outlineLevel="1">
      <c r="B157" s="21">
        <v>1998</v>
      </c>
      <c r="C157" s="23">
        <f>ABS(Cogas!D44+Dashboard!$B$4*Cogas!D98)</f>
        <v>470132.1079298667</v>
      </c>
      <c r="D157" s="23">
        <f>ABS(DNWB!C44+Dashboard!$B$4*DNWB!C98)</f>
        <v>851290.44552381372</v>
      </c>
      <c r="E157" s="23">
        <f>ABS(Enexis!D44+Dashboard!$B$4*Enexis!D98)</f>
        <v>8457416.9983756151</v>
      </c>
      <c r="F157" s="23">
        <f>ABS(Haarlemmermeer!D44+Dashboard!$B$4*Haarlemmermeer!D98)</f>
        <v>162931.01467636635</v>
      </c>
      <c r="G157" s="23">
        <f>ABS(Intergas!D44+Dashboard!$B$4*Intergas!D98)</f>
        <v>182123.79702787322</v>
      </c>
      <c r="H157" s="23">
        <f>ABS(Liander!D44+Dashboard!$B$4*Liander!D98)</f>
        <v>2278274.4872500002</v>
      </c>
      <c r="I157" s="23">
        <f>ABS(EndinetRE!C44+Dashboard!$B$4*EndinetRE!C98)</f>
        <v>451375.80032846972</v>
      </c>
      <c r="J157" s="23">
        <f>ABS(EndinetOB!D44+Dashboard!$B$4*EndinetOB!D98)</f>
        <v>529349.85174871807</v>
      </c>
      <c r="K157" s="23">
        <f>ABS(Rendo!D44+Dashboard!$B$4*Rendo!D98)</f>
        <v>287510.3646568511</v>
      </c>
      <c r="L157" s="23">
        <f>ABS(Stedin!C44+Dashboard!$B$4*Stedin!C98)</f>
        <v>11885432.206203951</v>
      </c>
      <c r="M157" s="23">
        <f>ABS(Westland!D44+Dashboard!$B$4*Westland!D98)</f>
        <v>55666.002649821035</v>
      </c>
      <c r="N157" s="23">
        <f>ABS(Zebra!D44+Dashboard!$B$4*Zebra!D98)</f>
        <v>0</v>
      </c>
    </row>
    <row r="158" spans="2:14" outlineLevel="1">
      <c r="B158" s="21">
        <v>1999</v>
      </c>
      <c r="C158" s="23">
        <f>ABS(Cogas!D45+Dashboard!$B$4*Cogas!D99)</f>
        <v>1570217.1520349612</v>
      </c>
      <c r="D158" s="23">
        <f>ABS(DNWB!C45+Dashboard!$B$4*DNWB!C99)</f>
        <v>447166.85741020623</v>
      </c>
      <c r="E158" s="23">
        <f>ABS(Enexis!D45+Dashboard!$B$4*Enexis!D99)</f>
        <v>4970153.541729358</v>
      </c>
      <c r="F158" s="23">
        <f>ABS(Haarlemmermeer!D45+Dashboard!$B$4*Haarlemmermeer!D99)</f>
        <v>58876.770645723183</v>
      </c>
      <c r="G158" s="23">
        <f>ABS(Intergas!D45+Dashboard!$B$4*Intergas!D99)</f>
        <v>78921.8</v>
      </c>
      <c r="H158" s="23">
        <f>ABS(Liander!D45+Dashboard!$B$4*Liander!D99)</f>
        <v>4093381.1101000002</v>
      </c>
      <c r="I158" s="23">
        <f>ABS(EndinetRE!C45+Dashboard!$B$4*EndinetRE!C99)</f>
        <v>117861.69276016866</v>
      </c>
      <c r="J158" s="23">
        <f>ABS(EndinetOB!D45+Dashboard!$B$4*EndinetOB!D99)</f>
        <v>136703.02276400052</v>
      </c>
      <c r="K158" s="23">
        <f>ABS(Rendo!D45+Dashboard!$B$4*Rendo!D99)</f>
        <v>432924.24700244778</v>
      </c>
      <c r="L158" s="23">
        <f>ABS(Stedin!C45+Dashboard!$B$4*Stedin!C99)</f>
        <v>7646017.1022744989</v>
      </c>
      <c r="M158" s="23">
        <f>ABS(Westland!D45+Dashboard!$B$4*Westland!D99)</f>
        <v>77849.177200262056</v>
      </c>
      <c r="N158" s="23">
        <f>ABS(Zebra!D45+Dashboard!$B$4*Zebra!D99)</f>
        <v>0</v>
      </c>
    </row>
    <row r="159" spans="2:14" outlineLevel="1">
      <c r="B159" s="21">
        <v>2000</v>
      </c>
      <c r="C159" s="23">
        <f>ABS(Cogas!D46+Dashboard!$B$4*Cogas!D100)</f>
        <v>357010.9178687121</v>
      </c>
      <c r="D159" s="23">
        <f>ABS(DNWB!C46+Dashboard!$B$4*DNWB!C100)</f>
        <v>512933.34049023385</v>
      </c>
      <c r="E159" s="23">
        <f>ABS(Enexis!D46+Dashboard!$B$4*Enexis!D100)</f>
        <v>6511650.4914364554</v>
      </c>
      <c r="F159" s="23">
        <f>ABS(Haarlemmermeer!D46+Dashboard!$B$4*Haarlemmermeer!D100)</f>
        <v>289317.89735797618</v>
      </c>
      <c r="G159" s="23">
        <f>ABS(Intergas!D46+Dashboard!$B$4*Intergas!D100)</f>
        <v>3377320.2</v>
      </c>
      <c r="H159" s="23">
        <f>ABS(Liander!D46+Dashboard!$B$4*Liander!D100)</f>
        <v>360972.94359999977</v>
      </c>
      <c r="I159" s="23">
        <f>ABS(EndinetRE!C46+Dashboard!$B$4*EndinetRE!C100)</f>
        <v>462261.60818247148</v>
      </c>
      <c r="J159" s="23">
        <f>ABS(EndinetOB!D46+Dashboard!$B$4*EndinetOB!D100)</f>
        <v>579616.95163852349</v>
      </c>
      <c r="K159" s="23">
        <f>ABS(Rendo!D46+Dashboard!$B$4*Rendo!D100)</f>
        <v>272287.20720540016</v>
      </c>
      <c r="L159" s="23">
        <f>ABS(Stedin!C46+Dashboard!$B$4*Stedin!C100)</f>
        <v>12926441.238093227</v>
      </c>
      <c r="M159" s="23">
        <f>ABS(Westland!D46+Dashboard!$B$4*Westland!D100)</f>
        <v>79002.236674838525</v>
      </c>
      <c r="N159" s="23">
        <f>ABS(Zebra!D46+Dashboard!$B$4*Zebra!D100)</f>
        <v>0</v>
      </c>
    </row>
    <row r="160" spans="2:14" outlineLevel="1">
      <c r="B160" s="21">
        <v>2001</v>
      </c>
      <c r="C160" s="23">
        <f>ABS(Cogas!D47+Dashboard!$B$4*Cogas!D101)</f>
        <v>299990.74505275354</v>
      </c>
      <c r="D160" s="23">
        <f>ABS(DNWB!C47+Dashboard!$B$4*DNWB!C101)</f>
        <v>12703.227701101754</v>
      </c>
      <c r="E160" s="23">
        <f>ABS(Enexis!D47+Dashboard!$B$4*Enexis!D101)</f>
        <v>3411668.4228896182</v>
      </c>
      <c r="F160" s="23">
        <f>ABS(Haarlemmermeer!D47+Dashboard!$B$4*Haarlemmermeer!D101)</f>
        <v>114532.28538460674</v>
      </c>
      <c r="G160" s="23">
        <f>ABS(Intergas!D47+Dashboard!$B$4*Intergas!D101)</f>
        <v>374367.4</v>
      </c>
      <c r="H160" s="23">
        <f>ABS(Liander!D47+Dashboard!$B$4*Liander!D101)</f>
        <v>1205619.7023000007</v>
      </c>
      <c r="I160" s="23">
        <f>ABS(EndinetRE!C47+Dashboard!$B$4*EndinetRE!C101)</f>
        <v>143474.98289223498</v>
      </c>
      <c r="J160" s="23">
        <f>ABS(EndinetOB!D47+Dashboard!$B$4*EndinetOB!D101)</f>
        <v>145390.46364480219</v>
      </c>
      <c r="K160" s="23">
        <f>ABS(Rendo!D47+Dashboard!$B$4*Rendo!D101)</f>
        <v>330199.49219244369</v>
      </c>
      <c r="L160" s="23">
        <f>ABS(Stedin!C47+Dashboard!$B$4*Stedin!C101)</f>
        <v>10623750.489546288</v>
      </c>
      <c r="M160" s="23">
        <f>ABS(Westland!D47+Dashboard!$B$4*Westland!D101)</f>
        <v>91837.07025476759</v>
      </c>
      <c r="N160" s="23">
        <f>ABS(Zebra!D47+Dashboard!$B$4*Zebra!D101)</f>
        <v>0</v>
      </c>
    </row>
    <row r="161" spans="1:14" outlineLevel="1">
      <c r="B161" s="21">
        <v>2002</v>
      </c>
      <c r="C161" s="23">
        <f>ABS(Cogas!D48+Dashboard!$B$4*Cogas!D102)</f>
        <v>313513.82929999998</v>
      </c>
      <c r="D161" s="23">
        <f>ABS(DNWB!C48+Dashboard!$B$4*DNWB!C102)</f>
        <v>2580953.6890517073</v>
      </c>
      <c r="E161" s="23">
        <f>ABS(Enexis!D48+Dashboard!$B$4*Enexis!D102)</f>
        <v>4481498.4104219778</v>
      </c>
      <c r="F161" s="23">
        <f>ABS(Haarlemmermeer!D48+Dashboard!$B$4*Haarlemmermeer!D102)</f>
        <v>28854.081132249405</v>
      </c>
      <c r="G161" s="23">
        <f>ABS(Intergas!D48+Dashboard!$B$4*Intergas!D102)</f>
        <v>298409.2</v>
      </c>
      <c r="H161" s="23">
        <f>ABS(Liander!D48+Dashboard!$B$4*Liander!D102)</f>
        <v>3817810.68775</v>
      </c>
      <c r="I161" s="23">
        <f>ABS(EndinetRE!C48+Dashboard!$B$4*EndinetRE!C102)</f>
        <v>34198.813132888114</v>
      </c>
      <c r="J161" s="23">
        <f>ABS(EndinetOB!D48+Dashboard!$B$4*EndinetOB!D102)</f>
        <v>38026.128904582598</v>
      </c>
      <c r="K161" s="23">
        <f>ABS(Rendo!D48+Dashboard!$B$4*Rendo!D102)</f>
        <v>139879.57850300122</v>
      </c>
      <c r="L161" s="23">
        <f>ABS(Stedin!C48+Dashboard!$B$4*Stedin!C102)</f>
        <v>54490473.055233397</v>
      </c>
      <c r="M161" s="23">
        <f>ABS(Westland!D48+Dashboard!$B$4*Westland!D102)</f>
        <v>11228.979163265325</v>
      </c>
      <c r="N161" s="23">
        <f>ABS(Zebra!D48+Dashboard!$B$4*Zebra!D102)</f>
        <v>0</v>
      </c>
    </row>
    <row r="162" spans="1:14" outlineLevel="1">
      <c r="B162" s="21">
        <v>2003</v>
      </c>
      <c r="C162" s="23">
        <f>ABS(Cogas!D49+Dashboard!$B$4*Cogas!D103)</f>
        <v>933827.79434999998</v>
      </c>
      <c r="D162" s="23">
        <f>ABS(DNWB!C49+Dashboard!$B$4*DNWB!C103)</f>
        <v>1319112.6220535277</v>
      </c>
      <c r="E162" s="23">
        <f>ABS(Enexis!D49+Dashboard!$B$4*Enexis!D103)</f>
        <v>5536280.6531272363</v>
      </c>
      <c r="F162" s="23">
        <f>ABS(Haarlemmermeer!D49+Dashboard!$B$4*Haarlemmermeer!D103)</f>
        <v>161892.9002441153</v>
      </c>
      <c r="G162" s="23">
        <f>ABS(Intergas!D49+Dashboard!$B$4*Intergas!D103)</f>
        <v>817770.4</v>
      </c>
      <c r="H162" s="23">
        <f>ABS(Liander!D49+Dashboard!$B$4*Liander!D103)</f>
        <v>3608711.9812999996</v>
      </c>
      <c r="I162" s="23">
        <f>ABS(EndinetRE!C49+Dashboard!$B$4*EndinetRE!C103)</f>
        <v>162669.87388666673</v>
      </c>
      <c r="J162" s="23">
        <f>ABS(EndinetOB!D49+Dashboard!$B$4*EndinetOB!D103)</f>
        <v>170344.47562615928</v>
      </c>
      <c r="K162" s="23">
        <f>ABS(Rendo!D49+Dashboard!$B$4*Rendo!D103)</f>
        <v>71468.217500000173</v>
      </c>
      <c r="L162" s="23">
        <f>ABS(Stedin!C49+Dashboard!$B$4*Stedin!C103)</f>
        <v>9482094.2792626731</v>
      </c>
      <c r="M162" s="23">
        <f>ABS(Westland!D49+Dashboard!$B$4*Westland!D103)</f>
        <v>49495.873516295091</v>
      </c>
      <c r="N162" s="23">
        <f>ABS(Zebra!D49+Dashboard!$B$4*Zebra!D103)</f>
        <v>0</v>
      </c>
    </row>
    <row r="163" spans="1:14" outlineLevel="1">
      <c r="B163" s="21">
        <v>2004</v>
      </c>
      <c r="C163" s="23">
        <f>ABS(Cogas!D50+Dashboard!$B$4*Cogas!D104)</f>
        <v>535041.46269999992</v>
      </c>
      <c r="D163" s="23">
        <f>ABS(DNWB!C50+Dashboard!$B$4*DNWB!C104)</f>
        <v>1239718.6554302901</v>
      </c>
      <c r="E163" s="23">
        <f>ABS(Enexis!D50+Dashboard!$B$4*Enexis!D104)</f>
        <v>2450584.8836137615</v>
      </c>
      <c r="F163" s="23">
        <f>ABS(Haarlemmermeer!D50+Dashboard!$B$4*Haarlemmermeer!D104)</f>
        <v>54139.019072689429</v>
      </c>
      <c r="G163" s="23">
        <f>ABS(Intergas!D50+Dashboard!$B$4*Intergas!D104)</f>
        <v>417153.8</v>
      </c>
      <c r="H163" s="23">
        <f>ABS(Liander!D50+Dashboard!$B$4*Liander!D104)</f>
        <v>5482960.7749000005</v>
      </c>
      <c r="I163" s="23">
        <f>ABS(EndinetRE!C50+Dashboard!$B$4*EndinetRE!C104)</f>
        <v>88973.120957552208</v>
      </c>
      <c r="J163" s="23">
        <f>ABS(EndinetOB!D50+Dashboard!$B$4*EndinetOB!D104)</f>
        <v>91552.349251474137</v>
      </c>
      <c r="K163" s="23">
        <f>ABS(Rendo!D50+Dashboard!$B$4*Rendo!D104)</f>
        <v>66847.439349999913</v>
      </c>
      <c r="L163" s="23">
        <f>ABS(Stedin!C50+Dashboard!$B$4*Stedin!C104)</f>
        <v>3796468.2542495537</v>
      </c>
      <c r="M163" s="23">
        <f>ABS(Westland!D50+Dashboard!$B$4*Westland!D104)</f>
        <v>25398.904544260087</v>
      </c>
      <c r="N163" s="23">
        <f>ABS(Zebra!D50+Dashboard!$B$4*Zebra!D104)</f>
        <v>0</v>
      </c>
    </row>
    <row r="164" spans="1:14" outlineLevel="1">
      <c r="B164" s="21">
        <v>2005</v>
      </c>
      <c r="C164" s="23">
        <f>ABS(Cogas!D51+Dashboard!$B$4*Cogas!D105)</f>
        <v>1171718.5321500001</v>
      </c>
      <c r="D164" s="23">
        <f>ABS(DNWB!C51+Dashboard!$B$4*DNWB!C105)</f>
        <v>138195.77197649077</v>
      </c>
      <c r="E164" s="23">
        <f>ABS(Enexis!D51+Dashboard!$B$4*Enexis!D105)</f>
        <v>2185375.5538442265</v>
      </c>
      <c r="F164" s="23">
        <f>ABS(Haarlemmermeer!D51+Dashboard!$B$4*Haarlemmermeer!D105)</f>
        <v>213012.22398043147</v>
      </c>
      <c r="G164" s="23">
        <f>ABS(Intergas!D51+Dashboard!$B$4*Intergas!D105)</f>
        <v>478788</v>
      </c>
      <c r="H164" s="23">
        <f>ABS(Liander!D51+Dashboard!$B$4*Liander!D105)</f>
        <v>4581071.3682000004</v>
      </c>
      <c r="I164" s="23">
        <f>ABS(EndinetRE!C51+Dashboard!$B$4*EndinetRE!C105)</f>
        <v>394878.69533284946</v>
      </c>
      <c r="J164" s="23">
        <f>ABS(EndinetOB!D51+Dashboard!$B$4*EndinetOB!D105)</f>
        <v>307995.83364544972</v>
      </c>
      <c r="K164" s="23">
        <f>ABS(Rendo!D51+Dashboard!$B$4*Rendo!D105)</f>
        <v>48186.894600000109</v>
      </c>
      <c r="L164" s="23">
        <f>ABS(Stedin!C51+Dashboard!$B$4*Stedin!C105)</f>
        <v>12164798.853639795</v>
      </c>
      <c r="M164" s="23">
        <f>ABS(Westland!D51+Dashboard!$B$4*Westland!D105)</f>
        <v>863672.91084994772</v>
      </c>
      <c r="N164" s="23">
        <f>ABS(Zebra!D51+Dashboard!$B$4*Zebra!D105)</f>
        <v>0</v>
      </c>
    </row>
    <row r="165" spans="1:14" outlineLevel="1">
      <c r="B165" s="21">
        <v>2006</v>
      </c>
      <c r="C165" s="23">
        <f>ABS(Cogas!D52+Dashboard!$B$4*Cogas!D106)</f>
        <v>896769.10109999997</v>
      </c>
      <c r="D165" s="23">
        <f>ABS(DNWB!C52+Dashboard!$B$4*DNWB!C106)</f>
        <v>215128.92213253138</v>
      </c>
      <c r="E165" s="23">
        <f>ABS(Enexis!D52+Dashboard!$B$4*Enexis!D106)</f>
        <v>7422940.9651863594</v>
      </c>
      <c r="F165" s="23">
        <f>ABS(Haarlemmermeer!D52+Dashboard!$B$4*Haarlemmermeer!D106)</f>
        <v>141162.55725273877</v>
      </c>
      <c r="G165" s="23">
        <f>ABS(Intergas!D52+Dashboard!$B$4*Intergas!D106)</f>
        <v>1136899.8</v>
      </c>
      <c r="H165" s="23">
        <f>ABS(Liander!D52+Dashboard!$B$4*Liander!D106)</f>
        <v>2690217.9183499999</v>
      </c>
      <c r="I165" s="23">
        <f>ABS(EndinetRE!C52+Dashboard!$B$4*EndinetRE!C106)</f>
        <v>497376.42891876819</v>
      </c>
      <c r="J165" s="23">
        <f>ABS(EndinetOB!D52+Dashboard!$B$4*EndinetOB!D106)</f>
        <v>378217.60806387255</v>
      </c>
      <c r="K165" s="23">
        <f>ABS(Rendo!D52+Dashboard!$B$4*Rendo!D106)</f>
        <v>990092.77269999997</v>
      </c>
      <c r="L165" s="23">
        <f>ABS(Stedin!C52+Dashboard!$B$4*Stedin!C106)</f>
        <v>29716928.706042718</v>
      </c>
      <c r="M165" s="23">
        <f>ABS(Westland!D52+Dashboard!$B$4*Westland!D106)</f>
        <v>388571.04271579796</v>
      </c>
      <c r="N165" s="23">
        <f>ABS(Zebra!D52+Dashboard!$B$4*Zebra!D106)</f>
        <v>0</v>
      </c>
    </row>
    <row r="166" spans="1:14" outlineLevel="1">
      <c r="B166" s="21">
        <v>2007</v>
      </c>
      <c r="C166" s="23">
        <f>ABS(Cogas!D53+Dashboard!$B$4*Cogas!D107)</f>
        <v>24601.40359999983</v>
      </c>
      <c r="D166" s="23">
        <f>ABS(DNWB!C53+Dashboard!$B$4*DNWB!C107)</f>
        <v>571765.24408263713</v>
      </c>
      <c r="E166" s="23">
        <f>ABS(Enexis!D53+Dashboard!$B$4*Enexis!D107)</f>
        <v>24506551.976159729</v>
      </c>
      <c r="F166" s="23">
        <f>ABS(Haarlemmermeer!D53+Dashboard!$B$4*Haarlemmermeer!D107)</f>
        <v>328182.22007160977</v>
      </c>
      <c r="G166" s="23">
        <f>ABS(Intergas!D53+Dashboard!$B$4*Intergas!D107)</f>
        <v>2442115.2000000002</v>
      </c>
      <c r="H166" s="23">
        <f>ABS(Liander!D53+Dashboard!$B$4*Liander!D107)</f>
        <v>12566256.866</v>
      </c>
      <c r="I166" s="23">
        <f>ABS(EndinetRE!C53+Dashboard!$B$4*EndinetRE!C107)</f>
        <v>1765600.8003249243</v>
      </c>
      <c r="J166" s="23">
        <f>ABS(EndinetOB!D53+Dashboard!$B$4*EndinetOB!D107)</f>
        <v>591823.51325782773</v>
      </c>
      <c r="K166" s="23">
        <f>ABS(Rendo!D53+Dashboard!$B$4*Rendo!D107)</f>
        <v>1913272.7249</v>
      </c>
      <c r="L166" s="23">
        <f>ABS(Stedin!C53+Dashboard!$B$4*Stedin!C107)</f>
        <v>29364927.525416184</v>
      </c>
      <c r="M166" s="23">
        <f>ABS(Westland!D53+Dashboard!$B$4*Westland!D107)</f>
        <v>208195.2570074859</v>
      </c>
      <c r="N166" s="23">
        <f>ABS(Zebra!D53+Dashboard!$B$4*Zebra!D107)</f>
        <v>0</v>
      </c>
    </row>
    <row r="167" spans="1:14" outlineLevel="1">
      <c r="B167" s="21">
        <v>2008</v>
      </c>
      <c r="C167" s="23">
        <f>ABS(Cogas!D54+Dashboard!$B$4*Cogas!D108)</f>
        <v>2013983.2947499999</v>
      </c>
      <c r="D167" s="23">
        <f>ABS(DNWB!C54+Dashboard!$B$4*DNWB!C108)</f>
        <v>1433279.6456860946</v>
      </c>
      <c r="E167" s="23">
        <f>ABS(Enexis!D54+Dashboard!$B$4*Enexis!D108)</f>
        <v>25120630.752750214</v>
      </c>
      <c r="F167" s="23">
        <f>ABS(Haarlemmermeer!D54+Dashboard!$B$4*Haarlemmermeer!D108)</f>
        <v>166559.39415134661</v>
      </c>
      <c r="G167" s="23">
        <f>ABS(Intergas!D54+Dashboard!$B$4*Intergas!D108)</f>
        <v>2926093.6</v>
      </c>
      <c r="H167" s="23">
        <f>ABS(Liander!D54+Dashboard!$B$4*Liander!D108)</f>
        <v>14037326.671899181</v>
      </c>
      <c r="I167" s="23">
        <f>ABS(EndinetRE!C54+Dashboard!$B$4*EndinetRE!C108)</f>
        <v>1954426.4573951538</v>
      </c>
      <c r="J167" s="23">
        <f>ABS(EndinetOB!D54+Dashboard!$B$4*EndinetOB!D108)</f>
        <v>1046518.4793361685</v>
      </c>
      <c r="K167" s="23">
        <f>ABS(Rendo!D54+Dashboard!$B$4*Rendo!D108)</f>
        <v>1667775.0467999999</v>
      </c>
      <c r="L167" s="23">
        <f>ABS(Stedin!C54+Dashboard!$B$4*Stedin!C108)</f>
        <v>29647265.014420483</v>
      </c>
      <c r="M167" s="23">
        <f>ABS(Westland!D54+Dashboard!$B$4*Westland!D108)</f>
        <v>199075.72341262951</v>
      </c>
      <c r="N167" s="23">
        <f>ABS(Zebra!D54+Dashboard!$B$4*Zebra!D108)</f>
        <v>0</v>
      </c>
    </row>
    <row r="168" spans="1:14"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</row>
    <row r="169" spans="1:14" ht="15">
      <c r="A169" s="171" t="s">
        <v>33</v>
      </c>
      <c r="B169" s="172"/>
      <c r="C169" s="109">
        <f>Cogas!C110</f>
        <v>135469</v>
      </c>
      <c r="D169" s="109">
        <f>DNWB!H112</f>
        <v>176430</v>
      </c>
      <c r="E169" s="109">
        <f>Enexis!C110</f>
        <v>1802214.4635998351</v>
      </c>
      <c r="F169" s="109">
        <f>Haarlemmermeer!C110</f>
        <v>59744</v>
      </c>
      <c r="G169" s="109">
        <f>Intergas!C110</f>
        <v>147394</v>
      </c>
      <c r="H169" s="109">
        <f>Liander!C110</f>
        <v>2167762.1850390085</v>
      </c>
      <c r="I169" s="109">
        <f>EndinetRE!G114</f>
        <v>187311</v>
      </c>
      <c r="J169" s="109">
        <f>EndinetOB!C110</f>
        <v>199446</v>
      </c>
      <c r="K169" s="109">
        <f>Rendo!C110</f>
        <v>101215</v>
      </c>
      <c r="L169" s="109">
        <f>Stedin!H112</f>
        <v>1983617</v>
      </c>
      <c r="M169" s="109">
        <f>Westland!C110</f>
        <v>50690</v>
      </c>
      <c r="N169" s="109">
        <f>Zebra!C110</f>
        <v>4</v>
      </c>
    </row>
    <row r="170" spans="1:14">
      <c r="C170" s="44"/>
    </row>
    <row r="171" spans="1:14" ht="15">
      <c r="A171" s="171" t="s">
        <v>38</v>
      </c>
      <c r="B171" s="172"/>
      <c r="C171" s="93">
        <f t="shared" ref="C171:M171" si="55">ROUND(SUMPRODUCT($B11:$B61,C117:C167,$O64:$O114)/SUMPRODUCT(C117:C167,$O64:$O114),0)</f>
        <v>1995</v>
      </c>
      <c r="D171" s="93">
        <f t="shared" si="55"/>
        <v>1992</v>
      </c>
      <c r="E171" s="93">
        <f t="shared" si="55"/>
        <v>1995</v>
      </c>
      <c r="F171" s="93">
        <f t="shared" si="55"/>
        <v>1991</v>
      </c>
      <c r="G171" s="93">
        <f t="shared" si="55"/>
        <v>1997</v>
      </c>
      <c r="H171" s="93">
        <f t="shared" si="55"/>
        <v>1990</v>
      </c>
      <c r="I171" s="93">
        <f t="shared" si="55"/>
        <v>1992</v>
      </c>
      <c r="J171" s="93">
        <f t="shared" si="55"/>
        <v>1991</v>
      </c>
      <c r="K171" s="93">
        <f t="shared" si="55"/>
        <v>1993</v>
      </c>
      <c r="L171" s="93">
        <f t="shared" si="55"/>
        <v>1996</v>
      </c>
      <c r="M171" s="93">
        <f t="shared" si="55"/>
        <v>1993</v>
      </c>
      <c r="N171" s="93" t="s">
        <v>28</v>
      </c>
    </row>
  </sheetData>
  <dataConsolidate/>
  <mergeCells count="4">
    <mergeCell ref="A5:B5"/>
    <mergeCell ref="A8:B8"/>
    <mergeCell ref="A169:B169"/>
    <mergeCell ref="A171:B17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I111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4.25"/>
  <cols>
    <col min="1" max="1" width="29" style="24" customWidth="1"/>
    <col min="2" max="8" width="15.85546875" style="24" customWidth="1"/>
    <col min="9" max="16384" width="9.140625" style="24"/>
  </cols>
  <sheetData>
    <row r="1" spans="1:9" ht="15">
      <c r="A1" s="48" t="s">
        <v>1</v>
      </c>
      <c r="B1" s="30"/>
      <c r="C1" s="30"/>
      <c r="D1" s="30"/>
      <c r="E1" s="30"/>
      <c r="F1" s="30"/>
      <c r="G1" s="30"/>
      <c r="H1" s="30"/>
    </row>
    <row r="3" spans="1:9" s="38" customFormat="1" ht="66" customHeight="1">
      <c r="A3" s="31"/>
      <c r="B3" s="18" t="s">
        <v>0</v>
      </c>
      <c r="C3" s="37" t="s">
        <v>10</v>
      </c>
      <c r="D3" s="57" t="s">
        <v>52</v>
      </c>
      <c r="E3" s="19" t="s">
        <v>37</v>
      </c>
      <c r="F3" s="19" t="s">
        <v>36</v>
      </c>
      <c r="G3" s="19" t="s">
        <v>49</v>
      </c>
      <c r="H3" s="19" t="s">
        <v>48</v>
      </c>
      <c r="I3" s="31"/>
    </row>
    <row r="4" spans="1:9" ht="15">
      <c r="A4" s="20" t="s">
        <v>47</v>
      </c>
      <c r="B4" s="21">
        <v>1958</v>
      </c>
      <c r="C4" s="3">
        <v>0</v>
      </c>
      <c r="D4" s="56">
        <v>0</v>
      </c>
      <c r="E4" s="22">
        <v>25</v>
      </c>
      <c r="F4" s="50">
        <f>1/Dashboard!$B$2</f>
        <v>3.5714285714285712E-2</v>
      </c>
      <c r="G4" s="50">
        <f>MAX(0,1-F4/2-SUM(F5:F$55))</f>
        <v>0</v>
      </c>
      <c r="H4" s="23">
        <f t="shared" ref="H4:H35" si="0">D4*G4</f>
        <v>0</v>
      </c>
    </row>
    <row r="5" spans="1:9">
      <c r="B5" s="21">
        <v>1959</v>
      </c>
      <c r="C5" s="3">
        <v>0</v>
      </c>
      <c r="D5" s="33">
        <v>0</v>
      </c>
      <c r="E5" s="22">
        <v>25</v>
      </c>
      <c r="F5" s="50">
        <f>1/Dashboard!$B$2</f>
        <v>3.5714285714285712E-2</v>
      </c>
      <c r="G5" s="50">
        <f>MAX(0,1-F5/2-SUM(F6:F$55))</f>
        <v>0</v>
      </c>
      <c r="H5" s="23">
        <f t="shared" si="0"/>
        <v>0</v>
      </c>
    </row>
    <row r="6" spans="1:9">
      <c r="B6" s="21">
        <v>1960</v>
      </c>
      <c r="C6" s="3">
        <v>0</v>
      </c>
      <c r="D6" s="33">
        <v>0</v>
      </c>
      <c r="E6" s="22">
        <v>25</v>
      </c>
      <c r="F6" s="50">
        <f>1/Dashboard!$B$2</f>
        <v>3.5714285714285712E-2</v>
      </c>
      <c r="G6" s="50">
        <f>MAX(0,1-F6/2-SUM(F7:F$55))</f>
        <v>0</v>
      </c>
      <c r="H6" s="23">
        <f t="shared" si="0"/>
        <v>0</v>
      </c>
    </row>
    <row r="7" spans="1:9">
      <c r="B7" s="21">
        <v>1961</v>
      </c>
      <c r="C7" s="3">
        <v>0</v>
      </c>
      <c r="D7" s="33">
        <v>0</v>
      </c>
      <c r="E7" s="22">
        <v>25</v>
      </c>
      <c r="F7" s="50">
        <f>1/Dashboard!$B$2</f>
        <v>3.5714285714285712E-2</v>
      </c>
      <c r="G7" s="50">
        <f>MAX(0,1-F7/2-SUM(F8:F$55))</f>
        <v>0</v>
      </c>
      <c r="H7" s="23">
        <f t="shared" si="0"/>
        <v>0</v>
      </c>
    </row>
    <row r="8" spans="1:9">
      <c r="B8" s="21">
        <v>1962</v>
      </c>
      <c r="C8" s="3">
        <v>0</v>
      </c>
      <c r="D8" s="33">
        <v>0</v>
      </c>
      <c r="E8" s="22">
        <v>25</v>
      </c>
      <c r="F8" s="50">
        <f>1/Dashboard!$B$2</f>
        <v>3.5714285714285712E-2</v>
      </c>
      <c r="G8" s="50">
        <f>MAX(0,1-F8/2-SUM(F9:F$55))</f>
        <v>0</v>
      </c>
      <c r="H8" s="23">
        <f t="shared" si="0"/>
        <v>0</v>
      </c>
    </row>
    <row r="9" spans="1:9">
      <c r="B9" s="21">
        <v>1963</v>
      </c>
      <c r="C9" s="3">
        <v>986.16129033268942</v>
      </c>
      <c r="D9" s="33">
        <v>213762.26441609662</v>
      </c>
      <c r="E9" s="22">
        <v>25</v>
      </c>
      <c r="F9" s="50">
        <f>1/Dashboard!$B$2</f>
        <v>3.5714285714285712E-2</v>
      </c>
      <c r="G9" s="50">
        <f>MAX(0,1-F9/2-SUM(F10:F$55))</f>
        <v>0</v>
      </c>
      <c r="H9" s="23">
        <f t="shared" si="0"/>
        <v>0</v>
      </c>
    </row>
    <row r="10" spans="1:9">
      <c r="B10" s="21">
        <v>1964</v>
      </c>
      <c r="C10" s="3">
        <v>986.16129033268942</v>
      </c>
      <c r="D10" s="33">
        <v>218037.50970441854</v>
      </c>
      <c r="E10" s="22">
        <v>25</v>
      </c>
      <c r="F10" s="50">
        <f>1/Dashboard!$B$2</f>
        <v>3.5714285714285712E-2</v>
      </c>
      <c r="G10" s="50">
        <f>MAX(0,1-F10/2-SUM(F11:F$55))</f>
        <v>0</v>
      </c>
      <c r="H10" s="23">
        <f t="shared" si="0"/>
        <v>0</v>
      </c>
    </row>
    <row r="11" spans="1:9">
      <c r="B11" s="21">
        <v>1965</v>
      </c>
      <c r="C11" s="3">
        <v>986.16129033268942</v>
      </c>
      <c r="D11" s="33">
        <v>222398.25989850695</v>
      </c>
      <c r="E11" s="22">
        <v>25</v>
      </c>
      <c r="F11" s="50">
        <f>1/Dashboard!$B$2</f>
        <v>3.5714285714285712E-2</v>
      </c>
      <c r="G11" s="50">
        <f>MAX(0,1-F11/2-SUM(F12:F$55))</f>
        <v>0</v>
      </c>
      <c r="H11" s="23">
        <f t="shared" si="0"/>
        <v>0</v>
      </c>
    </row>
    <row r="12" spans="1:9">
      <c r="B12" s="21">
        <v>1966</v>
      </c>
      <c r="C12" s="3">
        <v>3563.0989518051019</v>
      </c>
      <c r="D12" s="33">
        <v>819618.00243601494</v>
      </c>
      <c r="E12" s="22">
        <v>25</v>
      </c>
      <c r="F12" s="50">
        <f>1/Dashboard!$B$2</f>
        <v>3.5714285714285712E-2</v>
      </c>
      <c r="G12" s="50">
        <f>MAX(0,1-F12/2-SUM(F13:F$55))</f>
        <v>0</v>
      </c>
      <c r="H12" s="23">
        <f t="shared" si="0"/>
        <v>0</v>
      </c>
    </row>
    <row r="13" spans="1:9">
      <c r="B13" s="21">
        <v>1967</v>
      </c>
      <c r="C13" s="3">
        <v>3472.8504395678406</v>
      </c>
      <c r="D13" s="33">
        <v>814835.34252326086</v>
      </c>
      <c r="E13" s="22">
        <v>25</v>
      </c>
      <c r="F13" s="50">
        <f>1/Dashboard!$B$2</f>
        <v>3.5714285714285712E-2</v>
      </c>
      <c r="G13" s="50">
        <f>MAX(0,1-F13/2-SUM(F14:F$55))</f>
        <v>0</v>
      </c>
      <c r="H13" s="23">
        <f t="shared" si="0"/>
        <v>0</v>
      </c>
    </row>
    <row r="14" spans="1:9">
      <c r="B14" s="21">
        <v>1968</v>
      </c>
      <c r="C14" s="3">
        <v>2923.4404862627748</v>
      </c>
      <c r="D14" s="33">
        <v>699645.75925476965</v>
      </c>
      <c r="E14" s="22">
        <v>25</v>
      </c>
      <c r="F14" s="50">
        <f>1/Dashboard!$B$2</f>
        <v>3.5714285714285712E-2</v>
      </c>
      <c r="G14" s="50">
        <f>MAX(0,1-F14/2-SUM(F15:F$55))</f>
        <v>0</v>
      </c>
      <c r="H14" s="23">
        <f t="shared" si="0"/>
        <v>0</v>
      </c>
    </row>
    <row r="15" spans="1:9">
      <c r="B15" s="21">
        <v>1969</v>
      </c>
      <c r="C15" s="3">
        <v>6503.6960121423062</v>
      </c>
      <c r="D15" s="33">
        <v>1587611.9328833453</v>
      </c>
      <c r="E15" s="22">
        <v>25</v>
      </c>
      <c r="F15" s="50">
        <f>1/Dashboard!$B$2</f>
        <v>3.5714285714285712E-2</v>
      </c>
      <c r="G15" s="50">
        <f>MAX(0,1-F15/2-SUM(F16:F$55))</f>
        <v>0</v>
      </c>
      <c r="H15" s="23">
        <f t="shared" si="0"/>
        <v>0</v>
      </c>
    </row>
    <row r="16" spans="1:9">
      <c r="B16" s="21">
        <v>1970</v>
      </c>
      <c r="C16" s="3">
        <v>3465.0151959889927</v>
      </c>
      <c r="D16" s="33">
        <v>862758.8761457873</v>
      </c>
      <c r="E16" s="22">
        <v>25</v>
      </c>
      <c r="F16" s="50">
        <f>1/Dashboard!$B$2</f>
        <v>3.5714285714285712E-2</v>
      </c>
      <c r="G16" s="50">
        <f>MAX(0,1-F16/2-SUM(F17:F$55))</f>
        <v>0</v>
      </c>
      <c r="H16" s="23">
        <f t="shared" si="0"/>
        <v>0</v>
      </c>
    </row>
    <row r="17" spans="2:8">
      <c r="B17" s="21">
        <v>1971</v>
      </c>
      <c r="C17" s="3">
        <v>4447.0622320609045</v>
      </c>
      <c r="D17" s="33">
        <v>1129425.7140006316</v>
      </c>
      <c r="E17" s="22">
        <v>25</v>
      </c>
      <c r="F17" s="50">
        <f>1/Dashboard!$B$2</f>
        <v>3.5714285714285712E-2</v>
      </c>
      <c r="G17" s="50">
        <f>MAX(0,1-F17/2-SUM(F18:F$55))</f>
        <v>0</v>
      </c>
      <c r="H17" s="23">
        <f t="shared" si="0"/>
        <v>0</v>
      </c>
    </row>
    <row r="18" spans="2:8">
      <c r="B18" s="21">
        <v>1972</v>
      </c>
      <c r="C18" s="3">
        <v>4678.5445593113936</v>
      </c>
      <c r="D18" s="33">
        <v>1211979.8686680279</v>
      </c>
      <c r="E18" s="22">
        <v>25</v>
      </c>
      <c r="F18" s="50">
        <f>1/Dashboard!$B$2</f>
        <v>3.5714285714285712E-2</v>
      </c>
      <c r="G18" s="50">
        <f>MAX(0,1-F18/2-SUM(F19:F$55))</f>
        <v>0</v>
      </c>
      <c r="H18" s="23">
        <f t="shared" si="0"/>
        <v>0</v>
      </c>
    </row>
    <row r="19" spans="2:8">
      <c r="B19" s="21">
        <v>1973</v>
      </c>
      <c r="C19" s="3">
        <v>3677.5677688851206</v>
      </c>
      <c r="D19" s="33">
        <v>971729.73473855807</v>
      </c>
      <c r="E19" s="22">
        <v>25</v>
      </c>
      <c r="F19" s="50">
        <f>1/Dashboard!$B$2</f>
        <v>3.5714285714285712E-2</v>
      </c>
      <c r="G19" s="50">
        <f>MAX(0,1-F19/2-SUM(F20:F$55))</f>
        <v>0</v>
      </c>
      <c r="H19" s="23">
        <f t="shared" si="0"/>
        <v>0</v>
      </c>
    </row>
    <row r="20" spans="2:8">
      <c r="B20" s="21">
        <v>1974</v>
      </c>
      <c r="C20" s="3">
        <v>4232.6084435484099</v>
      </c>
      <c r="D20" s="33">
        <v>1140756.8190035864</v>
      </c>
      <c r="E20" s="22">
        <v>25</v>
      </c>
      <c r="F20" s="50">
        <f>1/Dashboard!$B$2</f>
        <v>3.5714285714285712E-2</v>
      </c>
      <c r="G20" s="50">
        <f>MAX(0,1-F20/2-SUM(F21:F$55))</f>
        <v>0</v>
      </c>
      <c r="H20" s="23">
        <f t="shared" si="0"/>
        <v>0</v>
      </c>
    </row>
    <row r="21" spans="2:8">
      <c r="B21" s="21">
        <v>1975</v>
      </c>
      <c r="C21" s="3">
        <v>2048.6035848597012</v>
      </c>
      <c r="D21" s="33">
        <v>563174.6264350405</v>
      </c>
      <c r="E21" s="22">
        <v>25</v>
      </c>
      <c r="F21" s="50">
        <f>1/Dashboard!$B$2</f>
        <v>3.5714285714285712E-2</v>
      </c>
      <c r="G21" s="50">
        <f>MAX(0,1-F21/2-SUM(F22:F$55))</f>
        <v>0</v>
      </c>
      <c r="H21" s="23">
        <f t="shared" si="0"/>
        <v>0</v>
      </c>
    </row>
    <row r="22" spans="2:8">
      <c r="B22" s="21">
        <v>1976</v>
      </c>
      <c r="C22" s="3">
        <v>9204.1859100772454</v>
      </c>
      <c r="D22" s="33">
        <v>2580897.1925329529</v>
      </c>
      <c r="E22" s="22">
        <v>25</v>
      </c>
      <c r="F22" s="50">
        <f>1/Dashboard!$B$2</f>
        <v>3.5714285714285712E-2</v>
      </c>
      <c r="G22" s="50">
        <f>MAX(0,1-F22/2-SUM(F23:F$55))</f>
        <v>0</v>
      </c>
      <c r="H22" s="23">
        <f t="shared" si="0"/>
        <v>0</v>
      </c>
    </row>
    <row r="23" spans="2:8">
      <c r="B23" s="21">
        <v>1977</v>
      </c>
      <c r="C23" s="3">
        <v>2588.4420293660401</v>
      </c>
      <c r="D23" s="33">
        <v>740327.59534954093</v>
      </c>
      <c r="E23" s="22">
        <v>25</v>
      </c>
      <c r="F23" s="50">
        <f>1/Dashboard!$B$2</f>
        <v>3.5714285714285712E-2</v>
      </c>
      <c r="G23" s="50">
        <f>MAX(0,1-F23/2-SUM(F24:F$55))</f>
        <v>0</v>
      </c>
      <c r="H23" s="23">
        <f t="shared" si="0"/>
        <v>0</v>
      </c>
    </row>
    <row r="24" spans="2:8">
      <c r="B24" s="21">
        <v>1978</v>
      </c>
      <c r="C24" s="3">
        <v>8461.5970173807091</v>
      </c>
      <c r="D24" s="33">
        <v>659031.85</v>
      </c>
      <c r="E24" s="22">
        <v>25</v>
      </c>
      <c r="F24" s="50">
        <f>1/Dashboard!$B$2</f>
        <v>3.5714285714285712E-2</v>
      </c>
      <c r="G24" s="50">
        <f>MAX(0,1-F24/2-SUM(F25:F$55))</f>
        <v>0</v>
      </c>
      <c r="H24" s="23">
        <f t="shared" si="0"/>
        <v>0</v>
      </c>
    </row>
    <row r="25" spans="2:8">
      <c r="B25" s="21">
        <v>1979</v>
      </c>
      <c r="C25" s="3">
        <v>1495.7659001939026</v>
      </c>
      <c r="D25" s="33">
        <v>66748.679999999993</v>
      </c>
      <c r="E25" s="22">
        <v>25</v>
      </c>
      <c r="F25" s="50">
        <f>1/Dashboard!$B$2</f>
        <v>3.5714285714285712E-2</v>
      </c>
      <c r="G25" s="50">
        <f>MAX(0,1-F25/2-SUM(F26:F$55))</f>
        <v>0</v>
      </c>
      <c r="H25" s="23">
        <f t="shared" si="0"/>
        <v>0</v>
      </c>
    </row>
    <row r="26" spans="2:8">
      <c r="B26" s="21">
        <v>1980</v>
      </c>
      <c r="C26" s="3">
        <v>4023.2965389452984</v>
      </c>
      <c r="D26" s="33">
        <v>1552335.27</v>
      </c>
      <c r="E26" s="22">
        <v>25</v>
      </c>
      <c r="F26" s="50">
        <f>1/Dashboard!$B$2</f>
        <v>3.5714285714285712E-2</v>
      </c>
      <c r="G26" s="50">
        <f>MAX(0,1-F26/2-SUM(F27:F$55))</f>
        <v>0</v>
      </c>
      <c r="H26" s="23">
        <f t="shared" si="0"/>
        <v>0</v>
      </c>
    </row>
    <row r="27" spans="2:8">
      <c r="B27" s="21">
        <v>1981</v>
      </c>
      <c r="C27" s="3">
        <v>3789.4452311125174</v>
      </c>
      <c r="D27" s="33">
        <v>761483.85</v>
      </c>
      <c r="E27" s="22">
        <v>25</v>
      </c>
      <c r="F27" s="50">
        <f>1/Dashboard!$B$2</f>
        <v>3.5714285714285712E-2</v>
      </c>
      <c r="G27" s="50">
        <f>MAX(0,1-F27/2-SUM(F28:F$55))</f>
        <v>1.7857142857143127E-2</v>
      </c>
      <c r="H27" s="23">
        <f t="shared" si="0"/>
        <v>13597.925892857347</v>
      </c>
    </row>
    <row r="28" spans="2:8">
      <c r="B28" s="21">
        <v>1982</v>
      </c>
      <c r="C28" s="3">
        <v>3448.1584926674468</v>
      </c>
      <c r="D28" s="33">
        <v>769221.2</v>
      </c>
      <c r="E28" s="22">
        <v>25</v>
      </c>
      <c r="F28" s="50">
        <f>1/Dashboard!$B$2</f>
        <v>3.5714285714285712E-2</v>
      </c>
      <c r="G28" s="50">
        <f>MAX(0,1-F28/2-SUM(F29:F$55))</f>
        <v>5.3571428571428825E-2</v>
      </c>
      <c r="H28" s="23">
        <f t="shared" si="0"/>
        <v>41208.278571428767</v>
      </c>
    </row>
    <row r="29" spans="2:8">
      <c r="B29" s="21">
        <v>1983</v>
      </c>
      <c r="C29" s="3">
        <v>2918.7006477997329</v>
      </c>
      <c r="D29" s="33">
        <v>493986.81</v>
      </c>
      <c r="E29" s="22">
        <v>25</v>
      </c>
      <c r="F29" s="50">
        <f>1/Dashboard!$B$2</f>
        <v>3.5714285714285712E-2</v>
      </c>
      <c r="G29" s="50">
        <f>MAX(0,1-F29/2-SUM(F30:F$55))</f>
        <v>8.9285714285714524E-2</v>
      </c>
      <c r="H29" s="23">
        <f t="shared" si="0"/>
        <v>44105.965178571547</v>
      </c>
    </row>
    <row r="30" spans="2:8">
      <c r="B30" s="21">
        <v>1984</v>
      </c>
      <c r="C30" s="3">
        <v>3120.5738432914336</v>
      </c>
      <c r="D30" s="33">
        <v>597898.91</v>
      </c>
      <c r="E30" s="22">
        <v>25</v>
      </c>
      <c r="F30" s="50">
        <f>1/Dashboard!$B$2</f>
        <v>3.5714285714285712E-2</v>
      </c>
      <c r="G30" s="50">
        <f>MAX(0,1-F30/2-SUM(F31:F$55))</f>
        <v>0.12500000000000022</v>
      </c>
      <c r="H30" s="23">
        <f t="shared" si="0"/>
        <v>74737.363750000135</v>
      </c>
    </row>
    <row r="31" spans="2:8">
      <c r="B31" s="21">
        <v>1985</v>
      </c>
      <c r="C31" s="3">
        <v>2984.6147709494389</v>
      </c>
      <c r="D31" s="33">
        <v>478913.41</v>
      </c>
      <c r="E31" s="22">
        <v>25</v>
      </c>
      <c r="F31" s="50">
        <f>1/Dashboard!$B$2</f>
        <v>3.5714285714285712E-2</v>
      </c>
      <c r="G31" s="50">
        <f>MAX(0,1-F31/2-SUM(F32:F$55))</f>
        <v>0.16071428571428592</v>
      </c>
      <c r="H31" s="23">
        <f t="shared" si="0"/>
        <v>76968.226607142948</v>
      </c>
    </row>
    <row r="32" spans="2:8">
      <c r="B32" s="21">
        <v>1986</v>
      </c>
      <c r="C32" s="3">
        <v>2122.8394997965311</v>
      </c>
      <c r="D32" s="33">
        <v>695760.1</v>
      </c>
      <c r="E32" s="22">
        <v>25</v>
      </c>
      <c r="F32" s="50">
        <f>1/Dashboard!$B$2</f>
        <v>3.5714285714285712E-2</v>
      </c>
      <c r="G32" s="50">
        <f>MAX(0,1-F32/2-SUM(F33:F$55))</f>
        <v>0.19642857142857162</v>
      </c>
      <c r="H32" s="23">
        <f t="shared" si="0"/>
        <v>136667.16250000012</v>
      </c>
    </row>
    <row r="33" spans="2:8">
      <c r="B33" s="21">
        <v>1987</v>
      </c>
      <c r="C33" s="3">
        <v>1977.2533871170424</v>
      </c>
      <c r="D33" s="33">
        <v>1443562.9</v>
      </c>
      <c r="E33" s="22">
        <v>25</v>
      </c>
      <c r="F33" s="50">
        <f>1/Dashboard!$B$2</f>
        <v>3.5714285714285712E-2</v>
      </c>
      <c r="G33" s="50">
        <f>MAX(0,1-F33/2-SUM(F34:F$55))</f>
        <v>0.23214285714285732</v>
      </c>
      <c r="H33" s="23">
        <f t="shared" si="0"/>
        <v>335112.81607142882</v>
      </c>
    </row>
    <row r="34" spans="2:8">
      <c r="B34" s="21">
        <v>1988</v>
      </c>
      <c r="C34" s="3">
        <v>2154.992606929849</v>
      </c>
      <c r="D34" s="33">
        <v>718559.73</v>
      </c>
      <c r="E34" s="22">
        <v>25</v>
      </c>
      <c r="F34" s="50">
        <f>1/Dashboard!$B$2</f>
        <v>3.5714285714285712E-2</v>
      </c>
      <c r="G34" s="50">
        <f>MAX(0,1-F34/2-SUM(F35:F$55))</f>
        <v>0.26785714285714302</v>
      </c>
      <c r="H34" s="23">
        <f t="shared" si="0"/>
        <v>192471.3562500001</v>
      </c>
    </row>
    <row r="35" spans="2:8">
      <c r="B35" s="21">
        <v>1989</v>
      </c>
      <c r="C35" s="3">
        <v>5279.3496899150596</v>
      </c>
      <c r="D35" s="33">
        <v>691823.48</v>
      </c>
      <c r="E35" s="22">
        <v>25</v>
      </c>
      <c r="F35" s="50">
        <f>1/Dashboard!$B$2</f>
        <v>3.5714285714285712E-2</v>
      </c>
      <c r="G35" s="50">
        <f>MAX(0,1-F35/2-SUM(F36:F$55))</f>
        <v>0.30357142857142871</v>
      </c>
      <c r="H35" s="23">
        <f t="shared" si="0"/>
        <v>210017.84214285723</v>
      </c>
    </row>
    <row r="36" spans="2:8">
      <c r="B36" s="21">
        <v>1990</v>
      </c>
      <c r="C36" s="3">
        <v>3576.7849096258096</v>
      </c>
      <c r="D36" s="33">
        <v>1115875.8700000001</v>
      </c>
      <c r="E36" s="22">
        <v>25</v>
      </c>
      <c r="F36" s="50">
        <f>1/Dashboard!$B$2</f>
        <v>3.5714285714285712E-2</v>
      </c>
      <c r="G36" s="50">
        <f>MAX(0,1-F36/2-SUM(F37:F$55))</f>
        <v>0.33928571428571441</v>
      </c>
      <c r="H36" s="23">
        <f t="shared" ref="H36:H54" si="1">D36*G36</f>
        <v>378600.74160714302</v>
      </c>
    </row>
    <row r="37" spans="2:8">
      <c r="B37" s="21">
        <v>1991</v>
      </c>
      <c r="C37" s="3">
        <v>2410.6991172970934</v>
      </c>
      <c r="D37" s="33">
        <v>759014.66</v>
      </c>
      <c r="E37" s="22">
        <v>25</v>
      </c>
      <c r="F37" s="50">
        <f>1/Dashboard!$B$2</f>
        <v>3.5714285714285712E-2</v>
      </c>
      <c r="G37" s="50">
        <f>MAX(0,1-F37/2-SUM(F38:F$55))</f>
        <v>0.37500000000000011</v>
      </c>
      <c r="H37" s="23">
        <f t="shared" si="1"/>
        <v>284630.49750000011</v>
      </c>
    </row>
    <row r="38" spans="2:8">
      <c r="B38" s="21">
        <v>1992</v>
      </c>
      <c r="C38" s="3">
        <v>1766.3477243499801</v>
      </c>
      <c r="D38" s="33">
        <v>818759.73</v>
      </c>
      <c r="E38" s="22">
        <v>25</v>
      </c>
      <c r="F38" s="50">
        <f>1/Dashboard!$B$2</f>
        <v>3.5714285714285712E-2</v>
      </c>
      <c r="G38" s="50">
        <f>MAX(0,1-F38/2-SUM(F39:F$55))</f>
        <v>0.41071428571428581</v>
      </c>
      <c r="H38" s="23">
        <f t="shared" si="1"/>
        <v>336276.3176785715</v>
      </c>
    </row>
    <row r="39" spans="2:8">
      <c r="B39" s="21">
        <v>1993</v>
      </c>
      <c r="C39" s="3">
        <v>2098.698266550165</v>
      </c>
      <c r="D39" s="33">
        <v>855063.96</v>
      </c>
      <c r="E39" s="22">
        <v>25</v>
      </c>
      <c r="F39" s="50">
        <f>1/Dashboard!$B$2</f>
        <v>3.5714285714285712E-2</v>
      </c>
      <c r="G39" s="50">
        <f>MAX(0,1-F39/2-SUM(F40:F$55))</f>
        <v>0.44642857142857151</v>
      </c>
      <c r="H39" s="23">
        <f t="shared" si="1"/>
        <v>381724.98214285722</v>
      </c>
    </row>
    <row r="40" spans="2:8">
      <c r="B40" s="21">
        <v>1994</v>
      </c>
      <c r="C40" s="3">
        <v>2650.9725553046737</v>
      </c>
      <c r="D40" s="33">
        <v>975065.68</v>
      </c>
      <c r="E40" s="22">
        <v>25</v>
      </c>
      <c r="F40" s="50">
        <f>1/Dashboard!$B$2</f>
        <v>3.5714285714285712E-2</v>
      </c>
      <c r="G40" s="50">
        <f>MAX(0,1-F40/2-SUM(F41:F$55))</f>
        <v>0.48214285714285726</v>
      </c>
      <c r="H40" s="23">
        <f t="shared" si="1"/>
        <v>470120.95285714301</v>
      </c>
    </row>
    <row r="41" spans="2:8">
      <c r="B41" s="21">
        <v>1995</v>
      </c>
      <c r="C41" s="3">
        <v>2855.0261635284551</v>
      </c>
      <c r="D41" s="33">
        <v>794990.72</v>
      </c>
      <c r="E41" s="22">
        <v>25</v>
      </c>
      <c r="F41" s="50">
        <f>1/Dashboard!$B$2</f>
        <v>3.5714285714285712E-2</v>
      </c>
      <c r="G41" s="50">
        <f>MAX(0,1-F41/2-SUM(F42:F$55))</f>
        <v>0.51785714285714302</v>
      </c>
      <c r="H41" s="23">
        <f t="shared" si="1"/>
        <v>411691.622857143</v>
      </c>
    </row>
    <row r="42" spans="2:8">
      <c r="B42" s="21">
        <v>1996</v>
      </c>
      <c r="C42" s="3">
        <v>2832.505275689703</v>
      </c>
      <c r="D42" s="33">
        <v>951479.1</v>
      </c>
      <c r="E42" s="22">
        <v>25</v>
      </c>
      <c r="F42" s="50">
        <f>1/Dashboard!$B$2</f>
        <v>3.5714285714285712E-2</v>
      </c>
      <c r="G42" s="50">
        <f>MAX(0,1-F42/2-SUM(F43:F$55))</f>
        <v>0.5535714285714286</v>
      </c>
      <c r="H42" s="23">
        <f t="shared" si="1"/>
        <v>526711.64464285714</v>
      </c>
    </row>
    <row r="43" spans="2:8">
      <c r="B43" s="21">
        <v>1997</v>
      </c>
      <c r="C43" s="3">
        <v>2118.2831671701456</v>
      </c>
      <c r="D43" s="33">
        <v>826253.03</v>
      </c>
      <c r="E43" s="22">
        <v>25</v>
      </c>
      <c r="F43" s="50">
        <f>1/Dashboard!$B$2</f>
        <v>3.5714285714285712E-2</v>
      </c>
      <c r="G43" s="50">
        <f>MAX(0,1-F43/2-SUM(F44:F$55))</f>
        <v>0.58928571428571441</v>
      </c>
      <c r="H43" s="23">
        <f t="shared" si="1"/>
        <v>486899.10696428583</v>
      </c>
    </row>
    <row r="44" spans="2:8">
      <c r="B44" s="21">
        <v>1998</v>
      </c>
      <c r="C44" s="3">
        <v>1766.3117661387626</v>
      </c>
      <c r="D44" s="33">
        <v>-495771.07</v>
      </c>
      <c r="E44" s="22">
        <v>25</v>
      </c>
      <c r="F44" s="50">
        <f>1/Dashboard!$B$2</f>
        <v>3.5714285714285712E-2</v>
      </c>
      <c r="G44" s="50">
        <f>MAX(0,1-F44/2-SUM(F45:F$55))</f>
        <v>0.625</v>
      </c>
      <c r="H44" s="23">
        <f t="shared" si="1"/>
        <v>-309856.91875000001</v>
      </c>
    </row>
    <row r="45" spans="2:8">
      <c r="B45" s="21">
        <v>1999</v>
      </c>
      <c r="C45" s="3">
        <v>2066.6485722882489</v>
      </c>
      <c r="D45" s="33">
        <v>1539618.67</v>
      </c>
      <c r="E45" s="22">
        <v>25</v>
      </c>
      <c r="F45" s="50">
        <f>1/Dashboard!$B$2</f>
        <v>3.5714285714285712E-2</v>
      </c>
      <c r="G45" s="50">
        <f>MAX(0,1-F45/2-SUM(F46:F$55))</f>
        <v>0.66071428571428581</v>
      </c>
      <c r="H45" s="23">
        <f t="shared" si="1"/>
        <v>1017248.0498214287</v>
      </c>
    </row>
    <row r="46" spans="2:8">
      <c r="B46" s="21">
        <v>2000</v>
      </c>
      <c r="C46" s="3">
        <v>2002.197761278097</v>
      </c>
      <c r="D46" s="33">
        <v>326773.8</v>
      </c>
      <c r="E46" s="22">
        <v>25</v>
      </c>
      <c r="F46" s="50">
        <f>1/Dashboard!$B$2</f>
        <v>3.5714285714285712E-2</v>
      </c>
      <c r="G46" s="50">
        <f>MAX(0,1-F46/2-SUM(F47:F$55))</f>
        <v>0.6964285714285714</v>
      </c>
      <c r="H46" s="23">
        <f t="shared" si="1"/>
        <v>227574.61071428569</v>
      </c>
    </row>
    <row r="47" spans="2:8">
      <c r="B47" s="21">
        <v>2001</v>
      </c>
      <c r="C47" s="3">
        <v>2129.1222258282764</v>
      </c>
      <c r="D47" s="33">
        <v>267193.74</v>
      </c>
      <c r="E47" s="22">
        <v>25</v>
      </c>
      <c r="F47" s="50">
        <f>1/Dashboard!$B$2</f>
        <v>3.5714285714285712E-2</v>
      </c>
      <c r="G47" s="50">
        <f>MAX(0,1-F47/2-SUM(F48:F$55))</f>
        <v>0.73214285714285721</v>
      </c>
      <c r="H47" s="23">
        <f t="shared" si="1"/>
        <v>195623.98821428572</v>
      </c>
    </row>
    <row r="48" spans="2:8">
      <c r="B48" s="21">
        <v>2002</v>
      </c>
      <c r="C48" s="3">
        <v>1655.7648064685857</v>
      </c>
      <c r="D48" s="33">
        <v>298639.67</v>
      </c>
      <c r="E48" s="22">
        <v>25</v>
      </c>
      <c r="F48" s="50">
        <f>1/Dashboard!$B$2</f>
        <v>3.5714285714285712E-2</v>
      </c>
      <c r="G48" s="50">
        <f>MAX(0,1-F48/2-SUM(F49:F$55))</f>
        <v>0.76785714285714279</v>
      </c>
      <c r="H48" s="23">
        <f t="shared" si="1"/>
        <v>229312.60374999998</v>
      </c>
    </row>
    <row r="49" spans="1:8">
      <c r="B49" s="21">
        <v>2003</v>
      </c>
      <c r="C49" s="3">
        <v>1302.7190645294827</v>
      </c>
      <c r="D49" s="33">
        <v>912944.89</v>
      </c>
      <c r="E49" s="22">
        <v>25</v>
      </c>
      <c r="F49" s="50">
        <f>1/Dashboard!$B$2</f>
        <v>3.5714285714285712E-2</v>
      </c>
      <c r="G49" s="50">
        <f>MAX(0,1-F49/2-SUM(F50:F$55))</f>
        <v>0.8035714285714286</v>
      </c>
      <c r="H49" s="23">
        <f t="shared" si="1"/>
        <v>733616.42946428573</v>
      </c>
    </row>
    <row r="50" spans="1:8">
      <c r="B50" s="21">
        <v>2004</v>
      </c>
      <c r="C50" s="3">
        <v>706.09148387820562</v>
      </c>
      <c r="D50" s="33">
        <v>526932.97</v>
      </c>
      <c r="E50" s="22">
        <v>25</v>
      </c>
      <c r="F50" s="50">
        <f>1/Dashboard!$B$2</f>
        <v>3.5714285714285712E-2</v>
      </c>
      <c r="G50" s="50">
        <f>MAX(0,1-F50/2-SUM(F51:F$55))</f>
        <v>0.83928571428571419</v>
      </c>
      <c r="H50" s="23">
        <f t="shared" si="1"/>
        <v>442247.3141071428</v>
      </c>
    </row>
    <row r="51" spans="1:8">
      <c r="B51" s="21">
        <v>2005</v>
      </c>
      <c r="C51" s="3">
        <v>1536.43929033833</v>
      </c>
      <c r="D51" s="33">
        <v>1152229.99</v>
      </c>
      <c r="E51" s="22">
        <v>25</v>
      </c>
      <c r="F51" s="50">
        <f>1/Dashboard!$B$2</f>
        <v>3.5714285714285712E-2</v>
      </c>
      <c r="G51" s="50">
        <f>MAX(0,1-F51/2-SUM(F52:F$55))</f>
        <v>0.875</v>
      </c>
      <c r="H51" s="23">
        <f t="shared" si="1"/>
        <v>1008201.24125</v>
      </c>
    </row>
    <row r="52" spans="1:8">
      <c r="B52" s="21">
        <v>2006</v>
      </c>
      <c r="C52" s="3">
        <v>1347.2494971290641</v>
      </c>
      <c r="D52" s="33">
        <v>-923157.44</v>
      </c>
      <c r="E52" s="22">
        <v>25</v>
      </c>
      <c r="F52" s="50">
        <f>1/Dashboard!$B$2</f>
        <v>3.5714285714285712E-2</v>
      </c>
      <c r="G52" s="50">
        <f>MAX(0,1-F52/2-SUM(F53:F$55))</f>
        <v>0.9107142857142857</v>
      </c>
      <c r="H52" s="23">
        <f t="shared" si="1"/>
        <v>-840732.66857142851</v>
      </c>
    </row>
    <row r="53" spans="1:8">
      <c r="B53" s="21">
        <v>2007</v>
      </c>
      <c r="C53" s="3">
        <v>1583.888154189372</v>
      </c>
      <c r="D53" s="33">
        <v>-25201.180000000168</v>
      </c>
      <c r="E53" s="22">
        <v>25</v>
      </c>
      <c r="F53" s="50">
        <f>1/Dashboard!$B$2</f>
        <v>3.5714285714285712E-2</v>
      </c>
      <c r="G53" s="50">
        <f>MAX(0,1-F53/2-SUM(F54:F$55))</f>
        <v>0.9464285714285714</v>
      </c>
      <c r="H53" s="23">
        <f t="shared" si="1"/>
        <v>-23851.116785714443</v>
      </c>
    </row>
    <row r="54" spans="1:8">
      <c r="B54" s="21">
        <v>2008</v>
      </c>
      <c r="C54" s="3">
        <v>2748.1901181289545</v>
      </c>
      <c r="D54" s="33">
        <v>1987093.22</v>
      </c>
      <c r="E54" s="22">
        <v>25</v>
      </c>
      <c r="F54" s="50">
        <f>1/Dashboard!$B$2</f>
        <v>3.5714285714285712E-2</v>
      </c>
      <c r="G54" s="50">
        <f>MAX(0,1-F54/2-SUM(F55:F$55))</f>
        <v>0.9821428571428571</v>
      </c>
      <c r="H54" s="23">
        <f t="shared" si="1"/>
        <v>1951609.4124999999</v>
      </c>
    </row>
    <row r="55" spans="1:8" ht="15">
      <c r="C55" s="34"/>
      <c r="D55" s="34"/>
      <c r="H55" s="13"/>
    </row>
    <row r="56" spans="1:8" ht="13.5" customHeight="1">
      <c r="B56" s="35"/>
      <c r="D56" s="34"/>
      <c r="G56" s="26" t="s">
        <v>51</v>
      </c>
      <c r="H56" s="17">
        <f>SUM(H4:H54)</f>
        <v>9032535.748928573</v>
      </c>
    </row>
    <row r="57" spans="1:8">
      <c r="D57" s="34"/>
    </row>
    <row r="58" spans="1:8" ht="15">
      <c r="A58" s="27" t="s">
        <v>12</v>
      </c>
      <c r="B58" s="21">
        <v>1958</v>
      </c>
      <c r="C58" s="2">
        <v>0</v>
      </c>
      <c r="D58" s="39">
        <v>0</v>
      </c>
      <c r="H58" s="23">
        <f t="shared" ref="H58:H89" si="2">D58*G4</f>
        <v>0</v>
      </c>
    </row>
    <row r="59" spans="1:8">
      <c r="B59" s="21">
        <v>1959</v>
      </c>
      <c r="C59" s="2">
        <v>0</v>
      </c>
      <c r="D59" s="39">
        <v>0</v>
      </c>
      <c r="H59" s="23">
        <f t="shared" si="2"/>
        <v>0</v>
      </c>
    </row>
    <row r="60" spans="1:8">
      <c r="B60" s="21">
        <v>1960</v>
      </c>
      <c r="C60" s="2">
        <v>0</v>
      </c>
      <c r="D60" s="39">
        <v>0</v>
      </c>
      <c r="H60" s="23">
        <f t="shared" si="2"/>
        <v>0</v>
      </c>
    </row>
    <row r="61" spans="1:8">
      <c r="B61" s="21">
        <v>1961</v>
      </c>
      <c r="C61" s="2">
        <v>0</v>
      </c>
      <c r="D61" s="39">
        <v>0</v>
      </c>
      <c r="H61" s="23">
        <f t="shared" si="2"/>
        <v>0</v>
      </c>
    </row>
    <row r="62" spans="1:8">
      <c r="B62" s="21">
        <v>1962</v>
      </c>
      <c r="C62" s="2">
        <v>0</v>
      </c>
      <c r="D62" s="39">
        <v>0</v>
      </c>
      <c r="H62" s="23">
        <f t="shared" si="2"/>
        <v>0</v>
      </c>
    </row>
    <row r="63" spans="1:8">
      <c r="B63" s="21">
        <v>1963</v>
      </c>
      <c r="C63" s="2">
        <v>5.6732223157008459</v>
      </c>
      <c r="D63" s="39">
        <v>18591.49387856917</v>
      </c>
      <c r="H63" s="23">
        <f t="shared" si="2"/>
        <v>0</v>
      </c>
    </row>
    <row r="64" spans="1:8">
      <c r="B64" s="21">
        <v>1964</v>
      </c>
      <c r="C64" s="3">
        <v>5.6732223157008459</v>
      </c>
      <c r="D64" s="39">
        <v>18963.323756140548</v>
      </c>
      <c r="H64" s="23">
        <f t="shared" si="2"/>
        <v>0</v>
      </c>
    </row>
    <row r="65" spans="2:8">
      <c r="B65" s="21">
        <v>1965</v>
      </c>
      <c r="C65" s="3">
        <v>5.6732223157008459</v>
      </c>
      <c r="D65" s="39">
        <v>19342.590231263359</v>
      </c>
      <c r="H65" s="23">
        <f t="shared" si="2"/>
        <v>0</v>
      </c>
    </row>
    <row r="66" spans="2:8">
      <c r="B66" s="21">
        <v>1966</v>
      </c>
      <c r="C66" s="3">
        <v>20.497917211505591</v>
      </c>
      <c r="D66" s="39">
        <v>71284.438891389378</v>
      </c>
      <c r="H66" s="23">
        <f t="shared" si="2"/>
        <v>0</v>
      </c>
    </row>
    <row r="67" spans="2:8">
      <c r="B67" s="21">
        <v>1967</v>
      </c>
      <c r="C67" s="3">
        <v>19.978732491315952</v>
      </c>
      <c r="D67" s="39">
        <v>70868.477764040144</v>
      </c>
      <c r="H67" s="23">
        <f t="shared" si="2"/>
        <v>0</v>
      </c>
    </row>
    <row r="68" spans="2:8">
      <c r="B68" s="21">
        <v>1968</v>
      </c>
      <c r="C68" s="3">
        <v>16.81806816782893</v>
      </c>
      <c r="D68" s="39">
        <v>60850.121914092357</v>
      </c>
      <c r="H68" s="23">
        <f t="shared" si="2"/>
        <v>0</v>
      </c>
    </row>
    <row r="69" spans="2:8">
      <c r="B69" s="21">
        <v>1969</v>
      </c>
      <c r="C69" s="3">
        <v>37.414684303997433</v>
      </c>
      <c r="D69" s="39">
        <v>138078.98981781871</v>
      </c>
      <c r="H69" s="23">
        <f t="shared" si="2"/>
        <v>0</v>
      </c>
    </row>
    <row r="70" spans="2:8">
      <c r="B70" s="21">
        <v>1970</v>
      </c>
      <c r="C70" s="3">
        <v>19.933657634742055</v>
      </c>
      <c r="D70" s="39">
        <v>75036.519697991083</v>
      </c>
      <c r="H70" s="23">
        <f t="shared" si="2"/>
        <v>0</v>
      </c>
    </row>
    <row r="71" spans="2:8">
      <c r="B71" s="21">
        <v>1971</v>
      </c>
      <c r="C71" s="3">
        <v>25.583211328166286</v>
      </c>
      <c r="D71" s="39">
        <v>98229.270285369406</v>
      </c>
      <c r="H71" s="23">
        <f t="shared" si="2"/>
        <v>0</v>
      </c>
    </row>
    <row r="72" spans="2:8">
      <c r="B72" s="21">
        <v>1972</v>
      </c>
      <c r="C72" s="3">
        <v>26.914890757810905</v>
      </c>
      <c r="D72" s="39">
        <v>105409.23287297461</v>
      </c>
      <c r="H72" s="23">
        <f t="shared" si="2"/>
        <v>0</v>
      </c>
    </row>
    <row r="73" spans="2:8">
      <c r="B73" s="21">
        <v>1973</v>
      </c>
      <c r="C73" s="3">
        <v>21.156437327714126</v>
      </c>
      <c r="D73" s="39">
        <v>84514.015906238463</v>
      </c>
      <c r="H73" s="23">
        <f t="shared" si="2"/>
        <v>0</v>
      </c>
    </row>
    <row r="74" spans="2:8">
      <c r="B74" s="21">
        <v>1974</v>
      </c>
      <c r="C74" s="3">
        <v>24.349494257132974</v>
      </c>
      <c r="D74" s="39">
        <v>99214.76774852215</v>
      </c>
      <c r="H74" s="23">
        <f t="shared" si="2"/>
        <v>0</v>
      </c>
    </row>
    <row r="75" spans="2:8">
      <c r="B75" s="21">
        <v>1975</v>
      </c>
      <c r="C75" s="3">
        <v>11.785276594795128</v>
      </c>
      <c r="D75" s="39">
        <v>48980.850986644524</v>
      </c>
      <c r="H75" s="23">
        <f t="shared" si="2"/>
        <v>0</v>
      </c>
    </row>
    <row r="76" spans="2:8">
      <c r="B76" s="21">
        <v>1976</v>
      </c>
      <c r="C76" s="3">
        <v>52.950154720931671</v>
      </c>
      <c r="D76" s="39">
        <v>224467.74919446235</v>
      </c>
      <c r="H76" s="23">
        <f t="shared" si="2"/>
        <v>0</v>
      </c>
    </row>
    <row r="77" spans="2:8">
      <c r="B77" s="21">
        <v>1977</v>
      </c>
      <c r="C77" s="3">
        <v>14.890877615915512</v>
      </c>
      <c r="D77" s="39">
        <v>64388.333435152301</v>
      </c>
      <c r="H77" s="23">
        <f t="shared" si="2"/>
        <v>0</v>
      </c>
    </row>
    <row r="78" spans="2:8">
      <c r="B78" s="21">
        <v>1978</v>
      </c>
      <c r="C78" s="3">
        <v>48.678164004264701</v>
      </c>
      <c r="D78" s="39">
        <v>214694.66437619508</v>
      </c>
      <c r="H78" s="23">
        <f t="shared" si="2"/>
        <v>0</v>
      </c>
    </row>
    <row r="79" spans="2:8">
      <c r="B79" s="21">
        <v>1979</v>
      </c>
      <c r="C79" s="3">
        <v>8.6048931013928325</v>
      </c>
      <c r="D79" s="39">
        <v>38710.850494677892</v>
      </c>
      <c r="H79" s="23">
        <f t="shared" si="2"/>
        <v>0</v>
      </c>
    </row>
    <row r="80" spans="2:8">
      <c r="B80" s="21">
        <v>1980</v>
      </c>
      <c r="C80" s="3">
        <v>23.145357591278227</v>
      </c>
      <c r="D80" s="39">
        <v>106206.54970846041</v>
      </c>
      <c r="H80" s="23">
        <f t="shared" si="2"/>
        <v>0</v>
      </c>
    </row>
    <row r="81" spans="2:8">
      <c r="B81" s="21">
        <v>1981</v>
      </c>
      <c r="C81" s="3">
        <v>21.800049809317741</v>
      </c>
      <c r="D81" s="39">
        <v>102034.03537323356</v>
      </c>
      <c r="H81" s="23">
        <f t="shared" si="2"/>
        <v>1822.0363459506268</v>
      </c>
    </row>
    <row r="82" spans="2:8">
      <c r="B82" s="21">
        <v>1982</v>
      </c>
      <c r="C82" s="3">
        <v>19.836683816776965</v>
      </c>
      <c r="D82" s="39">
        <v>94701.491706282221</v>
      </c>
      <c r="H82" s="23">
        <f t="shared" si="2"/>
        <v>5073.2941985508569</v>
      </c>
    </row>
    <row r="83" spans="2:8">
      <c r="B83" s="21">
        <v>1983</v>
      </c>
      <c r="C83" s="3">
        <v>16.790800663410586</v>
      </c>
      <c r="D83" s="39">
        <v>81763.472269060891</v>
      </c>
      <c r="H83" s="23">
        <f t="shared" si="2"/>
        <v>7300.3100240233134</v>
      </c>
    </row>
    <row r="84" spans="2:8">
      <c r="B84" s="21">
        <v>1984</v>
      </c>
      <c r="C84" s="3">
        <v>17.952143669704199</v>
      </c>
      <c r="D84" s="39">
        <v>89167.051836473023</v>
      </c>
      <c r="H84" s="23">
        <f t="shared" si="2"/>
        <v>11145.881479559148</v>
      </c>
    </row>
    <row r="85" spans="2:8">
      <c r="B85" s="21">
        <v>1985</v>
      </c>
      <c r="C85" s="3">
        <v>17.169993679845668</v>
      </c>
      <c r="D85" s="39">
        <v>86987.810455624422</v>
      </c>
      <c r="H85" s="23">
        <f t="shared" si="2"/>
        <v>13980.183823225372</v>
      </c>
    </row>
    <row r="86" spans="2:8">
      <c r="B86" s="21">
        <v>1986</v>
      </c>
      <c r="C86" s="3">
        <v>12.212343498936146</v>
      </c>
      <c r="D86" s="39">
        <v>63108.440348841359</v>
      </c>
      <c r="H86" s="23">
        <f t="shared" si="2"/>
        <v>12396.300782808135</v>
      </c>
    </row>
    <row r="87" spans="2:8">
      <c r="B87" s="21">
        <v>1987</v>
      </c>
      <c r="C87" s="3">
        <v>11.374810742980197</v>
      </c>
      <c r="D87" s="39">
        <v>59956.018811750975</v>
      </c>
      <c r="H87" s="23">
        <f t="shared" si="2"/>
        <v>13918.361509870772</v>
      </c>
    </row>
    <row r="88" spans="2:8">
      <c r="B88" s="21">
        <v>1988</v>
      </c>
      <c r="C88" s="3">
        <v>12.397314990614067</v>
      </c>
      <c r="D88" s="39">
        <v>66652.495671296841</v>
      </c>
      <c r="H88" s="23">
        <f t="shared" si="2"/>
        <v>17853.347054811664</v>
      </c>
    </row>
    <row r="89" spans="2:8">
      <c r="B89" s="21">
        <v>1989</v>
      </c>
      <c r="C89" s="3">
        <v>30.371223010700685</v>
      </c>
      <c r="D89" s="39">
        <v>166552.52915821076</v>
      </c>
      <c r="H89" s="23">
        <f t="shared" si="2"/>
        <v>50560.589208742575</v>
      </c>
    </row>
    <row r="90" spans="2:8">
      <c r="B90" s="21">
        <v>1990</v>
      </c>
      <c r="C90" s="3">
        <v>20.57665025657775</v>
      </c>
      <c r="D90" s="39">
        <v>115096.94566603702</v>
      </c>
      <c r="H90" s="23">
        <f t="shared" ref="H90:H108" si="3">D90*G36</f>
        <v>39050.749422405432</v>
      </c>
    </row>
    <row r="91" spans="2:8">
      <c r="B91" s="21">
        <v>1991</v>
      </c>
      <c r="C91" s="3">
        <v>13.868352127344552</v>
      </c>
      <c r="D91" s="39">
        <v>79125.078688818612</v>
      </c>
      <c r="H91" s="23">
        <f t="shared" si="3"/>
        <v>29671.904508306987</v>
      </c>
    </row>
    <row r="92" spans="2:8">
      <c r="B92" s="21">
        <v>1992</v>
      </c>
      <c r="C92" s="3">
        <v>10.161505450785933</v>
      </c>
      <c r="D92" s="39">
        <v>59135.397574818635</v>
      </c>
      <c r="H92" s="23">
        <f t="shared" si="3"/>
        <v>24287.752575371946</v>
      </c>
    </row>
    <row r="93" spans="2:8">
      <c r="B93" s="21">
        <v>1993</v>
      </c>
      <c r="C93" s="3">
        <v>12.073462988694644</v>
      </c>
      <c r="D93" s="39">
        <v>71667.374302674449</v>
      </c>
      <c r="H93" s="23">
        <f t="shared" si="3"/>
        <v>31994.363527979669</v>
      </c>
    </row>
    <row r="94" spans="2:8">
      <c r="B94" s="21">
        <v>1994</v>
      </c>
      <c r="C94" s="3">
        <v>15.250605358877202</v>
      </c>
      <c r="D94" s="39">
        <v>92337.24081424452</v>
      </c>
      <c r="H94" s="23">
        <f t="shared" si="3"/>
        <v>44519.741106867907</v>
      </c>
    </row>
    <row r="95" spans="2:8">
      <c r="B95" s="21">
        <v>1995</v>
      </c>
      <c r="C95" s="3">
        <v>16.424491917924652</v>
      </c>
      <c r="D95" s="39">
        <v>101433.62013404375</v>
      </c>
      <c r="H95" s="23">
        <f t="shared" si="3"/>
        <v>52528.124712272678</v>
      </c>
    </row>
    <row r="96" spans="2:8">
      <c r="B96" s="21">
        <v>1996</v>
      </c>
      <c r="C96" s="3">
        <v>16.294932986025085</v>
      </c>
      <c r="D96" s="39">
        <v>102646.16597525029</v>
      </c>
      <c r="H96" s="23">
        <f t="shared" si="3"/>
        <v>56821.984736299273</v>
      </c>
    </row>
    <row r="97" spans="1:8">
      <c r="B97" s="21">
        <v>1997</v>
      </c>
      <c r="C97" s="3">
        <v>12.186131673155552</v>
      </c>
      <c r="D97" s="39">
        <v>78298.995724596141</v>
      </c>
      <c r="H97" s="23">
        <f t="shared" si="3"/>
        <v>46140.47962342274</v>
      </c>
    </row>
    <row r="98" spans="1:8">
      <c r="B98" s="21">
        <v>1998</v>
      </c>
      <c r="C98" s="3">
        <v>10.161298589161662</v>
      </c>
      <c r="D98" s="39">
        <v>66594.706675670866</v>
      </c>
      <c r="H98" s="23">
        <f t="shared" si="3"/>
        <v>41621.691672294291</v>
      </c>
    </row>
    <row r="99" spans="1:8">
      <c r="B99" s="21">
        <v>1999</v>
      </c>
      <c r="C99" s="3">
        <v>11.889086414111441</v>
      </c>
      <c r="D99" s="39">
        <v>79476.576714184746</v>
      </c>
      <c r="H99" s="23">
        <f t="shared" si="3"/>
        <v>52511.309614729216</v>
      </c>
    </row>
    <row r="100" spans="1:8">
      <c r="B100" s="21">
        <v>2000</v>
      </c>
      <c r="C100" s="3">
        <v>11.518311589676324</v>
      </c>
      <c r="D100" s="39">
        <v>78537.968490161322</v>
      </c>
      <c r="H100" s="23">
        <f t="shared" si="3"/>
        <v>54696.085198505207</v>
      </c>
    </row>
    <row r="101" spans="1:8">
      <c r="B101" s="21">
        <v>2001</v>
      </c>
      <c r="C101" s="3">
        <v>12.248486979598125</v>
      </c>
      <c r="D101" s="39">
        <v>85187.026111048137</v>
      </c>
      <c r="H101" s="23">
        <f t="shared" si="3"/>
        <v>62369.072688445965</v>
      </c>
    </row>
    <row r="102" spans="1:8">
      <c r="B102" s="21">
        <v>2002</v>
      </c>
      <c r="C102" s="3">
        <v>9.5253402680617203</v>
      </c>
      <c r="D102" s="39">
        <v>38634.18</v>
      </c>
      <c r="H102" s="23">
        <f t="shared" si="3"/>
        <v>29665.53107142857</v>
      </c>
    </row>
    <row r="103" spans="1:8">
      <c r="B103" s="21">
        <v>2003</v>
      </c>
      <c r="C103" s="3">
        <v>7.4943266790408174</v>
      </c>
      <c r="D103" s="39">
        <v>54241.31</v>
      </c>
      <c r="H103" s="23">
        <f t="shared" si="3"/>
        <v>43586.766964285714</v>
      </c>
    </row>
    <row r="104" spans="1:8">
      <c r="B104" s="21">
        <v>2004</v>
      </c>
      <c r="C104" s="3">
        <v>4.0620271780418058</v>
      </c>
      <c r="D104" s="39">
        <v>21061.02</v>
      </c>
      <c r="H104" s="23">
        <f t="shared" si="3"/>
        <v>17676.213214285712</v>
      </c>
    </row>
    <row r="105" spans="1:8">
      <c r="B105" s="21">
        <v>2005</v>
      </c>
      <c r="C105" s="3">
        <v>8.8388803678619183</v>
      </c>
      <c r="D105" s="39">
        <v>50619.59</v>
      </c>
      <c r="H105" s="23">
        <f t="shared" si="3"/>
        <v>44292.141250000001</v>
      </c>
    </row>
    <row r="106" spans="1:8">
      <c r="B106" s="21">
        <v>2006</v>
      </c>
      <c r="C106" s="3">
        <v>7.7505028709358879</v>
      </c>
      <c r="D106" s="39">
        <v>68541.14</v>
      </c>
      <c r="H106" s="23">
        <f t="shared" si="3"/>
        <v>62421.395357142857</v>
      </c>
    </row>
    <row r="107" spans="1:8">
      <c r="B107" s="21">
        <v>2007</v>
      </c>
      <c r="C107" s="3">
        <v>9.1118458106279476</v>
      </c>
      <c r="D107" s="39">
        <v>129357.36</v>
      </c>
      <c r="H107" s="23">
        <f t="shared" si="3"/>
        <v>122427.50142857143</v>
      </c>
    </row>
    <row r="108" spans="1:8">
      <c r="B108" s="21">
        <v>2008</v>
      </c>
      <c r="C108" s="3">
        <v>15.809881871045604</v>
      </c>
      <c r="D108" s="39">
        <v>69844.350000000006</v>
      </c>
      <c r="H108" s="23">
        <f t="shared" si="3"/>
        <v>68597.12946428571</v>
      </c>
    </row>
    <row r="109" spans="1:8" ht="15">
      <c r="C109" s="34"/>
      <c r="D109" s="34"/>
      <c r="H109" s="13"/>
    </row>
    <row r="110" spans="1:8" ht="13.5" customHeight="1">
      <c r="A110" s="30"/>
      <c r="B110" s="26" t="s">
        <v>46</v>
      </c>
      <c r="C110" s="17">
        <f>SUM(C4:C54)+SUM(C58:C108)</f>
        <v>135469</v>
      </c>
      <c r="G110" s="26" t="s">
        <v>50</v>
      </c>
      <c r="H110" s="17">
        <f>SUM(H58:H108)</f>
        <v>1058930.2425644437</v>
      </c>
    </row>
    <row r="111" spans="1:8">
      <c r="D111" s="34"/>
      <c r="G111" s="1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H112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4.25"/>
  <cols>
    <col min="1" max="1" width="29" style="24" customWidth="1"/>
    <col min="2" max="8" width="15.85546875" style="24" customWidth="1"/>
    <col min="9" max="9" width="4.140625" style="24" customWidth="1"/>
    <col min="10" max="16384" width="9.140625" style="24"/>
  </cols>
  <sheetData>
    <row r="1" spans="1:8" ht="15">
      <c r="A1" s="48" t="s">
        <v>19</v>
      </c>
      <c r="B1" s="30"/>
      <c r="C1" s="30"/>
      <c r="D1" s="30"/>
      <c r="E1" s="30"/>
      <c r="F1" s="30"/>
      <c r="G1" s="30"/>
      <c r="H1" s="30"/>
    </row>
    <row r="3" spans="1:8" s="31" customFormat="1" ht="66" customHeight="1">
      <c r="B3" s="18" t="s">
        <v>0</v>
      </c>
      <c r="C3" s="57" t="s">
        <v>52</v>
      </c>
      <c r="D3" s="57" t="s">
        <v>54</v>
      </c>
      <c r="E3" s="19" t="s">
        <v>37</v>
      </c>
      <c r="F3" s="19" t="s">
        <v>36</v>
      </c>
      <c r="G3" s="19" t="s">
        <v>49</v>
      </c>
      <c r="H3" s="19" t="s">
        <v>48</v>
      </c>
    </row>
    <row r="4" spans="1:8" ht="15">
      <c r="A4" s="20" t="s">
        <v>47</v>
      </c>
      <c r="B4" s="21">
        <v>1958</v>
      </c>
      <c r="C4" s="32">
        <f>'completeren data'!J4</f>
        <v>0</v>
      </c>
      <c r="D4" s="3">
        <v>0</v>
      </c>
      <c r="E4" s="22">
        <v>25</v>
      </c>
      <c r="F4" s="50">
        <f>1/Dashboard!$B$2</f>
        <v>3.5714285714285712E-2</v>
      </c>
      <c r="G4" s="50">
        <f>MAX(0,1-F4/2-SUM(F5:F$55))</f>
        <v>0</v>
      </c>
      <c r="H4" s="23">
        <f t="shared" ref="H4:H35" si="0">C4*G4</f>
        <v>0</v>
      </c>
    </row>
    <row r="5" spans="1:8">
      <c r="B5" s="21">
        <v>1959</v>
      </c>
      <c r="C5" s="32">
        <f>'completeren data'!J5</f>
        <v>0</v>
      </c>
      <c r="D5" s="3">
        <v>0</v>
      </c>
      <c r="E5" s="28">
        <v>25</v>
      </c>
      <c r="F5" s="50">
        <f>1/Dashboard!$B$2</f>
        <v>3.5714285714285712E-2</v>
      </c>
      <c r="G5" s="50">
        <f>MAX(0,1-F5/2-SUM(F6:F$55))</f>
        <v>0</v>
      </c>
      <c r="H5" s="23">
        <f t="shared" si="0"/>
        <v>0</v>
      </c>
    </row>
    <row r="6" spans="1:8">
      <c r="B6" s="21">
        <v>1960</v>
      </c>
      <c r="C6" s="32">
        <f>'completeren data'!J6</f>
        <v>5201.8200878897587</v>
      </c>
      <c r="D6" s="3">
        <v>5417.28</v>
      </c>
      <c r="E6" s="28">
        <v>25</v>
      </c>
      <c r="F6" s="50">
        <f>1/Dashboard!$B$2</f>
        <v>3.5714285714285712E-2</v>
      </c>
      <c r="G6" s="50">
        <f>MAX(0,1-F6/2-SUM(F7:F$55))</f>
        <v>0</v>
      </c>
      <c r="H6" s="23">
        <f t="shared" si="0"/>
        <v>0</v>
      </c>
    </row>
    <row r="7" spans="1:8">
      <c r="B7" s="21">
        <v>1961</v>
      </c>
      <c r="C7" s="32">
        <f>'completeren data'!J7</f>
        <v>11283.610268655844</v>
      </c>
      <c r="D7" s="3">
        <v>11954.529999999999</v>
      </c>
      <c r="E7" s="28">
        <v>25</v>
      </c>
      <c r="F7" s="50">
        <f>1/Dashboard!$B$2</f>
        <v>3.5714285714285712E-2</v>
      </c>
      <c r="G7" s="50">
        <f>MAX(0,1-F7/2-SUM(F8:F$55))</f>
        <v>0</v>
      </c>
      <c r="H7" s="23">
        <f t="shared" si="0"/>
        <v>0</v>
      </c>
    </row>
    <row r="8" spans="1:8">
      <c r="B8" s="21">
        <v>1962</v>
      </c>
      <c r="C8" s="32">
        <f>'completeren data'!J8</f>
        <v>7188.3887947009198</v>
      </c>
      <c r="D8" s="3">
        <v>7640.4500000000007</v>
      </c>
      <c r="E8" s="28">
        <v>25</v>
      </c>
      <c r="F8" s="50">
        <f>1/Dashboard!$B$2</f>
        <v>3.5714285714285712E-2</v>
      </c>
      <c r="G8" s="50">
        <f>MAX(0,1-F8/2-SUM(F9:F$55))</f>
        <v>0</v>
      </c>
      <c r="H8" s="23">
        <f t="shared" si="0"/>
        <v>0</v>
      </c>
    </row>
    <row r="9" spans="1:8">
      <c r="B9" s="21">
        <v>1963</v>
      </c>
      <c r="C9" s="32">
        <f>'completeren data'!J9</f>
        <v>13680.314177264967</v>
      </c>
      <c r="D9" s="33">
        <v>14480.37</v>
      </c>
      <c r="E9" s="28">
        <v>25</v>
      </c>
      <c r="F9" s="50">
        <f>1/Dashboard!$B$2</f>
        <v>3.5714285714285712E-2</v>
      </c>
      <c r="G9" s="50">
        <f>MAX(0,1-F9/2-SUM(F10:F$55))</f>
        <v>0</v>
      </c>
      <c r="H9" s="23">
        <f t="shared" si="0"/>
        <v>0</v>
      </c>
    </row>
    <row r="10" spans="1:8">
      <c r="B10" s="21">
        <v>1964</v>
      </c>
      <c r="C10" s="32">
        <f>'completeren data'!J10</f>
        <v>15329.201809784478</v>
      </c>
      <c r="D10" s="33">
        <v>16115.22</v>
      </c>
      <c r="E10" s="28">
        <v>25</v>
      </c>
      <c r="F10" s="50">
        <f>1/Dashboard!$B$2</f>
        <v>3.5714285714285712E-2</v>
      </c>
      <c r="G10" s="50">
        <f>MAX(0,1-F10/2-SUM(F11:F$55))</f>
        <v>0</v>
      </c>
      <c r="H10" s="23">
        <f t="shared" si="0"/>
        <v>0</v>
      </c>
    </row>
    <row r="11" spans="1:8">
      <c r="B11" s="21">
        <v>1965</v>
      </c>
      <c r="C11" s="32">
        <f>'completeren data'!J11</f>
        <v>24138.344849509103</v>
      </c>
      <c r="D11" s="33">
        <v>25848.84</v>
      </c>
      <c r="E11" s="28">
        <v>25</v>
      </c>
      <c r="F11" s="50">
        <f>1/Dashboard!$B$2</f>
        <v>3.5714285714285712E-2</v>
      </c>
      <c r="G11" s="50">
        <f>MAX(0,1-F11/2-SUM(F12:F$55))</f>
        <v>0</v>
      </c>
      <c r="H11" s="23">
        <f t="shared" si="0"/>
        <v>0</v>
      </c>
    </row>
    <row r="12" spans="1:8">
      <c r="B12" s="21">
        <v>1966</v>
      </c>
      <c r="C12" s="32">
        <f>'completeren data'!J12</f>
        <v>206987.27815639958</v>
      </c>
      <c r="D12" s="33">
        <v>220407.33</v>
      </c>
      <c r="E12" s="28">
        <v>25</v>
      </c>
      <c r="F12" s="50">
        <f>1/Dashboard!$B$2</f>
        <v>3.5714285714285712E-2</v>
      </c>
      <c r="G12" s="50">
        <f>MAX(0,1-F12/2-SUM(F13:F$55))</f>
        <v>0</v>
      </c>
      <c r="H12" s="23">
        <f t="shared" si="0"/>
        <v>0</v>
      </c>
    </row>
    <row r="13" spans="1:8">
      <c r="B13" s="21">
        <v>1967</v>
      </c>
      <c r="C13" s="32">
        <f>'completeren data'!J13</f>
        <v>197186.49337239016</v>
      </c>
      <c r="D13" s="33">
        <v>212585.26</v>
      </c>
      <c r="E13" s="28">
        <v>25</v>
      </c>
      <c r="F13" s="50">
        <f>1/Dashboard!$B$2</f>
        <v>3.5714285714285712E-2</v>
      </c>
      <c r="G13" s="50">
        <f>MAX(0,1-F13/2-SUM(F14:F$55))</f>
        <v>0</v>
      </c>
      <c r="H13" s="23">
        <f t="shared" si="0"/>
        <v>0</v>
      </c>
    </row>
    <row r="14" spans="1:8">
      <c r="B14" s="21">
        <v>1968</v>
      </c>
      <c r="C14" s="32">
        <f>'completeren data'!J14</f>
        <v>438715.01988410653</v>
      </c>
      <c r="D14" s="33">
        <v>474490.26</v>
      </c>
      <c r="E14" s="28">
        <v>25</v>
      </c>
      <c r="F14" s="50">
        <f>1/Dashboard!$B$2</f>
        <v>3.5714285714285712E-2</v>
      </c>
      <c r="G14" s="50">
        <f>MAX(0,1-F14/2-SUM(F15:F$55))</f>
        <v>0</v>
      </c>
      <c r="H14" s="23">
        <f t="shared" si="0"/>
        <v>0</v>
      </c>
    </row>
    <row r="15" spans="1:8">
      <c r="B15" s="21">
        <v>1969</v>
      </c>
      <c r="C15" s="32">
        <f>'completeren data'!J15</f>
        <v>556607.78444063</v>
      </c>
      <c r="D15" s="33">
        <v>608444.28</v>
      </c>
      <c r="E15" s="28">
        <v>25</v>
      </c>
      <c r="F15" s="50">
        <f>1/Dashboard!$B$2</f>
        <v>3.5714285714285712E-2</v>
      </c>
      <c r="G15" s="50">
        <f>MAX(0,1-F15/2-SUM(F16:F$55))</f>
        <v>0</v>
      </c>
      <c r="H15" s="23">
        <f t="shared" si="0"/>
        <v>0</v>
      </c>
    </row>
    <row r="16" spans="1:8">
      <c r="B16" s="21">
        <v>1970</v>
      </c>
      <c r="C16" s="32">
        <f>'completeren data'!J16</f>
        <v>126607.57018746312</v>
      </c>
      <c r="D16" s="33">
        <v>136521.37</v>
      </c>
      <c r="E16" s="28">
        <v>25</v>
      </c>
      <c r="F16" s="50">
        <f>1/Dashboard!$B$2</f>
        <v>3.5714285714285712E-2</v>
      </c>
      <c r="G16" s="50">
        <f>MAX(0,1-F16/2-SUM(F17:F$55))</f>
        <v>0</v>
      </c>
      <c r="H16" s="23">
        <f t="shared" si="0"/>
        <v>0</v>
      </c>
    </row>
    <row r="17" spans="2:8">
      <c r="B17" s="21">
        <v>1971</v>
      </c>
      <c r="C17" s="32">
        <f>'completeren data'!J17</f>
        <v>688101.86900978629</v>
      </c>
      <c r="D17" s="33">
        <v>750275.08</v>
      </c>
      <c r="E17" s="28">
        <v>25</v>
      </c>
      <c r="F17" s="50">
        <f>1/Dashboard!$B$2</f>
        <v>3.5714285714285712E-2</v>
      </c>
      <c r="G17" s="50">
        <f>MAX(0,1-F17/2-SUM(F18:F$55))</f>
        <v>0</v>
      </c>
      <c r="H17" s="23">
        <f t="shared" si="0"/>
        <v>0</v>
      </c>
    </row>
    <row r="18" spans="2:8">
      <c r="B18" s="21">
        <v>1972</v>
      </c>
      <c r="C18" s="32">
        <f>'completeren data'!J18</f>
        <v>816685.36595586385</v>
      </c>
      <c r="D18" s="33">
        <v>881372.1</v>
      </c>
      <c r="E18" s="28">
        <v>25</v>
      </c>
      <c r="F18" s="50">
        <f>1/Dashboard!$B$2</f>
        <v>3.5714285714285712E-2</v>
      </c>
      <c r="G18" s="50">
        <f>MAX(0,1-F18/2-SUM(F19:F$55))</f>
        <v>0</v>
      </c>
      <c r="H18" s="23">
        <f t="shared" si="0"/>
        <v>0</v>
      </c>
    </row>
    <row r="19" spans="2:8">
      <c r="B19" s="21">
        <v>1973</v>
      </c>
      <c r="C19" s="32">
        <f>'completeren data'!J19</f>
        <v>744340.64422021585</v>
      </c>
      <c r="D19" s="33">
        <v>792207.48</v>
      </c>
      <c r="E19" s="28">
        <v>25</v>
      </c>
      <c r="F19" s="50">
        <f>1/Dashboard!$B$2</f>
        <v>3.5714285714285712E-2</v>
      </c>
      <c r="G19" s="50">
        <f>MAX(0,1-F19/2-SUM(F20:F$55))</f>
        <v>0</v>
      </c>
      <c r="H19" s="23">
        <f t="shared" si="0"/>
        <v>0</v>
      </c>
    </row>
    <row r="20" spans="2:8">
      <c r="B20" s="21">
        <v>1974</v>
      </c>
      <c r="C20" s="32">
        <f>'completeren data'!J20</f>
        <v>996439.74717045343</v>
      </c>
      <c r="D20" s="33">
        <v>1104779.1200000001</v>
      </c>
      <c r="E20" s="28">
        <v>25</v>
      </c>
      <c r="F20" s="50">
        <f>1/Dashboard!$B$2</f>
        <v>3.5714285714285712E-2</v>
      </c>
      <c r="G20" s="50">
        <f>MAX(0,1-F20/2-SUM(F21:F$55))</f>
        <v>0</v>
      </c>
      <c r="H20" s="23">
        <f t="shared" si="0"/>
        <v>0</v>
      </c>
    </row>
    <row r="21" spans="2:8">
      <c r="B21" s="21">
        <v>1975</v>
      </c>
      <c r="C21" s="32">
        <f>'completeren data'!J21</f>
        <v>1021155.0615052803</v>
      </c>
      <c r="D21" s="33">
        <v>1144667.07</v>
      </c>
      <c r="E21" s="28">
        <v>25</v>
      </c>
      <c r="F21" s="50">
        <f>1/Dashboard!$B$2</f>
        <v>3.5714285714285712E-2</v>
      </c>
      <c r="G21" s="50">
        <f>MAX(0,1-F21/2-SUM(F22:F$55))</f>
        <v>0</v>
      </c>
      <c r="H21" s="23">
        <f t="shared" si="0"/>
        <v>0</v>
      </c>
    </row>
    <row r="22" spans="2:8">
      <c r="B22" s="21">
        <v>1976</v>
      </c>
      <c r="C22" s="32">
        <f>'completeren data'!J22</f>
        <v>1043421.8821220652</v>
      </c>
      <c r="D22" s="33">
        <v>1189889.81</v>
      </c>
      <c r="E22" s="28">
        <v>25</v>
      </c>
      <c r="F22" s="50">
        <f>1/Dashboard!$B$2</f>
        <v>3.5714285714285712E-2</v>
      </c>
      <c r="G22" s="50">
        <f>MAX(0,1-F22/2-SUM(F23:F$55))</f>
        <v>0</v>
      </c>
      <c r="H22" s="23">
        <f t="shared" si="0"/>
        <v>0</v>
      </c>
    </row>
    <row r="23" spans="2:8">
      <c r="B23" s="21">
        <v>1977</v>
      </c>
      <c r="C23" s="32">
        <f>'completeren data'!J23</f>
        <v>1458178.9655426692</v>
      </c>
      <c r="D23" s="33">
        <v>1619620.86</v>
      </c>
      <c r="E23" s="28">
        <v>25</v>
      </c>
      <c r="F23" s="50">
        <f>1/Dashboard!$B$2</f>
        <v>3.5714285714285712E-2</v>
      </c>
      <c r="G23" s="50">
        <f>MAX(0,1-F23/2-SUM(F24:F$55))</f>
        <v>0</v>
      </c>
      <c r="H23" s="23">
        <f t="shared" si="0"/>
        <v>0</v>
      </c>
    </row>
    <row r="24" spans="2:8">
      <c r="B24" s="21">
        <v>1978</v>
      </c>
      <c r="C24" s="32">
        <f>'completeren data'!J24</f>
        <v>1478404.02283507</v>
      </c>
      <c r="D24" s="33">
        <v>1645995.73</v>
      </c>
      <c r="E24" s="28">
        <v>25</v>
      </c>
      <c r="F24" s="50">
        <f>1/Dashboard!$B$2</f>
        <v>3.5714285714285712E-2</v>
      </c>
      <c r="G24" s="50">
        <f>MAX(0,1-F24/2-SUM(F25:F$55))</f>
        <v>0</v>
      </c>
      <c r="H24" s="23">
        <f t="shared" si="0"/>
        <v>0</v>
      </c>
    </row>
    <row r="25" spans="2:8">
      <c r="B25" s="21">
        <v>1979</v>
      </c>
      <c r="C25" s="32">
        <f>'completeren data'!J25</f>
        <v>1236661.672578655</v>
      </c>
      <c r="D25" s="33">
        <v>1411550.92</v>
      </c>
      <c r="E25" s="28">
        <v>25</v>
      </c>
      <c r="F25" s="50">
        <f>1/Dashboard!$B$2</f>
        <v>3.5714285714285712E-2</v>
      </c>
      <c r="G25" s="50">
        <f>MAX(0,1-F25/2-SUM(F26:F$55))</f>
        <v>0</v>
      </c>
      <c r="H25" s="23">
        <f t="shared" si="0"/>
        <v>0</v>
      </c>
    </row>
    <row r="26" spans="2:8">
      <c r="B26" s="21">
        <v>1980</v>
      </c>
      <c r="C26" s="32">
        <f>'completeren data'!J26</f>
        <v>1563070.1562584224</v>
      </c>
      <c r="D26" s="33">
        <v>1842639.15</v>
      </c>
      <c r="E26" s="28">
        <v>25</v>
      </c>
      <c r="F26" s="50">
        <f>1/Dashboard!$B$2</f>
        <v>3.5714285714285712E-2</v>
      </c>
      <c r="G26" s="50">
        <f>MAX(0,1-F26/2-SUM(F27:F$55))</f>
        <v>0</v>
      </c>
      <c r="H26" s="23">
        <f t="shared" si="0"/>
        <v>0</v>
      </c>
    </row>
    <row r="27" spans="2:8">
      <c r="B27" s="21">
        <v>1981</v>
      </c>
      <c r="C27" s="32">
        <f>'completeren data'!J27</f>
        <v>1525555.0018517587</v>
      </c>
      <c r="D27" s="33">
        <v>1713552.12</v>
      </c>
      <c r="E27" s="28">
        <v>25</v>
      </c>
      <c r="F27" s="50">
        <f>1/Dashboard!$B$2</f>
        <v>3.5714285714285712E-2</v>
      </c>
      <c r="G27" s="50">
        <f>MAX(0,1-F27/2-SUM(F28:F$55))</f>
        <v>1.7857142857143127E-2</v>
      </c>
      <c r="H27" s="23">
        <f t="shared" si="0"/>
        <v>27242.053604496101</v>
      </c>
    </row>
    <row r="28" spans="2:8">
      <c r="B28" s="21">
        <v>1982</v>
      </c>
      <c r="C28" s="32">
        <f>'completeren data'!J28</f>
        <v>1389216.7452339795</v>
      </c>
      <c r="D28" s="33">
        <v>1533763.72</v>
      </c>
      <c r="E28" s="28">
        <v>25</v>
      </c>
      <c r="F28" s="50">
        <f>1/Dashboard!$B$2</f>
        <v>3.5714285714285712E-2</v>
      </c>
      <c r="G28" s="50">
        <f>MAX(0,1-F28/2-SUM(F29:F$55))</f>
        <v>5.3571428571428825E-2</v>
      </c>
      <c r="H28" s="23">
        <f t="shared" si="0"/>
        <v>74422.325637534974</v>
      </c>
    </row>
    <row r="29" spans="2:8">
      <c r="B29" s="21">
        <v>1983</v>
      </c>
      <c r="C29" s="32">
        <f>'completeren data'!J29</f>
        <v>1459266.4050935833</v>
      </c>
      <c r="D29" s="33">
        <v>1599676.54</v>
      </c>
      <c r="E29" s="28">
        <v>25</v>
      </c>
      <c r="F29" s="50">
        <f>1/Dashboard!$B$2</f>
        <v>3.5714285714285712E-2</v>
      </c>
      <c r="G29" s="50">
        <f>MAX(0,1-F29/2-SUM(F30:F$55))</f>
        <v>8.9285714285714524E-2</v>
      </c>
      <c r="H29" s="23">
        <f t="shared" si="0"/>
        <v>130291.64331192743</v>
      </c>
    </row>
    <row r="30" spans="2:8">
      <c r="B30" s="21">
        <v>1984</v>
      </c>
      <c r="C30" s="32">
        <f>'completeren data'!J30</f>
        <v>1546698.4488618351</v>
      </c>
      <c r="D30" s="33">
        <v>1720233.56</v>
      </c>
      <c r="E30" s="28">
        <v>25</v>
      </c>
      <c r="F30" s="50">
        <f>1/Dashboard!$B$2</f>
        <v>3.5714285714285712E-2</v>
      </c>
      <c r="G30" s="50">
        <f>MAX(0,1-F30/2-SUM(F31:F$55))</f>
        <v>0.12500000000000022</v>
      </c>
      <c r="H30" s="23">
        <f t="shared" si="0"/>
        <v>193337.30610772973</v>
      </c>
    </row>
    <row r="31" spans="2:8">
      <c r="B31" s="21">
        <v>1985</v>
      </c>
      <c r="C31" s="32">
        <f>'completeren data'!J31</f>
        <v>1495459.3580466807</v>
      </c>
      <c r="D31" s="33">
        <v>1701046.77</v>
      </c>
      <c r="E31" s="28">
        <v>25</v>
      </c>
      <c r="F31" s="50">
        <f>1/Dashboard!$B$2</f>
        <v>3.5714285714285712E-2</v>
      </c>
      <c r="G31" s="50">
        <f>MAX(0,1-F31/2-SUM(F32:F$55))</f>
        <v>0.16071428571428592</v>
      </c>
      <c r="H31" s="23">
        <f t="shared" si="0"/>
        <v>240341.68254321686</v>
      </c>
    </row>
    <row r="32" spans="2:8">
      <c r="B32" s="21">
        <v>1986</v>
      </c>
      <c r="C32" s="32">
        <f>'completeren data'!J32</f>
        <v>1499675.4822442047</v>
      </c>
      <c r="D32" s="33">
        <v>1668458.14</v>
      </c>
      <c r="E32" s="28">
        <v>25</v>
      </c>
      <c r="F32" s="50">
        <f>1/Dashboard!$B$2</f>
        <v>3.5714285714285712E-2</v>
      </c>
      <c r="G32" s="50">
        <f>MAX(0,1-F32/2-SUM(F33:F$55))</f>
        <v>0.19642857142857162</v>
      </c>
      <c r="H32" s="23">
        <f t="shared" si="0"/>
        <v>294579.11258368334</v>
      </c>
    </row>
    <row r="33" spans="2:8">
      <c r="B33" s="21">
        <v>1987</v>
      </c>
      <c r="C33" s="32">
        <f>'completeren data'!J33</f>
        <v>1806756.7772815838</v>
      </c>
      <c r="D33" s="33">
        <v>1968903.99</v>
      </c>
      <c r="E33" s="28">
        <v>25</v>
      </c>
      <c r="F33" s="50">
        <f>1/Dashboard!$B$2</f>
        <v>3.5714285714285712E-2</v>
      </c>
      <c r="G33" s="50">
        <f>MAX(0,1-F33/2-SUM(F34:F$55))</f>
        <v>0.23214285714285732</v>
      </c>
      <c r="H33" s="23">
        <f t="shared" si="0"/>
        <v>419425.68044036796</v>
      </c>
    </row>
    <row r="34" spans="2:8">
      <c r="B34" s="21">
        <v>1988</v>
      </c>
      <c r="C34" s="32">
        <f>'completeren data'!J34</f>
        <v>1811597.19269067</v>
      </c>
      <c r="D34" s="33">
        <v>1994219.08</v>
      </c>
      <c r="E34" s="28">
        <v>25</v>
      </c>
      <c r="F34" s="50">
        <f>1/Dashboard!$B$2</f>
        <v>3.5714285714285712E-2</v>
      </c>
      <c r="G34" s="50">
        <f>MAX(0,1-F34/2-SUM(F35:F$55))</f>
        <v>0.26785714285714302</v>
      </c>
      <c r="H34" s="23">
        <f t="shared" si="0"/>
        <v>485249.24804214406</v>
      </c>
    </row>
    <row r="35" spans="2:8">
      <c r="B35" s="21">
        <v>1989</v>
      </c>
      <c r="C35" s="32">
        <f>'completeren data'!J35</f>
        <v>1872433.2726102239</v>
      </c>
      <c r="D35" s="33">
        <v>2106584.12</v>
      </c>
      <c r="E35" s="28">
        <v>25</v>
      </c>
      <c r="F35" s="50">
        <f>1/Dashboard!$B$2</f>
        <v>3.5714285714285712E-2</v>
      </c>
      <c r="G35" s="50">
        <f>MAX(0,1-F35/2-SUM(F36:F$55))</f>
        <v>0.30357142857142871</v>
      </c>
      <c r="H35" s="23">
        <f t="shared" si="0"/>
        <v>568417.24347096111</v>
      </c>
    </row>
    <row r="36" spans="2:8">
      <c r="B36" s="21">
        <v>1990</v>
      </c>
      <c r="C36" s="32">
        <f>'completeren data'!J36</f>
        <v>2172806.5105494275</v>
      </c>
      <c r="D36" s="33">
        <v>2548489.94</v>
      </c>
      <c r="E36" s="28">
        <v>25</v>
      </c>
      <c r="F36" s="50">
        <f>1/Dashboard!$B$2</f>
        <v>3.5714285714285712E-2</v>
      </c>
      <c r="G36" s="50">
        <f>MAX(0,1-F36/2-SUM(F37:F$55))</f>
        <v>0.33928571428571441</v>
      </c>
      <c r="H36" s="23">
        <f t="shared" ref="H36:H54" si="1">C36*G36</f>
        <v>737202.20893641317</v>
      </c>
    </row>
    <row r="37" spans="2:8">
      <c r="B37" s="21">
        <v>1991</v>
      </c>
      <c r="C37" s="32">
        <f>'completeren data'!J37</f>
        <v>1405339.6930304344</v>
      </c>
      <c r="D37" s="33">
        <v>1580767.73</v>
      </c>
      <c r="E37" s="28">
        <v>25</v>
      </c>
      <c r="F37" s="50">
        <f>1/Dashboard!$B$2</f>
        <v>3.5714285714285712E-2</v>
      </c>
      <c r="G37" s="50">
        <f>MAX(0,1-F37/2-SUM(F38:F$55))</f>
        <v>0.37500000000000011</v>
      </c>
      <c r="H37" s="23">
        <f t="shared" si="1"/>
        <v>527002.38488641311</v>
      </c>
    </row>
    <row r="38" spans="2:8">
      <c r="B38" s="21">
        <v>1992</v>
      </c>
      <c r="C38" s="32">
        <f>'completeren data'!J38</f>
        <v>1159974.3999844932</v>
      </c>
      <c r="D38" s="33">
        <v>1368051.12</v>
      </c>
      <c r="E38" s="28">
        <v>25</v>
      </c>
      <c r="F38" s="50">
        <f>1/Dashboard!$B$2</f>
        <v>3.5714285714285712E-2</v>
      </c>
      <c r="G38" s="50">
        <f>MAX(0,1-F38/2-SUM(F39:F$55))</f>
        <v>0.41071428571428581</v>
      </c>
      <c r="H38" s="23">
        <f t="shared" si="1"/>
        <v>476418.05713648838</v>
      </c>
    </row>
    <row r="39" spans="2:8">
      <c r="B39" s="21">
        <v>1993</v>
      </c>
      <c r="C39" s="32">
        <f>'completeren data'!J39</f>
        <v>651889.52978227427</v>
      </c>
      <c r="D39" s="33">
        <v>815346.38</v>
      </c>
      <c r="E39" s="28">
        <v>25</v>
      </c>
      <c r="F39" s="50">
        <f>1/Dashboard!$B$2</f>
        <v>3.5714285714285712E-2</v>
      </c>
      <c r="G39" s="50">
        <f>MAX(0,1-F39/2-SUM(F40:F$55))</f>
        <v>0.44642857142857151</v>
      </c>
      <c r="H39" s="23">
        <f t="shared" si="1"/>
        <v>291022.1115099439</v>
      </c>
    </row>
    <row r="40" spans="2:8">
      <c r="B40" s="21">
        <v>1994</v>
      </c>
      <c r="C40" s="32">
        <f>'completeren data'!J40</f>
        <v>705635.4990260466</v>
      </c>
      <c r="D40" s="33">
        <v>818998.19</v>
      </c>
      <c r="E40" s="28">
        <v>25</v>
      </c>
      <c r="F40" s="50">
        <f>1/Dashboard!$B$2</f>
        <v>3.5714285714285712E-2</v>
      </c>
      <c r="G40" s="50">
        <f>MAX(0,1-F40/2-SUM(F41:F$55))</f>
        <v>0.48214285714285726</v>
      </c>
      <c r="H40" s="23">
        <f t="shared" si="1"/>
        <v>340217.11560184398</v>
      </c>
    </row>
    <row r="41" spans="2:8">
      <c r="B41" s="21">
        <v>1995</v>
      </c>
      <c r="C41" s="32">
        <f>'completeren data'!J41</f>
        <v>851614.94593562314</v>
      </c>
      <c r="D41" s="33">
        <v>986098.2</v>
      </c>
      <c r="E41" s="28">
        <v>25</v>
      </c>
      <c r="F41" s="50">
        <f>1/Dashboard!$B$2</f>
        <v>3.5714285714285712E-2</v>
      </c>
      <c r="G41" s="50">
        <f>MAX(0,1-F41/2-SUM(F42:F$55))</f>
        <v>0.51785714285714302</v>
      </c>
      <c r="H41" s="23">
        <f t="shared" si="1"/>
        <v>441014.88271666213</v>
      </c>
    </row>
    <row r="42" spans="2:8">
      <c r="B42" s="21">
        <v>1996</v>
      </c>
      <c r="C42" s="32">
        <f>'completeren data'!J42</f>
        <v>715058.15492925409</v>
      </c>
      <c r="D42" s="33">
        <v>904480.33</v>
      </c>
      <c r="E42" s="28">
        <v>25</v>
      </c>
      <c r="F42" s="50">
        <f>1/Dashboard!$B$2</f>
        <v>3.5714285714285712E-2</v>
      </c>
      <c r="G42" s="50">
        <f>MAX(0,1-F42/2-SUM(F43:F$55))</f>
        <v>0.5535714285714286</v>
      </c>
      <c r="H42" s="23">
        <f t="shared" si="1"/>
        <v>395835.7643358371</v>
      </c>
    </row>
    <row r="43" spans="2:8">
      <c r="B43" s="21">
        <v>1997</v>
      </c>
      <c r="C43" s="32">
        <f>'completeren data'!J43</f>
        <v>759258.19573953247</v>
      </c>
      <c r="D43" s="33">
        <v>939684.04</v>
      </c>
      <c r="E43" s="28">
        <v>25</v>
      </c>
      <c r="F43" s="50">
        <f>1/Dashboard!$B$2</f>
        <v>3.5714285714285712E-2</v>
      </c>
      <c r="G43" s="50">
        <f>MAX(0,1-F43/2-SUM(F44:F$55))</f>
        <v>0.58928571428571441</v>
      </c>
      <c r="H43" s="23">
        <f t="shared" si="1"/>
        <v>447420.00820365315</v>
      </c>
    </row>
    <row r="44" spans="2:8">
      <c r="B44" s="21">
        <v>1998</v>
      </c>
      <c r="C44" s="32">
        <f>'completeren data'!J44</f>
        <v>760949.10971351806</v>
      </c>
      <c r="D44" s="33">
        <v>995601.93</v>
      </c>
      <c r="E44" s="28">
        <v>25</v>
      </c>
      <c r="F44" s="50">
        <f>1/Dashboard!$B$2</f>
        <v>3.5714285714285712E-2</v>
      </c>
      <c r="G44" s="50">
        <f>MAX(0,1-F44/2-SUM(F45:F$55))</f>
        <v>0.625</v>
      </c>
      <c r="H44" s="23">
        <f t="shared" si="1"/>
        <v>475593.19357094879</v>
      </c>
    </row>
    <row r="45" spans="2:8">
      <c r="B45" s="21">
        <v>1999</v>
      </c>
      <c r="C45" s="32">
        <f>'completeren data'!J45</f>
        <v>342618.91635805892</v>
      </c>
      <c r="D45" s="33">
        <v>614172.01</v>
      </c>
      <c r="E45" s="28">
        <v>40</v>
      </c>
      <c r="F45" s="50">
        <f>1/Dashboard!$B$2</f>
        <v>3.5714285714285712E-2</v>
      </c>
      <c r="G45" s="50">
        <f>MAX(0,1-F45/2-SUM(F46:F$55))</f>
        <v>0.66071428571428581</v>
      </c>
      <c r="H45" s="23">
        <f t="shared" si="1"/>
        <v>226373.21259371753</v>
      </c>
    </row>
    <row r="46" spans="2:8">
      <c r="B46" s="21">
        <v>2000</v>
      </c>
      <c r="C46" s="32">
        <f>'completeren data'!J46</f>
        <v>484617.47974021756</v>
      </c>
      <c r="D46" s="33">
        <v>558165.17000000004</v>
      </c>
      <c r="E46" s="28">
        <v>40</v>
      </c>
      <c r="F46" s="50">
        <f>1/Dashboard!$B$2</f>
        <v>3.5714285714285712E-2</v>
      </c>
      <c r="G46" s="50">
        <f>MAX(0,1-F46/2-SUM(F47:F$55))</f>
        <v>0.6964285714285714</v>
      </c>
      <c r="H46" s="23">
        <f t="shared" si="1"/>
        <v>337501.45910479437</v>
      </c>
    </row>
    <row r="47" spans="2:8">
      <c r="B47" s="21">
        <v>2001</v>
      </c>
      <c r="C47" s="32">
        <f>'completeren data'!J47</f>
        <v>14303.467806669518</v>
      </c>
      <c r="D47" s="33">
        <v>10147</v>
      </c>
      <c r="E47" s="28">
        <v>40</v>
      </c>
      <c r="F47" s="50">
        <f>1/Dashboard!$B$2</f>
        <v>3.5714285714285712E-2</v>
      </c>
      <c r="G47" s="50">
        <f>MAX(0,1-F47/2-SUM(F48:F$55))</f>
        <v>0.73214285714285721</v>
      </c>
      <c r="H47" s="23">
        <f t="shared" si="1"/>
        <v>10472.181787025898</v>
      </c>
    </row>
    <row r="48" spans="2:8">
      <c r="B48" s="21">
        <v>2002</v>
      </c>
      <c r="C48" s="32">
        <f>'completeren data'!J48</f>
        <v>2501709.6330109057</v>
      </c>
      <c r="D48" s="33">
        <v>2707538.35</v>
      </c>
      <c r="E48" s="28">
        <v>40</v>
      </c>
      <c r="F48" s="50">
        <f>1/Dashboard!$B$2</f>
        <v>3.5714285714285712E-2</v>
      </c>
      <c r="G48" s="50">
        <f>MAX(0,1-F48/2-SUM(F49:F$55))</f>
        <v>0.76785714285714279</v>
      </c>
      <c r="H48" s="23">
        <f t="shared" si="1"/>
        <v>1920955.6110619453</v>
      </c>
    </row>
    <row r="49" spans="1:8">
      <c r="B49" s="21">
        <v>2003</v>
      </c>
      <c r="C49" s="32">
        <f>'completeren data'!J49</f>
        <v>1364249.0279732158</v>
      </c>
      <c r="D49" s="33">
        <v>1247011.6100000001</v>
      </c>
      <c r="E49" s="28">
        <v>40</v>
      </c>
      <c r="F49" s="50">
        <f>1/Dashboard!$B$2</f>
        <v>3.5714285714285712E-2</v>
      </c>
      <c r="G49" s="50">
        <f>MAX(0,1-F49/2-SUM(F50:F$55))</f>
        <v>0.8035714285714286</v>
      </c>
      <c r="H49" s="23">
        <f t="shared" si="1"/>
        <v>1096271.5403356198</v>
      </c>
    </row>
    <row r="50" spans="1:8">
      <c r="B50" s="21">
        <v>2004</v>
      </c>
      <c r="C50" s="32">
        <f>'completeren data'!J50</f>
        <v>1127170.807528927</v>
      </c>
      <c r="D50" s="33">
        <v>1419502.88</v>
      </c>
      <c r="E50" s="28">
        <v>40</v>
      </c>
      <c r="F50" s="50">
        <f>1/Dashboard!$B$2</f>
        <v>3.5714285714285712E-2</v>
      </c>
      <c r="G50" s="50">
        <f>MAX(0,1-F50/2-SUM(F51:F$55))</f>
        <v>0.83928571428571419</v>
      </c>
      <c r="H50" s="23">
        <f t="shared" si="1"/>
        <v>946018.35631892073</v>
      </c>
    </row>
    <row r="51" spans="1:8">
      <c r="B51" s="21">
        <v>2005</v>
      </c>
      <c r="C51" s="32">
        <f>'completeren data'!J51</f>
        <v>133445.81223819638</v>
      </c>
      <c r="D51" s="33">
        <v>145783.37</v>
      </c>
      <c r="E51" s="28">
        <v>40</v>
      </c>
      <c r="F51" s="50">
        <f>1/Dashboard!$B$2</f>
        <v>3.5714285714285712E-2</v>
      </c>
      <c r="G51" s="50">
        <f>MAX(0,1-F51/2-SUM(F52:F$55))</f>
        <v>0.875</v>
      </c>
      <c r="H51" s="23">
        <f t="shared" si="1"/>
        <v>116765.08570842183</v>
      </c>
    </row>
    <row r="52" spans="1:8">
      <c r="B52" s="21">
        <v>2006</v>
      </c>
      <c r="C52" s="32">
        <f>'completeren data'!J52</f>
        <v>209777.17306102664</v>
      </c>
      <c r="D52" s="33">
        <v>223677.82</v>
      </c>
      <c r="E52" s="28">
        <v>40</v>
      </c>
      <c r="F52" s="50">
        <f>1/Dashboard!$B$2</f>
        <v>3.5714285714285712E-2</v>
      </c>
      <c r="G52" s="50">
        <f>MAX(0,1-F52/2-SUM(F53:F$55))</f>
        <v>0.9107142857142857</v>
      </c>
      <c r="H52" s="23">
        <f t="shared" si="1"/>
        <v>191047.06832343497</v>
      </c>
    </row>
    <row r="53" spans="1:8">
      <c r="B53" s="29">
        <v>2007</v>
      </c>
      <c r="C53" s="32">
        <f>'completeren data'!J53</f>
        <v>556323.14704493852</v>
      </c>
      <c r="D53" s="33">
        <v>596432.49</v>
      </c>
      <c r="E53" s="28">
        <v>40</v>
      </c>
      <c r="F53" s="50">
        <f>1/Dashboard!$B$2</f>
        <v>3.5714285714285712E-2</v>
      </c>
      <c r="G53" s="50">
        <f>MAX(0,1-F53/2-SUM(F54:F$55))</f>
        <v>0.9464285714285714</v>
      </c>
      <c r="H53" s="23">
        <f t="shared" si="1"/>
        <v>526520.1213103882</v>
      </c>
    </row>
    <row r="54" spans="1:8">
      <c r="B54" s="21">
        <v>2008</v>
      </c>
      <c r="C54" s="32">
        <f>'completeren data'!J54</f>
        <v>1423354.4494082842</v>
      </c>
      <c r="D54" s="33">
        <v>1449134.18</v>
      </c>
      <c r="E54" s="28">
        <v>40</v>
      </c>
      <c r="F54" s="50">
        <f>1/Dashboard!$B$2</f>
        <v>3.5714285714285712E-2</v>
      </c>
      <c r="G54" s="50">
        <f>MAX(0,1-F54/2-SUM(F55:F$55))</f>
        <v>0.9821428571428571</v>
      </c>
      <c r="H54" s="23">
        <f t="shared" si="1"/>
        <v>1397937.4056688505</v>
      </c>
    </row>
    <row r="55" spans="1:8" ht="15">
      <c r="C55" s="34"/>
      <c r="D55" s="34"/>
      <c r="H55" s="13"/>
    </row>
    <row r="56" spans="1:8" ht="13.5" customHeight="1">
      <c r="B56" s="35"/>
      <c r="C56" s="34"/>
      <c r="D56" s="34"/>
      <c r="F56" s="25"/>
      <c r="G56" s="26" t="s">
        <v>51</v>
      </c>
      <c r="H56" s="17">
        <f>SUM(H4:H54)</f>
        <v>13334894.064853387</v>
      </c>
    </row>
    <row r="57" spans="1:8">
      <c r="B57" s="35"/>
      <c r="C57" s="34"/>
      <c r="D57" s="34"/>
    </row>
    <row r="58" spans="1:8" ht="15">
      <c r="A58" s="27" t="s">
        <v>12</v>
      </c>
      <c r="B58" s="21">
        <v>1958</v>
      </c>
      <c r="C58" s="36">
        <f>'completeren data'!J57</f>
        <v>0</v>
      </c>
      <c r="D58" s="34"/>
      <c r="H58" s="23">
        <f t="shared" ref="H58:H89" si="2">C58*G4</f>
        <v>0</v>
      </c>
    </row>
    <row r="59" spans="1:8">
      <c r="B59" s="21">
        <v>1959</v>
      </c>
      <c r="C59" s="36">
        <f>'completeren data'!J58</f>
        <v>0</v>
      </c>
      <c r="D59" s="34"/>
      <c r="H59" s="23">
        <f t="shared" si="2"/>
        <v>0</v>
      </c>
    </row>
    <row r="60" spans="1:8">
      <c r="B60" s="21">
        <v>1960</v>
      </c>
      <c r="C60" s="36">
        <f>'completeren data'!J59</f>
        <v>215.45991211024116</v>
      </c>
      <c r="D60" s="34"/>
      <c r="H60" s="23">
        <f t="shared" si="2"/>
        <v>0</v>
      </c>
    </row>
    <row r="61" spans="1:8">
      <c r="B61" s="21">
        <v>1961</v>
      </c>
      <c r="C61" s="36">
        <f>'completeren data'!J60</f>
        <v>670.91973134415389</v>
      </c>
      <c r="D61" s="34"/>
      <c r="H61" s="23">
        <f t="shared" si="2"/>
        <v>0</v>
      </c>
    </row>
    <row r="62" spans="1:8">
      <c r="B62" s="21">
        <v>1962</v>
      </c>
      <c r="C62" s="36">
        <f>'completeren data'!J61</f>
        <v>452.061205299081</v>
      </c>
      <c r="D62" s="34"/>
      <c r="H62" s="23">
        <f t="shared" si="2"/>
        <v>0</v>
      </c>
    </row>
    <row r="63" spans="1:8">
      <c r="B63" s="21">
        <v>1963</v>
      </c>
      <c r="C63" s="36">
        <f>'completeren data'!J62</f>
        <v>800.05582273503273</v>
      </c>
      <c r="D63" s="34"/>
      <c r="H63" s="23">
        <f t="shared" si="2"/>
        <v>0</v>
      </c>
    </row>
    <row r="64" spans="1:8">
      <c r="B64" s="21">
        <v>1964</v>
      </c>
      <c r="C64" s="36">
        <f>'completeren data'!J63</f>
        <v>786.0181902155233</v>
      </c>
      <c r="D64" s="34"/>
      <c r="H64" s="23">
        <f t="shared" si="2"/>
        <v>0</v>
      </c>
    </row>
    <row r="65" spans="2:8">
      <c r="B65" s="21">
        <v>1965</v>
      </c>
      <c r="C65" s="36">
        <f>'completeren data'!J64</f>
        <v>1710.4951504908972</v>
      </c>
      <c r="D65" s="34"/>
      <c r="H65" s="23">
        <f t="shared" si="2"/>
        <v>0</v>
      </c>
    </row>
    <row r="66" spans="2:8">
      <c r="B66" s="21">
        <v>1966</v>
      </c>
      <c r="C66" s="36">
        <f>'completeren data'!J65</f>
        <v>13420.051843600426</v>
      </c>
      <c r="D66" s="34"/>
      <c r="H66" s="23">
        <f t="shared" si="2"/>
        <v>0</v>
      </c>
    </row>
    <row r="67" spans="2:8">
      <c r="B67" s="21">
        <v>1967</v>
      </c>
      <c r="C67" s="36">
        <f>'completeren data'!J66</f>
        <v>15398.766627609828</v>
      </c>
      <c r="D67" s="34"/>
      <c r="H67" s="23">
        <f t="shared" si="2"/>
        <v>0</v>
      </c>
    </row>
    <row r="68" spans="2:8">
      <c r="B68" s="21">
        <v>1968</v>
      </c>
      <c r="C68" s="36">
        <f>'completeren data'!J67</f>
        <v>35775.240115893408</v>
      </c>
      <c r="D68" s="34"/>
      <c r="H68" s="23">
        <f t="shared" si="2"/>
        <v>0</v>
      </c>
    </row>
    <row r="69" spans="2:8">
      <c r="B69" s="21">
        <v>1969</v>
      </c>
      <c r="C69" s="36">
        <f>'completeren data'!J68</f>
        <v>51836.495559369992</v>
      </c>
      <c r="D69" s="34"/>
      <c r="H69" s="23">
        <f t="shared" si="2"/>
        <v>0</v>
      </c>
    </row>
    <row r="70" spans="2:8">
      <c r="B70" s="21">
        <v>1970</v>
      </c>
      <c r="C70" s="36">
        <f>'completeren data'!J69</f>
        <v>9913.7998125368722</v>
      </c>
      <c r="D70" s="34"/>
      <c r="H70" s="23">
        <f t="shared" si="2"/>
        <v>0</v>
      </c>
    </row>
    <row r="71" spans="2:8">
      <c r="B71" s="21">
        <v>1971</v>
      </c>
      <c r="C71" s="36">
        <f>'completeren data'!J70</f>
        <v>62173.210990213774</v>
      </c>
      <c r="D71" s="34"/>
      <c r="H71" s="23">
        <f t="shared" si="2"/>
        <v>0</v>
      </c>
    </row>
    <row r="72" spans="2:8">
      <c r="B72" s="21">
        <v>1972</v>
      </c>
      <c r="C72" s="36">
        <f>'completeren data'!J71</f>
        <v>64686.73404413605</v>
      </c>
      <c r="D72" s="34"/>
      <c r="H72" s="23">
        <f t="shared" si="2"/>
        <v>0</v>
      </c>
    </row>
    <row r="73" spans="2:8">
      <c r="B73" s="21">
        <v>1973</v>
      </c>
      <c r="C73" s="36">
        <f>'completeren data'!J72</f>
        <v>47866.835779784116</v>
      </c>
      <c r="D73" s="34"/>
      <c r="H73" s="23">
        <f t="shared" si="2"/>
        <v>0</v>
      </c>
    </row>
    <row r="74" spans="2:8">
      <c r="B74" s="21">
        <v>1974</v>
      </c>
      <c r="C74" s="36">
        <f>'completeren data'!J73</f>
        <v>108339.37282954656</v>
      </c>
      <c r="D74" s="34"/>
      <c r="H74" s="23">
        <f t="shared" si="2"/>
        <v>0</v>
      </c>
    </row>
    <row r="75" spans="2:8">
      <c r="B75" s="21">
        <v>1975</v>
      </c>
      <c r="C75" s="36">
        <f>'completeren data'!J74</f>
        <v>123512.00849471982</v>
      </c>
      <c r="D75" s="34"/>
      <c r="H75" s="23">
        <f t="shared" si="2"/>
        <v>0</v>
      </c>
    </row>
    <row r="76" spans="2:8">
      <c r="B76" s="21">
        <v>1976</v>
      </c>
      <c r="C76" s="36">
        <f>'completeren data'!J75</f>
        <v>146467.92787793471</v>
      </c>
      <c r="D76" s="34"/>
      <c r="H76" s="23">
        <f t="shared" si="2"/>
        <v>0</v>
      </c>
    </row>
    <row r="77" spans="2:8">
      <c r="B77" s="21">
        <v>1977</v>
      </c>
      <c r="C77" s="36">
        <f>'completeren data'!J76</f>
        <v>161441.89445733093</v>
      </c>
      <c r="D77" s="34"/>
      <c r="H77" s="23">
        <f t="shared" si="2"/>
        <v>0</v>
      </c>
    </row>
    <row r="78" spans="2:8">
      <c r="B78" s="21">
        <v>1978</v>
      </c>
      <c r="C78" s="36">
        <f>'completeren data'!J77</f>
        <v>167591.70716492986</v>
      </c>
      <c r="D78" s="34"/>
      <c r="H78" s="23">
        <f t="shared" si="2"/>
        <v>0</v>
      </c>
    </row>
    <row r="79" spans="2:8">
      <c r="B79" s="21">
        <v>1979</v>
      </c>
      <c r="C79" s="36">
        <f>'completeren data'!J78</f>
        <v>174889.24742134503</v>
      </c>
      <c r="D79" s="34"/>
      <c r="H79" s="23">
        <f t="shared" si="2"/>
        <v>0</v>
      </c>
    </row>
    <row r="80" spans="2:8">
      <c r="B80" s="21">
        <v>1980</v>
      </c>
      <c r="C80" s="36">
        <f>'completeren data'!J79</f>
        <v>279568.99374157749</v>
      </c>
      <c r="D80" s="34"/>
      <c r="H80" s="23">
        <f t="shared" si="2"/>
        <v>0</v>
      </c>
    </row>
    <row r="81" spans="2:8">
      <c r="B81" s="21">
        <v>1981</v>
      </c>
      <c r="C81" s="36">
        <f>'completeren data'!J80</f>
        <v>187997.11814824116</v>
      </c>
      <c r="D81" s="34"/>
      <c r="H81" s="23">
        <f t="shared" si="2"/>
        <v>3357.091395504357</v>
      </c>
    </row>
    <row r="82" spans="2:8">
      <c r="B82" s="21">
        <v>1982</v>
      </c>
      <c r="C82" s="36">
        <f>'completeren data'!J81</f>
        <v>144546.97476602058</v>
      </c>
      <c r="D82" s="34"/>
      <c r="H82" s="23">
        <f t="shared" si="2"/>
        <v>7743.5879338939958</v>
      </c>
    </row>
    <row r="83" spans="2:8">
      <c r="B83" s="21">
        <v>1983</v>
      </c>
      <c r="C83" s="36">
        <f>'completeren data'!J82</f>
        <v>140410.13490641682</v>
      </c>
      <c r="D83" s="34"/>
      <c r="H83" s="23">
        <f t="shared" si="2"/>
        <v>12536.619188072964</v>
      </c>
    </row>
    <row r="84" spans="2:8">
      <c r="B84" s="21">
        <v>1984</v>
      </c>
      <c r="C84" s="36">
        <f>'completeren data'!J83</f>
        <v>173535.11113816514</v>
      </c>
      <c r="D84" s="34"/>
      <c r="H84" s="23">
        <f t="shared" si="2"/>
        <v>21691.888892270683</v>
      </c>
    </row>
    <row r="85" spans="2:8">
      <c r="B85" s="21">
        <v>1985</v>
      </c>
      <c r="C85" s="36">
        <f>'completeren data'!J84</f>
        <v>205587.41195331936</v>
      </c>
      <c r="D85" s="34"/>
      <c r="H85" s="23">
        <f t="shared" si="2"/>
        <v>33040.83406392637</v>
      </c>
    </row>
    <row r="86" spans="2:8">
      <c r="B86" s="21">
        <v>1986</v>
      </c>
      <c r="C86" s="36">
        <f>'completeren data'!J85</f>
        <v>168782.65775579505</v>
      </c>
      <c r="D86" s="34"/>
      <c r="H86" s="23">
        <f t="shared" si="2"/>
        <v>33153.736344888348</v>
      </c>
    </row>
    <row r="87" spans="2:8">
      <c r="B87" s="21">
        <v>1987</v>
      </c>
      <c r="C87" s="36">
        <f>'completeren data'!J86</f>
        <v>162147.21271841638</v>
      </c>
      <c r="D87" s="34"/>
      <c r="H87" s="23">
        <f t="shared" si="2"/>
        <v>37641.317238203832</v>
      </c>
    </row>
    <row r="88" spans="2:8">
      <c r="B88" s="21">
        <v>1988</v>
      </c>
      <c r="C88" s="36">
        <f>'completeren data'!J87</f>
        <v>182621.88730932999</v>
      </c>
      <c r="D88" s="34"/>
      <c r="H88" s="23">
        <f t="shared" si="2"/>
        <v>48916.576957856276</v>
      </c>
    </row>
    <row r="89" spans="2:8">
      <c r="B89" s="21">
        <v>1989</v>
      </c>
      <c r="C89" s="36">
        <f>'completeren data'!J88</f>
        <v>234150.84738977611</v>
      </c>
      <c r="D89" s="34"/>
      <c r="H89" s="23">
        <f t="shared" si="2"/>
        <v>71081.50724332493</v>
      </c>
    </row>
    <row r="90" spans="2:8">
      <c r="B90" s="21">
        <v>1990</v>
      </c>
      <c r="C90" s="36">
        <f>'completeren data'!J89</f>
        <v>375683.42945057282</v>
      </c>
      <c r="D90" s="34"/>
      <c r="H90" s="23">
        <f t="shared" ref="H90:H108" si="3">C90*G36</f>
        <v>127464.0207064444</v>
      </c>
    </row>
    <row r="91" spans="2:8">
      <c r="B91" s="21">
        <v>1991</v>
      </c>
      <c r="C91" s="36">
        <f>'completeren data'!J90</f>
        <v>175428.03696956541</v>
      </c>
      <c r="D91" s="34"/>
      <c r="H91" s="23">
        <f t="shared" si="3"/>
        <v>65785.513863587053</v>
      </c>
    </row>
    <row r="92" spans="2:8">
      <c r="B92" s="21">
        <v>1992</v>
      </c>
      <c r="C92" s="36">
        <f>'completeren data'!J91</f>
        <v>208076.72001550713</v>
      </c>
      <c r="D92" s="34"/>
      <c r="H92" s="23">
        <f t="shared" si="3"/>
        <v>85460.081434940454</v>
      </c>
    </row>
    <row r="93" spans="2:8">
      <c r="B93" s="21">
        <v>1993</v>
      </c>
      <c r="C93" s="36">
        <f>'completeren data'!J92</f>
        <v>163456.85021772565</v>
      </c>
      <c r="D93" s="34"/>
      <c r="H93" s="23">
        <f t="shared" si="3"/>
        <v>72971.80813291324</v>
      </c>
    </row>
    <row r="94" spans="2:8">
      <c r="B94" s="21">
        <v>1994</v>
      </c>
      <c r="C94" s="36">
        <f>'completeren data'!J93</f>
        <v>113362.69097395334</v>
      </c>
      <c r="D94" s="34"/>
      <c r="H94" s="23">
        <f t="shared" si="3"/>
        <v>54657.011719584661</v>
      </c>
    </row>
    <row r="95" spans="2:8">
      <c r="B95" s="21">
        <v>1995</v>
      </c>
      <c r="C95" s="36">
        <f>'completeren data'!J94</f>
        <v>134483.25406437693</v>
      </c>
      <c r="D95" s="34"/>
      <c r="H95" s="23">
        <f t="shared" si="3"/>
        <v>69643.113711909507</v>
      </c>
    </row>
    <row r="96" spans="2:8">
      <c r="B96" s="21">
        <v>1996</v>
      </c>
      <c r="C96" s="36">
        <f>'completeren data'!J95</f>
        <v>189422.17507074587</v>
      </c>
      <c r="D96" s="34"/>
      <c r="H96" s="23">
        <f t="shared" si="3"/>
        <v>104858.70405702005</v>
      </c>
    </row>
    <row r="97" spans="2:8">
      <c r="B97" s="21">
        <v>1997</v>
      </c>
      <c r="C97" s="36">
        <f>'completeren data'!J96</f>
        <v>180425.84426046754</v>
      </c>
      <c r="D97" s="34"/>
      <c r="H97" s="23">
        <f t="shared" si="3"/>
        <v>106322.37251063267</v>
      </c>
    </row>
    <row r="98" spans="2:8">
      <c r="B98" s="21">
        <v>1998</v>
      </c>
      <c r="C98" s="36">
        <f>'completeren data'!J97</f>
        <v>234652.82028648211</v>
      </c>
      <c r="D98" s="34"/>
      <c r="H98" s="23">
        <f t="shared" si="3"/>
        <v>146658.01267905132</v>
      </c>
    </row>
    <row r="99" spans="2:8">
      <c r="B99" s="21">
        <v>1999</v>
      </c>
      <c r="C99" s="36">
        <f>'completeren data'!J98</f>
        <v>271553.09364194109</v>
      </c>
      <c r="D99" s="34"/>
      <c r="H99" s="23">
        <f t="shared" si="3"/>
        <v>179419.00829913968</v>
      </c>
    </row>
    <row r="100" spans="2:8">
      <c r="B100" s="21">
        <v>2000</v>
      </c>
      <c r="C100" s="36">
        <f>'completeren data'!J99</f>
        <v>73547.690259782496</v>
      </c>
      <c r="D100" s="34"/>
      <c r="H100" s="23">
        <f t="shared" si="3"/>
        <v>51220.712859491381</v>
      </c>
    </row>
    <row r="101" spans="2:8">
      <c r="B101" s="21">
        <v>2001</v>
      </c>
      <c r="C101" s="36">
        <f>'completeren data'!J100</f>
        <v>-4156.4678066695169</v>
      </c>
      <c r="D101" s="34"/>
      <c r="H101" s="23">
        <f t="shared" si="3"/>
        <v>-3043.1282155973249</v>
      </c>
    </row>
    <row r="102" spans="2:8">
      <c r="B102" s="21">
        <v>2002</v>
      </c>
      <c r="C102" s="36">
        <f>'completeren data'!J101</f>
        <v>205828.71698909454</v>
      </c>
      <c r="D102" s="34"/>
      <c r="H102" s="23">
        <f t="shared" si="3"/>
        <v>158047.05054519759</v>
      </c>
    </row>
    <row r="103" spans="2:8">
      <c r="B103" s="21">
        <v>2003</v>
      </c>
      <c r="C103" s="36">
        <f>'completeren data'!J102</f>
        <v>-117237.41797321549</v>
      </c>
      <c r="D103" s="34"/>
      <c r="H103" s="23">
        <f t="shared" si="3"/>
        <v>-94208.639442762447</v>
      </c>
    </row>
    <row r="104" spans="2:8">
      <c r="B104" s="21">
        <v>2004</v>
      </c>
      <c r="C104" s="36">
        <f>'completeren data'!J103</f>
        <v>292332.07247107296</v>
      </c>
      <c r="D104" s="34"/>
      <c r="H104" s="23">
        <f t="shared" si="3"/>
        <v>245350.13225250764</v>
      </c>
    </row>
    <row r="105" spans="2:8">
      <c r="B105" s="21">
        <v>2005</v>
      </c>
      <c r="C105" s="36">
        <f>'completeren data'!J104</f>
        <v>12337.557761803631</v>
      </c>
      <c r="D105" s="34"/>
      <c r="H105" s="23">
        <f t="shared" si="3"/>
        <v>10795.363041578177</v>
      </c>
    </row>
    <row r="106" spans="2:8">
      <c r="B106" s="21">
        <v>2006</v>
      </c>
      <c r="C106" s="36">
        <f>'completeren data'!J105</f>
        <v>13900.646938973365</v>
      </c>
      <c r="D106" s="34"/>
      <c r="H106" s="23">
        <f t="shared" si="3"/>
        <v>12659.517747993599</v>
      </c>
    </row>
    <row r="107" spans="2:8">
      <c r="B107" s="21">
        <v>2007</v>
      </c>
      <c r="C107" s="36">
        <f>'completeren data'!J106</f>
        <v>40109.342955061395</v>
      </c>
      <c r="D107" s="34"/>
      <c r="H107" s="23">
        <f t="shared" si="3"/>
        <v>37960.628153897393</v>
      </c>
    </row>
    <row r="108" spans="2:8">
      <c r="B108" s="21">
        <v>2008</v>
      </c>
      <c r="C108" s="36">
        <f>'completeren data'!J107</f>
        <v>25779.730591715859</v>
      </c>
      <c r="D108" s="34"/>
      <c r="H108" s="23">
        <f t="shared" si="3"/>
        <v>25319.378259720932</v>
      </c>
    </row>
    <row r="109" spans="2:8" ht="15">
      <c r="C109" s="34"/>
      <c r="H109" s="13"/>
    </row>
    <row r="110" spans="2:8" ht="13.5" customHeight="1">
      <c r="F110" s="25"/>
      <c r="G110" s="26" t="s">
        <v>50</v>
      </c>
      <c r="H110" s="17">
        <f>SUM(H58:H108)</f>
        <v>1726503.821575192</v>
      </c>
    </row>
    <row r="111" spans="2:8">
      <c r="C111" s="34"/>
    </row>
    <row r="112" spans="2:8" ht="15">
      <c r="F112" s="30"/>
      <c r="G112" s="26" t="s">
        <v>46</v>
      </c>
      <c r="H112" s="16">
        <v>176430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DC111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4.25"/>
  <cols>
    <col min="1" max="1" width="29" style="24" customWidth="1"/>
    <col min="2" max="8" width="15.85546875" style="24" customWidth="1"/>
    <col min="9" max="16384" width="9.140625" style="24"/>
  </cols>
  <sheetData>
    <row r="1" spans="1:107" ht="15">
      <c r="A1" s="48" t="s">
        <v>2</v>
      </c>
      <c r="B1" s="30"/>
      <c r="C1" s="30"/>
      <c r="D1" s="30"/>
      <c r="E1" s="30"/>
      <c r="F1" s="30"/>
      <c r="G1" s="30"/>
      <c r="H1" s="30"/>
    </row>
    <row r="2" spans="1:107" s="40" customForma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</row>
    <row r="3" spans="1:107" s="41" customFormat="1" ht="66" customHeight="1">
      <c r="A3" s="31"/>
      <c r="B3" s="18" t="s">
        <v>0</v>
      </c>
      <c r="C3" s="37" t="s">
        <v>10</v>
      </c>
      <c r="D3" s="57" t="s">
        <v>52</v>
      </c>
      <c r="E3" s="19" t="s">
        <v>37</v>
      </c>
      <c r="F3" s="19" t="s">
        <v>36</v>
      </c>
      <c r="G3" s="19" t="s">
        <v>49</v>
      </c>
      <c r="H3" s="19" t="s">
        <v>48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</row>
    <row r="4" spans="1:107" s="40" customFormat="1" ht="15">
      <c r="A4" s="20" t="s">
        <v>47</v>
      </c>
      <c r="B4" s="21">
        <v>1958</v>
      </c>
      <c r="C4" s="3">
        <v>2445.099172683646</v>
      </c>
      <c r="D4" s="58">
        <v>59123.136296352306</v>
      </c>
      <c r="E4" s="22">
        <v>25</v>
      </c>
      <c r="F4" s="50">
        <f>1/Dashboard!$B$2</f>
        <v>3.5714285714285712E-2</v>
      </c>
      <c r="G4" s="50">
        <f>MAX(0,1-F4/2-SUM(F5:F$55))</f>
        <v>0</v>
      </c>
      <c r="H4" s="23">
        <f t="shared" ref="H4:H35" si="0">D4*G4</f>
        <v>0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</row>
    <row r="5" spans="1:107" s="40" customFormat="1">
      <c r="A5" s="24"/>
      <c r="B5" s="21">
        <v>1959</v>
      </c>
      <c r="C5" s="3">
        <v>2800.9512515024171</v>
      </c>
      <c r="D5" s="39">
        <v>38621.897821266706</v>
      </c>
      <c r="E5" s="28">
        <v>25</v>
      </c>
      <c r="F5" s="50">
        <f>1/Dashboard!$B$2</f>
        <v>3.5714285714285712E-2</v>
      </c>
      <c r="G5" s="50">
        <f>MAX(0,1-F5/2-SUM(F6:F$55))</f>
        <v>0</v>
      </c>
      <c r="H5" s="23">
        <f t="shared" si="0"/>
        <v>0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</row>
    <row r="6" spans="1:107" s="40" customFormat="1">
      <c r="A6" s="24"/>
      <c r="B6" s="21">
        <v>1960</v>
      </c>
      <c r="C6" s="3">
        <v>2881.6110560346719</v>
      </c>
      <c r="D6" s="39">
        <v>115493.56187052565</v>
      </c>
      <c r="E6" s="28">
        <v>25</v>
      </c>
      <c r="F6" s="50">
        <f>1/Dashboard!$B$2</f>
        <v>3.5714285714285712E-2</v>
      </c>
      <c r="G6" s="50">
        <f>MAX(0,1-F6/2-SUM(F7:F$55))</f>
        <v>0</v>
      </c>
      <c r="H6" s="23">
        <f t="shared" si="0"/>
        <v>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</row>
    <row r="7" spans="1:107" s="40" customFormat="1">
      <c r="A7" s="24"/>
      <c r="B7" s="21">
        <v>1961</v>
      </c>
      <c r="C7" s="3">
        <v>3702.4431845099707</v>
      </c>
      <c r="D7" s="39">
        <v>1230394.3073952594</v>
      </c>
      <c r="E7" s="28">
        <v>25</v>
      </c>
      <c r="F7" s="50">
        <f>1/Dashboard!$B$2</f>
        <v>3.5714285714285712E-2</v>
      </c>
      <c r="G7" s="50">
        <f>MAX(0,1-F7/2-SUM(F8:F$55))</f>
        <v>0</v>
      </c>
      <c r="H7" s="23">
        <f t="shared" si="0"/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</row>
    <row r="8" spans="1:107" s="40" customFormat="1">
      <c r="A8" s="24"/>
      <c r="B8" s="21">
        <v>1962</v>
      </c>
      <c r="C8" s="3">
        <v>4140.5366326557469</v>
      </c>
      <c r="D8" s="39">
        <v>935529.9762203861</v>
      </c>
      <c r="E8" s="28">
        <v>25</v>
      </c>
      <c r="F8" s="50">
        <f>1/Dashboard!$B$2</f>
        <v>3.5714285714285712E-2</v>
      </c>
      <c r="G8" s="50">
        <f>MAX(0,1-F8/2-SUM(F9:F$55))</f>
        <v>0</v>
      </c>
      <c r="H8" s="23">
        <f t="shared" si="0"/>
        <v>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</row>
    <row r="9" spans="1:107" s="40" customFormat="1">
      <c r="A9" s="24"/>
      <c r="B9" s="21">
        <v>1963</v>
      </c>
      <c r="C9" s="3">
        <v>5271.3554609020648</v>
      </c>
      <c r="D9" s="39">
        <v>899817.54351261712</v>
      </c>
      <c r="E9" s="28">
        <v>25</v>
      </c>
      <c r="F9" s="50">
        <f>1/Dashboard!$B$2</f>
        <v>3.5714285714285712E-2</v>
      </c>
      <c r="G9" s="50">
        <f>MAX(0,1-F9/2-SUM(F10:F$55))</f>
        <v>0</v>
      </c>
      <c r="H9" s="23">
        <f t="shared" si="0"/>
        <v>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</row>
    <row r="10" spans="1:107" s="40" customFormat="1">
      <c r="A10" s="24"/>
      <c r="B10" s="21">
        <v>1964</v>
      </c>
      <c r="C10" s="3">
        <v>7782.8803549652148</v>
      </c>
      <c r="D10" s="39">
        <v>1033490.2623598456</v>
      </c>
      <c r="E10" s="28">
        <v>25</v>
      </c>
      <c r="F10" s="50">
        <f>1/Dashboard!$B$2</f>
        <v>3.5714285714285712E-2</v>
      </c>
      <c r="G10" s="50">
        <f>MAX(0,1-F10/2-SUM(F11:F$55))</f>
        <v>0</v>
      </c>
      <c r="H10" s="23">
        <f t="shared" si="0"/>
        <v>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</row>
    <row r="11" spans="1:107" s="40" customFormat="1">
      <c r="A11" s="24"/>
      <c r="B11" s="21">
        <v>1965</v>
      </c>
      <c r="C11" s="3">
        <v>11042.485396945158</v>
      </c>
      <c r="D11" s="39">
        <v>2991435.1132583763</v>
      </c>
      <c r="E11" s="28">
        <v>25</v>
      </c>
      <c r="F11" s="50">
        <f>1/Dashboard!$B$2</f>
        <v>3.5714285714285712E-2</v>
      </c>
      <c r="G11" s="50">
        <f>MAX(0,1-F11/2-SUM(F12:F$55))</f>
        <v>0</v>
      </c>
      <c r="H11" s="23">
        <f t="shared" si="0"/>
        <v>0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</row>
    <row r="12" spans="1:107" s="40" customFormat="1">
      <c r="A12" s="24"/>
      <c r="B12" s="21">
        <v>1966</v>
      </c>
      <c r="C12" s="3">
        <v>14857.219681882387</v>
      </c>
      <c r="D12" s="39">
        <v>2181549.8818034115</v>
      </c>
      <c r="E12" s="28">
        <v>25</v>
      </c>
      <c r="F12" s="50">
        <f>1/Dashboard!$B$2</f>
        <v>3.5714285714285712E-2</v>
      </c>
      <c r="G12" s="50">
        <f>MAX(0,1-F12/2-SUM(F13:F$55))</f>
        <v>0</v>
      </c>
      <c r="H12" s="23">
        <f t="shared" si="0"/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</row>
    <row r="13" spans="1:107" s="40" customFormat="1">
      <c r="A13" s="24"/>
      <c r="B13" s="21">
        <v>1967</v>
      </c>
      <c r="C13" s="3">
        <v>17186.864624549275</v>
      </c>
      <c r="D13" s="39">
        <v>1809495.3417043353</v>
      </c>
      <c r="E13" s="28">
        <v>25</v>
      </c>
      <c r="F13" s="50">
        <f>1/Dashboard!$B$2</f>
        <v>3.5714285714285712E-2</v>
      </c>
      <c r="G13" s="50">
        <f>MAX(0,1-F13/2-SUM(F14:F$55))</f>
        <v>0</v>
      </c>
      <c r="H13" s="23">
        <f t="shared" si="0"/>
        <v>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</row>
    <row r="14" spans="1:107" s="40" customFormat="1">
      <c r="A14" s="24"/>
      <c r="B14" s="21">
        <v>1968</v>
      </c>
      <c r="C14" s="3">
        <v>25616.604980567277</v>
      </c>
      <c r="D14" s="39">
        <v>1850488.3242242686</v>
      </c>
      <c r="E14" s="28">
        <v>25</v>
      </c>
      <c r="F14" s="50">
        <f>1/Dashboard!$B$2</f>
        <v>3.5714285714285712E-2</v>
      </c>
      <c r="G14" s="50">
        <f>MAX(0,1-F14/2-SUM(F15:F$55))</f>
        <v>0</v>
      </c>
      <c r="H14" s="23">
        <f t="shared" si="0"/>
        <v>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</row>
    <row r="15" spans="1:107" s="40" customFormat="1">
      <c r="A15" s="24"/>
      <c r="B15" s="21">
        <v>1969</v>
      </c>
      <c r="C15" s="3">
        <v>28602.599313055456</v>
      </c>
      <c r="D15" s="39">
        <v>1691633.1409619988</v>
      </c>
      <c r="E15" s="28">
        <v>25</v>
      </c>
      <c r="F15" s="50">
        <f>1/Dashboard!$B$2</f>
        <v>3.5714285714285712E-2</v>
      </c>
      <c r="G15" s="50">
        <f>MAX(0,1-F15/2-SUM(F16:F$55))</f>
        <v>0</v>
      </c>
      <c r="H15" s="23">
        <f t="shared" si="0"/>
        <v>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</row>
    <row r="16" spans="1:107" s="40" customFormat="1">
      <c r="A16" s="24"/>
      <c r="B16" s="21">
        <v>1970</v>
      </c>
      <c r="C16" s="3">
        <v>29235.225230955493</v>
      </c>
      <c r="D16" s="39">
        <v>4407018.5039136456</v>
      </c>
      <c r="E16" s="28">
        <v>25</v>
      </c>
      <c r="F16" s="50">
        <f>1/Dashboard!$B$2</f>
        <v>3.5714285714285712E-2</v>
      </c>
      <c r="G16" s="50">
        <f>MAX(0,1-F16/2-SUM(F17:F$55))</f>
        <v>0</v>
      </c>
      <c r="H16" s="23">
        <f t="shared" si="0"/>
        <v>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</row>
    <row r="17" spans="1:107" s="40" customFormat="1">
      <c r="A17" s="24"/>
      <c r="B17" s="21">
        <v>1971</v>
      </c>
      <c r="C17" s="3">
        <v>38439.932336401042</v>
      </c>
      <c r="D17" s="39">
        <v>5846863.8325666739</v>
      </c>
      <c r="E17" s="28">
        <v>25</v>
      </c>
      <c r="F17" s="50">
        <f>1/Dashboard!$B$2</f>
        <v>3.5714285714285712E-2</v>
      </c>
      <c r="G17" s="50">
        <f>MAX(0,1-F17/2-SUM(F18:F$55))</f>
        <v>0</v>
      </c>
      <c r="H17" s="23">
        <f t="shared" si="0"/>
        <v>0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</row>
    <row r="18" spans="1:107" s="40" customFormat="1">
      <c r="A18" s="24"/>
      <c r="B18" s="21">
        <v>1972</v>
      </c>
      <c r="C18" s="3">
        <v>41753.310581402489</v>
      </c>
      <c r="D18" s="39">
        <v>6889533.0809044847</v>
      </c>
      <c r="E18" s="28">
        <v>25</v>
      </c>
      <c r="F18" s="50">
        <f>1/Dashboard!$B$2</f>
        <v>3.5714285714285712E-2</v>
      </c>
      <c r="G18" s="50">
        <f>MAX(0,1-F18/2-SUM(F19:F$55))</f>
        <v>0</v>
      </c>
      <c r="H18" s="23">
        <f t="shared" si="0"/>
        <v>0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</row>
    <row r="19" spans="1:107" s="40" customFormat="1">
      <c r="A19" s="24"/>
      <c r="B19" s="21">
        <v>1973</v>
      </c>
      <c r="C19" s="3">
        <v>41302.564614898714</v>
      </c>
      <c r="D19" s="39">
        <v>6070487.7175226733</v>
      </c>
      <c r="E19" s="28">
        <v>25</v>
      </c>
      <c r="F19" s="50">
        <f>1/Dashboard!$B$2</f>
        <v>3.5714285714285712E-2</v>
      </c>
      <c r="G19" s="50">
        <f>MAX(0,1-F19/2-SUM(F20:F$55))</f>
        <v>0</v>
      </c>
      <c r="H19" s="23">
        <f t="shared" si="0"/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</row>
    <row r="20" spans="1:107" s="40" customFormat="1">
      <c r="A20" s="24"/>
      <c r="B20" s="21">
        <v>1974</v>
      </c>
      <c r="C20" s="3">
        <v>40907.17341621119</v>
      </c>
      <c r="D20" s="39">
        <v>6224808.7133335657</v>
      </c>
      <c r="E20" s="28">
        <v>25</v>
      </c>
      <c r="F20" s="50">
        <f>1/Dashboard!$B$2</f>
        <v>3.5714285714285712E-2</v>
      </c>
      <c r="G20" s="50">
        <f>MAX(0,1-F20/2-SUM(F21:F$55))</f>
        <v>0</v>
      </c>
      <c r="H20" s="23">
        <f t="shared" si="0"/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</row>
    <row r="21" spans="1:107" s="40" customFormat="1">
      <c r="A21" s="24"/>
      <c r="B21" s="21">
        <v>1975</v>
      </c>
      <c r="C21" s="3">
        <v>39112.097374169833</v>
      </c>
      <c r="D21" s="39">
        <v>5783732.0245696632</v>
      </c>
      <c r="E21" s="28">
        <v>25</v>
      </c>
      <c r="F21" s="50">
        <f>1/Dashboard!$B$2</f>
        <v>3.5714285714285712E-2</v>
      </c>
      <c r="G21" s="50">
        <f>MAX(0,1-F21/2-SUM(F22:F$55))</f>
        <v>0</v>
      </c>
      <c r="H21" s="23">
        <f t="shared" si="0"/>
        <v>0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</row>
    <row r="22" spans="1:107" s="40" customFormat="1">
      <c r="A22" s="24"/>
      <c r="B22" s="21">
        <v>1976</v>
      </c>
      <c r="C22" s="3">
        <v>34318.374481282299</v>
      </c>
      <c r="D22" s="39">
        <v>6090080.2446574587</v>
      </c>
      <c r="E22" s="28">
        <v>25</v>
      </c>
      <c r="F22" s="50">
        <f>1/Dashboard!$B$2</f>
        <v>3.5714285714285712E-2</v>
      </c>
      <c r="G22" s="50">
        <f>MAX(0,1-F22/2-SUM(F23:F$55))</f>
        <v>0</v>
      </c>
      <c r="H22" s="23">
        <f t="shared" si="0"/>
        <v>0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</row>
    <row r="23" spans="1:107" s="40" customFormat="1">
      <c r="A23" s="24"/>
      <c r="B23" s="21">
        <v>1977</v>
      </c>
      <c r="C23" s="3">
        <v>35385.930717738607</v>
      </c>
      <c r="D23" s="39">
        <v>4328625.5451889578</v>
      </c>
      <c r="E23" s="28">
        <v>25</v>
      </c>
      <c r="F23" s="50">
        <f>1/Dashboard!$B$2</f>
        <v>3.5714285714285712E-2</v>
      </c>
      <c r="G23" s="50">
        <f>MAX(0,1-F23/2-SUM(F24:F$55))</f>
        <v>0</v>
      </c>
      <c r="H23" s="23">
        <f t="shared" si="0"/>
        <v>0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</row>
    <row r="24" spans="1:107" s="40" customFormat="1">
      <c r="A24" s="24"/>
      <c r="B24" s="21">
        <v>1978</v>
      </c>
      <c r="C24" s="3">
        <v>35044.312722072587</v>
      </c>
      <c r="D24" s="39">
        <v>6147987.4390950827</v>
      </c>
      <c r="E24" s="28">
        <v>25</v>
      </c>
      <c r="F24" s="50">
        <f>1/Dashboard!$B$2</f>
        <v>3.5714285714285712E-2</v>
      </c>
      <c r="G24" s="50">
        <f>MAX(0,1-F24/2-SUM(F25:F$55))</f>
        <v>0</v>
      </c>
      <c r="H24" s="23">
        <f t="shared" si="0"/>
        <v>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</row>
    <row r="25" spans="1:107" s="40" customFormat="1">
      <c r="A25" s="24"/>
      <c r="B25" s="21">
        <v>1979</v>
      </c>
      <c r="C25" s="3">
        <v>34248.785630313294</v>
      </c>
      <c r="D25" s="39">
        <v>5353676.7323410958</v>
      </c>
      <c r="E25" s="28">
        <v>25</v>
      </c>
      <c r="F25" s="50">
        <f>1/Dashboard!$B$2</f>
        <v>3.5714285714285712E-2</v>
      </c>
      <c r="G25" s="50">
        <f>MAX(0,1-F25/2-SUM(F26:F$55))</f>
        <v>0</v>
      </c>
      <c r="H25" s="23">
        <f t="shared" si="0"/>
        <v>0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</row>
    <row r="26" spans="1:107" s="40" customFormat="1">
      <c r="A26" s="24"/>
      <c r="B26" s="21">
        <v>1980</v>
      </c>
      <c r="C26" s="3">
        <v>43916.891220620615</v>
      </c>
      <c r="D26" s="39">
        <v>6909215.2466306323</v>
      </c>
      <c r="E26" s="28">
        <v>25</v>
      </c>
      <c r="F26" s="50">
        <f>1/Dashboard!$B$2</f>
        <v>3.5714285714285712E-2</v>
      </c>
      <c r="G26" s="50">
        <f>MAX(0,1-F26/2-SUM(F27:F$55))</f>
        <v>0</v>
      </c>
      <c r="H26" s="23">
        <f t="shared" si="0"/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</row>
    <row r="27" spans="1:107" s="40" customFormat="1">
      <c r="A27" s="24"/>
      <c r="B27" s="21">
        <v>1981</v>
      </c>
      <c r="C27" s="3">
        <v>40873.960555521437</v>
      </c>
      <c r="D27" s="39">
        <v>7703806.1738859927</v>
      </c>
      <c r="E27" s="28">
        <v>25</v>
      </c>
      <c r="F27" s="50">
        <f>1/Dashboard!$B$2</f>
        <v>3.5714285714285712E-2</v>
      </c>
      <c r="G27" s="50">
        <f>MAX(0,1-F27/2-SUM(F28:F$55))</f>
        <v>1.7857142857143127E-2</v>
      </c>
      <c r="H27" s="23">
        <f t="shared" si="0"/>
        <v>137567.96739082338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</row>
    <row r="28" spans="1:107" s="40" customFormat="1">
      <c r="A28" s="24"/>
      <c r="B28" s="21">
        <v>1982</v>
      </c>
      <c r="C28" s="3">
        <v>42667.455032768048</v>
      </c>
      <c r="D28" s="39">
        <v>6912691.6813713014</v>
      </c>
      <c r="E28" s="28">
        <v>25</v>
      </c>
      <c r="F28" s="50">
        <f>1/Dashboard!$B$2</f>
        <v>3.5714285714285712E-2</v>
      </c>
      <c r="G28" s="50">
        <f>MAX(0,1-F28/2-SUM(F29:F$55))</f>
        <v>5.3571428571428825E-2</v>
      </c>
      <c r="H28" s="23">
        <f t="shared" si="0"/>
        <v>370322.7686448929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</row>
    <row r="29" spans="1:107" s="40" customFormat="1">
      <c r="A29" s="24"/>
      <c r="B29" s="21">
        <v>1983</v>
      </c>
      <c r="C29" s="3">
        <v>35056.965240430589</v>
      </c>
      <c r="D29" s="39">
        <v>5700428.1729115183</v>
      </c>
      <c r="E29" s="28">
        <v>25</v>
      </c>
      <c r="F29" s="50">
        <f>1/Dashboard!$B$2</f>
        <v>3.5714285714285712E-2</v>
      </c>
      <c r="G29" s="50">
        <f>MAX(0,1-F29/2-SUM(F30:F$55))</f>
        <v>8.9285714285714524E-2</v>
      </c>
      <c r="H29" s="23">
        <f t="shared" si="0"/>
        <v>508966.80115281546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</row>
    <row r="30" spans="1:107" s="40" customFormat="1">
      <c r="A30" s="24"/>
      <c r="B30" s="21">
        <v>1984</v>
      </c>
      <c r="C30" s="3">
        <v>35642.144214488129</v>
      </c>
      <c r="D30" s="39">
        <v>7048981.8008659696</v>
      </c>
      <c r="E30" s="28">
        <v>25</v>
      </c>
      <c r="F30" s="50">
        <f>1/Dashboard!$B$2</f>
        <v>3.5714285714285712E-2</v>
      </c>
      <c r="G30" s="50">
        <f>MAX(0,1-F30/2-SUM(F31:F$55))</f>
        <v>0.12500000000000022</v>
      </c>
      <c r="H30" s="23">
        <f t="shared" si="0"/>
        <v>881122.72510824772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</row>
    <row r="31" spans="1:107" s="40" customFormat="1">
      <c r="A31" s="24"/>
      <c r="B31" s="21">
        <v>1985</v>
      </c>
      <c r="C31" s="3">
        <v>36964.3323828992</v>
      </c>
      <c r="D31" s="39">
        <v>6378979.772254765</v>
      </c>
      <c r="E31" s="28">
        <v>25</v>
      </c>
      <c r="F31" s="50">
        <f>1/Dashboard!$B$2</f>
        <v>3.5714285714285712E-2</v>
      </c>
      <c r="G31" s="50">
        <f>MAX(0,1-F31/2-SUM(F32:F$55))</f>
        <v>0.16071428571428592</v>
      </c>
      <c r="H31" s="23">
        <f t="shared" si="0"/>
        <v>1025193.1776838028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</row>
    <row r="32" spans="1:107" s="40" customFormat="1">
      <c r="A32" s="24"/>
      <c r="B32" s="21">
        <v>1986</v>
      </c>
      <c r="C32" s="3">
        <v>43462.982124527342</v>
      </c>
      <c r="D32" s="39">
        <v>8222965.5094994809</v>
      </c>
      <c r="E32" s="28">
        <v>25</v>
      </c>
      <c r="F32" s="50">
        <f>1/Dashboard!$B$2</f>
        <v>3.5714285714285712E-2</v>
      </c>
      <c r="G32" s="50">
        <f>MAX(0,1-F32/2-SUM(F33:F$55))</f>
        <v>0.19642857142857162</v>
      </c>
      <c r="H32" s="23">
        <f t="shared" si="0"/>
        <v>1615225.3679373995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</row>
    <row r="33" spans="1:107" s="40" customFormat="1">
      <c r="A33" s="24"/>
      <c r="B33" s="21">
        <v>1987</v>
      </c>
      <c r="C33" s="3">
        <v>43456.655865348337</v>
      </c>
      <c r="D33" s="39">
        <v>9287936.4619020578</v>
      </c>
      <c r="E33" s="28">
        <v>25</v>
      </c>
      <c r="F33" s="50">
        <f>1/Dashboard!$B$2</f>
        <v>3.5714285714285712E-2</v>
      </c>
      <c r="G33" s="50">
        <f>MAX(0,1-F33/2-SUM(F34:F$55))</f>
        <v>0.23214285714285732</v>
      </c>
      <c r="H33" s="23">
        <f t="shared" si="0"/>
        <v>2156128.1072272649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</row>
    <row r="34" spans="1:107" s="40" customFormat="1">
      <c r="A34" s="24"/>
      <c r="B34" s="21">
        <v>1988</v>
      </c>
      <c r="C34" s="3">
        <v>50814.09529052578</v>
      </c>
      <c r="D34" s="39">
        <v>9540980.7551684231</v>
      </c>
      <c r="E34" s="28">
        <v>25</v>
      </c>
      <c r="F34" s="50">
        <f>1/Dashboard!$B$2</f>
        <v>3.5714285714285712E-2</v>
      </c>
      <c r="G34" s="50">
        <f>MAX(0,1-F34/2-SUM(F35:F$55))</f>
        <v>0.26785714285714302</v>
      </c>
      <c r="H34" s="23">
        <f t="shared" si="0"/>
        <v>2555619.8451344008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</row>
    <row r="35" spans="1:107" s="40" customFormat="1">
      <c r="A35" s="24"/>
      <c r="B35" s="21">
        <v>1989</v>
      </c>
      <c r="C35" s="3">
        <v>46815.899489397547</v>
      </c>
      <c r="D35" s="39">
        <v>9080268.7950752117</v>
      </c>
      <c r="E35" s="28">
        <v>25</v>
      </c>
      <c r="F35" s="50">
        <f>1/Dashboard!$B$2</f>
        <v>3.5714285714285712E-2</v>
      </c>
      <c r="G35" s="50">
        <f>MAX(0,1-F35/2-SUM(F36:F$55))</f>
        <v>0.30357142857142871</v>
      </c>
      <c r="H35" s="23">
        <f t="shared" si="0"/>
        <v>2756510.1699335477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</row>
    <row r="36" spans="1:107" s="40" customFormat="1">
      <c r="A36" s="24"/>
      <c r="B36" s="21">
        <v>1990</v>
      </c>
      <c r="C36" s="3">
        <v>45171.072102857448</v>
      </c>
      <c r="D36" s="39">
        <v>9326158.8907188196</v>
      </c>
      <c r="E36" s="28">
        <v>25</v>
      </c>
      <c r="F36" s="50">
        <f>1/Dashboard!$B$2</f>
        <v>3.5714285714285712E-2</v>
      </c>
      <c r="G36" s="50">
        <f>MAX(0,1-F36/2-SUM(F37:F$55))</f>
        <v>0.33928571428571441</v>
      </c>
      <c r="H36" s="23">
        <f t="shared" ref="H36:H54" si="1">D36*G36</f>
        <v>3164232.4807796008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</row>
    <row r="37" spans="1:107" s="40" customFormat="1">
      <c r="A37" s="24"/>
      <c r="B37" s="21">
        <v>1991</v>
      </c>
      <c r="C37" s="3">
        <v>37744.043826711</v>
      </c>
      <c r="D37" s="39">
        <v>12438018.275756288</v>
      </c>
      <c r="E37" s="28">
        <v>25</v>
      </c>
      <c r="F37" s="50">
        <f>1/Dashboard!$B$2</f>
        <v>3.5714285714285712E-2</v>
      </c>
      <c r="G37" s="50">
        <f>MAX(0,1-F37/2-SUM(F38:F$55))</f>
        <v>0.37500000000000011</v>
      </c>
      <c r="H37" s="23">
        <f t="shared" si="1"/>
        <v>4664256.8534086095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</row>
    <row r="38" spans="1:107" s="40" customFormat="1">
      <c r="A38" s="24"/>
      <c r="B38" s="21">
        <v>1992</v>
      </c>
      <c r="C38" s="3">
        <v>39926.603243466132</v>
      </c>
      <c r="D38" s="39">
        <v>8261979.0284949504</v>
      </c>
      <c r="E38" s="28">
        <v>25</v>
      </c>
      <c r="F38" s="50">
        <f>1/Dashboard!$B$2</f>
        <v>3.5714285714285712E-2</v>
      </c>
      <c r="G38" s="50">
        <f>MAX(0,1-F38/2-SUM(F39:F$55))</f>
        <v>0.41071428571428581</v>
      </c>
      <c r="H38" s="23">
        <f t="shared" si="1"/>
        <v>3393312.8152747126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</row>
    <row r="39" spans="1:107" s="40" customFormat="1">
      <c r="A39" s="24"/>
      <c r="B39" s="21">
        <v>1993</v>
      </c>
      <c r="C39" s="3">
        <v>40249.242461595146</v>
      </c>
      <c r="D39" s="39">
        <v>-1313491.9488875847</v>
      </c>
      <c r="E39" s="28">
        <v>25</v>
      </c>
      <c r="F39" s="50">
        <f>1/Dashboard!$B$2</f>
        <v>3.5714285714285712E-2</v>
      </c>
      <c r="G39" s="50">
        <f>MAX(0,1-F39/2-SUM(F40:F$55))</f>
        <v>0.44642857142857151</v>
      </c>
      <c r="H39" s="23">
        <f t="shared" si="1"/>
        <v>-586380.33432481473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</row>
    <row r="40" spans="1:107" s="40" customFormat="1">
      <c r="A40" s="24"/>
      <c r="B40" s="21">
        <v>1994</v>
      </c>
      <c r="C40" s="3">
        <v>45250.150342594949</v>
      </c>
      <c r="D40" s="39">
        <v>7477705.6292484291</v>
      </c>
      <c r="E40" s="28">
        <v>25</v>
      </c>
      <c r="F40" s="50">
        <f>1/Dashboard!$B$2</f>
        <v>3.5714285714285712E-2</v>
      </c>
      <c r="G40" s="50">
        <f>MAX(0,1-F40/2-SUM(F41:F$55))</f>
        <v>0.48214285714285726</v>
      </c>
      <c r="H40" s="23">
        <f t="shared" si="1"/>
        <v>3605322.356959065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</row>
    <row r="41" spans="1:107" s="40" customFormat="1">
      <c r="A41" s="24"/>
      <c r="B41" s="21">
        <v>1995</v>
      </c>
      <c r="C41" s="3">
        <v>51641.253678180081</v>
      </c>
      <c r="D41" s="39">
        <v>7873412.3838943047</v>
      </c>
      <c r="E41" s="28">
        <v>25</v>
      </c>
      <c r="F41" s="50">
        <f>1/Dashboard!$B$2</f>
        <v>3.5714285714285712E-2</v>
      </c>
      <c r="G41" s="50">
        <f>MAX(0,1-F41/2-SUM(F42:F$55))</f>
        <v>0.51785714285714302</v>
      </c>
      <c r="H41" s="23">
        <f t="shared" si="1"/>
        <v>4077302.841659552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</row>
    <row r="42" spans="1:107" s="40" customFormat="1">
      <c r="A42" s="24"/>
      <c r="B42" s="21">
        <v>1996</v>
      </c>
      <c r="C42" s="3">
        <v>49899.950839160228</v>
      </c>
      <c r="D42" s="39">
        <v>7217923.5837131906</v>
      </c>
      <c r="E42" s="28">
        <v>25</v>
      </c>
      <c r="F42" s="50">
        <f>1/Dashboard!$B$2</f>
        <v>3.5714285714285712E-2</v>
      </c>
      <c r="G42" s="50">
        <f>MAX(0,1-F42/2-SUM(F43:F$55))</f>
        <v>0.5535714285714286</v>
      </c>
      <c r="H42" s="23">
        <f t="shared" si="1"/>
        <v>3995636.2695555165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</row>
    <row r="43" spans="1:107" s="40" customFormat="1">
      <c r="A43" s="24"/>
      <c r="B43" s="21">
        <v>1997</v>
      </c>
      <c r="C43" s="3">
        <v>45786.300808015229</v>
      </c>
      <c r="D43" s="39">
        <v>7710217.0327291945</v>
      </c>
      <c r="E43" s="28">
        <v>25</v>
      </c>
      <c r="F43" s="50">
        <f>1/Dashboard!$B$2</f>
        <v>3.5714285714285712E-2</v>
      </c>
      <c r="G43" s="50">
        <f>MAX(0,1-F43/2-SUM(F44:F$55))</f>
        <v>0.58928571428571441</v>
      </c>
      <c r="H43" s="23">
        <f t="shared" si="1"/>
        <v>4543520.7514297049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</row>
    <row r="44" spans="1:107" s="40" customFormat="1">
      <c r="A44" s="24"/>
      <c r="B44" s="21">
        <v>1998</v>
      </c>
      <c r="C44" s="3">
        <v>42090.183882684258</v>
      </c>
      <c r="D44" s="39">
        <v>8282889.9429684784</v>
      </c>
      <c r="E44" s="28">
        <v>25</v>
      </c>
      <c r="F44" s="50">
        <f>1/Dashboard!$B$2</f>
        <v>3.5714285714285712E-2</v>
      </c>
      <c r="G44" s="50">
        <f>MAX(0,1-F44/2-SUM(F45:F$55))</f>
        <v>0.625</v>
      </c>
      <c r="H44" s="23">
        <f t="shared" si="1"/>
        <v>5176806.2143552992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</row>
    <row r="45" spans="1:107" s="40" customFormat="1">
      <c r="A45" s="24"/>
      <c r="B45" s="21">
        <v>1999</v>
      </c>
      <c r="C45" s="3">
        <v>42238.85097339077</v>
      </c>
      <c r="D45" s="39">
        <v>4904977.0367956944</v>
      </c>
      <c r="E45" s="28">
        <v>25</v>
      </c>
      <c r="F45" s="50">
        <f>1/Dashboard!$B$2</f>
        <v>3.5714285714285712E-2</v>
      </c>
      <c r="G45" s="50">
        <f>MAX(0,1-F45/2-SUM(F46:F$55))</f>
        <v>0.66071428571428581</v>
      </c>
      <c r="H45" s="23">
        <f t="shared" si="1"/>
        <v>3240788.3993114415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</row>
    <row r="46" spans="1:107" s="40" customFormat="1">
      <c r="A46" s="24"/>
      <c r="B46" s="21">
        <v>2000</v>
      </c>
      <c r="C46" s="3">
        <v>36010.648811664898</v>
      </c>
      <c r="D46" s="39">
        <v>6349441.184286898</v>
      </c>
      <c r="E46" s="28">
        <v>25</v>
      </c>
      <c r="F46" s="50">
        <f>1/Dashboard!$B$2</f>
        <v>3.5714285714285712E-2</v>
      </c>
      <c r="G46" s="50">
        <f>MAX(0,1-F46/2-SUM(F47:F$55))</f>
        <v>0.6964285714285714</v>
      </c>
      <c r="H46" s="23">
        <f t="shared" si="1"/>
        <v>4421932.2533426611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</row>
    <row r="47" spans="1:107" s="40" customFormat="1">
      <c r="A47" s="24"/>
      <c r="B47" s="21">
        <v>2001</v>
      </c>
      <c r="C47" s="3">
        <v>42346.397379433773</v>
      </c>
      <c r="D47" s="39">
        <v>3348129.0325847585</v>
      </c>
      <c r="E47" s="28">
        <v>25</v>
      </c>
      <c r="F47" s="50">
        <f>1/Dashboard!$B$2</f>
        <v>3.5714285714285712E-2</v>
      </c>
      <c r="G47" s="50">
        <f>MAX(0,1-F47/2-SUM(F48:F$55))</f>
        <v>0.73214285714285721</v>
      </c>
      <c r="H47" s="23">
        <f t="shared" si="1"/>
        <v>2451308.7559995553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</row>
    <row r="48" spans="1:107" s="40" customFormat="1">
      <c r="A48" s="24"/>
      <c r="B48" s="21">
        <v>2002</v>
      </c>
      <c r="C48" s="3">
        <v>39774.773023170121</v>
      </c>
      <c r="D48" s="39">
        <v>4398940.6696292311</v>
      </c>
      <c r="E48" s="28">
        <v>25</v>
      </c>
      <c r="F48" s="50">
        <f>1/Dashboard!$B$2</f>
        <v>3.5714285714285712E-2</v>
      </c>
      <c r="G48" s="50">
        <f>MAX(0,1-F48/2-SUM(F49:F$55))</f>
        <v>0.76785714285714279</v>
      </c>
      <c r="H48" s="23">
        <f t="shared" si="1"/>
        <v>3377758.0141795878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</row>
    <row r="49" spans="1:107" s="40" customFormat="1">
      <c r="A49" s="24"/>
      <c r="B49" s="21">
        <v>2003</v>
      </c>
      <c r="C49" s="3">
        <v>37022.850280304956</v>
      </c>
      <c r="D49" s="39">
        <v>5422182.4745158274</v>
      </c>
      <c r="E49" s="28">
        <v>25</v>
      </c>
      <c r="F49" s="50">
        <f>1/Dashboard!$B$2</f>
        <v>3.5714285714285712E-2</v>
      </c>
      <c r="G49" s="50">
        <f>MAX(0,1-F49/2-SUM(F50:F$55))</f>
        <v>0.8035714285714286</v>
      </c>
      <c r="H49" s="23">
        <f t="shared" si="1"/>
        <v>4357110.9170216471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</row>
    <row r="50" spans="1:107">
      <c r="B50" s="21">
        <v>2004</v>
      </c>
      <c r="C50" s="3">
        <v>45689.825355535475</v>
      </c>
      <c r="D50" s="39">
        <v>2383347.496770313</v>
      </c>
      <c r="E50" s="28">
        <v>25</v>
      </c>
      <c r="F50" s="50">
        <f>1/Dashboard!$B$2</f>
        <v>3.5714285714285712E-2</v>
      </c>
      <c r="G50" s="50">
        <f>MAX(0,1-F50/2-SUM(F51:F$55))</f>
        <v>0.83928571428571419</v>
      </c>
      <c r="H50" s="23">
        <f t="shared" si="1"/>
        <v>2000309.5062179409</v>
      </c>
    </row>
    <row r="51" spans="1:107">
      <c r="B51" s="21">
        <v>2005</v>
      </c>
      <c r="C51" s="3">
        <v>44842.106625549422</v>
      </c>
      <c r="D51" s="39">
        <v>2108002.4912507832</v>
      </c>
      <c r="E51" s="28">
        <v>25</v>
      </c>
      <c r="F51" s="50">
        <f>1/Dashboard!$B$2</f>
        <v>3.5714285714285712E-2</v>
      </c>
      <c r="G51" s="50">
        <f>MAX(0,1-F51/2-SUM(F52:F$55))</f>
        <v>0.875</v>
      </c>
      <c r="H51" s="23">
        <f t="shared" si="1"/>
        <v>1844502.1798444353</v>
      </c>
    </row>
    <row r="52" spans="1:107">
      <c r="B52" s="21">
        <v>2006</v>
      </c>
      <c r="C52" s="3">
        <v>49460.275826219702</v>
      </c>
      <c r="D52" s="39">
        <v>7200355.1997745689</v>
      </c>
      <c r="E52" s="28">
        <v>25</v>
      </c>
      <c r="F52" s="50">
        <f>1/Dashboard!$B$2</f>
        <v>3.5714285714285712E-2</v>
      </c>
      <c r="G52" s="50">
        <f>MAX(0,1-F52/2-SUM(F53:F$55))</f>
        <v>0.9107142857142857</v>
      </c>
      <c r="H52" s="23">
        <f t="shared" si="1"/>
        <v>6557466.3426518394</v>
      </c>
    </row>
    <row r="53" spans="1:107">
      <c r="B53" s="21">
        <v>2007</v>
      </c>
      <c r="C53" s="3">
        <v>75219.221638314484</v>
      </c>
      <c r="D53" s="39">
        <v>24031215.938097149</v>
      </c>
      <c r="E53" s="28">
        <v>25</v>
      </c>
      <c r="F53" s="50">
        <f>1/Dashboard!$B$2</f>
        <v>3.5714285714285712E-2</v>
      </c>
      <c r="G53" s="50">
        <f>MAX(0,1-F53/2-SUM(F54:F$55))</f>
        <v>0.9464285714285714</v>
      </c>
      <c r="H53" s="23">
        <f t="shared" si="1"/>
        <v>22743829.369984802</v>
      </c>
    </row>
    <row r="54" spans="1:107">
      <c r="B54" s="21">
        <v>2008</v>
      </c>
      <c r="C54" s="3">
        <v>65082.972868761135</v>
      </c>
      <c r="D54" s="39">
        <v>24617973.931886561</v>
      </c>
      <c r="E54" s="28">
        <v>41</v>
      </c>
      <c r="F54" s="50">
        <f>1/Dashboard!$B$2</f>
        <v>3.5714285714285712E-2</v>
      </c>
      <c r="G54" s="50">
        <f>MAX(0,1-F54/2-SUM(F55:F$55))</f>
        <v>0.9821428571428571</v>
      </c>
      <c r="H54" s="23">
        <f t="shared" si="1"/>
        <v>24178367.254531443</v>
      </c>
    </row>
    <row r="55" spans="1:107" ht="15">
      <c r="C55" s="34"/>
      <c r="D55" s="34"/>
      <c r="H55" s="13"/>
    </row>
    <row r="56" spans="1:107" ht="13.5" customHeight="1">
      <c r="B56" s="35"/>
      <c r="D56" s="34"/>
      <c r="G56" s="26" t="s">
        <v>51</v>
      </c>
      <c r="H56" s="17">
        <f>SUM(H4:H54)</f>
        <v>119214040.1723958</v>
      </c>
    </row>
    <row r="57" spans="1:107">
      <c r="D57" s="34"/>
    </row>
    <row r="58" spans="1:107" ht="15">
      <c r="A58" s="27" t="s">
        <v>12</v>
      </c>
      <c r="B58" s="21">
        <v>1958</v>
      </c>
      <c r="C58" s="39">
        <v>12</v>
      </c>
      <c r="D58" s="39">
        <v>16096.293703647696</v>
      </c>
      <c r="H58" s="23">
        <f t="shared" ref="H58:H89" si="2">D58*G4</f>
        <v>0</v>
      </c>
    </row>
    <row r="59" spans="1:107">
      <c r="B59" s="21">
        <v>1959</v>
      </c>
      <c r="C59" s="39">
        <v>14</v>
      </c>
      <c r="D59" s="39">
        <v>81814.402178733304</v>
      </c>
      <c r="H59" s="23">
        <f t="shared" si="2"/>
        <v>0</v>
      </c>
    </row>
    <row r="60" spans="1:107">
      <c r="B60" s="21">
        <v>1960</v>
      </c>
      <c r="C60" s="39">
        <v>16</v>
      </c>
      <c r="D60" s="39">
        <v>69959.948129474171</v>
      </c>
      <c r="H60" s="23">
        <f t="shared" si="2"/>
        <v>0</v>
      </c>
    </row>
    <row r="61" spans="1:107">
      <c r="B61" s="21">
        <v>1961</v>
      </c>
      <c r="C61" s="39">
        <v>19</v>
      </c>
      <c r="D61" s="39">
        <v>131107.55260474072</v>
      </c>
      <c r="H61" s="23">
        <f t="shared" si="2"/>
        <v>0</v>
      </c>
    </row>
    <row r="62" spans="1:107">
      <c r="B62" s="21">
        <v>1962</v>
      </c>
      <c r="C62" s="39">
        <v>23</v>
      </c>
      <c r="D62" s="39">
        <v>130134.84377961392</v>
      </c>
      <c r="H62" s="23">
        <f t="shared" si="2"/>
        <v>0</v>
      </c>
    </row>
    <row r="63" spans="1:107">
      <c r="B63" s="21">
        <v>1963</v>
      </c>
      <c r="C63" s="39">
        <v>27</v>
      </c>
      <c r="D63" s="39">
        <v>128634.54648738285</v>
      </c>
      <c r="H63" s="23">
        <f t="shared" si="2"/>
        <v>0</v>
      </c>
    </row>
    <row r="64" spans="1:107">
      <c r="B64" s="21">
        <v>1964</v>
      </c>
      <c r="C64" s="39">
        <v>42</v>
      </c>
      <c r="D64" s="39">
        <v>118767.92764015433</v>
      </c>
      <c r="H64" s="23">
        <f t="shared" si="2"/>
        <v>0</v>
      </c>
    </row>
    <row r="65" spans="2:8">
      <c r="B65" s="21">
        <v>1965</v>
      </c>
      <c r="C65" s="39">
        <v>81</v>
      </c>
      <c r="D65" s="39">
        <v>358093.72674162348</v>
      </c>
      <c r="H65" s="23">
        <f t="shared" si="2"/>
        <v>0</v>
      </c>
    </row>
    <row r="66" spans="2:8">
      <c r="B66" s="21">
        <v>1966</v>
      </c>
      <c r="C66" s="39">
        <v>102</v>
      </c>
      <c r="D66" s="39">
        <v>332020.11819658818</v>
      </c>
      <c r="H66" s="23">
        <f t="shared" si="2"/>
        <v>0</v>
      </c>
    </row>
    <row r="67" spans="2:8">
      <c r="B67" s="21">
        <v>1967</v>
      </c>
      <c r="C67" s="39">
        <v>130</v>
      </c>
      <c r="D67" s="39">
        <v>433786.18829566485</v>
      </c>
      <c r="H67" s="23">
        <f t="shared" si="2"/>
        <v>0</v>
      </c>
    </row>
    <row r="68" spans="2:8">
      <c r="B68" s="21">
        <v>1968</v>
      </c>
      <c r="C68" s="39">
        <v>206</v>
      </c>
      <c r="D68" s="39">
        <v>479836.17577573133</v>
      </c>
      <c r="H68" s="23">
        <f t="shared" si="2"/>
        <v>0</v>
      </c>
    </row>
    <row r="69" spans="2:8">
      <c r="B69" s="21">
        <v>1969</v>
      </c>
      <c r="C69" s="39">
        <v>200</v>
      </c>
      <c r="D69" s="39">
        <v>537408.55903800111</v>
      </c>
      <c r="H69" s="23">
        <f t="shared" si="2"/>
        <v>0</v>
      </c>
    </row>
    <row r="70" spans="2:8">
      <c r="B70" s="21">
        <v>1970</v>
      </c>
      <c r="C70" s="39">
        <v>242</v>
      </c>
      <c r="D70" s="39">
        <v>890069.53608635452</v>
      </c>
      <c r="H70" s="23">
        <f t="shared" si="2"/>
        <v>0</v>
      </c>
    </row>
    <row r="71" spans="2:8">
      <c r="B71" s="21">
        <v>1971</v>
      </c>
      <c r="C71" s="39">
        <v>259</v>
      </c>
      <c r="D71" s="39">
        <v>856929.62743332656</v>
      </c>
      <c r="H71" s="23">
        <f t="shared" si="2"/>
        <v>0</v>
      </c>
    </row>
    <row r="72" spans="2:8">
      <c r="B72" s="21">
        <v>1972</v>
      </c>
      <c r="C72" s="39">
        <v>275</v>
      </c>
      <c r="D72" s="39">
        <v>733297.14909551793</v>
      </c>
      <c r="H72" s="23">
        <f t="shared" si="2"/>
        <v>0</v>
      </c>
    </row>
    <row r="73" spans="2:8">
      <c r="B73" s="21">
        <v>1973</v>
      </c>
      <c r="C73" s="39">
        <v>255</v>
      </c>
      <c r="D73" s="39">
        <v>579247.81247732474</v>
      </c>
      <c r="H73" s="23">
        <f t="shared" si="2"/>
        <v>0</v>
      </c>
    </row>
    <row r="74" spans="2:8">
      <c r="B74" s="21">
        <v>1974</v>
      </c>
      <c r="C74" s="39">
        <v>277</v>
      </c>
      <c r="D74" s="39">
        <v>1010086.6466664401</v>
      </c>
      <c r="H74" s="23">
        <f t="shared" si="2"/>
        <v>0</v>
      </c>
    </row>
    <row r="75" spans="2:8">
      <c r="B75" s="21">
        <v>1975</v>
      </c>
      <c r="C75" s="39">
        <v>253</v>
      </c>
      <c r="D75" s="39">
        <v>811452.35543032805</v>
      </c>
      <c r="H75" s="23">
        <f t="shared" si="2"/>
        <v>0</v>
      </c>
    </row>
    <row r="76" spans="2:8">
      <c r="B76" s="21">
        <v>1976</v>
      </c>
      <c r="C76" s="39">
        <v>209</v>
      </c>
      <c r="D76" s="39">
        <v>627556.84534254053</v>
      </c>
      <c r="H76" s="23">
        <f t="shared" si="2"/>
        <v>0</v>
      </c>
    </row>
    <row r="77" spans="2:8">
      <c r="B77" s="21">
        <v>1977</v>
      </c>
      <c r="C77" s="39">
        <v>228</v>
      </c>
      <c r="D77" s="39">
        <v>464744.6648110422</v>
      </c>
      <c r="H77" s="23">
        <f t="shared" si="2"/>
        <v>0</v>
      </c>
    </row>
    <row r="78" spans="2:8">
      <c r="B78" s="21">
        <v>1978</v>
      </c>
      <c r="C78" s="39">
        <v>281</v>
      </c>
      <c r="D78" s="39">
        <v>708052.93090491369</v>
      </c>
      <c r="H78" s="23">
        <f t="shared" si="2"/>
        <v>0</v>
      </c>
    </row>
    <row r="79" spans="2:8">
      <c r="B79" s="21">
        <v>1979</v>
      </c>
      <c r="C79" s="39">
        <v>267</v>
      </c>
      <c r="D79" s="39">
        <v>743951.51765890827</v>
      </c>
      <c r="H79" s="23">
        <f t="shared" si="2"/>
        <v>0</v>
      </c>
    </row>
    <row r="80" spans="2:8">
      <c r="B80" s="21">
        <v>1980</v>
      </c>
      <c r="C80" s="39">
        <v>279</v>
      </c>
      <c r="D80" s="39">
        <v>886857.7633693713</v>
      </c>
      <c r="H80" s="23">
        <f t="shared" si="2"/>
        <v>0</v>
      </c>
    </row>
    <row r="81" spans="2:8">
      <c r="B81" s="21">
        <v>1981</v>
      </c>
      <c r="C81" s="39">
        <v>285</v>
      </c>
      <c r="D81" s="39">
        <v>897555.58611400845</v>
      </c>
      <c r="H81" s="23">
        <f t="shared" si="2"/>
        <v>16027.778323464678</v>
      </c>
    </row>
    <row r="82" spans="2:8">
      <c r="B82" s="21">
        <v>1982</v>
      </c>
      <c r="C82" s="39">
        <v>296</v>
      </c>
      <c r="D82" s="39">
        <v>832107.91862869298</v>
      </c>
      <c r="H82" s="23">
        <f t="shared" si="2"/>
        <v>44577.209926537333</v>
      </c>
    </row>
    <row r="83" spans="2:8">
      <c r="B83" s="21">
        <v>1983</v>
      </c>
      <c r="C83" s="39">
        <v>255</v>
      </c>
      <c r="D83" s="39">
        <v>563159.21708848118</v>
      </c>
      <c r="H83" s="23">
        <f t="shared" si="2"/>
        <v>50282.072954328811</v>
      </c>
    </row>
    <row r="84" spans="2:8">
      <c r="B84" s="21">
        <v>1984</v>
      </c>
      <c r="C84" s="39">
        <v>299</v>
      </c>
      <c r="D84" s="39">
        <v>698366.34913403471</v>
      </c>
      <c r="H84" s="23">
        <f t="shared" si="2"/>
        <v>87295.793641754499</v>
      </c>
    </row>
    <row r="85" spans="2:8">
      <c r="B85" s="21">
        <v>1985</v>
      </c>
      <c r="C85" s="39">
        <v>265</v>
      </c>
      <c r="D85" s="39">
        <v>735926.65774524258</v>
      </c>
      <c r="H85" s="23">
        <f t="shared" si="2"/>
        <v>118273.92713762843</v>
      </c>
    </row>
    <row r="86" spans="2:8">
      <c r="B86" s="21">
        <v>1986</v>
      </c>
      <c r="C86" s="39">
        <v>323</v>
      </c>
      <c r="D86" s="39">
        <v>744746.43050052586</v>
      </c>
      <c r="H86" s="23">
        <f t="shared" si="2"/>
        <v>146289.47741974628</v>
      </c>
    </row>
    <row r="87" spans="2:8">
      <c r="B87" s="21">
        <v>1987</v>
      </c>
      <c r="C87" s="39">
        <v>316</v>
      </c>
      <c r="D87" s="39">
        <v>813240.15809794981</v>
      </c>
      <c r="H87" s="23">
        <f t="shared" si="2"/>
        <v>188787.89384416706</v>
      </c>
    </row>
    <row r="88" spans="2:8">
      <c r="B88" s="21">
        <v>1988</v>
      </c>
      <c r="C88" s="39">
        <v>332</v>
      </c>
      <c r="D88" s="39">
        <v>815270.5948315704</v>
      </c>
      <c r="H88" s="23">
        <f t="shared" si="2"/>
        <v>218376.0521870279</v>
      </c>
    </row>
    <row r="89" spans="2:8">
      <c r="B89" s="21">
        <v>1989</v>
      </c>
      <c r="C89" s="39">
        <v>304</v>
      </c>
      <c r="D89" s="39">
        <v>783188.68492479157</v>
      </c>
      <c r="H89" s="23">
        <f t="shared" si="2"/>
        <v>237753.70792359754</v>
      </c>
    </row>
    <row r="90" spans="2:8">
      <c r="B90" s="21">
        <v>1990</v>
      </c>
      <c r="C90" s="39">
        <v>315</v>
      </c>
      <c r="D90" s="39">
        <v>1228736.069281158</v>
      </c>
      <c r="H90" s="23">
        <f t="shared" ref="H90:H108" si="3">D90*G36</f>
        <v>416892.59493467875</v>
      </c>
    </row>
    <row r="91" spans="2:8">
      <c r="B91" s="21">
        <v>1991</v>
      </c>
      <c r="C91" s="39">
        <v>293</v>
      </c>
      <c r="D91" s="39">
        <v>1321801.1342437088</v>
      </c>
      <c r="H91" s="23">
        <f t="shared" si="3"/>
        <v>495675.42534139095</v>
      </c>
    </row>
    <row r="92" spans="2:8">
      <c r="B92" s="21">
        <v>1992</v>
      </c>
      <c r="C92" s="39">
        <v>316</v>
      </c>
      <c r="D92" s="39">
        <v>1256992.5715050502</v>
      </c>
      <c r="H92" s="23">
        <f t="shared" si="3"/>
        <v>516264.80615386</v>
      </c>
    </row>
    <row r="93" spans="2:8">
      <c r="B93" s="21">
        <v>1993</v>
      </c>
      <c r="C93" s="39">
        <v>322</v>
      </c>
      <c r="D93" s="39">
        <v>76220.028887553723</v>
      </c>
      <c r="H93" s="23">
        <f t="shared" si="3"/>
        <v>34026.798610515063</v>
      </c>
    </row>
    <row r="94" spans="2:8">
      <c r="B94" s="21">
        <v>1994</v>
      </c>
      <c r="C94" s="39">
        <v>339</v>
      </c>
      <c r="D94" s="39">
        <v>731456.31075156573</v>
      </c>
      <c r="H94" s="23">
        <f t="shared" si="3"/>
        <v>352666.43554093357</v>
      </c>
    </row>
    <row r="95" spans="2:8">
      <c r="B95" s="21">
        <v>1995</v>
      </c>
      <c r="C95" s="39">
        <v>512</v>
      </c>
      <c r="D95" s="39">
        <v>568823.72610569675</v>
      </c>
      <c r="H95" s="23">
        <f t="shared" si="3"/>
        <v>294569.42959045019</v>
      </c>
    </row>
    <row r="96" spans="2:8">
      <c r="B96" s="21">
        <v>1996</v>
      </c>
      <c r="C96" s="39">
        <v>434</v>
      </c>
      <c r="D96" s="39">
        <v>578024.3862868133</v>
      </c>
      <c r="H96" s="23">
        <f t="shared" si="3"/>
        <v>319977.78526591451</v>
      </c>
    </row>
    <row r="97" spans="1:8">
      <c r="B97" s="21">
        <v>1997</v>
      </c>
      <c r="C97" s="39">
        <v>320</v>
      </c>
      <c r="D97" s="39">
        <v>686249.59727081028</v>
      </c>
      <c r="H97" s="23">
        <f t="shared" si="3"/>
        <v>404397.0841060133</v>
      </c>
    </row>
    <row r="98" spans="1:8">
      <c r="B98" s="21">
        <v>1998</v>
      </c>
      <c r="C98" s="39">
        <v>148</v>
      </c>
      <c r="D98" s="39">
        <v>453317.02703152248</v>
      </c>
      <c r="H98" s="23">
        <f t="shared" si="3"/>
        <v>283323.14189470152</v>
      </c>
    </row>
    <row r="99" spans="1:8">
      <c r="B99" s="21">
        <v>1999</v>
      </c>
      <c r="C99" s="39">
        <v>152</v>
      </c>
      <c r="D99" s="39">
        <v>169289.62320432079</v>
      </c>
      <c r="H99" s="23">
        <f t="shared" si="3"/>
        <v>111852.0724742834</v>
      </c>
    </row>
    <row r="100" spans="1:8">
      <c r="B100" s="21">
        <v>2000</v>
      </c>
      <c r="C100" s="39">
        <v>135</v>
      </c>
      <c r="D100" s="39">
        <v>421322.87571313488</v>
      </c>
      <c r="H100" s="23">
        <f t="shared" si="3"/>
        <v>293421.28844307608</v>
      </c>
    </row>
    <row r="101" spans="1:8">
      <c r="B101" s="21">
        <v>2001</v>
      </c>
      <c r="C101" s="39">
        <v>142</v>
      </c>
      <c r="D101" s="39">
        <v>165037.37741521967</v>
      </c>
      <c r="H101" s="23">
        <f t="shared" si="3"/>
        <v>120830.93703614299</v>
      </c>
    </row>
    <row r="102" spans="1:8">
      <c r="B102" s="21">
        <v>2002</v>
      </c>
      <c r="C102" s="39">
        <v>137</v>
      </c>
      <c r="D102" s="39">
        <v>214435.69037077099</v>
      </c>
      <c r="H102" s="23">
        <f t="shared" si="3"/>
        <v>164655.97653469915</v>
      </c>
    </row>
    <row r="103" spans="1:8">
      <c r="B103" s="21">
        <v>2003</v>
      </c>
      <c r="C103" s="39">
        <v>127</v>
      </c>
      <c r="D103" s="39">
        <v>296358.9054841795</v>
      </c>
      <c r="H103" s="23">
        <f t="shared" si="3"/>
        <v>238145.54904978711</v>
      </c>
    </row>
    <row r="104" spans="1:8">
      <c r="B104" s="21">
        <v>2004</v>
      </c>
      <c r="C104" s="39">
        <v>153</v>
      </c>
      <c r="D104" s="39">
        <v>174642.56322973641</v>
      </c>
      <c r="H104" s="23">
        <f t="shared" si="3"/>
        <v>146575.00842495731</v>
      </c>
    </row>
    <row r="105" spans="1:8">
      <c r="B105" s="21">
        <v>2005</v>
      </c>
      <c r="C105" s="39">
        <v>158</v>
      </c>
      <c r="D105" s="39">
        <v>200968.99374920316</v>
      </c>
      <c r="H105" s="23">
        <f t="shared" si="3"/>
        <v>175847.86953055277</v>
      </c>
    </row>
    <row r="106" spans="1:8">
      <c r="B106" s="21">
        <v>2006</v>
      </c>
      <c r="C106" s="39">
        <v>177</v>
      </c>
      <c r="D106" s="39">
        <v>578144.84522543079</v>
      </c>
      <c r="H106" s="23">
        <f t="shared" si="3"/>
        <v>526524.76975887443</v>
      </c>
    </row>
    <row r="107" spans="1:8">
      <c r="B107" s="21">
        <v>2007</v>
      </c>
      <c r="C107" s="39">
        <v>257</v>
      </c>
      <c r="D107" s="39">
        <v>1234639.0599028002</v>
      </c>
      <c r="H107" s="23">
        <f t="shared" si="3"/>
        <v>1168497.6816937216</v>
      </c>
    </row>
    <row r="108" spans="1:8">
      <c r="B108" s="21">
        <v>2008</v>
      </c>
      <c r="C108" s="39">
        <v>209</v>
      </c>
      <c r="D108" s="39">
        <v>1305602.1321133878</v>
      </c>
      <c r="H108" s="23">
        <f t="shared" si="3"/>
        <v>1282287.8083256488</v>
      </c>
    </row>
    <row r="109" spans="1:8" ht="15">
      <c r="C109" s="34"/>
      <c r="D109" s="34"/>
      <c r="H109" s="13"/>
    </row>
    <row r="110" spans="1:8" ht="12.75" customHeight="1">
      <c r="A110" s="30"/>
      <c r="B110" s="26" t="s">
        <v>46</v>
      </c>
      <c r="C110" s="17">
        <f>SUM(C4:C54)+SUM(C58:C108)</f>
        <v>1802214.4635998351</v>
      </c>
      <c r="G110" s="26" t="s">
        <v>50</v>
      </c>
      <c r="H110" s="17">
        <f>SUM(H58:H108)</f>
        <v>8454096.3760684542</v>
      </c>
    </row>
    <row r="111" spans="1:8">
      <c r="D111" s="34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H111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2.140625" defaultRowHeight="14.25"/>
  <cols>
    <col min="1" max="1" width="29" style="24" bestFit="1" customWidth="1"/>
    <col min="2" max="12" width="15.85546875" style="24" customWidth="1"/>
    <col min="13" max="13" width="4.5703125" style="24" customWidth="1"/>
    <col min="14" max="16384" width="12.140625" style="24"/>
  </cols>
  <sheetData>
    <row r="1" spans="1:8" ht="15">
      <c r="A1" s="48" t="s">
        <v>15</v>
      </c>
      <c r="B1" s="30"/>
      <c r="C1" s="30"/>
      <c r="D1" s="30"/>
      <c r="E1" s="30"/>
      <c r="F1" s="30"/>
      <c r="G1" s="30"/>
      <c r="H1" s="30"/>
    </row>
    <row r="3" spans="1:8" s="31" customFormat="1" ht="66" customHeight="1">
      <c r="B3" s="18" t="s">
        <v>0</v>
      </c>
      <c r="C3" s="37" t="s">
        <v>10</v>
      </c>
      <c r="D3" s="57" t="s">
        <v>52</v>
      </c>
      <c r="E3" s="19" t="s">
        <v>37</v>
      </c>
      <c r="F3" s="19" t="s">
        <v>36</v>
      </c>
      <c r="G3" s="19" t="s">
        <v>49</v>
      </c>
      <c r="H3" s="19" t="s">
        <v>48</v>
      </c>
    </row>
    <row r="4" spans="1:8" ht="15">
      <c r="A4" s="20" t="s">
        <v>47</v>
      </c>
      <c r="B4" s="21">
        <v>1958</v>
      </c>
      <c r="C4" s="3">
        <v>0</v>
      </c>
      <c r="D4" s="59">
        <f>'completeren data'!L4</f>
        <v>0</v>
      </c>
      <c r="E4" s="22">
        <v>15</v>
      </c>
      <c r="F4" s="50">
        <f>1/Dashboard!$B$2</f>
        <v>3.5714285714285712E-2</v>
      </c>
      <c r="G4" s="50">
        <f>MAX(0,1-F4/2-SUM(F5:F$55))</f>
        <v>0</v>
      </c>
      <c r="H4" s="23">
        <f t="shared" ref="H4:H35" si="0">D4*G4</f>
        <v>0</v>
      </c>
    </row>
    <row r="5" spans="1:8">
      <c r="B5" s="21">
        <v>1959</v>
      </c>
      <c r="C5" s="3">
        <v>0</v>
      </c>
      <c r="D5" s="36">
        <f>'completeren data'!L5</f>
        <v>0</v>
      </c>
      <c r="E5" s="22">
        <v>15</v>
      </c>
      <c r="F5" s="50">
        <f>1/Dashboard!$B$2</f>
        <v>3.5714285714285712E-2</v>
      </c>
      <c r="G5" s="50">
        <f>MAX(0,1-F5/2-SUM(F6:F$55))</f>
        <v>0</v>
      </c>
      <c r="H5" s="23">
        <f t="shared" si="0"/>
        <v>0</v>
      </c>
    </row>
    <row r="6" spans="1:8">
      <c r="B6" s="21">
        <v>1960</v>
      </c>
      <c r="C6" s="3">
        <v>145</v>
      </c>
      <c r="D6" s="36">
        <f>'completeren data'!L6</f>
        <v>17054.896893184778</v>
      </c>
      <c r="E6" s="22">
        <v>15</v>
      </c>
      <c r="F6" s="50">
        <f>1/Dashboard!$B$2</f>
        <v>3.5714285714285712E-2</v>
      </c>
      <c r="G6" s="50">
        <f>MAX(0,1-F6/2-SUM(F7:F$55))</f>
        <v>0</v>
      </c>
      <c r="H6" s="23">
        <f t="shared" si="0"/>
        <v>0</v>
      </c>
    </row>
    <row r="7" spans="1:8">
      <c r="B7" s="21">
        <v>1961</v>
      </c>
      <c r="C7" s="3">
        <v>252</v>
      </c>
      <c r="D7" s="36">
        <f>'completeren data'!L7</f>
        <v>47143.347010680816</v>
      </c>
      <c r="E7" s="22">
        <v>15</v>
      </c>
      <c r="F7" s="50">
        <f>1/Dashboard!$B$2</f>
        <v>3.5714285714285712E-2</v>
      </c>
      <c r="G7" s="50">
        <f>MAX(0,1-F7/2-SUM(F8:F$55))</f>
        <v>0</v>
      </c>
      <c r="H7" s="23">
        <f t="shared" si="0"/>
        <v>0</v>
      </c>
    </row>
    <row r="8" spans="1:8">
      <c r="B8" s="21">
        <v>1962</v>
      </c>
      <c r="C8" s="3">
        <v>26</v>
      </c>
      <c r="D8" s="36">
        <f>'completeren data'!L8</f>
        <v>4132.215014218109</v>
      </c>
      <c r="E8" s="22">
        <v>15</v>
      </c>
      <c r="F8" s="50">
        <f>1/Dashboard!$B$2</f>
        <v>3.5714285714285712E-2</v>
      </c>
      <c r="G8" s="50">
        <f>MAX(0,1-F8/2-SUM(F9:F$55))</f>
        <v>0</v>
      </c>
      <c r="H8" s="23">
        <f t="shared" si="0"/>
        <v>0</v>
      </c>
    </row>
    <row r="9" spans="1:8">
      <c r="B9" s="21">
        <v>1963</v>
      </c>
      <c r="C9" s="3">
        <v>38</v>
      </c>
      <c r="D9" s="36">
        <f>'completeren data'!L9</f>
        <v>5703.005714872048</v>
      </c>
      <c r="E9" s="22">
        <v>15</v>
      </c>
      <c r="F9" s="50">
        <f>1/Dashboard!$B$2</f>
        <v>3.5714285714285712E-2</v>
      </c>
      <c r="G9" s="50">
        <f>MAX(0,1-F9/2-SUM(F10:F$55))</f>
        <v>0</v>
      </c>
      <c r="H9" s="23">
        <f t="shared" si="0"/>
        <v>0</v>
      </c>
    </row>
    <row r="10" spans="1:8">
      <c r="B10" s="21">
        <v>1964</v>
      </c>
      <c r="C10" s="3">
        <v>33</v>
      </c>
      <c r="D10" s="36">
        <f>'completeren data'!L10</f>
        <v>4774.5916227317448</v>
      </c>
      <c r="E10" s="22">
        <v>15</v>
      </c>
      <c r="F10" s="50">
        <f>1/Dashboard!$B$2</f>
        <v>3.5714285714285712E-2</v>
      </c>
      <c r="G10" s="50">
        <f>MAX(0,1-F10/2-SUM(F11:F$55))</f>
        <v>0</v>
      </c>
      <c r="H10" s="23">
        <f t="shared" si="0"/>
        <v>0</v>
      </c>
    </row>
    <row r="11" spans="1:8">
      <c r="B11" s="21">
        <v>1965</v>
      </c>
      <c r="C11" s="3">
        <v>19</v>
      </c>
      <c r="D11" s="36">
        <f>'completeren data'!L11</f>
        <v>3644.0182526523545</v>
      </c>
      <c r="E11" s="22">
        <v>15</v>
      </c>
      <c r="F11" s="50">
        <f>1/Dashboard!$B$2</f>
        <v>3.5714285714285712E-2</v>
      </c>
      <c r="G11" s="50">
        <f>MAX(0,1-F11/2-SUM(F12:F$55))</f>
        <v>0</v>
      </c>
      <c r="H11" s="23">
        <f t="shared" si="0"/>
        <v>0</v>
      </c>
    </row>
    <row r="12" spans="1:8">
      <c r="B12" s="21">
        <v>1966</v>
      </c>
      <c r="C12" s="3">
        <v>150</v>
      </c>
      <c r="D12" s="36">
        <f>'completeren data'!L12</f>
        <v>25182.77445002678</v>
      </c>
      <c r="E12" s="22">
        <v>15</v>
      </c>
      <c r="F12" s="50">
        <f>1/Dashboard!$B$2</f>
        <v>3.5714285714285712E-2</v>
      </c>
      <c r="G12" s="50">
        <f>MAX(0,1-F12/2-SUM(F13:F$55))</f>
        <v>0</v>
      </c>
      <c r="H12" s="23">
        <f t="shared" si="0"/>
        <v>0</v>
      </c>
    </row>
    <row r="13" spans="1:8">
      <c r="B13" s="21">
        <v>1967</v>
      </c>
      <c r="C13" s="3">
        <v>39</v>
      </c>
      <c r="D13" s="36">
        <f>'completeren data'!L13</f>
        <v>5979.744769344783</v>
      </c>
      <c r="E13" s="22">
        <v>15</v>
      </c>
      <c r="F13" s="50">
        <f>1/Dashboard!$B$2</f>
        <v>3.5714285714285712E-2</v>
      </c>
      <c r="G13" s="50">
        <f>MAX(0,1-F13/2-SUM(F14:F$55))</f>
        <v>0</v>
      </c>
      <c r="H13" s="23">
        <f t="shared" si="0"/>
        <v>0</v>
      </c>
    </row>
    <row r="14" spans="1:8">
      <c r="B14" s="21">
        <v>1968</v>
      </c>
      <c r="C14" s="3">
        <v>208</v>
      </c>
      <c r="D14" s="36">
        <f>'completeren data'!L14</f>
        <v>28091.630637986582</v>
      </c>
      <c r="E14" s="22">
        <v>15</v>
      </c>
      <c r="F14" s="50">
        <f>1/Dashboard!$B$2</f>
        <v>3.5714285714285712E-2</v>
      </c>
      <c r="G14" s="50">
        <f>MAX(0,1-F14/2-SUM(F15:F$55))</f>
        <v>0</v>
      </c>
      <c r="H14" s="23">
        <f t="shared" si="0"/>
        <v>0</v>
      </c>
    </row>
    <row r="15" spans="1:8">
      <c r="B15" s="21">
        <v>1969</v>
      </c>
      <c r="C15" s="3">
        <v>651</v>
      </c>
      <c r="D15" s="36">
        <f>'completeren data'!L15</f>
        <v>94681.734737880324</v>
      </c>
      <c r="E15" s="22">
        <v>15</v>
      </c>
      <c r="F15" s="50">
        <f>1/Dashboard!$B$2</f>
        <v>3.5714285714285712E-2</v>
      </c>
      <c r="G15" s="50">
        <f>MAX(0,1-F15/2-SUM(F16:F$55))</f>
        <v>0</v>
      </c>
      <c r="H15" s="23">
        <f t="shared" si="0"/>
        <v>0</v>
      </c>
    </row>
    <row r="16" spans="1:8">
      <c r="B16" s="21">
        <v>1970</v>
      </c>
      <c r="C16" s="3">
        <v>1576</v>
      </c>
      <c r="D16" s="36">
        <f>'completeren data'!L16</f>
        <v>268821.28415672143</v>
      </c>
      <c r="E16" s="22">
        <v>15</v>
      </c>
      <c r="F16" s="50">
        <f>1/Dashboard!$B$2</f>
        <v>3.5714285714285712E-2</v>
      </c>
      <c r="G16" s="50">
        <f>MAX(0,1-F16/2-SUM(F17:F$55))</f>
        <v>0</v>
      </c>
      <c r="H16" s="23">
        <f t="shared" si="0"/>
        <v>0</v>
      </c>
    </row>
    <row r="17" spans="2:8">
      <c r="B17" s="21">
        <v>1971</v>
      </c>
      <c r="C17" s="3">
        <v>1191</v>
      </c>
      <c r="D17" s="36">
        <f>'completeren data'!L17</f>
        <v>210534.00847607889</v>
      </c>
      <c r="E17" s="22">
        <v>15</v>
      </c>
      <c r="F17" s="50">
        <f>1/Dashboard!$B$2</f>
        <v>3.5714285714285712E-2</v>
      </c>
      <c r="G17" s="50">
        <f>MAX(0,1-F17/2-SUM(F18:F$55))</f>
        <v>0</v>
      </c>
      <c r="H17" s="23">
        <f t="shared" si="0"/>
        <v>0</v>
      </c>
    </row>
    <row r="18" spans="2:8">
      <c r="B18" s="21">
        <v>1972</v>
      </c>
      <c r="C18" s="3">
        <v>1653</v>
      </c>
      <c r="D18" s="36">
        <f>'completeren data'!L18</f>
        <v>303611.71501656668</v>
      </c>
      <c r="E18" s="22">
        <v>15</v>
      </c>
      <c r="F18" s="50">
        <f>1/Dashboard!$B$2</f>
        <v>3.5714285714285712E-2</v>
      </c>
      <c r="G18" s="50">
        <f>MAX(0,1-F18/2-SUM(F19:F$55))</f>
        <v>0</v>
      </c>
      <c r="H18" s="23">
        <f t="shared" si="0"/>
        <v>0</v>
      </c>
    </row>
    <row r="19" spans="2:8">
      <c r="B19" s="21">
        <v>1973</v>
      </c>
      <c r="C19" s="3">
        <v>2053</v>
      </c>
      <c r="D19" s="36">
        <f>'completeren data'!L19</f>
        <v>393315.62664655061</v>
      </c>
      <c r="E19" s="22">
        <v>15</v>
      </c>
      <c r="F19" s="50">
        <f>1/Dashboard!$B$2</f>
        <v>3.5714285714285712E-2</v>
      </c>
      <c r="G19" s="50">
        <f>MAX(0,1-F19/2-SUM(F20:F$55))</f>
        <v>0</v>
      </c>
      <c r="H19" s="23">
        <f t="shared" si="0"/>
        <v>0</v>
      </c>
    </row>
    <row r="20" spans="2:8">
      <c r="B20" s="21">
        <v>1974</v>
      </c>
      <c r="C20" s="3">
        <v>1167</v>
      </c>
      <c r="D20" s="36">
        <f>'completeren data'!L20</f>
        <v>240566.52244369002</v>
      </c>
      <c r="E20" s="22">
        <v>15</v>
      </c>
      <c r="F20" s="50">
        <f>1/Dashboard!$B$2</f>
        <v>3.5714285714285712E-2</v>
      </c>
      <c r="G20" s="50">
        <f>MAX(0,1-F20/2-SUM(F21:F$55))</f>
        <v>0</v>
      </c>
      <c r="H20" s="23">
        <f t="shared" si="0"/>
        <v>0</v>
      </c>
    </row>
    <row r="21" spans="2:8">
      <c r="B21" s="21">
        <v>1975</v>
      </c>
      <c r="C21" s="3">
        <v>1264</v>
      </c>
      <c r="D21" s="36">
        <f>'completeren data'!L21</f>
        <v>256805.09746181522</v>
      </c>
      <c r="E21" s="22">
        <v>15</v>
      </c>
      <c r="F21" s="50">
        <f>1/Dashboard!$B$2</f>
        <v>3.5714285714285712E-2</v>
      </c>
      <c r="G21" s="50">
        <f>MAX(0,1-F21/2-SUM(F22:F$55))</f>
        <v>0</v>
      </c>
      <c r="H21" s="23">
        <f t="shared" si="0"/>
        <v>0</v>
      </c>
    </row>
    <row r="22" spans="2:8">
      <c r="B22" s="21">
        <v>1976</v>
      </c>
      <c r="C22" s="3">
        <v>1266</v>
      </c>
      <c r="D22" s="36">
        <f>'completeren data'!L22</f>
        <v>298888.35688979836</v>
      </c>
      <c r="E22" s="22">
        <v>15</v>
      </c>
      <c r="F22" s="50">
        <f>1/Dashboard!$B$2</f>
        <v>3.5714285714285712E-2</v>
      </c>
      <c r="G22" s="50">
        <f>MAX(0,1-F22/2-SUM(F23:F$55))</f>
        <v>0</v>
      </c>
      <c r="H22" s="23">
        <f t="shared" si="0"/>
        <v>0</v>
      </c>
    </row>
    <row r="23" spans="2:8">
      <c r="B23" s="21">
        <v>1977</v>
      </c>
      <c r="C23" s="3">
        <v>889</v>
      </c>
      <c r="D23" s="36">
        <f>'completeren data'!L23</f>
        <v>192276.24991423532</v>
      </c>
      <c r="E23" s="22">
        <v>15</v>
      </c>
      <c r="F23" s="50">
        <f>1/Dashboard!$B$2</f>
        <v>3.5714285714285712E-2</v>
      </c>
      <c r="G23" s="50">
        <f>MAX(0,1-F23/2-SUM(F24:F$55))</f>
        <v>0</v>
      </c>
      <c r="H23" s="23">
        <f t="shared" si="0"/>
        <v>0</v>
      </c>
    </row>
    <row r="24" spans="2:8">
      <c r="B24" s="21">
        <v>1978</v>
      </c>
      <c r="C24" s="3">
        <v>450</v>
      </c>
      <c r="D24" s="36">
        <f>'completeren data'!L24</f>
        <v>93078.306677022032</v>
      </c>
      <c r="E24" s="22">
        <v>15</v>
      </c>
      <c r="F24" s="50">
        <f>1/Dashboard!$B$2</f>
        <v>3.5714285714285712E-2</v>
      </c>
      <c r="G24" s="50">
        <f>MAX(0,1-F24/2-SUM(F25:F$55))</f>
        <v>0</v>
      </c>
      <c r="H24" s="23">
        <f t="shared" si="0"/>
        <v>0</v>
      </c>
    </row>
    <row r="25" spans="2:8">
      <c r="B25" s="21">
        <v>1979</v>
      </c>
      <c r="C25" s="3">
        <v>1794</v>
      </c>
      <c r="D25" s="36">
        <f>'completeren data'!L25</f>
        <v>374821.39937163435</v>
      </c>
      <c r="E25" s="22">
        <v>15</v>
      </c>
      <c r="F25" s="50">
        <f>1/Dashboard!$B$2</f>
        <v>3.5714285714285712E-2</v>
      </c>
      <c r="G25" s="50">
        <f>MAX(0,1-F25/2-SUM(F26:F$55))</f>
        <v>0</v>
      </c>
      <c r="H25" s="23">
        <f t="shared" si="0"/>
        <v>0</v>
      </c>
    </row>
    <row r="26" spans="2:8">
      <c r="B26" s="21">
        <v>1980</v>
      </c>
      <c r="C26" s="3">
        <v>1279</v>
      </c>
      <c r="D26" s="36">
        <f>'completeren data'!L26</f>
        <v>300968.77266718255</v>
      </c>
      <c r="E26" s="22">
        <v>15</v>
      </c>
      <c r="F26" s="50">
        <f>1/Dashboard!$B$2</f>
        <v>3.5714285714285712E-2</v>
      </c>
      <c r="G26" s="50">
        <f>MAX(0,1-F26/2-SUM(F27:F$55))</f>
        <v>0</v>
      </c>
      <c r="H26" s="23">
        <f t="shared" si="0"/>
        <v>0</v>
      </c>
    </row>
    <row r="27" spans="2:8">
      <c r="B27" s="21">
        <v>1981</v>
      </c>
      <c r="C27" s="3">
        <v>1344</v>
      </c>
      <c r="D27" s="36">
        <f>'completeren data'!L27</f>
        <v>329522.65115110652</v>
      </c>
      <c r="E27" s="22">
        <v>15</v>
      </c>
      <c r="F27" s="50">
        <f>1/Dashboard!$B$2</f>
        <v>3.5714285714285712E-2</v>
      </c>
      <c r="G27" s="50">
        <f>MAX(0,1-F27/2-SUM(F28:F$55))</f>
        <v>1.7857142857143127E-2</v>
      </c>
      <c r="H27" s="23">
        <f t="shared" si="0"/>
        <v>5884.3330562698484</v>
      </c>
    </row>
    <row r="28" spans="2:8">
      <c r="B28" s="21">
        <v>1982</v>
      </c>
      <c r="C28" s="3">
        <v>1185</v>
      </c>
      <c r="D28" s="36">
        <f>'completeren data'!L28</f>
        <v>303497.27803251235</v>
      </c>
      <c r="E28" s="22">
        <v>15</v>
      </c>
      <c r="F28" s="50">
        <f>1/Dashboard!$B$2</f>
        <v>3.5714285714285712E-2</v>
      </c>
      <c r="G28" s="50">
        <f>MAX(0,1-F28/2-SUM(F29:F$55))</f>
        <v>5.3571428571428825E-2</v>
      </c>
      <c r="H28" s="23">
        <f t="shared" si="0"/>
        <v>16258.78275174181</v>
      </c>
    </row>
    <row r="29" spans="2:8">
      <c r="B29" s="21">
        <v>1983</v>
      </c>
      <c r="C29" s="3">
        <v>1276</v>
      </c>
      <c r="D29" s="36">
        <f>'completeren data'!L29</f>
        <v>328798.03300739371</v>
      </c>
      <c r="E29" s="22">
        <v>15</v>
      </c>
      <c r="F29" s="50">
        <f>1/Dashboard!$B$2</f>
        <v>3.5714285714285712E-2</v>
      </c>
      <c r="G29" s="50">
        <f>MAX(0,1-F29/2-SUM(F30:F$55))</f>
        <v>8.9285714285714524E-2</v>
      </c>
      <c r="H29" s="23">
        <f t="shared" si="0"/>
        <v>29356.967232803087</v>
      </c>
    </row>
    <row r="30" spans="2:8">
      <c r="B30" s="21">
        <v>1984</v>
      </c>
      <c r="C30" s="3">
        <v>1601</v>
      </c>
      <c r="D30" s="36">
        <f>'completeren data'!L30</f>
        <v>443138.23959291121</v>
      </c>
      <c r="E30" s="22">
        <v>15</v>
      </c>
      <c r="F30" s="50">
        <f>1/Dashboard!$B$2</f>
        <v>3.5714285714285712E-2</v>
      </c>
      <c r="G30" s="50">
        <f>MAX(0,1-F30/2-SUM(F31:F$55))</f>
        <v>0.12500000000000022</v>
      </c>
      <c r="H30" s="23">
        <f t="shared" si="0"/>
        <v>55392.279949114003</v>
      </c>
    </row>
    <row r="31" spans="2:8">
      <c r="B31" s="21">
        <v>1985</v>
      </c>
      <c r="C31" s="3">
        <v>1973</v>
      </c>
      <c r="D31" s="36">
        <f>'completeren data'!L31</f>
        <v>576384.06548800867</v>
      </c>
      <c r="E31" s="22">
        <v>15</v>
      </c>
      <c r="F31" s="50">
        <f>1/Dashboard!$B$2</f>
        <v>3.5714285714285712E-2</v>
      </c>
      <c r="G31" s="50">
        <f>MAX(0,1-F31/2-SUM(F32:F$55))</f>
        <v>0.16071428571428592</v>
      </c>
      <c r="H31" s="23">
        <f t="shared" si="0"/>
        <v>92633.153382001517</v>
      </c>
    </row>
    <row r="32" spans="2:8">
      <c r="B32" s="21">
        <v>1986</v>
      </c>
      <c r="C32" s="3">
        <v>1932</v>
      </c>
      <c r="D32" s="36">
        <f>'completeren data'!L32</f>
        <v>499098.89190786501</v>
      </c>
      <c r="E32" s="22">
        <v>15</v>
      </c>
      <c r="F32" s="50">
        <f>1/Dashboard!$B$2</f>
        <v>3.5714285714285712E-2</v>
      </c>
      <c r="G32" s="50">
        <f>MAX(0,1-F32/2-SUM(F33:F$55))</f>
        <v>0.19642857142857162</v>
      </c>
      <c r="H32" s="23">
        <f t="shared" si="0"/>
        <v>98037.282339045007</v>
      </c>
    </row>
    <row r="33" spans="2:8">
      <c r="B33" s="21">
        <v>1987</v>
      </c>
      <c r="C33" s="3">
        <v>1506</v>
      </c>
      <c r="D33" s="36">
        <f>'completeren data'!L33</f>
        <v>409837.41158200201</v>
      </c>
      <c r="E33" s="22">
        <v>15</v>
      </c>
      <c r="F33" s="50">
        <f>1/Dashboard!$B$2</f>
        <v>3.5714285714285712E-2</v>
      </c>
      <c r="G33" s="50">
        <f>MAX(0,1-F33/2-SUM(F34:F$55))</f>
        <v>0.23214285714285732</v>
      </c>
      <c r="H33" s="23">
        <f t="shared" si="0"/>
        <v>95140.827688679114</v>
      </c>
    </row>
    <row r="34" spans="2:8">
      <c r="B34" s="21">
        <v>1988</v>
      </c>
      <c r="C34" s="3">
        <v>1641</v>
      </c>
      <c r="D34" s="36">
        <f>'completeren data'!L34</f>
        <v>426428.03800337436</v>
      </c>
      <c r="E34" s="22">
        <v>15</v>
      </c>
      <c r="F34" s="50">
        <f>1/Dashboard!$B$2</f>
        <v>3.5714285714285712E-2</v>
      </c>
      <c r="G34" s="50">
        <f>MAX(0,1-F34/2-SUM(F35:F$55))</f>
        <v>0.26785714285714302</v>
      </c>
      <c r="H34" s="23">
        <f t="shared" si="0"/>
        <v>114221.79589376105</v>
      </c>
    </row>
    <row r="35" spans="2:8">
      <c r="B35" s="21">
        <v>1989</v>
      </c>
      <c r="C35" s="3">
        <v>2106</v>
      </c>
      <c r="D35" s="36">
        <f>'completeren data'!L35</f>
        <v>512724.30556007434</v>
      </c>
      <c r="E35" s="22">
        <v>15</v>
      </c>
      <c r="F35" s="50">
        <f>1/Dashboard!$B$2</f>
        <v>3.5714285714285712E-2</v>
      </c>
      <c r="G35" s="50">
        <f>MAX(0,1-F35/2-SUM(F36:F$55))</f>
        <v>0.30357142857142871</v>
      </c>
      <c r="H35" s="23">
        <f t="shared" si="0"/>
        <v>155648.44990216551</v>
      </c>
    </row>
    <row r="36" spans="2:8">
      <c r="B36" s="21">
        <v>1990</v>
      </c>
      <c r="C36" s="3">
        <v>2103</v>
      </c>
      <c r="D36" s="36">
        <f>'completeren data'!L36</f>
        <v>468677.98345546814</v>
      </c>
      <c r="E36" s="22">
        <v>15</v>
      </c>
      <c r="F36" s="50">
        <f>1/Dashboard!$B$2</f>
        <v>3.5714285714285712E-2</v>
      </c>
      <c r="G36" s="50">
        <f>MAX(0,1-F36/2-SUM(F37:F$55))</f>
        <v>0.33928571428571441</v>
      </c>
      <c r="H36" s="23">
        <f t="shared" ref="H36:H54" si="1">D36*G36</f>
        <v>159015.74438667676</v>
      </c>
    </row>
    <row r="37" spans="2:8">
      <c r="B37" s="21">
        <v>1991</v>
      </c>
      <c r="C37" s="3">
        <v>1316</v>
      </c>
      <c r="D37" s="36">
        <f>'completeren data'!L37</f>
        <v>360837.38233491196</v>
      </c>
      <c r="E37" s="22">
        <v>15</v>
      </c>
      <c r="F37" s="50">
        <f>1/Dashboard!$B$2</f>
        <v>3.5714285714285712E-2</v>
      </c>
      <c r="G37" s="50">
        <f>MAX(0,1-F37/2-SUM(F38:F$55))</f>
        <v>0.37500000000000011</v>
      </c>
      <c r="H37" s="23">
        <f t="shared" si="1"/>
        <v>135314.01837559202</v>
      </c>
    </row>
    <row r="38" spans="2:8">
      <c r="B38" s="21">
        <v>1992</v>
      </c>
      <c r="C38" s="3">
        <v>1441</v>
      </c>
      <c r="D38" s="36">
        <f>'completeren data'!L38</f>
        <v>287846.41549169744</v>
      </c>
      <c r="E38" s="22">
        <v>15</v>
      </c>
      <c r="F38" s="50">
        <f>1/Dashboard!$B$2</f>
        <v>3.5714285714285712E-2</v>
      </c>
      <c r="G38" s="50">
        <f>MAX(0,1-F38/2-SUM(F39:F$55))</f>
        <v>0.41071428571428581</v>
      </c>
      <c r="H38" s="23">
        <f t="shared" si="1"/>
        <v>118222.63493409005</v>
      </c>
    </row>
    <row r="39" spans="2:8">
      <c r="B39" s="21">
        <v>1993</v>
      </c>
      <c r="C39" s="3">
        <v>540</v>
      </c>
      <c r="D39" s="36">
        <f>'completeren data'!L39</f>
        <v>52738.04801524325</v>
      </c>
      <c r="E39" s="22">
        <v>15</v>
      </c>
      <c r="F39" s="50">
        <f>1/Dashboard!$B$2</f>
        <v>3.5714285714285712E-2</v>
      </c>
      <c r="G39" s="50">
        <f>MAX(0,1-F39/2-SUM(F40:F$55))</f>
        <v>0.44642857142857151</v>
      </c>
      <c r="H39" s="23">
        <f t="shared" si="1"/>
        <v>23543.771435376457</v>
      </c>
    </row>
    <row r="40" spans="2:8">
      <c r="B40" s="21">
        <v>1994</v>
      </c>
      <c r="C40" s="3">
        <v>806</v>
      </c>
      <c r="D40" s="36">
        <f>'completeren data'!L40</f>
        <v>130481.14085160826</v>
      </c>
      <c r="E40" s="22">
        <v>15</v>
      </c>
      <c r="F40" s="50">
        <f>1/Dashboard!$B$2</f>
        <v>3.5714285714285712E-2</v>
      </c>
      <c r="G40" s="50">
        <f>MAX(0,1-F40/2-SUM(F41:F$55))</f>
        <v>0.48214285714285726</v>
      </c>
      <c r="H40" s="23">
        <f t="shared" si="1"/>
        <v>62910.550053453997</v>
      </c>
    </row>
    <row r="41" spans="2:8">
      <c r="B41" s="21">
        <v>1995</v>
      </c>
      <c r="C41" s="3">
        <v>1944</v>
      </c>
      <c r="D41" s="36">
        <f>'completeren data'!L41</f>
        <v>332990.70095808228</v>
      </c>
      <c r="E41" s="22">
        <v>15</v>
      </c>
      <c r="F41" s="50">
        <f>1/Dashboard!$B$2</f>
        <v>3.5714285714285712E-2</v>
      </c>
      <c r="G41" s="50">
        <f>MAX(0,1-F41/2-SUM(F42:F$55))</f>
        <v>0.51785714285714302</v>
      </c>
      <c r="H41" s="23">
        <f t="shared" si="1"/>
        <v>172441.61299614981</v>
      </c>
    </row>
    <row r="42" spans="2:8">
      <c r="B42" s="21">
        <v>1996</v>
      </c>
      <c r="C42" s="3">
        <v>1129</v>
      </c>
      <c r="D42" s="36">
        <f>'completeren data'!L42</f>
        <v>111803.48856765883</v>
      </c>
      <c r="E42" s="22">
        <v>15</v>
      </c>
      <c r="F42" s="50">
        <f>1/Dashboard!$B$2</f>
        <v>3.5714285714285712E-2</v>
      </c>
      <c r="G42" s="50">
        <f>MAX(0,1-F42/2-SUM(F43:F$55))</f>
        <v>0.5535714285714286</v>
      </c>
      <c r="H42" s="23">
        <f t="shared" si="1"/>
        <v>61891.216885668284</v>
      </c>
    </row>
    <row r="43" spans="2:8">
      <c r="B43" s="21">
        <v>1997</v>
      </c>
      <c r="C43" s="3">
        <v>851</v>
      </c>
      <c r="D43" s="36">
        <f>'completeren data'!L43</f>
        <v>110251.99909268749</v>
      </c>
      <c r="E43" s="22">
        <v>15</v>
      </c>
      <c r="F43" s="50">
        <f>1/Dashboard!$B$2</f>
        <v>3.5714285714285712E-2</v>
      </c>
      <c r="G43" s="50">
        <f>MAX(0,1-F43/2-SUM(F44:F$55))</f>
        <v>0.58928571428571441</v>
      </c>
      <c r="H43" s="23">
        <f t="shared" si="1"/>
        <v>64969.928036762285</v>
      </c>
    </row>
    <row r="44" spans="2:8">
      <c r="B44" s="21">
        <v>1998</v>
      </c>
      <c r="C44" s="3">
        <v>1168</v>
      </c>
      <c r="D44" s="36">
        <f>'completeren data'!L44</f>
        <v>130125.98054042258</v>
      </c>
      <c r="E44" s="22">
        <v>15</v>
      </c>
      <c r="F44" s="50">
        <f>1/Dashboard!$B$2</f>
        <v>3.5714285714285712E-2</v>
      </c>
      <c r="G44" s="50">
        <f>MAX(0,1-F44/2-SUM(F45:F$55))</f>
        <v>0.625</v>
      </c>
      <c r="H44" s="23">
        <f t="shared" si="1"/>
        <v>81328.737837764114</v>
      </c>
    </row>
    <row r="45" spans="2:8">
      <c r="B45" s="21">
        <v>1999</v>
      </c>
      <c r="C45" s="3">
        <v>1484</v>
      </c>
      <c r="D45" s="36">
        <f>'completeren data'!L45</f>
        <v>40886.349390446754</v>
      </c>
      <c r="E45" s="22">
        <v>15</v>
      </c>
      <c r="F45" s="50">
        <f>1/Dashboard!$B$2</f>
        <v>3.5714285714285712E-2</v>
      </c>
      <c r="G45" s="50">
        <f>MAX(0,1-F45/2-SUM(F46:F$55))</f>
        <v>0.66071428571428581</v>
      </c>
      <c r="H45" s="23">
        <f t="shared" si="1"/>
        <v>27014.195132973753</v>
      </c>
    </row>
    <row r="46" spans="2:8">
      <c r="B46" s="21">
        <v>2000</v>
      </c>
      <c r="C46" s="3">
        <v>1902</v>
      </c>
      <c r="D46" s="36">
        <f>'completeren data'!L46</f>
        <v>269146.29827753932</v>
      </c>
      <c r="E46" s="22">
        <v>15</v>
      </c>
      <c r="F46" s="50">
        <f>1/Dashboard!$B$2</f>
        <v>3.5714285714285712E-2</v>
      </c>
      <c r="G46" s="50">
        <f>MAX(0,1-F46/2-SUM(F47:F$55))</f>
        <v>0.6964285714285714</v>
      </c>
      <c r="H46" s="23">
        <f t="shared" si="1"/>
        <v>187441.17201471486</v>
      </c>
    </row>
    <row r="47" spans="2:8">
      <c r="B47" s="21">
        <v>2001</v>
      </c>
      <c r="C47" s="3">
        <v>2743</v>
      </c>
      <c r="D47" s="36">
        <f>'completeren data'!L47</f>
        <v>135314.44802436049</v>
      </c>
      <c r="E47" s="22">
        <v>15</v>
      </c>
      <c r="F47" s="50">
        <f>1/Dashboard!$B$2</f>
        <v>3.5714285714285712E-2</v>
      </c>
      <c r="G47" s="50">
        <f>MAX(0,1-F47/2-SUM(F48:F$55))</f>
        <v>0.73214285714285721</v>
      </c>
      <c r="H47" s="23">
        <f t="shared" si="1"/>
        <v>99069.50658926394</v>
      </c>
    </row>
    <row r="48" spans="2:8">
      <c r="B48" s="21">
        <v>2002</v>
      </c>
      <c r="C48" s="3">
        <v>2314</v>
      </c>
      <c r="D48" s="36">
        <f>'completeren data'!L48</f>
        <v>28051.831131367424</v>
      </c>
      <c r="E48" s="22">
        <v>15</v>
      </c>
      <c r="F48" s="50">
        <f>1/Dashboard!$B$2</f>
        <v>3.5714285714285712E-2</v>
      </c>
      <c r="G48" s="50">
        <f>MAX(0,1-F48/2-SUM(F49:F$55))</f>
        <v>0.76785714285714279</v>
      </c>
      <c r="H48" s="23">
        <f t="shared" si="1"/>
        <v>21539.798904442843</v>
      </c>
    </row>
    <row r="49" spans="1:8">
      <c r="B49" s="21">
        <v>2003</v>
      </c>
      <c r="C49" s="3">
        <v>2591</v>
      </c>
      <c r="D49" s="36">
        <f>'completeren data'!L49</f>
        <v>164342.89722498009</v>
      </c>
      <c r="E49" s="22">
        <v>15</v>
      </c>
      <c r="F49" s="50">
        <f>1/Dashboard!$B$2</f>
        <v>3.5714285714285712E-2</v>
      </c>
      <c r="G49" s="50">
        <f>MAX(0,1-F49/2-SUM(F50:F$55))</f>
        <v>0.8035714285714286</v>
      </c>
      <c r="H49" s="23">
        <f t="shared" si="1"/>
        <v>132061.25669864472</v>
      </c>
    </row>
    <row r="50" spans="1:8">
      <c r="B50" s="21">
        <v>2004</v>
      </c>
      <c r="C50" s="3">
        <v>1797</v>
      </c>
      <c r="D50" s="36">
        <f>'completeren data'!L50</f>
        <v>-50251.593574525868</v>
      </c>
      <c r="E50" s="22">
        <v>15</v>
      </c>
      <c r="F50" s="50">
        <f>1/Dashboard!$B$2</f>
        <v>3.5714285714285712E-2</v>
      </c>
      <c r="G50" s="50">
        <f>MAX(0,1-F50/2-SUM(F51:F$55))</f>
        <v>0.83928571428571419</v>
      </c>
      <c r="H50" s="23">
        <f t="shared" si="1"/>
        <v>-42175.444607191348</v>
      </c>
    </row>
    <row r="51" spans="1:8">
      <c r="B51" s="21">
        <v>2005</v>
      </c>
      <c r="C51" s="3">
        <v>1866</v>
      </c>
      <c r="D51" s="36">
        <f>'completeren data'!L51</f>
        <v>206930.90383357753</v>
      </c>
      <c r="E51" s="22">
        <v>15</v>
      </c>
      <c r="F51" s="50">
        <f>1/Dashboard!$B$2</f>
        <v>3.5714285714285712E-2</v>
      </c>
      <c r="G51" s="50">
        <f>MAX(0,1-F51/2-SUM(F52:F$55))</f>
        <v>0.875</v>
      </c>
      <c r="H51" s="23">
        <f t="shared" si="1"/>
        <v>181064.54085438035</v>
      </c>
    </row>
    <row r="52" spans="1:8">
      <c r="B52" s="21">
        <v>2006</v>
      </c>
      <c r="C52" s="3">
        <v>1114</v>
      </c>
      <c r="D52" s="36">
        <f>'completeren data'!L52</f>
        <v>138382.54428459419</v>
      </c>
      <c r="E52" s="22">
        <v>15</v>
      </c>
      <c r="F52" s="50">
        <f>1/Dashboard!$B$2</f>
        <v>3.5714285714285712E-2</v>
      </c>
      <c r="G52" s="50">
        <f>MAX(0,1-F52/2-SUM(F53:F$55))</f>
        <v>0.9107142857142857</v>
      </c>
      <c r="H52" s="23">
        <f t="shared" si="1"/>
        <v>126026.9599734697</v>
      </c>
    </row>
    <row r="53" spans="1:8">
      <c r="B53" s="21">
        <v>2007</v>
      </c>
      <c r="C53" s="3">
        <v>1004</v>
      </c>
      <c r="D53" s="36">
        <f>'completeren data'!L53</f>
        <v>324071.3587410847</v>
      </c>
      <c r="E53" s="22">
        <v>15</v>
      </c>
      <c r="F53" s="50">
        <f>1/Dashboard!$B$2</f>
        <v>3.5714285714285712E-2</v>
      </c>
      <c r="G53" s="50">
        <f>MAX(0,1-F53/2-SUM(F54:F$55))</f>
        <v>0.9464285714285714</v>
      </c>
      <c r="H53" s="23">
        <f t="shared" si="1"/>
        <v>306710.39309424086</v>
      </c>
    </row>
    <row r="54" spans="1:8">
      <c r="B54" s="21">
        <v>2008</v>
      </c>
      <c r="C54" s="3">
        <v>437</v>
      </c>
      <c r="D54" s="36">
        <f>'completeren data'!L54</f>
        <v>165271.03263868467</v>
      </c>
      <c r="E54" s="22">
        <v>45</v>
      </c>
      <c r="F54" s="50">
        <f>1/Dashboard!$B$2</f>
        <v>3.5714285714285712E-2</v>
      </c>
      <c r="G54" s="50">
        <f>MAX(0,1-F54/2-SUM(F55:F$55))</f>
        <v>0.9821428571428571</v>
      </c>
      <c r="H54" s="23">
        <f t="shared" si="1"/>
        <v>162319.76419870814</v>
      </c>
    </row>
    <row r="55" spans="1:8" ht="15">
      <c r="C55" s="34"/>
      <c r="D55" s="34"/>
      <c r="H55" s="13"/>
    </row>
    <row r="56" spans="1:8" ht="13.5" customHeight="1">
      <c r="B56" s="35"/>
      <c r="C56" s="34"/>
      <c r="D56" s="34"/>
      <c r="G56" s="26" t="s">
        <v>51</v>
      </c>
      <c r="H56" s="17">
        <f>SUM(H4:H54)</f>
        <v>2743284.2299907631</v>
      </c>
    </row>
    <row r="57" spans="1:8">
      <c r="C57" s="34"/>
      <c r="D57" s="34"/>
    </row>
    <row r="58" spans="1:8" ht="15">
      <c r="A58" s="27" t="s">
        <v>12</v>
      </c>
      <c r="B58" s="21">
        <v>1958</v>
      </c>
      <c r="C58" s="2">
        <v>0</v>
      </c>
      <c r="D58" s="36">
        <f>'completeren data'!L57</f>
        <v>0</v>
      </c>
      <c r="H58" s="23">
        <f t="shared" ref="H58:H89" si="2">D58*G4</f>
        <v>0</v>
      </c>
    </row>
    <row r="59" spans="1:8">
      <c r="B59" s="21">
        <v>1959</v>
      </c>
      <c r="C59" s="2">
        <v>0</v>
      </c>
      <c r="D59" s="36">
        <f>'completeren data'!L58</f>
        <v>0</v>
      </c>
      <c r="H59" s="23">
        <f t="shared" si="2"/>
        <v>0</v>
      </c>
    </row>
    <row r="60" spans="1:8">
      <c r="B60" s="21">
        <v>1960</v>
      </c>
      <c r="C60" s="2">
        <v>0</v>
      </c>
      <c r="D60" s="36">
        <f>'completeren data'!L59</f>
        <v>0</v>
      </c>
      <c r="H60" s="23">
        <f t="shared" si="2"/>
        <v>0</v>
      </c>
    </row>
    <row r="61" spans="1:8">
      <c r="B61" s="21">
        <v>1961</v>
      </c>
      <c r="C61" s="2">
        <v>0</v>
      </c>
      <c r="D61" s="36">
        <f>'completeren data'!L60</f>
        <v>0</v>
      </c>
      <c r="H61" s="23">
        <f t="shared" si="2"/>
        <v>0</v>
      </c>
    </row>
    <row r="62" spans="1:8">
      <c r="B62" s="21">
        <v>1962</v>
      </c>
      <c r="C62" s="2">
        <v>0</v>
      </c>
      <c r="D62" s="36">
        <f>'completeren data'!L61</f>
        <v>0</v>
      </c>
      <c r="H62" s="23">
        <f t="shared" si="2"/>
        <v>0</v>
      </c>
    </row>
    <row r="63" spans="1:8">
      <c r="B63" s="21">
        <v>1963</v>
      </c>
      <c r="C63" s="2">
        <v>0</v>
      </c>
      <c r="D63" s="36">
        <f>'completeren data'!L62</f>
        <v>0</v>
      </c>
      <c r="H63" s="23">
        <f t="shared" si="2"/>
        <v>0</v>
      </c>
    </row>
    <row r="64" spans="1:8">
      <c r="B64" s="21">
        <v>1964</v>
      </c>
      <c r="C64" s="3">
        <v>1</v>
      </c>
      <c r="D64" s="36">
        <f>'completeren data'!L63</f>
        <v>2015.7509718457443</v>
      </c>
      <c r="H64" s="23">
        <f t="shared" si="2"/>
        <v>0</v>
      </c>
    </row>
    <row r="65" spans="2:8">
      <c r="B65" s="21">
        <v>1965</v>
      </c>
      <c r="C65" s="3">
        <v>0</v>
      </c>
      <c r="D65" s="36">
        <f>'completeren data'!L64</f>
        <v>0</v>
      </c>
      <c r="H65" s="23">
        <f t="shared" si="2"/>
        <v>0</v>
      </c>
    </row>
    <row r="66" spans="2:8">
      <c r="B66" s="21">
        <v>1966</v>
      </c>
      <c r="C66" s="3">
        <v>0</v>
      </c>
      <c r="D66" s="36">
        <f>'completeren data'!L65</f>
        <v>0</v>
      </c>
      <c r="H66" s="23">
        <f t="shared" si="2"/>
        <v>0</v>
      </c>
    </row>
    <row r="67" spans="2:8">
      <c r="B67" s="21">
        <v>1967</v>
      </c>
      <c r="C67" s="3">
        <v>0</v>
      </c>
      <c r="D67" s="36">
        <f>'completeren data'!L66</f>
        <v>0</v>
      </c>
      <c r="H67" s="23">
        <f t="shared" si="2"/>
        <v>0</v>
      </c>
    </row>
    <row r="68" spans="2:8">
      <c r="B68" s="21">
        <v>1968</v>
      </c>
      <c r="C68" s="3">
        <v>1</v>
      </c>
      <c r="D68" s="36">
        <f>'completeren data'!L67</f>
        <v>2070.6773216292522</v>
      </c>
      <c r="H68" s="23">
        <f t="shared" si="2"/>
        <v>0</v>
      </c>
    </row>
    <row r="69" spans="2:8">
      <c r="B69" s="21">
        <v>1969</v>
      </c>
      <c r="C69" s="3">
        <v>1</v>
      </c>
      <c r="D69" s="36">
        <f>'completeren data'!L68</f>
        <v>2487.6876041046326</v>
      </c>
      <c r="H69" s="23">
        <f t="shared" si="2"/>
        <v>0</v>
      </c>
    </row>
    <row r="70" spans="2:8">
      <c r="B70" s="21">
        <v>1970</v>
      </c>
      <c r="C70" s="3">
        <v>3</v>
      </c>
      <c r="D70" s="36">
        <f>'completeren data'!L69</f>
        <v>7736.4572828926985</v>
      </c>
      <c r="H70" s="23">
        <f t="shared" si="2"/>
        <v>0</v>
      </c>
    </row>
    <row r="71" spans="2:8">
      <c r="B71" s="21">
        <v>1971</v>
      </c>
      <c r="C71" s="3">
        <v>14</v>
      </c>
      <c r="D71" s="36">
        <f>'completeren data'!L70</f>
        <v>40116.121251178236</v>
      </c>
      <c r="H71" s="23">
        <f t="shared" si="2"/>
        <v>0</v>
      </c>
    </row>
    <row r="72" spans="2:8">
      <c r="B72" s="21">
        <v>1972</v>
      </c>
      <c r="C72" s="3">
        <v>13</v>
      </c>
      <c r="D72" s="36">
        <f>'completeren data'!L71</f>
        <v>34904.856329981405</v>
      </c>
      <c r="H72" s="23">
        <f t="shared" si="2"/>
        <v>0</v>
      </c>
    </row>
    <row r="73" spans="2:8">
      <c r="B73" s="21">
        <v>1973</v>
      </c>
      <c r="C73" s="3">
        <v>6</v>
      </c>
      <c r="D73" s="36">
        <f>'completeren data'!L72</f>
        <v>15203.239389751257</v>
      </c>
      <c r="H73" s="23">
        <f t="shared" si="2"/>
        <v>0</v>
      </c>
    </row>
    <row r="74" spans="2:8">
      <c r="B74" s="21">
        <v>1974</v>
      </c>
      <c r="C74" s="3">
        <v>22</v>
      </c>
      <c r="D74" s="36">
        <f>'completeren data'!L73</f>
        <v>83097.156784423525</v>
      </c>
      <c r="H74" s="23">
        <f t="shared" si="2"/>
        <v>0</v>
      </c>
    </row>
    <row r="75" spans="2:8">
      <c r="B75" s="21">
        <v>1975</v>
      </c>
      <c r="C75" s="3">
        <v>12</v>
      </c>
      <c r="D75" s="36">
        <f>'completeren data'!L74</f>
        <v>44932.862646727728</v>
      </c>
      <c r="H75" s="23">
        <f t="shared" si="2"/>
        <v>0</v>
      </c>
    </row>
    <row r="76" spans="2:8">
      <c r="B76" s="21">
        <v>1976</v>
      </c>
      <c r="C76" s="3">
        <v>12</v>
      </c>
      <c r="D76" s="36">
        <f>'completeren data'!L75</f>
        <v>54099.724536417372</v>
      </c>
      <c r="H76" s="23">
        <f t="shared" si="2"/>
        <v>0</v>
      </c>
    </row>
    <row r="77" spans="2:8">
      <c r="B77" s="21">
        <v>1977</v>
      </c>
      <c r="C77" s="3">
        <v>16</v>
      </c>
      <c r="D77" s="36">
        <f>'completeren data'!L76</f>
        <v>60308.339345626307</v>
      </c>
      <c r="H77" s="23">
        <f t="shared" si="2"/>
        <v>0</v>
      </c>
    </row>
    <row r="78" spans="2:8">
      <c r="B78" s="21">
        <v>1978</v>
      </c>
      <c r="C78" s="3">
        <v>9</v>
      </c>
      <c r="D78" s="36">
        <f>'completeren data'!L77</f>
        <v>31834.08498895209</v>
      </c>
      <c r="H78" s="23">
        <f t="shared" si="2"/>
        <v>0</v>
      </c>
    </row>
    <row r="79" spans="2:8">
      <c r="B79" s="21">
        <v>1979</v>
      </c>
      <c r="C79" s="3">
        <v>10</v>
      </c>
      <c r="D79" s="36">
        <f>'completeren data'!L78</f>
        <v>41503.892424451667</v>
      </c>
      <c r="H79" s="23">
        <f t="shared" si="2"/>
        <v>0</v>
      </c>
    </row>
    <row r="80" spans="2:8">
      <c r="B80" s="21">
        <v>1980</v>
      </c>
      <c r="C80" s="3">
        <v>18</v>
      </c>
      <c r="D80" s="36">
        <f>'completeren data'!L79</f>
        <v>97277.627752559871</v>
      </c>
      <c r="H80" s="23">
        <f t="shared" si="2"/>
        <v>0</v>
      </c>
    </row>
    <row r="81" spans="2:8">
      <c r="B81" s="21">
        <v>1981</v>
      </c>
      <c r="C81" s="3">
        <v>10</v>
      </c>
      <c r="D81" s="36">
        <f>'completeren data'!L80</f>
        <v>28482.817158641607</v>
      </c>
      <c r="H81" s="23">
        <f t="shared" si="2"/>
        <v>508.62173497575066</v>
      </c>
    </row>
    <row r="82" spans="2:8">
      <c r="B82" s="21">
        <v>1982</v>
      </c>
      <c r="C82" s="3">
        <v>7</v>
      </c>
      <c r="D82" s="36">
        <f>'completeren data'!L81</f>
        <v>30418.254718574859</v>
      </c>
      <c r="H82" s="23">
        <f t="shared" si="2"/>
        <v>1629.5493599236609</v>
      </c>
    </row>
    <row r="83" spans="2:8">
      <c r="B83" s="21">
        <v>1983</v>
      </c>
      <c r="C83" s="3">
        <v>8</v>
      </c>
      <c r="D83" s="36">
        <f>'completeren data'!L82</f>
        <v>32313.896977764984</v>
      </c>
      <c r="H83" s="23">
        <f t="shared" si="2"/>
        <v>2885.1693730147385</v>
      </c>
    </row>
    <row r="84" spans="2:8">
      <c r="B84" s="21">
        <v>1984</v>
      </c>
      <c r="C84" s="3">
        <v>12</v>
      </c>
      <c r="D84" s="36">
        <f>'completeren data'!L83</f>
        <v>52060.640290585288</v>
      </c>
      <c r="H84" s="23">
        <f t="shared" si="2"/>
        <v>6507.5800363231729</v>
      </c>
    </row>
    <row r="85" spans="2:8">
      <c r="B85" s="21">
        <v>1985</v>
      </c>
      <c r="C85" s="3">
        <v>14</v>
      </c>
      <c r="D85" s="36">
        <f>'completeren data'!L84</f>
        <v>78972.485177286726</v>
      </c>
      <c r="H85" s="23">
        <f t="shared" si="2"/>
        <v>12692.006546349668</v>
      </c>
    </row>
    <row r="86" spans="2:8">
      <c r="B86" s="21">
        <v>1986</v>
      </c>
      <c r="C86" s="3">
        <v>19</v>
      </c>
      <c r="D86" s="36">
        <f>'completeren data'!L85</f>
        <v>82912.875681725418</v>
      </c>
      <c r="H86" s="23">
        <f t="shared" si="2"/>
        <v>16286.457723196079</v>
      </c>
    </row>
    <row r="87" spans="2:8">
      <c r="B87" s="21">
        <v>1987</v>
      </c>
      <c r="C87" s="3">
        <v>13</v>
      </c>
      <c r="D87" s="36">
        <f>'completeren data'!L86</f>
        <v>49824.915554869724</v>
      </c>
      <c r="H87" s="23">
        <f t="shared" si="2"/>
        <v>11566.498253809052</v>
      </c>
    </row>
    <row r="88" spans="2:8">
      <c r="B88" s="21">
        <v>1988</v>
      </c>
      <c r="C88" s="3">
        <v>14</v>
      </c>
      <c r="D88" s="36">
        <f>'completeren data'!L87</f>
        <v>58456.14118475248</v>
      </c>
      <c r="H88" s="23">
        <f t="shared" si="2"/>
        <v>15657.894960201565</v>
      </c>
    </row>
    <row r="89" spans="2:8">
      <c r="B89" s="21">
        <v>1989</v>
      </c>
      <c r="C89" s="3">
        <v>18</v>
      </c>
      <c r="D89" s="36">
        <f>'completeren data'!L88</f>
        <v>81781.845313278754</v>
      </c>
      <c r="H89" s="23">
        <f t="shared" si="2"/>
        <v>24826.631612959634</v>
      </c>
    </row>
    <row r="90" spans="2:8">
      <c r="B90" s="21">
        <v>1990</v>
      </c>
      <c r="C90" s="3">
        <v>22</v>
      </c>
      <c r="D90" s="36">
        <f>'completeren data'!L89</f>
        <v>119843.87700233441</v>
      </c>
      <c r="H90" s="23">
        <f t="shared" ref="H90:H108" si="3">D90*G36</f>
        <v>40661.31541150633</v>
      </c>
    </row>
    <row r="91" spans="2:8">
      <c r="B91" s="21">
        <v>1991</v>
      </c>
      <c r="C91" s="3">
        <v>20</v>
      </c>
      <c r="D91" s="36">
        <f>'completeren data'!L90</f>
        <v>99680.025543299125</v>
      </c>
      <c r="H91" s="23">
        <f t="shared" si="3"/>
        <v>37380.009578737183</v>
      </c>
    </row>
    <row r="92" spans="2:8">
      <c r="B92" s="21">
        <v>1992</v>
      </c>
      <c r="C92" s="3">
        <v>17</v>
      </c>
      <c r="D92" s="36">
        <f>'completeren data'!L91</f>
        <v>86121.026110459934</v>
      </c>
      <c r="H92" s="23">
        <f t="shared" si="3"/>
        <v>35371.135723938911</v>
      </c>
    </row>
    <row r="93" spans="2:8">
      <c r="B93" s="21">
        <v>1993</v>
      </c>
      <c r="C93" s="3">
        <v>12</v>
      </c>
      <c r="D93" s="36">
        <f>'completeren data'!L92</f>
        <v>40396.763333127521</v>
      </c>
      <c r="H93" s="23">
        <f t="shared" si="3"/>
        <v>18034.269345146218</v>
      </c>
    </row>
    <row r="94" spans="2:8">
      <c r="B94" s="21">
        <v>1994</v>
      </c>
      <c r="C94" s="3">
        <v>10</v>
      </c>
      <c r="D94" s="36">
        <f>'completeren data'!L93</f>
        <v>35819.298721736508</v>
      </c>
      <c r="H94" s="23">
        <f t="shared" si="3"/>
        <v>17270.019026551534</v>
      </c>
    </row>
    <row r="95" spans="2:8">
      <c r="B95" s="21">
        <v>1995</v>
      </c>
      <c r="C95" s="3">
        <v>17</v>
      </c>
      <c r="D95" s="36">
        <f>'completeren data'!L94</f>
        <v>51156.87550859584</v>
      </c>
      <c r="H95" s="23">
        <f t="shared" si="3"/>
        <v>26491.953388379996</v>
      </c>
    </row>
    <row r="96" spans="2:8">
      <c r="B96" s="21">
        <v>1996</v>
      </c>
      <c r="C96" s="3">
        <v>15</v>
      </c>
      <c r="D96" s="36">
        <f>'completeren data'!L95</f>
        <v>48327.914227453934</v>
      </c>
      <c r="H96" s="23">
        <f t="shared" si="3"/>
        <v>26752.952518769143</v>
      </c>
    </row>
    <row r="97" spans="1:8">
      <c r="B97" s="21">
        <v>1997</v>
      </c>
      <c r="C97" s="3">
        <v>12</v>
      </c>
      <c r="D97" s="36">
        <f>'completeren data'!L96</f>
        <v>48058.128470931086</v>
      </c>
      <c r="H97" s="23">
        <f t="shared" si="3"/>
        <v>28319.968563227252</v>
      </c>
    </row>
    <row r="98" spans="1:8">
      <c r="B98" s="21">
        <v>1998</v>
      </c>
      <c r="C98" s="3">
        <v>16</v>
      </c>
      <c r="D98" s="36">
        <f>'completeren data'!L97</f>
        <v>85207.880872581241</v>
      </c>
      <c r="H98" s="23">
        <f t="shared" si="3"/>
        <v>53254.92554536328</v>
      </c>
    </row>
    <row r="99" spans="1:8">
      <c r="B99" s="21">
        <v>1999</v>
      </c>
      <c r="C99" s="3">
        <v>15</v>
      </c>
      <c r="D99" s="36">
        <f>'completeren data'!L98</f>
        <v>46728.366896821906</v>
      </c>
      <c r="H99" s="23">
        <f t="shared" si="3"/>
        <v>30874.099556828765</v>
      </c>
    </row>
    <row r="100" spans="1:8">
      <c r="B100" s="21">
        <v>2000</v>
      </c>
      <c r="C100" s="3">
        <v>17</v>
      </c>
      <c r="D100" s="36">
        <f>'completeren data'!L99</f>
        <v>52393.763845290472</v>
      </c>
      <c r="H100" s="23">
        <f t="shared" si="3"/>
        <v>36488.514106541574</v>
      </c>
    </row>
    <row r="101" spans="1:8">
      <c r="B101" s="21">
        <v>2001</v>
      </c>
      <c r="C101" s="3">
        <v>21</v>
      </c>
      <c r="D101" s="36">
        <f>'completeren data'!L100</f>
        <v>-53979.643220139602</v>
      </c>
      <c r="H101" s="23">
        <f t="shared" si="3"/>
        <v>-39520.81021474507</v>
      </c>
    </row>
    <row r="102" spans="1:8">
      <c r="B102" s="21">
        <v>2002</v>
      </c>
      <c r="C102" s="3">
        <v>12</v>
      </c>
      <c r="D102" s="36">
        <f>'completeren data'!L101</f>
        <v>2083.7662360570944</v>
      </c>
      <c r="H102" s="23">
        <f t="shared" si="3"/>
        <v>1600.034788400983</v>
      </c>
    </row>
    <row r="103" spans="1:8">
      <c r="B103" s="21">
        <v>2003</v>
      </c>
      <c r="C103" s="3">
        <v>6</v>
      </c>
      <c r="D103" s="36">
        <f>'completeren data'!L102</f>
        <v>-6363.6285217267005</v>
      </c>
      <c r="H103" s="23">
        <f t="shared" si="3"/>
        <v>-5113.6300621018127</v>
      </c>
    </row>
    <row r="104" spans="1:8">
      <c r="B104" s="21">
        <v>2004</v>
      </c>
      <c r="C104" s="3">
        <v>7</v>
      </c>
      <c r="D104" s="36">
        <f>'completeren data'!L103</f>
        <v>-10097.209086139126</v>
      </c>
      <c r="H104" s="23">
        <f t="shared" si="3"/>
        <v>-8474.4433401524802</v>
      </c>
    </row>
    <row r="105" spans="1:8">
      <c r="B105" s="21">
        <v>2005</v>
      </c>
      <c r="C105" s="3">
        <v>7</v>
      </c>
      <c r="D105" s="36">
        <f>'completeren data'!L104</f>
        <v>15795.636745075208</v>
      </c>
      <c r="H105" s="23">
        <f t="shared" si="3"/>
        <v>13821.182151940808</v>
      </c>
    </row>
    <row r="106" spans="1:8">
      <c r="B106" s="21">
        <v>2006</v>
      </c>
      <c r="C106" s="3">
        <v>4</v>
      </c>
      <c r="D106" s="36">
        <f>'completeren data'!L105</f>
        <v>7220.8129042716246</v>
      </c>
      <c r="H106" s="23">
        <f t="shared" si="3"/>
        <v>6576.0974663902298</v>
      </c>
    </row>
    <row r="107" spans="1:8">
      <c r="B107" s="21">
        <v>2007</v>
      </c>
      <c r="C107" s="3">
        <v>2</v>
      </c>
      <c r="D107" s="36">
        <f>'completeren data'!L106</f>
        <v>10677.561897467684</v>
      </c>
      <c r="H107" s="23">
        <f t="shared" si="3"/>
        <v>10105.549652960486</v>
      </c>
    </row>
    <row r="108" spans="1:8">
      <c r="B108" s="21">
        <v>2008</v>
      </c>
      <c r="C108" s="3">
        <v>2</v>
      </c>
      <c r="D108" s="36">
        <f>'completeren data'!L107</f>
        <v>3346.3935393816514</v>
      </c>
      <c r="H108" s="23">
        <f t="shared" si="3"/>
        <v>3286.6365118926933</v>
      </c>
    </row>
    <row r="109" spans="1:8" ht="15">
      <c r="C109" s="34"/>
      <c r="D109" s="34"/>
      <c r="H109" s="13"/>
    </row>
    <row r="110" spans="1:8" ht="13.5" customHeight="1">
      <c r="A110" s="30"/>
      <c r="B110" s="26" t="s">
        <v>46</v>
      </c>
      <c r="C110" s="17">
        <f>SUM(C4:C54)+SUM(C58:C108)</f>
        <v>59744</v>
      </c>
      <c r="G110" s="26" t="s">
        <v>50</v>
      </c>
      <c r="H110" s="17">
        <f>SUM(H58:H108)</f>
        <v>425740.1893203294</v>
      </c>
    </row>
    <row r="111" spans="1:8">
      <c r="D111" s="34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17</vt:i4>
      </vt:variant>
      <vt:variant>
        <vt:lpstr>Benoemde bereiken</vt:lpstr>
      </vt:variant>
      <vt:variant>
        <vt:i4>2</vt:i4>
      </vt:variant>
    </vt:vector>
  </HeadingPairs>
  <TitlesOfParts>
    <vt:vector size="19" baseType="lpstr">
      <vt:lpstr>Toel. wijziging NG4R (aug 2016)</vt:lpstr>
      <vt:lpstr>Toel. herstel NG4R (sep. 2014)</vt:lpstr>
      <vt:lpstr>Dashboard</vt:lpstr>
      <vt:lpstr>completeren data</vt:lpstr>
      <vt:lpstr>afschrijvingstermijn</vt:lpstr>
      <vt:lpstr>Cogas</vt:lpstr>
      <vt:lpstr>DNWB</vt:lpstr>
      <vt:lpstr>Enexis</vt:lpstr>
      <vt:lpstr>Haarlemmermeer</vt:lpstr>
      <vt:lpstr>Intergas</vt:lpstr>
      <vt:lpstr>Liander</vt:lpstr>
      <vt:lpstr>EndinetRE</vt:lpstr>
      <vt:lpstr>EndinetOB</vt:lpstr>
      <vt:lpstr>Rendo</vt:lpstr>
      <vt:lpstr>Stedin</vt:lpstr>
      <vt:lpstr>Westland</vt:lpstr>
      <vt:lpstr>Zebra</vt:lpstr>
      <vt:lpstr>ap</vt:lpstr>
      <vt:lpstr>at</vt:lpstr>
    </vt:vector>
  </TitlesOfParts>
  <Company>Nederlandse Mededingingsautoriteit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Regionale netbeheerders Gas 2011-2013 rekenmodule start-GAW gasaansluitdienst (11-9-2014)</dc:title>
  <dc:creator>Autoriteit Consument &amp; Markt (ACM)</dc:creator>
  <cp:keywords>gas, regulering, x-factor, besluit, energie, gasaansluitdienst, 13.0601.52, 14.0714.52</cp:keywords>
  <cp:lastModifiedBy>Vaanhold, Jorieke</cp:lastModifiedBy>
  <dcterms:created xsi:type="dcterms:W3CDTF">2009-12-07T09:42:21Z</dcterms:created>
  <dcterms:modified xsi:type="dcterms:W3CDTF">2016-08-25T06:56:17Z</dcterms:modified>
</cp:coreProperties>
</file>