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355" yWindow="6090" windowWidth="14235" windowHeight="8835" tabRatio="925" firstSheet="3" activeTab="9"/>
  </bookViews>
  <sheets>
    <sheet name="Voorblad" sheetId="9" r:id="rId1"/>
    <sheet name="TAR_Tab 1_Adresgegevens" sheetId="3" r:id="rId2"/>
    <sheet name="TAR_Tab 2_Inkomsten 2014" sheetId="6" r:id="rId3"/>
    <sheet name="TAR_Tab 3_Nacalculaties + UI" sheetId="12" r:id="rId4"/>
    <sheet name="TAR_Tab 4_Inkomsten TO 2016" sheetId="8" r:id="rId5"/>
    <sheet name="TAR_Tab 5_Budgetberekening 2016" sheetId="13" r:id="rId6"/>
    <sheet name="TAR_Tab 6_Inkomsten SO 2016" sheetId="4" r:id="rId7"/>
    <sheet name="TAR_Tab 7_Rekenvolumina 2016" sheetId="11" r:id="rId8"/>
    <sheet name="TAR_Tab 8_Tariefberekening 2016" sheetId="16" r:id="rId9"/>
    <sheet name="TAR_Tab 9_Tarievenvoorstel 2016" sheetId="7"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_cpi2000">#REF!</definedName>
    <definedName name="__cpi2001">#REF!</definedName>
    <definedName name="__cpi2002">#REF!</definedName>
    <definedName name="__cpi2003">#REF!</definedName>
    <definedName name="_cpi2000">#REF!</definedName>
    <definedName name="_cpi2001">#REF!</definedName>
    <definedName name="_cpi2002">#REF!</definedName>
    <definedName name="_cpi2003">#REF!</definedName>
    <definedName name="afd" localSheetId="8">'[1]PwC - Afdelingen'!$A$2:$B$109</definedName>
    <definedName name="afd">'[1]PwC - Afdelingen'!$A$2:$B$109</definedName>
    <definedName name="_xlnm.Print_Area" localSheetId="1">'TAR_Tab 1_Adresgegevens'!$A$1:$I$28</definedName>
    <definedName name="_xlnm.Print_Area" localSheetId="2">'TAR_Tab 2_Inkomsten 2014'!$A$1:$I$45</definedName>
    <definedName name="_xlnm.Print_Area" localSheetId="3">'TAR_Tab 3_Nacalculaties + UI'!$A$1:$F$75</definedName>
    <definedName name="_xlnm.Print_Area" localSheetId="4">'TAR_Tab 4_Inkomsten TO 2016'!$A$1:$N$99</definedName>
    <definedName name="_xlnm.Print_Area" localSheetId="5">'TAR_Tab 5_Budgetberekening 2016'!$A$1:$P$49</definedName>
    <definedName name="_xlnm.Print_Area" localSheetId="6">'TAR_Tab 6_Inkomsten SO 2016'!$A$1:$I$78</definedName>
    <definedName name="_xlnm.Print_Area" localSheetId="7">'TAR_Tab 7_Rekenvolumina 2016'!$A$1:$E$24</definedName>
    <definedName name="_xlnm.Print_Area" localSheetId="8">'TAR_Tab 8_Tariefberekening 2016'!$A$1:$L$29</definedName>
    <definedName name="_xlnm.Print_Area" localSheetId="9">'TAR_Tab 9_Tarievenvoorstel 2016'!$A$1:$F$38</definedName>
    <definedName name="_xlnm.Print_Area" localSheetId="0">Voorblad!$A$1:$R$51</definedName>
    <definedName name="_xlnm.Print_Titles" localSheetId="2">'TAR_Tab 2_Inkomsten 2014'!$1:$1</definedName>
    <definedName name="_xlnm.Print_Titles" localSheetId="7">'TAR_Tab 7_Rekenvolumina 2016'!$1:$1</definedName>
    <definedName name="_xlnm.Print_Titles" localSheetId="9">'TAR_Tab 9_Tarievenvoorstel 2016'!$1:$1</definedName>
    <definedName name="afdtennet" localSheetId="8">'[1]TenneT - Afdelingen'!$D$3:$E$70</definedName>
    <definedName name="afdtennet">'[1]TenneT - Afdelingen'!$D$3:$E$70</definedName>
    <definedName name="afwijking" localSheetId="8">#REF!</definedName>
    <definedName name="afwijking">#REF!</definedName>
    <definedName name="AS2DocOpenMode" hidden="1">"AS2DocumentEdit"</definedName>
    <definedName name="Categorie" localSheetId="8">[2]Lijsten!$D$2:$D$12</definedName>
    <definedName name="Categorie">[2]Lijsten!$D$2:$D$12</definedName>
    <definedName name="CODE" localSheetId="8">[3]Adresgegevens!$D$7</definedName>
    <definedName name="CODE">[3]Adresgegevens!$D$7</definedName>
    <definedName name="cpi" localSheetId="8">#REF!</definedName>
    <definedName name="cpi">#REF!</definedName>
    <definedName name="CPI_2005">[4]Database!$D$13</definedName>
    <definedName name="Eigenaar" localSheetId="8">[2]Lijsten!$G$2:$G$11</definedName>
    <definedName name="Eigenaar">[2]Lijsten!$G$2:$G$11</definedName>
    <definedName name="eur" localSheetId="8">#REF!</definedName>
    <definedName name="eur">#REF!</definedName>
    <definedName name="euro" localSheetId="0">[5]Transportvolumes!#REF!</definedName>
    <definedName name="factor" localSheetId="8">#REF!</definedName>
    <definedName name="factor">#REF!</definedName>
    <definedName name="fik">[6]cockpit!$B$9</definedName>
    <definedName name="Financiering" localSheetId="8">[2]Lijsten!$P$2:$P$9</definedName>
    <definedName name="Financiering">[2]Lijsten!$P$2:$P$9</definedName>
    <definedName name="Groeivoet" localSheetId="0">[5]Transportvolumes!#REF!</definedName>
    <definedName name="Jaar" localSheetId="8">[2]Lijsten!$A$2:$A$19</definedName>
    <definedName name="Jaar">[2]Lijsten!$A$2:$A$19</definedName>
    <definedName name="Kwartaal" localSheetId="8">[2]Lijsten!$B$2:$B$5</definedName>
    <definedName name="Kwartaal">[2]Lijsten!$B$2:$B$5</definedName>
    <definedName name="METHODE" localSheetId="8">#REF!</definedName>
    <definedName name="METHODE">#REF!</definedName>
    <definedName name="Naam" localSheetId="8">[7]Lijsten!$B$3:$B$10</definedName>
    <definedName name="Naam">[7]Lijsten!$B$3:$B$10</definedName>
    <definedName name="NAAM_NE" localSheetId="8">'[8]Toegestane Omzet'!$M$1</definedName>
    <definedName name="NAAM_NE">'[8]Toegestane Omzet'!$M$1</definedName>
    <definedName name="NAAM_VOL" localSheetId="8">[3]Adresgegevens!$D$8</definedName>
    <definedName name="NAAM_VOL">[3]Adresgegevens!$D$8</definedName>
    <definedName name="omzet_2000_aanpas_kolom" localSheetId="8">#REF!</definedName>
    <definedName name="omzet_2000_aanpas_kolom">#REF!</definedName>
    <definedName name="omzet_2000_kolom" localSheetId="8">#REF!</definedName>
    <definedName name="omzet_2000_kolom">#REF!</definedName>
    <definedName name="omzet_2001_kolom" localSheetId="8">#REF!</definedName>
    <definedName name="omzet_2001_kolom">#REF!</definedName>
    <definedName name="PB" localSheetId="8">[3]Adresgegevens!$D$9</definedName>
    <definedName name="PB">[3]Adresgegevens!$D$9</definedName>
    <definedName name="PC" localSheetId="8">[3]Adresgegevens!$D$10</definedName>
    <definedName name="PC">[3]Adresgegevens!$D$10</definedName>
    <definedName name="PGcode" localSheetId="8">[2]Lijsten!$L$2:$L$26</definedName>
    <definedName name="PGcode">[2]Lijsten!$L$2:$L$26</definedName>
    <definedName name="PLAATS" localSheetId="8">[3]Adresgegevens!$D$11</definedName>
    <definedName name="PLAATS">[3]Adresgegevens!$D$11</definedName>
    <definedName name="PR_ME_2000" localSheetId="8">'[8]Toegestane Omzet'!#REF!</definedName>
    <definedName name="PR_ME_2000">'[8]Toegestane Omzet'!#REF!</definedName>
    <definedName name="Projecteigenaar" localSheetId="8">[2]Lijsten!$H$2:$H$25</definedName>
    <definedName name="Projecteigenaar">[2]Lijsten!$H$2:$H$25</definedName>
    <definedName name="Projectleider" localSheetId="8">[2]Lijsten!$J$2:$J$15</definedName>
    <definedName name="Projectleider">[2]Lijsten!$J$2:$J$15</definedName>
    <definedName name="Regio" localSheetId="8">[2]Lijsten!$F$2:$F$7</definedName>
    <definedName name="Regio">[2]Lijsten!$F$2:$F$7</definedName>
    <definedName name="required_x" localSheetId="8">#REF!</definedName>
    <definedName name="required_x">#REF!</definedName>
    <definedName name="s" localSheetId="8">[9]Data!#REF!</definedName>
    <definedName name="s">[9]Data!#REF!</definedName>
    <definedName name="Spanning" localSheetId="8">[2]Lijsten!$C$2:$C$6</definedName>
    <definedName name="Spanning">[2]Lijsten!$C$2:$C$6</definedName>
    <definedName name="Status" localSheetId="8">[2]Lijsten!$E$2:$E$13</definedName>
    <definedName name="Status">[2]Lijsten!$E$2:$E$13</definedName>
    <definedName name="tarief_factor" localSheetId="8">#REF!</definedName>
    <definedName name="tarief_factor">#REF!</definedName>
    <definedName name="test" localSheetId="8">#REF!</definedName>
    <definedName name="test">#REF!</definedName>
    <definedName name="TIPROJ" localSheetId="8">'[1]PwC - TI-projecten'!$B$1:$E$303</definedName>
    <definedName name="TIPROJ">'[1]PwC - TI-projecten'!$B$1:$E$303</definedName>
    <definedName name="TTTI" localSheetId="8">'[1]TenneT - Projecten TI'!$B$2:$G$221</definedName>
    <definedName name="TTTI">'[1]TenneT - Projecten TI'!$B$2:$G$221</definedName>
    <definedName name="VerbruikstarRC" localSheetId="8">[10]Tarievenvoorstel!#REF!</definedName>
    <definedName name="VerbruikstarRC">[10]Tarievenvoorstel!#REF!</definedName>
    <definedName name="wac" localSheetId="8">[9]Data!#REF!</definedName>
    <definedName name="wac">[9]Data!#REF!</definedName>
    <definedName name="wacc" localSheetId="8">[9]Data!#REF!</definedName>
    <definedName name="wacc">[9]Data!#REF!</definedName>
    <definedName name="wacc_exc_tax" localSheetId="8">[9]constants!$E$3</definedName>
    <definedName name="wacc_exc_tax" localSheetId="0">#REF!</definedName>
    <definedName name="wacc_exc_tax">[9]constants!$E$3</definedName>
    <definedName name="wacc_inc_tax" localSheetId="8">[9]constants!$E$4</definedName>
    <definedName name="wacc_inc_tax">[9]constants!$E$4</definedName>
    <definedName name="WvD" localSheetId="8">'[1]TenneT - WvD'!$A$2:$A$274</definedName>
    <definedName name="WvD">'[1]TenneT - WvD'!$A$2:$A$274</definedName>
  </definedNames>
  <calcPr calcId="145621"/>
</workbook>
</file>

<file path=xl/calcChain.xml><?xml version="1.0" encoding="utf-8"?>
<calcChain xmlns="http://schemas.openxmlformats.org/spreadsheetml/2006/main">
  <c r="H16" i="16" l="1"/>
  <c r="D14" i="7"/>
  <c r="D28" i="7"/>
  <c r="D21" i="7"/>
  <c r="H20" i="16" l="1"/>
  <c r="H19" i="16"/>
  <c r="H18" i="16"/>
  <c r="H17" i="16"/>
  <c r="H12" i="16"/>
  <c r="H11" i="16"/>
  <c r="H10" i="16"/>
  <c r="H9" i="16"/>
  <c r="H8" i="16"/>
  <c r="L41" i="8" l="1"/>
  <c r="L40" i="8" l="1"/>
  <c r="J59" i="8" l="1"/>
  <c r="I36" i="8" l="1"/>
  <c r="L36" i="8" s="1"/>
  <c r="M41" i="8" l="1"/>
  <c r="L39" i="8"/>
  <c r="N39" i="8" s="1"/>
  <c r="N40" i="8"/>
  <c r="E28" i="7"/>
  <c r="E21" i="7"/>
  <c r="E14" i="7"/>
  <c r="E7" i="7"/>
  <c r="C9" i="16" l="1"/>
  <c r="D7" i="7"/>
  <c r="D8" i="7"/>
  <c r="D16" i="7"/>
  <c r="D30" i="7"/>
  <c r="D15" i="7"/>
  <c r="D29" i="7"/>
  <c r="D9" i="7"/>
  <c r="D23" i="7"/>
  <c r="D22" i="7"/>
  <c r="G48" i="8" l="1"/>
  <c r="C49" i="8" l="1"/>
  <c r="J91" i="8"/>
  <c r="J92" i="8"/>
  <c r="D83" i="8"/>
  <c r="D75" i="8"/>
  <c r="C48" i="8"/>
  <c r="C50" i="8" l="1"/>
  <c r="J17" i="8"/>
  <c r="J15" i="8"/>
  <c r="J14" i="8"/>
  <c r="H33" i="8" l="1"/>
  <c r="C65" i="12" l="1"/>
  <c r="H38" i="4" l="1"/>
  <c r="G38" i="4"/>
  <c r="I69" i="4"/>
  <c r="H68" i="4"/>
  <c r="I78" i="4" s="1"/>
  <c r="G67" i="4"/>
  <c r="F66" i="4"/>
  <c r="E65" i="4"/>
  <c r="D64" i="4"/>
  <c r="I62" i="4"/>
  <c r="I76" i="4" s="1"/>
  <c r="H61" i="4"/>
  <c r="I75" i="4" s="1"/>
  <c r="G60" i="4"/>
  <c r="F59" i="4"/>
  <c r="I73" i="4" s="1"/>
  <c r="E58" i="4"/>
  <c r="D57" i="4"/>
  <c r="I71" i="4" s="1"/>
  <c r="I32" i="13"/>
  <c r="I72" i="4" l="1"/>
  <c r="I74" i="4"/>
  <c r="I23" i="13"/>
  <c r="M14" i="8"/>
  <c r="M15" i="8"/>
  <c r="N17" i="8"/>
  <c r="J36" i="8"/>
  <c r="H37" i="8"/>
  <c r="I37" i="8"/>
  <c r="J37" i="8"/>
  <c r="J38" i="8"/>
  <c r="H29" i="8"/>
  <c r="H28" i="8"/>
  <c r="H48" i="8" l="1"/>
  <c r="L28" i="8"/>
  <c r="G19" i="4" l="1"/>
  <c r="F25" i="6" l="1"/>
  <c r="F14" i="6"/>
  <c r="G34" i="4" l="1"/>
  <c r="L56" i="8"/>
  <c r="N56" i="8" s="1"/>
  <c r="L59" i="8"/>
  <c r="M59" i="8" s="1"/>
  <c r="C38" i="4" l="1"/>
  <c r="D38" i="4"/>
  <c r="E38" i="4"/>
  <c r="F38" i="4"/>
  <c r="D48" i="8" l="1"/>
  <c r="E48" i="8"/>
  <c r="F48" i="8"/>
  <c r="L38" i="8" l="1"/>
  <c r="N38" i="8" s="1"/>
  <c r="F33" i="4"/>
  <c r="J89" i="8"/>
  <c r="J81" i="8"/>
  <c r="J97" i="8" s="1"/>
  <c r="I49" i="8" s="1"/>
  <c r="I88" i="8"/>
  <c r="I80" i="8"/>
  <c r="H79" i="8"/>
  <c r="J96" i="8" l="1"/>
  <c r="J95" i="8"/>
  <c r="J99" i="8"/>
  <c r="I48" i="8"/>
  <c r="I50" i="8" s="1"/>
  <c r="M36" i="8"/>
  <c r="H39" i="4"/>
  <c r="H40" i="4" s="1"/>
  <c r="F28" i="7" l="1"/>
  <c r="F14" i="7"/>
  <c r="H8" i="8" l="1"/>
  <c r="H13" i="8" s="1"/>
  <c r="F27" i="6" l="1"/>
  <c r="F26" i="6"/>
  <c r="F28" i="6" s="1"/>
  <c r="F21" i="6"/>
  <c r="F20" i="6"/>
  <c r="F19" i="6"/>
  <c r="F15" i="6"/>
  <c r="F13" i="6"/>
  <c r="F16" i="6" s="1"/>
  <c r="F9" i="6"/>
  <c r="F8" i="6"/>
  <c r="F7" i="6"/>
  <c r="F10" i="6" l="1"/>
  <c r="F22" i="6"/>
  <c r="L55" i="8"/>
  <c r="N55" i="8" s="1"/>
  <c r="L54" i="8"/>
  <c r="M54" i="8" s="1"/>
  <c r="F32" i="6" l="1"/>
  <c r="I13" i="13" l="1"/>
  <c r="C59" i="12"/>
  <c r="C60" i="12" s="1"/>
  <c r="K16" i="16" l="1"/>
  <c r="L16" i="16" s="1"/>
  <c r="B12" i="16"/>
  <c r="K8" i="16"/>
  <c r="L8" i="16" l="1"/>
  <c r="B11" i="16"/>
  <c r="C17" i="16"/>
  <c r="J8" i="16"/>
  <c r="J16" i="16"/>
  <c r="I33" i="13"/>
  <c r="G39" i="4" l="1"/>
  <c r="G40" i="4" s="1"/>
  <c r="H49" i="8"/>
  <c r="L37" i="8" s="1"/>
  <c r="N37" i="8" s="1"/>
  <c r="L33" i="8" l="1"/>
  <c r="L32" i="8"/>
  <c r="L31" i="8"/>
  <c r="C33" i="4"/>
  <c r="D33" i="4"/>
  <c r="E33" i="4"/>
  <c r="E76" i="8"/>
  <c r="F77" i="8"/>
  <c r="G78" i="8"/>
  <c r="J94" i="8" s="1"/>
  <c r="H30" i="8"/>
  <c r="L30" i="8" s="1"/>
  <c r="G86" i="8"/>
  <c r="I43" i="13"/>
  <c r="I44" i="13"/>
  <c r="I22" i="13"/>
  <c r="I31" i="13"/>
  <c r="D12" i="13"/>
  <c r="D11" i="13" s="1"/>
  <c r="F85" i="8"/>
  <c r="E84" i="8"/>
  <c r="G28" i="4"/>
  <c r="F40" i="6"/>
  <c r="H87" i="8"/>
  <c r="H44" i="8" s="1"/>
  <c r="F7" i="7"/>
  <c r="F10" i="7"/>
  <c r="F17" i="7"/>
  <c r="F21" i="7"/>
  <c r="F24" i="7"/>
  <c r="F31" i="7"/>
  <c r="I12" i="13" l="1"/>
  <c r="I11" i="13" s="1"/>
  <c r="O22" i="13" s="1"/>
  <c r="I6" i="4" s="1"/>
  <c r="I25" i="13"/>
  <c r="I21" i="13" s="1"/>
  <c r="O23" i="13" s="1"/>
  <c r="J93" i="8"/>
  <c r="E49" i="8" s="1"/>
  <c r="D49" i="8"/>
  <c r="E34" i="4"/>
  <c r="F34" i="4"/>
  <c r="F35" i="4" s="1"/>
  <c r="C34" i="4"/>
  <c r="C35" i="4" s="1"/>
  <c r="F44" i="6"/>
  <c r="F45" i="6" s="1"/>
  <c r="G17" i="4" s="1"/>
  <c r="G27" i="4" s="1"/>
  <c r="O24" i="13"/>
  <c r="I5" i="4" s="1"/>
  <c r="L29" i="8"/>
  <c r="H16" i="8"/>
  <c r="I5" i="8"/>
  <c r="I8" i="8" s="1"/>
  <c r="F49" i="8"/>
  <c r="G49" i="8"/>
  <c r="F33" i="6"/>
  <c r="I7" i="4" l="1"/>
  <c r="I8" i="4" s="1"/>
  <c r="I14" i="4" s="1"/>
  <c r="O21" i="13"/>
  <c r="I13" i="8"/>
  <c r="F39" i="4"/>
  <c r="E39" i="4"/>
  <c r="E40" i="4" s="1"/>
  <c r="M30" i="8"/>
  <c r="N32" i="8"/>
  <c r="M31" i="8"/>
  <c r="N33" i="8"/>
  <c r="D50" i="8"/>
  <c r="C39" i="4"/>
  <c r="C40" i="4" s="1"/>
  <c r="H18" i="8"/>
  <c r="N29" i="8"/>
  <c r="D39" i="4"/>
  <c r="D40" i="4" s="1"/>
  <c r="D34" i="4"/>
  <c r="D35" i="4" s="1"/>
  <c r="J5" i="8"/>
  <c r="J8" i="8" s="1"/>
  <c r="I16" i="8"/>
  <c r="I18" i="8" s="1"/>
  <c r="H27" i="8"/>
  <c r="H43" i="8" s="1"/>
  <c r="H45" i="8" s="1"/>
  <c r="E35" i="4"/>
  <c r="J13" i="8" l="1"/>
  <c r="M13" i="8" s="1"/>
  <c r="M18" i="8" s="1"/>
  <c r="M24" i="8" s="1"/>
  <c r="J24" i="8"/>
  <c r="L24" i="8" s="1"/>
  <c r="L27" i="8"/>
  <c r="J46" i="8"/>
  <c r="M28" i="8"/>
  <c r="H50" i="8"/>
  <c r="J16" i="8" l="1"/>
  <c r="J18" i="8" s="1"/>
  <c r="N27" i="8"/>
  <c r="N65" i="8" l="1"/>
  <c r="N16" i="8"/>
  <c r="N18" i="8" s="1"/>
  <c r="N24" i="8" s="1"/>
  <c r="G18" i="4"/>
  <c r="F40" i="4"/>
  <c r="I41" i="4" s="1"/>
  <c r="E50" i="8"/>
  <c r="G29" i="4" l="1"/>
  <c r="I30" i="4" s="1"/>
  <c r="G33" i="4"/>
  <c r="G35" i="4" s="1"/>
  <c r="I36" i="4" s="1"/>
  <c r="F50" i="8"/>
  <c r="I44" i="4" l="1"/>
  <c r="I47" i="4" s="1"/>
  <c r="G50" i="8"/>
  <c r="J51" i="8" s="1"/>
  <c r="J62" i="8" l="1"/>
  <c r="C5" i="16"/>
  <c r="J65" i="8" l="1"/>
  <c r="F36" i="7" s="1"/>
  <c r="C16" i="16"/>
  <c r="C18" i="16" s="1"/>
  <c r="L62" i="8"/>
  <c r="M62" i="8" l="1"/>
  <c r="M65" i="8" s="1"/>
  <c r="C4" i="16" s="1"/>
  <c r="C8" i="16" s="1"/>
  <c r="C10" i="16" s="1"/>
  <c r="C11" i="16" s="1"/>
  <c r="C12" i="16" s="1"/>
  <c r="C19" i="16" s="1"/>
  <c r="L65" i="8"/>
  <c r="C3" i="16" s="1"/>
  <c r="C27" i="16" l="1"/>
  <c r="I17" i="16" s="1"/>
  <c r="K17" i="16" s="1"/>
  <c r="E22" i="7" s="1"/>
  <c r="C24" i="16"/>
  <c r="I10" i="16" s="1"/>
  <c r="J10" i="16" s="1"/>
  <c r="C28" i="16"/>
  <c r="I18" i="16" s="1"/>
  <c r="I20" i="16" s="1"/>
  <c r="K20" i="16" s="1"/>
  <c r="E30" i="7" s="1"/>
  <c r="C23" i="16"/>
  <c r="I9" i="16" s="1"/>
  <c r="J9" i="16" s="1"/>
  <c r="J17" i="16" l="1"/>
  <c r="I11" i="16"/>
  <c r="J11" i="16" s="1"/>
  <c r="I19" i="16"/>
  <c r="J19" i="16" s="1"/>
  <c r="K9" i="16"/>
  <c r="E8" i="7" s="1"/>
  <c r="I12" i="16"/>
  <c r="J12" i="16" s="1"/>
  <c r="J18" i="16"/>
  <c r="K10" i="16"/>
  <c r="E9" i="7" s="1"/>
  <c r="L20" i="16"/>
  <c r="K18" i="16"/>
  <c r="L18" i="16" s="1"/>
  <c r="J20" i="16"/>
  <c r="L17" i="16"/>
  <c r="F22" i="7"/>
  <c r="F8" i="7" l="1"/>
  <c r="K19" i="16"/>
  <c r="E29" i="7" s="1"/>
  <c r="L9" i="16"/>
  <c r="K11" i="16"/>
  <c r="E15" i="7" s="1"/>
  <c r="K12" i="16"/>
  <c r="E16" i="7" s="1"/>
  <c r="F9" i="7"/>
  <c r="E23" i="7"/>
  <c r="J21" i="16"/>
  <c r="L10" i="16"/>
  <c r="J13" i="16"/>
  <c r="F30" i="7"/>
  <c r="F11" i="7" l="1"/>
  <c r="L19" i="16"/>
  <c r="L21" i="16" s="1"/>
  <c r="L22" i="16" s="1"/>
  <c r="F29" i="7"/>
  <c r="F32" i="7" s="1"/>
  <c r="F15" i="7"/>
  <c r="L11" i="16"/>
  <c r="L12" i="16"/>
  <c r="F16" i="7"/>
  <c r="F23" i="7"/>
  <c r="F25" i="7" s="1"/>
  <c r="J24" i="16"/>
  <c r="J25" i="16" s="1"/>
  <c r="L13" i="16" l="1"/>
  <c r="L14" i="16" s="1"/>
  <c r="F18" i="7"/>
  <c r="F35" i="7" s="1"/>
  <c r="F37" i="7" s="1"/>
  <c r="L24" i="16" l="1"/>
  <c r="L25" i="16" s="1"/>
</calcChain>
</file>

<file path=xl/sharedStrings.xml><?xml version="1.0" encoding="utf-8"?>
<sst xmlns="http://schemas.openxmlformats.org/spreadsheetml/2006/main" count="497" uniqueCount="299">
  <si>
    <t>- waarvan beheer EHS-netten</t>
  </si>
  <si>
    <t>- waarvan schatting energie en vermogen transport EHS-netten</t>
  </si>
  <si>
    <t>- waarvan beheer HS-netten</t>
  </si>
  <si>
    <t>- waarvan schatting energie en vermogen transport HS-netten</t>
  </si>
  <si>
    <t>Frontiershift</t>
  </si>
  <si>
    <t>Naam bedrijf</t>
  </si>
  <si>
    <t>Adres</t>
  </si>
  <si>
    <t>Postcode</t>
  </si>
  <si>
    <t>Plaats</t>
  </si>
  <si>
    <t>Contactpersoon</t>
  </si>
  <si>
    <t>Telefoonnummer</t>
  </si>
  <si>
    <t>Telefaxnummer</t>
  </si>
  <si>
    <t>E-mailadres:</t>
  </si>
  <si>
    <t>Telefoonnummer:</t>
  </si>
  <si>
    <t>E-mailadres</t>
  </si>
  <si>
    <t>Vastrecht transportdienst</t>
  </si>
  <si>
    <t>kW gecontracteerd per jaar</t>
  </si>
  <si>
    <t>kW max per maand</t>
  </si>
  <si>
    <t>kW max per week</t>
  </si>
  <si>
    <t>gerealiseerd</t>
  </si>
  <si>
    <t>Postbus 16326</t>
  </si>
  <si>
    <t>2500 BH Den Haag</t>
  </si>
  <si>
    <t>kVArh blindvermogen</t>
  </si>
  <si>
    <t xml:space="preserve">Bij vragen: </t>
  </si>
  <si>
    <t>Totaal</t>
  </si>
  <si>
    <t>Heffingsrente eerste kwartaal</t>
  </si>
  <si>
    <t>Heffingsrente tweede kwartaal</t>
  </si>
  <si>
    <t>Heffingsrente derde kwartaal</t>
  </si>
  <si>
    <t>Heffingsrente vierde kwartaal</t>
  </si>
  <si>
    <t>Consumentenprijsindexcijfer (cpi)</t>
  </si>
  <si>
    <t>Alle bedragen zijn in Euro's</t>
  </si>
  <si>
    <t>Ontvangen tariefinkomsten o.b.v. gerealiseerde volumes</t>
  </si>
  <si>
    <t>Toegestane tariefinkomsten o.b.v. rekenvolumina</t>
  </si>
  <si>
    <t>inkomsten</t>
  </si>
  <si>
    <t>2.1.1 Afnemers EHS (220-380 kV)</t>
  </si>
  <si>
    <t>Vastrecht transportdienst per jaar</t>
  </si>
  <si>
    <t>2.1.3 Afnemers HS (110-150 kV)</t>
  </si>
  <si>
    <t>Verwachte tariefinkomsten met tarievenvoorstel</t>
  </si>
  <si>
    <t>Systeemdienstentarief</t>
  </si>
  <si>
    <t>Tabel 1 - Adresgegevens</t>
  </si>
  <si>
    <t>2.1.2 Afnemers EHS (220-380 kV) maximaal 600 uur per jaar</t>
  </si>
  <si>
    <t>2.1.4 Afnemers HS (110-150 kV) maximaal 600 uur per jaar</t>
  </si>
  <si>
    <t>Deadline:</t>
  </si>
  <si>
    <t>voorstel 2010</t>
  </si>
  <si>
    <t>Tarief
inkomsten</t>
  </si>
  <si>
    <t>Nacalculatie inkomsten</t>
  </si>
  <si>
    <t>Totaal van nacalculatie inkomsten</t>
  </si>
  <si>
    <t>Totaal van nacalculaties exclusief nacalculatie inkomsten</t>
  </si>
  <si>
    <t>Budget voor uitvoeringskosten systeemtaken</t>
  </si>
  <si>
    <t>Budget voor inkoopkosten energie en vermogen systeemtaken</t>
  </si>
  <si>
    <t>4.2.1 Totale Inkomsten</t>
  </si>
  <si>
    <t>4.2.2 Structurele correcties</t>
  </si>
  <si>
    <t>4.2.4 Heffingsrente verrekeningen</t>
  </si>
  <si>
    <t>Totale tariefinkomsten algemene transporttaken</t>
  </si>
  <si>
    <t>Beheerkosten (40% van de EHS-beheerkosten)</t>
  </si>
  <si>
    <r>
      <t>Toegestane tariefinkomsten</t>
    </r>
    <r>
      <rPr>
        <i/>
        <sz val="10"/>
        <rFont val="Arial"/>
        <family val="2"/>
      </rPr>
      <t xml:space="preserve"> </t>
    </r>
  </si>
  <si>
    <t>Totaal van nacalculaties systeemdiensten</t>
  </si>
  <si>
    <t>Totaal van nacalculaties exclusief nacalculatie inkomsten en systeemdiensten</t>
  </si>
  <si>
    <t>4.3 Overzicht heffingsrente</t>
  </si>
  <si>
    <t>TenneT TSO B.V.</t>
  </si>
  <si>
    <t>Utrechtseweg 310</t>
  </si>
  <si>
    <t xml:space="preserve">6800 AS </t>
  </si>
  <si>
    <t>Arnhem</t>
  </si>
  <si>
    <t>Datum van versturen TenneT:</t>
  </si>
  <si>
    <t>Legenda</t>
  </si>
  <si>
    <t>GEEL = Informatiecel die het resultaat is van een berekening</t>
  </si>
  <si>
    <t>BLAUW = Informatiecel die het eindresultaat geeft van een berekening</t>
  </si>
  <si>
    <t>TARIEVENMODULE</t>
  </si>
  <si>
    <t>Afwijking tariefinkomsten met tarievenvoorstel (moet nul zijn)</t>
  </si>
  <si>
    <t>GROEN = Informatiecel die TenneT dient in te vullen</t>
  </si>
  <si>
    <t xml:space="preserve">Totale tariefinkomsten systeemtaken </t>
  </si>
  <si>
    <t>Heffingsrente van 31/12/2011 tot 1/7/2012</t>
  </si>
  <si>
    <t>Heffingsrente van 1/7/2011 tot 1/7/2012</t>
  </si>
  <si>
    <t xml:space="preserve">TEKST IN ROOD = Onder voorbehoud </t>
  </si>
  <si>
    <t>Begininkomsten in basisjaar</t>
  </si>
  <si>
    <t>Aftrek prognose omzet aansluitdienst en meterhuur EHS</t>
  </si>
  <si>
    <t>Aftrek prognose omzet aansluitdienst en meterhuur HS</t>
  </si>
  <si>
    <t>Heffingsrente van 1/7/2010 tot 1/7/2011</t>
  </si>
  <si>
    <t>Heffingsrente van 31/12/2010 tot 1/7/2011</t>
  </si>
  <si>
    <t>Heffingsrente van 1/7/2012 tot 1/7/2013</t>
  </si>
  <si>
    <t>Heffingsrente van 31/12/2012 tot 1/7/2013</t>
  </si>
  <si>
    <t>Totaal Inkomsten Algemene Transporttaken</t>
  </si>
  <si>
    <t>Verschil</t>
  </si>
  <si>
    <t>EUR</t>
  </si>
  <si>
    <t>%</t>
  </si>
  <si>
    <t>€</t>
  </si>
  <si>
    <r>
      <t>Heffingsrente</t>
    </r>
    <r>
      <rPr>
        <sz val="10"/>
        <color indexed="9"/>
        <rFont val="Arial"/>
        <family val="2"/>
      </rPr>
      <t xml:space="preserve"> (hr)</t>
    </r>
  </si>
  <si>
    <r>
      <t>Consumentenprijsindexcijfer</t>
    </r>
    <r>
      <rPr>
        <sz val="10"/>
        <color indexed="9"/>
        <rFont val="Arial"/>
        <family val="2"/>
      </rPr>
      <t xml:space="preserve"> (cpi)</t>
    </r>
  </si>
  <si>
    <r>
      <t xml:space="preserve">bron: </t>
    </r>
    <r>
      <rPr>
        <u/>
        <sz val="10"/>
        <color indexed="12"/>
        <rFont val="Arial"/>
        <family val="2"/>
      </rPr>
      <t>Ministerie van Financiën</t>
    </r>
  </si>
  <si>
    <r>
      <t xml:space="preserve">Zie: </t>
    </r>
    <r>
      <rPr>
        <u/>
        <sz val="8"/>
        <color indexed="12"/>
        <rFont val="Arial"/>
        <family val="2"/>
      </rPr>
      <t>Centraal bureau voor de Statistiek</t>
    </r>
  </si>
  <si>
    <r>
      <t>cpi</t>
    </r>
    <r>
      <rPr>
        <vertAlign val="subscript"/>
        <sz val="10"/>
        <rFont val="Arial"/>
        <family val="2"/>
      </rPr>
      <t>2012</t>
    </r>
  </si>
  <si>
    <r>
      <t>IK</t>
    </r>
    <r>
      <rPr>
        <vertAlign val="subscript"/>
        <sz val="10"/>
        <rFont val="Arial"/>
        <family val="2"/>
      </rPr>
      <t>2013</t>
    </r>
  </si>
  <si>
    <t>Regel- en reservevermogen</t>
  </si>
  <si>
    <t>Noodvermogen</t>
  </si>
  <si>
    <t>Herstelvoorzieningen</t>
  </si>
  <si>
    <t>Tabel 3 - Berekening nacalculaties</t>
  </si>
  <si>
    <t>4.1 Overzicht Totale Inkomsten Algemene Transporttaken</t>
  </si>
  <si>
    <t>6.1 Overzicht Totale Inkomsten Systeemtaken</t>
  </si>
  <si>
    <t>6.2.1 Totale Inkomsten</t>
  </si>
  <si>
    <t>6.2.2 Structurele correcties</t>
  </si>
  <si>
    <t>6.3 Overzicht heffingsrente</t>
  </si>
  <si>
    <t>7.1.1 Afnemers EHS (220-380 kV)</t>
  </si>
  <si>
    <t>7.1.2 Afnemers EHS (220-380 kV) maximaal 600 uur per jaar</t>
  </si>
  <si>
    <t>7.1.3 Afnemers HS (110-150 kV)</t>
  </si>
  <si>
    <t>7.1.4 Afnemers HS (110-150 kV) maximaal 600 uur per jaar</t>
  </si>
  <si>
    <t>Netto risico TenneT</t>
  </si>
  <si>
    <t>Risico TenneT (25% van verschil prognose en realisatie)</t>
  </si>
  <si>
    <t>Max risico TenneT (25%*20% van de prognose)</t>
  </si>
  <si>
    <t>Nacalculeren excl heffingsrente</t>
  </si>
  <si>
    <t>4.2.3 Incidentele correcties</t>
  </si>
  <si>
    <t>Theta</t>
  </si>
  <si>
    <r>
      <t>cpi</t>
    </r>
    <r>
      <rPr>
        <vertAlign val="subscript"/>
        <sz val="10"/>
        <rFont val="Arial"/>
        <family val="2"/>
      </rPr>
      <t>2013</t>
    </r>
  </si>
  <si>
    <t xml:space="preserve">WIT = Informatiecel die ingevuld is door ACM </t>
  </si>
  <si>
    <t xml:space="preserve">ORANJE = Verwijzing die ingevuld is door ACM </t>
  </si>
  <si>
    <t>Contact ACM:</t>
  </si>
  <si>
    <t>Autoriteit Consument en Markt</t>
  </si>
  <si>
    <t>Heffingsrente van 1/7/2013 tot 1/7/2014</t>
  </si>
  <si>
    <t>Heffingsrente van 31/12/2013 tot 1/7/2014</t>
  </si>
  <si>
    <t>X-factor voor de zesde reguleringsperiode</t>
  </si>
  <si>
    <r>
      <t>cpi</t>
    </r>
    <r>
      <rPr>
        <vertAlign val="subscript"/>
        <sz val="10"/>
        <rFont val="Arial"/>
        <family val="2"/>
      </rPr>
      <t>2014,…,2016</t>
    </r>
    <r>
      <rPr>
        <vertAlign val="superscript"/>
        <sz val="10"/>
        <rFont val="Arial"/>
        <family val="2"/>
      </rPr>
      <t>verwacht</t>
    </r>
  </si>
  <si>
    <r>
      <t>WACC</t>
    </r>
    <r>
      <rPr>
        <vertAlign val="subscript"/>
        <sz val="10"/>
        <rFont val="Arial"/>
        <family val="2"/>
      </rPr>
      <t>2014,…,2016</t>
    </r>
    <r>
      <rPr>
        <vertAlign val="superscript"/>
        <sz val="10"/>
        <rFont val="Arial"/>
        <family val="2"/>
      </rPr>
      <t>reëel</t>
    </r>
  </si>
  <si>
    <t>Totale Inkomsten</t>
  </si>
  <si>
    <t>- ter dekking EHS</t>
  </si>
  <si>
    <t>- ter dekking HS</t>
  </si>
  <si>
    <t>Transporttarieven EHS</t>
  </si>
  <si>
    <t>Tariefdrager</t>
  </si>
  <si>
    <t>Tariefinkomsten</t>
  </si>
  <si>
    <t>Afronden</t>
  </si>
  <si>
    <t>Totale Inkomsten EHS</t>
  </si>
  <si>
    <t>Vastrecht</t>
  </si>
  <si>
    <t>Totale Inkomsten EHS TOVT</t>
  </si>
  <si>
    <t>kW gecontracteerd per jaar min 600u</t>
  </si>
  <si>
    <t>Totale Inkomsten EHS TAVT</t>
  </si>
  <si>
    <t>kW max per maand min 600u</t>
  </si>
  <si>
    <t>- afn EHS</t>
  </si>
  <si>
    <t>kW gecontracteerd per jaar max 600u</t>
  </si>
  <si>
    <t>- cascade HS</t>
  </si>
  <si>
    <t>kW max per week max 600u</t>
  </si>
  <si>
    <t>Transporttarieven HS</t>
  </si>
  <si>
    <t>Volume</t>
  </si>
  <si>
    <t>Tarief</t>
  </si>
  <si>
    <t>Totale Inkomsten HS zonder EHS)</t>
  </si>
  <si>
    <t>Totale Inkomsten HS TOVT</t>
  </si>
  <si>
    <t>Totale Inkomsten HS TAVT (zonder EHS)</t>
  </si>
  <si>
    <t>Totale Inkomsten HS TAVT</t>
  </si>
  <si>
    <t>Kosten eindverbuikers en netbeheerders EHS</t>
  </si>
  <si>
    <t>50% kWgecontracteerd</t>
  </si>
  <si>
    <t>50% kwmax per maand</t>
  </si>
  <si>
    <t>Kosten verbruikers en netbeheerders HS</t>
  </si>
  <si>
    <t>50% kW max per maand/week</t>
  </si>
  <si>
    <t>- waarvan schatting interTSO compensation</t>
  </si>
  <si>
    <t>Regel en reserve</t>
  </si>
  <si>
    <t>Herstelvoorziening</t>
  </si>
  <si>
    <t>Primaire reserve</t>
  </si>
  <si>
    <r>
      <t>y</t>
    </r>
    <r>
      <rPr>
        <vertAlign val="subscript"/>
        <sz val="10"/>
        <rFont val="Arial"/>
        <family val="2"/>
      </rPr>
      <t>2014,…,2016</t>
    </r>
  </si>
  <si>
    <r>
      <t>d·BK</t>
    </r>
    <r>
      <rPr>
        <vertAlign val="subscript"/>
        <sz val="10"/>
        <rFont val="Arial"/>
        <family val="2"/>
      </rPr>
      <t>2016</t>
    </r>
    <r>
      <rPr>
        <vertAlign val="superscript"/>
        <sz val="10"/>
        <rFont val="Arial"/>
        <family val="2"/>
      </rPr>
      <t>EHS</t>
    </r>
  </si>
  <si>
    <t>incl hr</t>
  </si>
  <si>
    <t>EHS incl hr</t>
  </si>
  <si>
    <t>HS incl hr</t>
  </si>
  <si>
    <t>4.2.5 Correctie prognoses op de omzet</t>
  </si>
  <si>
    <t>Heffingsrente van 1/7/2014 tot 1/7/2015</t>
  </si>
  <si>
    <t>Heffingsrente van 31/12/2014 tot 1/7/2015</t>
  </si>
  <si>
    <t>Vergoeding voor de uitzonderlijke investering Noordoostpolder</t>
  </si>
  <si>
    <t>Vergoeding voor de uitzonderlijke investering Wateringen-Bleiswijk</t>
  </si>
  <si>
    <r>
      <t>hr</t>
    </r>
    <r>
      <rPr>
        <vertAlign val="subscript"/>
        <sz val="10"/>
        <rFont val="Arial"/>
        <family val="2"/>
      </rPr>
      <t>2013,…,2014</t>
    </r>
  </si>
  <si>
    <t>4.2.8 Totaal</t>
  </si>
  <si>
    <r>
      <t>cpi</t>
    </r>
    <r>
      <rPr>
        <vertAlign val="subscript"/>
        <sz val="10"/>
        <rFont val="Arial"/>
        <family val="2"/>
      </rPr>
      <t>2014</t>
    </r>
  </si>
  <si>
    <r>
      <t>cpi</t>
    </r>
    <r>
      <rPr>
        <vertAlign val="subscript"/>
        <sz val="10"/>
        <rFont val="Arial"/>
        <family val="2"/>
      </rPr>
      <t>2015</t>
    </r>
  </si>
  <si>
    <t>6.2.3 Incidentele correcties</t>
  </si>
  <si>
    <t>6.2.4 Heffingsrente verrekeningen</t>
  </si>
  <si>
    <t>Restitutie systeemdienstentarieven n.a.v. DOW-uitspraak</t>
  </si>
  <si>
    <t>9.1.1 Afnemers EHS (220-380 kV)</t>
  </si>
  <si>
    <t>9.1.2 Afnemers EHS (220-380 kV) maximaal 600 uur per jaar</t>
  </si>
  <si>
    <t>9.1.3 Afnemers HS (110-150 kV)</t>
  </si>
  <si>
    <t>9.1.4 Afnemers HS (110-150 kV) maximaal 600 uur per jaar</t>
  </si>
  <si>
    <t>9.1.5 Toets tariefinkomsten</t>
  </si>
  <si>
    <r>
      <t>BK</t>
    </r>
    <r>
      <rPr>
        <vertAlign val="subscript"/>
        <sz val="10"/>
        <rFont val="Arial"/>
        <family val="2"/>
      </rPr>
      <t>2013</t>
    </r>
  </si>
  <si>
    <t>4.2.6 Inzet veilinggelden</t>
  </si>
  <si>
    <t>Inzet veilinggelden</t>
  </si>
  <si>
    <t>TenneT 2016</t>
  </si>
  <si>
    <t>2.1 Transporttarieven 2014</t>
  </si>
  <si>
    <t xml:space="preserve">Volumes 2014
gerealiseerd </t>
  </si>
  <si>
    <t>Tarieven 2014</t>
  </si>
  <si>
    <t>Omzet 2014
gerealiseerd</t>
  </si>
  <si>
    <t>Tabel 2 - Inkomsten 2014</t>
  </si>
  <si>
    <t>2.2 Systeemdienstentarief 2014</t>
  </si>
  <si>
    <t>Volumes 2014
gerealiseerd</t>
  </si>
  <si>
    <t>Systeemdiensten
tarief 2014</t>
  </si>
  <si>
    <t>2.2.1 Systeemdienstentarief 2014</t>
  </si>
  <si>
    <t>2.2.2 Nacalculatie inkomsten systeemdienstentarief 2014</t>
  </si>
  <si>
    <t>bron: ACM/DE/2013/206293 Besluit tot vaststelling van de maximum transporttarieven voor TenneT TSO B.V. voor het jaar 2014
en wijziging van de rekenvolumina</t>
  </si>
  <si>
    <t>2.1.5 Nacalculatie inkomsten transporttarieven 2014</t>
  </si>
  <si>
    <t>Realisatie ITC 2014</t>
  </si>
  <si>
    <t>ITC 2012</t>
  </si>
  <si>
    <r>
      <t xml:space="preserve">CPI </t>
    </r>
    <r>
      <rPr>
        <vertAlign val="subscript"/>
        <sz val="10"/>
        <rFont val="Arial"/>
        <family val="2"/>
      </rPr>
      <t>2012-2014</t>
    </r>
  </si>
  <si>
    <t xml:space="preserve">Prognose ITC 2014 </t>
  </si>
  <si>
    <t>Inkoopkosten 2012</t>
  </si>
  <si>
    <t>Prognose inkoopkosten 2014</t>
  </si>
  <si>
    <t>Realisatie inkoopkosten 2014</t>
  </si>
  <si>
    <t xml:space="preserve">Totaal </t>
  </si>
  <si>
    <t>Netverliezen</t>
  </si>
  <si>
    <t>Blindvermogen</t>
  </si>
  <si>
    <t>Transportbeperkingen</t>
  </si>
  <si>
    <t>3.3 Nacalculatie E&amp;V EHS</t>
  </si>
  <si>
    <t>3.4 Nacalculatie E&amp;V HS</t>
  </si>
  <si>
    <t>3.5 Nacalculatie InterTSO Compensation</t>
  </si>
  <si>
    <t>Vergoeding voor de UI Noordoostpolder + nacalculatie</t>
  </si>
  <si>
    <t>Vergoeding voor de UI Wateringen Bleiswijk</t>
  </si>
  <si>
    <t>Heffingsrente van 1/7/2015 tot 1/7/2016</t>
  </si>
  <si>
    <t>Heffingsrente van 31/12/2015 tot 1/7/2016</t>
  </si>
  <si>
    <t>Heffingsrente van 1/7/2010 tot 1/7/2016</t>
  </si>
  <si>
    <t>Heffingsrente van 1/7/2011 tot 1/7/2016</t>
  </si>
  <si>
    <t>Heffingsrente van 1/7/2012 tot 1/7/2016</t>
  </si>
  <si>
    <t>Heffingsrente van 1/7/2013 tot 1/7/2016</t>
  </si>
  <si>
    <t>Heffingsrente van 1/7/2014 tot 1/7/2016</t>
  </si>
  <si>
    <t>Heffingsrente van 31/12/2014 tot 1/7/2016</t>
  </si>
  <si>
    <t>Tabel 4 - Bepaling toegestane tariefinkomsten transporttaken 2016</t>
  </si>
  <si>
    <t>4.2 Toegestane tariefinkomsten 2016 transporttarieven</t>
  </si>
  <si>
    <t>Nacalculatie inkomsten 2014</t>
  </si>
  <si>
    <t>Nacalculatie bonus/malus energie en vermogen EHS 2014</t>
  </si>
  <si>
    <t>Nacalculatie bonus/malus energie en vermogen HS 2014</t>
  </si>
  <si>
    <t>Nacalculatie prognose InterTSO compensation 2014</t>
  </si>
  <si>
    <t>Nacalculatie prognose omzet aansluitdienst en meterhuur EHS 2014</t>
  </si>
  <si>
    <t>Nacalculatie prognose omzet aansluitdienst en meterhuur HS 2014</t>
  </si>
  <si>
    <t>Nacalculatie inkoopkosten naastgelegen netten 2014</t>
  </si>
  <si>
    <t>Tabel 5 - Bepaling van het budget voor systeemtaken voor 2016</t>
  </si>
  <si>
    <t xml:space="preserve">Toelichting: dit Excelbestand bevat het model waarmee het tarief voor de systeemtaken van de netbeheerder van het landelijk hoogspanningsnet, TenneT TSO B.V., voor het jaar 2016 wordt berekend volgens de methode uit het besluit met kenmerk ACM/DE/2013/204145 </t>
  </si>
  <si>
    <t>Geschatte uitvoeringskosten 2016</t>
  </si>
  <si>
    <t>Geschatte inkoopkosten 2016</t>
  </si>
  <si>
    <t>Geschatte beheerkosten 2016</t>
  </si>
  <si>
    <t>Budget 2016</t>
  </si>
  <si>
    <t>Inkoopkosten basisjaar 2014</t>
  </si>
  <si>
    <r>
      <t>cpi</t>
    </r>
    <r>
      <rPr>
        <vertAlign val="subscript"/>
        <sz val="10"/>
        <rFont val="Arial"/>
        <family val="2"/>
      </rPr>
      <t>2016</t>
    </r>
  </si>
  <si>
    <r>
      <t>hr</t>
    </r>
    <r>
      <rPr>
        <vertAlign val="subscript"/>
        <sz val="10"/>
        <rFont val="Arial"/>
        <family val="2"/>
      </rPr>
      <t>2015</t>
    </r>
    <r>
      <rPr>
        <vertAlign val="superscript"/>
        <sz val="10"/>
        <rFont val="Arial"/>
        <family val="2"/>
      </rPr>
      <t>q3</t>
    </r>
  </si>
  <si>
    <r>
      <t>hr</t>
    </r>
    <r>
      <rPr>
        <vertAlign val="subscript"/>
        <sz val="10"/>
        <rFont val="Arial"/>
        <family val="2"/>
      </rPr>
      <t>2015</t>
    </r>
    <r>
      <rPr>
        <vertAlign val="superscript"/>
        <sz val="10"/>
        <rFont val="Arial"/>
        <family val="2"/>
      </rPr>
      <t>q4</t>
    </r>
  </si>
  <si>
    <r>
      <t>hr</t>
    </r>
    <r>
      <rPr>
        <vertAlign val="subscript"/>
        <sz val="10"/>
        <rFont val="Arial"/>
        <family val="2"/>
      </rPr>
      <t>2016</t>
    </r>
    <r>
      <rPr>
        <vertAlign val="superscript"/>
        <sz val="10"/>
        <rFont val="Arial"/>
        <family val="2"/>
      </rPr>
      <t>q1</t>
    </r>
  </si>
  <si>
    <r>
      <t>hr</t>
    </r>
    <r>
      <rPr>
        <vertAlign val="subscript"/>
        <sz val="10"/>
        <rFont val="Arial"/>
        <family val="2"/>
      </rPr>
      <t>2016</t>
    </r>
    <r>
      <rPr>
        <vertAlign val="superscript"/>
        <sz val="10"/>
        <rFont val="Arial"/>
        <family val="2"/>
      </rPr>
      <t>q2</t>
    </r>
  </si>
  <si>
    <r>
      <t>Budget</t>
    </r>
    <r>
      <rPr>
        <vertAlign val="subscript"/>
        <sz val="10"/>
        <rFont val="Arial"/>
        <family val="2"/>
      </rPr>
      <t>2016</t>
    </r>
  </si>
  <si>
    <r>
      <t>UK</t>
    </r>
    <r>
      <rPr>
        <vertAlign val="subscript"/>
        <sz val="10"/>
        <rFont val="Arial"/>
        <family val="2"/>
      </rPr>
      <t>2016</t>
    </r>
  </si>
  <si>
    <r>
      <t>IK</t>
    </r>
    <r>
      <rPr>
        <vertAlign val="subscript"/>
        <sz val="10"/>
        <rFont val="Arial"/>
        <family val="2"/>
      </rPr>
      <t>2016</t>
    </r>
  </si>
  <si>
    <r>
      <t>BK</t>
    </r>
    <r>
      <rPr>
        <vertAlign val="subscript"/>
        <sz val="10"/>
        <rFont val="Arial"/>
        <family val="2"/>
      </rPr>
      <t>2016</t>
    </r>
  </si>
  <si>
    <r>
      <t>IK</t>
    </r>
    <r>
      <rPr>
        <vertAlign val="subscript"/>
        <sz val="10"/>
        <rFont val="Arial"/>
        <family val="2"/>
      </rPr>
      <t>2014</t>
    </r>
  </si>
  <si>
    <r>
      <t>cpi</t>
    </r>
    <r>
      <rPr>
        <vertAlign val="subscript"/>
        <sz val="10"/>
        <rFont val="Arial"/>
        <family val="2"/>
      </rPr>
      <t>2014-2016</t>
    </r>
  </si>
  <si>
    <r>
      <t>Vermogenskostenvergoeding</t>
    </r>
    <r>
      <rPr>
        <sz val="10"/>
        <color indexed="9"/>
        <rFont val="Arial"/>
        <family val="2"/>
      </rPr>
      <t xml:space="preserve"> </t>
    </r>
  </si>
  <si>
    <r>
      <t>OK</t>
    </r>
    <r>
      <rPr>
        <vertAlign val="subscript"/>
        <sz val="10"/>
        <rFont val="Arial"/>
        <family val="2"/>
      </rPr>
      <t>2014</t>
    </r>
  </si>
  <si>
    <r>
      <t>Afs</t>
    </r>
    <r>
      <rPr>
        <vertAlign val="subscript"/>
        <sz val="10"/>
        <rFont val="Arial"/>
        <family val="2"/>
      </rPr>
      <t>2014</t>
    </r>
  </si>
  <si>
    <r>
      <t>GAW</t>
    </r>
    <r>
      <rPr>
        <vertAlign val="subscript"/>
        <sz val="10"/>
        <rFont val="Arial"/>
        <family val="2"/>
      </rPr>
      <t>2014</t>
    </r>
  </si>
  <si>
    <r>
      <t>UK</t>
    </r>
    <r>
      <rPr>
        <vertAlign val="subscript"/>
        <sz val="10"/>
        <rFont val="Arial"/>
        <family val="2"/>
      </rPr>
      <t>2014</t>
    </r>
  </si>
  <si>
    <t>Uitvoeringskosten basisjaar 2014</t>
  </si>
  <si>
    <t>Tabel 6 - Bepaling toegestane tariefinkomsten systeemtaken 2016</t>
  </si>
  <si>
    <t>Totaal 2016</t>
  </si>
  <si>
    <t>6.2 Toegestane tariefinkomsten 2016 systeemdienstentarief</t>
  </si>
  <si>
    <t>Nacalculatie systeemdiensten 2010-2014</t>
  </si>
  <si>
    <r>
      <t xml:space="preserve">Heffingsrentepercentage van  </t>
    </r>
    <r>
      <rPr>
        <b/>
        <sz val="10"/>
        <rFont val="Arial"/>
        <family val="2"/>
      </rPr>
      <t>31 december</t>
    </r>
    <r>
      <rPr>
        <sz val="10"/>
        <rFont val="Arial"/>
        <family val="2"/>
      </rPr>
      <t xml:space="preserve"> nacalculatiejaar tot tariefjaar 2016</t>
    </r>
  </si>
  <si>
    <t>Totaal van nacalculaties inclusief heffingsrente tot tariefjaar 2016</t>
  </si>
  <si>
    <t>Verrekenen in tariefjaar 2016</t>
  </si>
  <si>
    <r>
      <t xml:space="preserve">Heffingsrentepercentage van  </t>
    </r>
    <r>
      <rPr>
        <b/>
        <sz val="10"/>
        <rFont val="Arial"/>
        <family val="2"/>
      </rPr>
      <t>1 juli</t>
    </r>
    <r>
      <rPr>
        <sz val="10"/>
        <rFont val="Arial"/>
        <family val="2"/>
      </rPr>
      <t xml:space="preserve"> nacalculatiejaar tot tariefjaar 2016</t>
    </r>
  </si>
  <si>
    <t>4.2.7 Verschuiving toegestane inkomsten systeemtaken 2016</t>
  </si>
  <si>
    <t>Verschuiving toegestane inkomsten systeemtaken 2016</t>
  </si>
  <si>
    <t>Toegestane tariefinkomsten transporttarieven voor 2016</t>
  </si>
  <si>
    <t>Toevoeging prognose inkoopkosten naastgelegen netten 2016</t>
  </si>
  <si>
    <r>
      <t xml:space="preserve">Heffingsrentepercentage van </t>
    </r>
    <r>
      <rPr>
        <b/>
        <sz val="10"/>
        <rFont val="Arial"/>
        <family val="2"/>
      </rPr>
      <t>31 december</t>
    </r>
    <r>
      <rPr>
        <sz val="10"/>
        <rFont val="Arial"/>
        <family val="2"/>
      </rPr>
      <t xml:space="preserve"> nacalculatiejaar tot tariefjaar 2016</t>
    </r>
  </si>
  <si>
    <t>Totaal van nacalculaties inkomsten inclusief heffingsrente tot tariefjaar 2016</t>
  </si>
  <si>
    <r>
      <t xml:space="preserve">Heffingsrentepercentage van </t>
    </r>
    <r>
      <rPr>
        <b/>
        <sz val="10"/>
        <rFont val="Arial"/>
        <family val="2"/>
      </rPr>
      <t>1 juli</t>
    </r>
    <r>
      <rPr>
        <sz val="10"/>
        <rFont val="Arial"/>
        <family val="2"/>
      </rPr>
      <t xml:space="preserve"> nacalculatiejaar tot tariefjaar 2016</t>
    </r>
  </si>
  <si>
    <t>Heffingsrente naverrekening systeemdiensten 2016</t>
  </si>
  <si>
    <t>Totaal van nacalculaties systeemdiensten inclusief heffingsrente tot tariefjaar 2016</t>
  </si>
  <si>
    <t>Toegestane tariefinkomsten systeemdienstentarief in 2016</t>
  </si>
  <si>
    <t>Tabel 7 - Rekenvolumina 2016</t>
  </si>
  <si>
    <t>7.1 Rekenvolumina transport 2016</t>
  </si>
  <si>
    <t>Rekenvolumina
voor 2015</t>
  </si>
  <si>
    <t>Schatting TenneT voor 2016</t>
  </si>
  <si>
    <t>Tabel 8 - Berekening tarieven 2016</t>
  </si>
  <si>
    <t>Rekenvolume 2016</t>
  </si>
  <si>
    <t>Tarief 2016</t>
  </si>
  <si>
    <t>Tabel 9 - Tarievenvoorstel 2016</t>
  </si>
  <si>
    <t>9.1 Transporttarieven 2016</t>
  </si>
  <si>
    <t>Rekenvolumina 2016</t>
  </si>
  <si>
    <t>Tarieven
voorstel 2016</t>
  </si>
  <si>
    <t>3.6 Nacalculatie Inkoopkosten naastgelegen netten</t>
  </si>
  <si>
    <t>Realisatie inkoopkosten naastgelegen netten 2014</t>
  </si>
  <si>
    <t>Prognose inkoopkosten naastgelegen netten 2014</t>
  </si>
  <si>
    <t>3.7 Vergoeding voor UI</t>
  </si>
  <si>
    <t>vrijval saldo onbalans in 2015 (per 1/8 minus verwachte onttrekkingen)</t>
  </si>
  <si>
    <t>6.2.5 Verschuiving toegestane inkomsten systeemtaken 2016</t>
  </si>
  <si>
    <t>6.2.6 Totaal</t>
  </si>
  <si>
    <t>Gegevensuitvraag van ACM in het kader van informatieverzoek tarievenvoorstel TenneT 2016</t>
  </si>
  <si>
    <t>Vergoeding HS netten Stedin</t>
  </si>
  <si>
    <t>3.8 Vergoeding voor HS netten Stedin</t>
  </si>
  <si>
    <t>Heffingsrente van 1/7/2009 tot 1/7/2010</t>
  </si>
  <si>
    <t>Heffingsrente van 31/12/2009 tot 1/7/2010</t>
  </si>
  <si>
    <t>Heffingsrente van 1/7/2009 tot 1/7/2016</t>
  </si>
  <si>
    <t>CRNL REG</t>
  </si>
  <si>
    <t>026-3731802</t>
  </si>
  <si>
    <t>CRNLREG@tennet.eu</t>
  </si>
  <si>
    <t>Nacalculatie aansluitdiensten</t>
  </si>
  <si>
    <t>Nacalculatie transporttarieven</t>
  </si>
  <si>
    <t>Wind op Zee</t>
  </si>
  <si>
    <t>3.1 Nacalculatie E&amp;V Systeemtaken inclusief primaire reserve</t>
  </si>
  <si>
    <t>Nacalculatie bonus/malus inkoopkosten energie en vermogen systeemtaken inclusief sancties 2014 incl primaire reserve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</si>
</sst>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 #,##0.00_ ;_ * \-#,##0.00_ ;_ * &quot;-&quot;??_ ;_ @_ "/>
    <numFmt numFmtId="164" formatCode="_-* #,##0_-;_-* #,##0\-;_-* &quot;-&quot;_-;_-@_-"/>
    <numFmt numFmtId="165" formatCode="_-* #,##0.00_-;_-* #,##0.00\-;_-* &quot;-&quot;??_-;_-@_-"/>
    <numFmt numFmtId="166" formatCode="d\ mmmm\ yyyy"/>
    <numFmt numFmtId="167" formatCode="#,##0.00000"/>
    <numFmt numFmtId="168" formatCode="#,##0.0"/>
    <numFmt numFmtId="169" formatCode="0.0%"/>
    <numFmt numFmtId="170" formatCode="_-* #,##0_-;_-* #,##0\-;_-* &quot;-&quot;??_-;_-@_-"/>
    <numFmt numFmtId="171" formatCode="_(&quot;fl&quot;\ * #,##0.00_);_(&quot;fl&quot;\ * \(#,##0.00\);_(&quot;fl&quot;\ * &quot;-&quot;??_);_(@_)"/>
    <numFmt numFmtId="172" formatCode="_-* #,##0.00_-;_-* #,##0.00\-;_-* &quot;-&quot;_-;_-@_-"/>
    <numFmt numFmtId="173" formatCode="_-[$€]\ * #,##0.00_-;_-[$€]\ * #,##0.00\-;_-[$€]\ * &quot;-&quot;??_-;_-@_-"/>
    <numFmt numFmtId="174" formatCode="#,##0.0000"/>
  </numFmts>
  <fonts count="75">
    <font>
      <sz val="10"/>
      <name val="DTLArgoT"/>
    </font>
    <font>
      <sz val="11"/>
      <color theme="1"/>
      <name val="Calibri"/>
      <family val="2"/>
      <scheme val="minor"/>
    </font>
    <font>
      <sz val="10"/>
      <name val="DTLArgoT"/>
    </font>
    <font>
      <u/>
      <sz val="10"/>
      <color indexed="12"/>
      <name val="DTLArgoT"/>
    </font>
    <font>
      <b/>
      <sz val="10"/>
      <name val="Arial"/>
      <family val="2"/>
    </font>
    <font>
      <sz val="10"/>
      <name val="Arial"/>
      <family val="2"/>
    </font>
    <font>
      <sz val="12"/>
      <name val="Times New Roman"/>
      <family val="1"/>
    </font>
    <font>
      <sz val="10"/>
      <name val="Arial"/>
      <family val="2"/>
    </font>
    <font>
      <b/>
      <sz val="18"/>
      <color indexed="9"/>
      <name val="Arial"/>
      <family val="2"/>
    </font>
    <font>
      <sz val="12"/>
      <name val="Arial"/>
      <family val="2"/>
    </font>
    <font>
      <b/>
      <sz val="12"/>
      <color indexed="9"/>
      <name val="Arial"/>
      <family val="2"/>
    </font>
    <font>
      <sz val="12"/>
      <color indexed="9"/>
      <name val="Arial"/>
      <family val="2"/>
    </font>
    <font>
      <b/>
      <sz val="14"/>
      <color indexed="9"/>
      <name val="Arial"/>
      <family val="2"/>
    </font>
    <font>
      <b/>
      <sz val="10"/>
      <color indexed="9"/>
      <name val="Arial"/>
      <family val="2"/>
    </font>
    <font>
      <sz val="10"/>
      <color indexed="9"/>
      <name val="Arial"/>
      <family val="2"/>
    </font>
    <font>
      <sz val="10"/>
      <color indexed="10"/>
      <name val="Arial"/>
      <family val="2"/>
    </font>
    <font>
      <sz val="10"/>
      <color indexed="8"/>
      <name val="MS Sans Serif"/>
      <family val="2"/>
    </font>
    <font>
      <sz val="10"/>
      <color indexed="8"/>
      <name val="Arial"/>
      <family val="2"/>
    </font>
    <font>
      <b/>
      <sz val="12"/>
      <name val="Arial"/>
      <family val="2"/>
    </font>
    <font>
      <i/>
      <sz val="10"/>
      <name val="Arial"/>
      <family val="2"/>
    </font>
    <font>
      <b/>
      <sz val="12"/>
      <color indexed="10"/>
      <name val="Arial"/>
      <family val="2"/>
    </font>
    <font>
      <b/>
      <sz val="11"/>
      <color indexed="9"/>
      <name val="Arial"/>
      <family val="2"/>
    </font>
    <font>
      <sz val="11"/>
      <name val="DTLArgoT"/>
    </font>
    <font>
      <i/>
      <sz val="12"/>
      <color indexed="9"/>
      <name val="Arial"/>
      <family val="2"/>
    </font>
    <font>
      <i/>
      <sz val="10"/>
      <name val="DTLArgoT"/>
    </font>
    <font>
      <sz val="12"/>
      <name val="Times New Roman"/>
      <family val="1"/>
    </font>
    <font>
      <b/>
      <sz val="10"/>
      <color indexed="10"/>
      <name val="Arial"/>
      <family val="2"/>
    </font>
    <font>
      <sz val="12"/>
      <color indexed="10"/>
      <name val="Arial"/>
      <family val="2"/>
    </font>
    <font>
      <sz val="10"/>
      <name val="Comic Sans MS"/>
      <family val="4"/>
    </font>
    <font>
      <sz val="8"/>
      <name val="Arial"/>
      <family val="2"/>
    </font>
    <font>
      <b/>
      <sz val="48"/>
      <name val="Arial"/>
      <family val="2"/>
    </font>
    <font>
      <sz val="12"/>
      <name val="DTLArgoT"/>
    </font>
    <font>
      <sz val="10"/>
      <name val="DTLArgoT"/>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8"/>
      <name val="Calibri"/>
      <family val="2"/>
    </font>
    <font>
      <sz val="10"/>
      <color indexed="8"/>
      <name val="MS Sans Serif"/>
      <family val="2"/>
    </font>
    <font>
      <sz val="10"/>
      <name val="Arial"/>
      <family val="2"/>
    </font>
    <font>
      <b/>
      <sz val="8"/>
      <name val="Arial"/>
      <family val="2"/>
    </font>
    <font>
      <u/>
      <sz val="7"/>
      <color indexed="12"/>
      <name val="DTLArgoT"/>
    </font>
    <font>
      <u/>
      <sz val="12"/>
      <color indexed="12"/>
      <name val="Times New Roman"/>
      <family val="1"/>
    </font>
    <font>
      <sz val="12"/>
      <name val="Times New Roman"/>
      <family val="1"/>
    </font>
    <font>
      <sz val="8"/>
      <name val="Arial"/>
      <family val="2"/>
    </font>
    <font>
      <sz val="8"/>
      <name val="DTLArgoT"/>
    </font>
    <font>
      <i/>
      <sz val="10"/>
      <color indexed="9"/>
      <name val="Arial"/>
      <family val="2"/>
    </font>
    <font>
      <b/>
      <i/>
      <sz val="10"/>
      <name val="Arial"/>
      <family val="2"/>
    </font>
    <font>
      <vertAlign val="subscript"/>
      <sz val="10"/>
      <name val="Arial"/>
      <family val="2"/>
    </font>
    <font>
      <vertAlign val="superscript"/>
      <sz val="10"/>
      <name val="Arial"/>
      <family val="2"/>
    </font>
    <font>
      <u/>
      <sz val="10"/>
      <color indexed="12"/>
      <name val="Arial"/>
      <family val="2"/>
    </font>
    <font>
      <u/>
      <sz val="8"/>
      <color indexed="12"/>
      <name val="Arial"/>
      <family val="2"/>
    </font>
    <font>
      <u/>
      <sz val="10"/>
      <color theme="2"/>
      <name val="DTLArgoT"/>
    </font>
    <font>
      <sz val="10"/>
      <color rgb="FF7030A0"/>
      <name val="Arial"/>
      <family val="2"/>
    </font>
    <font>
      <sz val="10"/>
      <color rgb="FFFF0000"/>
      <name val="Arial"/>
      <family val="2"/>
    </font>
    <font>
      <sz val="12"/>
      <color rgb="FF7030A0"/>
      <name val="Arial"/>
      <family val="2"/>
    </font>
    <font>
      <sz val="8"/>
      <color rgb="FFFF0000"/>
      <name val="Arial"/>
      <family val="2"/>
    </font>
    <font>
      <sz val="10"/>
      <color indexed="9"/>
      <name val="DTLArgoT"/>
    </font>
    <font>
      <sz val="10"/>
      <color indexed="8"/>
      <name val="MS Sans Serif"/>
      <family val="2"/>
    </font>
    <font>
      <b/>
      <sz val="16"/>
      <name val="Arial"/>
      <family val="2"/>
    </font>
    <font>
      <sz val="10"/>
      <name val="Arial"/>
      <family val="2"/>
    </font>
    <font>
      <b/>
      <sz val="10"/>
      <color rgb="FFFF0000"/>
      <name val="Arial"/>
      <family val="2"/>
    </font>
    <font>
      <sz val="9"/>
      <name val="Arial"/>
      <family val="2"/>
    </font>
    <font>
      <b/>
      <sz val="20"/>
      <color rgb="FFFF0000"/>
      <name val="Arial"/>
      <family val="2"/>
    </font>
  </fonts>
  <fills count="18">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18"/>
        <bgColor indexed="64"/>
      </patternFill>
    </fill>
    <fill>
      <patternFill patternType="solid">
        <fgColor indexed="43"/>
        <bgColor indexed="64"/>
      </patternFill>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14999847407452621"/>
        <bgColor indexed="64"/>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hair">
        <color indexed="64"/>
      </right>
      <top style="medium">
        <color indexed="64"/>
      </top>
      <bottom style="hair">
        <color indexed="64"/>
      </bottom>
      <diagonal/>
    </border>
    <border>
      <left/>
      <right/>
      <top style="thin">
        <color indexed="62"/>
      </top>
      <bottom style="double">
        <color indexed="6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
      <left style="hair">
        <color indexed="64"/>
      </left>
      <right style="thin">
        <color indexed="64"/>
      </right>
      <top style="thin">
        <color indexed="64"/>
      </top>
      <bottom style="thin">
        <color indexed="64"/>
      </bottom>
      <diagonal/>
    </border>
  </borders>
  <cellStyleXfs count="93">
    <xf numFmtId="0" fontId="0" fillId="0" borderId="0"/>
    <xf numFmtId="0" fontId="3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50" fillId="0" borderId="0"/>
    <xf numFmtId="0" fontId="2" fillId="0" borderId="0"/>
    <xf numFmtId="0" fontId="2" fillId="0" borderId="0"/>
    <xf numFmtId="0" fontId="38" fillId="2" borderId="0" applyNumberFormat="0" applyBorder="0" applyAlignment="0" applyProtection="0"/>
    <xf numFmtId="0" fontId="42" fillId="5" borderId="1" applyNumberFormat="0" applyAlignment="0" applyProtection="0"/>
    <xf numFmtId="0" fontId="44" fillId="6" borderId="2" applyNumberFormat="0" applyAlignment="0" applyProtection="0"/>
    <xf numFmtId="173" fontId="49" fillId="0" borderId="0" applyFont="0" applyFill="0" applyBorder="0" applyAlignment="0" applyProtection="0"/>
    <xf numFmtId="0" fontId="46" fillId="0" borderId="0" applyNumberFormat="0" applyFill="0" applyBorder="0" applyAlignment="0" applyProtection="0"/>
    <xf numFmtId="0" fontId="37" fillId="3" borderId="0" applyNumberFormat="0" applyBorder="0" applyAlignment="0" applyProtection="0"/>
    <xf numFmtId="0" fontId="51" fillId="0" borderId="0"/>
    <xf numFmtId="0" fontId="34" fillId="0" borderId="4" applyNumberFormat="0" applyFill="0" applyAlignment="0" applyProtection="0"/>
    <xf numFmtId="0" fontId="35" fillId="0" borderId="5" applyNumberFormat="0" applyFill="0" applyAlignment="0" applyProtection="0"/>
    <xf numFmtId="0" fontId="36" fillId="0" borderId="6" applyNumberFormat="0" applyFill="0" applyAlignment="0" applyProtection="0"/>
    <xf numFmtId="0" fontId="36" fillId="0" borderId="0" applyNumberFormat="0" applyFill="0" applyBorder="0" applyAlignment="0" applyProtection="0"/>
    <xf numFmtId="0" fontId="3"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40" fillId="4" borderId="1" applyNumberFormat="0" applyAlignment="0" applyProtection="0"/>
    <xf numFmtId="165"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0" fillId="0" borderId="0" applyFont="0" applyFill="0" applyBorder="0" applyAlignment="0" applyProtection="0"/>
    <xf numFmtId="165" fontId="48" fillId="0" borderId="0" applyFont="0" applyFill="0" applyBorder="0" applyAlignment="0" applyProtection="0"/>
    <xf numFmtId="43" fontId="48" fillId="0" borderId="0" applyFont="0" applyFill="0" applyBorder="0" applyAlignment="0" applyProtection="0"/>
    <xf numFmtId="165" fontId="5" fillId="0" borderId="0" applyFont="0" applyFill="0" applyBorder="0" applyAlignment="0" applyProtection="0"/>
    <xf numFmtId="165" fontId="7" fillId="0" borderId="0" applyFont="0" applyFill="0" applyBorder="0" applyAlignment="0" applyProtection="0"/>
    <xf numFmtId="0" fontId="43" fillId="0" borderId="3" applyNumberFormat="0" applyFill="0" applyAlignment="0" applyProtection="0"/>
    <xf numFmtId="0" fontId="39" fillId="7" borderId="0" applyNumberFormat="0" applyBorder="0" applyAlignment="0" applyProtection="0"/>
    <xf numFmtId="0" fontId="28" fillId="0" borderId="0"/>
    <xf numFmtId="0" fontId="50" fillId="8" borderId="7" applyNumberFormat="0" applyFont="0" applyAlignment="0" applyProtection="0"/>
    <xf numFmtId="0" fontId="41" fillId="5" borderId="8" applyNumberFormat="0" applyAlignment="0" applyProtection="0"/>
    <xf numFmtId="169" fontId="5" fillId="9" borderId="9" applyBorder="0" applyProtection="0">
      <alignment horizontal="center" vertical="center"/>
    </xf>
    <xf numFmtId="9" fontId="2" fillId="0" borderId="0" applyFont="0" applyFill="0" applyBorder="0" applyAlignment="0" applyProtection="0"/>
    <xf numFmtId="9" fontId="5" fillId="0" borderId="0" applyFont="0" applyFill="0" applyBorder="0" applyAlignment="0" applyProtection="0"/>
    <xf numFmtId="9" fontId="48" fillId="0" borderId="0" applyFont="0" applyFill="0" applyBorder="0" applyAlignment="0" applyProtection="0"/>
    <xf numFmtId="0" fontId="5" fillId="0" borderId="0"/>
    <xf numFmtId="0" fontId="5" fillId="0" borderId="0"/>
    <xf numFmtId="0" fontId="48" fillId="0" borderId="0"/>
    <xf numFmtId="0" fontId="5" fillId="0" borderId="0"/>
    <xf numFmtId="0" fontId="5" fillId="0" borderId="0"/>
    <xf numFmtId="0" fontId="48" fillId="0" borderId="0"/>
    <xf numFmtId="0" fontId="48" fillId="0" borderId="0"/>
    <xf numFmtId="0" fontId="48" fillId="0" borderId="0"/>
    <xf numFmtId="0" fontId="48" fillId="0" borderId="0"/>
    <xf numFmtId="0" fontId="2" fillId="0" borderId="0"/>
    <xf numFmtId="0" fontId="48" fillId="0" borderId="0"/>
    <xf numFmtId="0" fontId="48" fillId="0" borderId="0"/>
    <xf numFmtId="0" fontId="48" fillId="0" borderId="0"/>
    <xf numFmtId="0" fontId="48" fillId="0" borderId="0"/>
    <xf numFmtId="0" fontId="48" fillId="0" borderId="0"/>
    <xf numFmtId="0" fontId="48" fillId="0" borderId="0"/>
    <xf numFmtId="0" fontId="5" fillId="0" borderId="0"/>
    <xf numFmtId="0" fontId="5" fillId="0" borderId="0"/>
    <xf numFmtId="0" fontId="5" fillId="0" borderId="0"/>
    <xf numFmtId="0" fontId="5" fillId="0" borderId="0"/>
    <xf numFmtId="0" fontId="5" fillId="0" borderId="0"/>
    <xf numFmtId="0" fontId="5" fillId="0" borderId="0"/>
    <xf numFmtId="0" fontId="50" fillId="0" borderId="0"/>
    <xf numFmtId="0" fontId="25" fillId="0" borderId="0"/>
    <xf numFmtId="0" fontId="6" fillId="0" borderId="0"/>
    <xf numFmtId="0" fontId="6" fillId="0" borderId="0"/>
    <xf numFmtId="0" fontId="54" fillId="0" borderId="0"/>
    <xf numFmtId="0" fontId="7" fillId="0" borderId="0"/>
    <xf numFmtId="0" fontId="7" fillId="0" borderId="0"/>
    <xf numFmtId="0" fontId="7" fillId="0" borderId="0"/>
    <xf numFmtId="0" fontId="7" fillId="0" borderId="0"/>
    <xf numFmtId="0" fontId="33" fillId="0" borderId="0" applyNumberFormat="0" applyFill="0" applyBorder="0" applyAlignment="0" applyProtection="0"/>
    <xf numFmtId="0" fontId="47" fillId="0" borderId="10" applyNumberFormat="0" applyFill="0" applyAlignment="0" applyProtection="0"/>
    <xf numFmtId="171" fontId="7" fillId="0" borderId="0" applyFont="0" applyFill="0" applyBorder="0" applyAlignment="0" applyProtection="0"/>
    <xf numFmtId="0" fontId="45" fillId="0" borderId="0" applyNumberFormat="0" applyFill="0" applyBorder="0" applyAlignment="0" applyProtection="0"/>
    <xf numFmtId="0" fontId="69" fillId="0" borderId="0"/>
    <xf numFmtId="0" fontId="69" fillId="0" borderId="0"/>
    <xf numFmtId="0" fontId="71" fillId="0" borderId="0"/>
    <xf numFmtId="0" fontId="1" fillId="0" borderId="0"/>
  </cellStyleXfs>
  <cellXfs count="724">
    <xf numFmtId="0" fontId="0" fillId="0" borderId="0" xfId="0"/>
    <xf numFmtId="0" fontId="9" fillId="10" borderId="0" xfId="79" applyFont="1" applyFill="1" applyBorder="1" applyAlignment="1" applyProtection="1">
      <alignment vertical="center"/>
    </xf>
    <xf numFmtId="0" fontId="4" fillId="0" borderId="0" xfId="79" applyFont="1" applyFill="1" applyProtection="1"/>
    <xf numFmtId="166" fontId="10" fillId="10" borderId="11" xfId="79" applyNumberFormat="1" applyFont="1" applyFill="1" applyBorder="1" applyAlignment="1" applyProtection="1">
      <alignment horizontal="centerContinuous" vertical="top"/>
    </xf>
    <xf numFmtId="0" fontId="10" fillId="10" borderId="12" xfId="79" applyFont="1" applyFill="1" applyBorder="1" applyAlignment="1" applyProtection="1">
      <alignment horizontal="centerContinuous" vertical="top"/>
    </xf>
    <xf numFmtId="0" fontId="10" fillId="10" borderId="12" xfId="79" applyFont="1" applyFill="1" applyBorder="1" applyAlignment="1" applyProtection="1">
      <alignment vertical="top"/>
    </xf>
    <xf numFmtId="22" fontId="10" fillId="10" borderId="12" xfId="79" applyNumberFormat="1" applyFont="1" applyFill="1" applyBorder="1" applyAlignment="1" applyProtection="1">
      <alignment horizontal="left" vertical="top"/>
    </xf>
    <xf numFmtId="0" fontId="10" fillId="10" borderId="13" xfId="79" applyFont="1" applyFill="1" applyBorder="1" applyAlignment="1" applyProtection="1">
      <alignment horizontal="centerContinuous" vertical="top"/>
    </xf>
    <xf numFmtId="0" fontId="4" fillId="0" borderId="14" xfId="79" applyFont="1" applyFill="1" applyBorder="1" applyAlignment="1" applyProtection="1">
      <alignment horizontal="left"/>
    </xf>
    <xf numFmtId="0" fontId="4" fillId="0" borderId="0" xfId="79" applyFont="1" applyFill="1" applyBorder="1" applyAlignment="1" applyProtection="1">
      <alignment horizontal="left"/>
    </xf>
    <xf numFmtId="0" fontId="4" fillId="0" borderId="15" xfId="79" applyFont="1" applyFill="1" applyBorder="1" applyAlignment="1" applyProtection="1">
      <alignment horizontal="left"/>
    </xf>
    <xf numFmtId="0" fontId="4" fillId="0" borderId="11" xfId="79" applyFont="1" applyFill="1" applyBorder="1" applyProtection="1"/>
    <xf numFmtId="0" fontId="4" fillId="0" borderId="12" xfId="79" applyFont="1" applyFill="1" applyBorder="1" applyProtection="1"/>
    <xf numFmtId="0" fontId="4" fillId="0" borderId="13" xfId="79" applyFont="1" applyFill="1" applyBorder="1" applyProtection="1"/>
    <xf numFmtId="0" fontId="4" fillId="0" borderId="16" xfId="79" applyFont="1" applyFill="1" applyBorder="1" applyAlignment="1" applyProtection="1">
      <alignment horizontal="left"/>
    </xf>
    <xf numFmtId="0" fontId="4" fillId="0" borderId="11" xfId="79" applyFont="1" applyFill="1" applyBorder="1" applyAlignment="1" applyProtection="1">
      <alignment horizontal="left"/>
    </xf>
    <xf numFmtId="0" fontId="4" fillId="0" borderId="0" xfId="79" applyFont="1" applyFill="1" applyBorder="1" applyProtection="1"/>
    <xf numFmtId="0" fontId="4" fillId="0" borderId="15" xfId="79" applyFont="1" applyFill="1" applyBorder="1" applyProtection="1"/>
    <xf numFmtId="0" fontId="4" fillId="0" borderId="14" xfId="79" applyFont="1" applyFill="1" applyBorder="1" applyProtection="1"/>
    <xf numFmtId="0" fontId="13" fillId="10" borderId="16" xfId="79" applyFont="1" applyFill="1" applyBorder="1" applyProtection="1"/>
    <xf numFmtId="0" fontId="13" fillId="10" borderId="17" xfId="79" applyFont="1" applyFill="1" applyBorder="1" applyProtection="1"/>
    <xf numFmtId="0" fontId="13" fillId="10" borderId="18" xfId="79" applyFont="1" applyFill="1" applyBorder="1" applyProtection="1"/>
    <xf numFmtId="0" fontId="14" fillId="10" borderId="14" xfId="79" applyFont="1" applyFill="1" applyBorder="1" applyProtection="1"/>
    <xf numFmtId="0" fontId="13" fillId="10" borderId="0" xfId="79" applyFont="1" applyFill="1" applyBorder="1" applyProtection="1"/>
    <xf numFmtId="0" fontId="13" fillId="10" borderId="14" xfId="79" applyFont="1" applyFill="1" applyBorder="1" applyProtection="1"/>
    <xf numFmtId="0" fontId="13" fillId="10" borderId="12" xfId="79" applyFont="1" applyFill="1" applyBorder="1" applyProtection="1"/>
    <xf numFmtId="166" fontId="4" fillId="9" borderId="12" xfId="79" quotePrefix="1" applyNumberFormat="1" applyFont="1" applyFill="1" applyBorder="1" applyAlignment="1" applyProtection="1">
      <alignment horizontal="centerContinuous" vertical="center"/>
      <protection locked="0"/>
    </xf>
    <xf numFmtId="0" fontId="9" fillId="0" borderId="0" xfId="79" applyFont="1" applyFill="1" applyBorder="1" applyAlignment="1" applyProtection="1">
      <alignment vertical="center"/>
    </xf>
    <xf numFmtId="3" fontId="5" fillId="0" borderId="19" xfId="44" applyNumberFormat="1" applyFont="1" applyFill="1" applyBorder="1" applyAlignment="1" applyProtection="1">
      <alignment vertical="center"/>
    </xf>
    <xf numFmtId="3" fontId="5" fillId="0" borderId="13" xfId="44" applyNumberFormat="1" applyFont="1" applyFill="1" applyBorder="1" applyAlignment="1" applyProtection="1">
      <alignment vertical="center"/>
    </xf>
    <xf numFmtId="3" fontId="5" fillId="0" borderId="0" xfId="44" applyNumberFormat="1" applyFont="1" applyFill="1" applyBorder="1" applyAlignment="1" applyProtection="1">
      <alignment vertical="center"/>
    </xf>
    <xf numFmtId="3" fontId="5" fillId="11" borderId="20" xfId="44" applyNumberFormat="1" applyFont="1" applyFill="1" applyBorder="1" applyAlignment="1" applyProtection="1">
      <alignment vertical="center"/>
    </xf>
    <xf numFmtId="3" fontId="5" fillId="11" borderId="21" xfId="44" applyNumberFormat="1" applyFont="1" applyFill="1" applyBorder="1" applyAlignment="1" applyProtection="1">
      <alignment vertical="center"/>
    </xf>
    <xf numFmtId="3" fontId="5" fillId="11" borderId="22" xfId="44" applyNumberFormat="1" applyFont="1" applyFill="1" applyBorder="1" applyAlignment="1" applyProtection="1">
      <alignment vertical="center"/>
    </xf>
    <xf numFmtId="3" fontId="5" fillId="12" borderId="15" xfId="44" applyNumberFormat="1" applyFont="1" applyFill="1" applyBorder="1" applyAlignment="1" applyProtection="1">
      <alignment vertical="center"/>
    </xf>
    <xf numFmtId="3" fontId="5" fillId="0" borderId="15" xfId="44" applyNumberFormat="1" applyFont="1" applyFill="1" applyBorder="1" applyAlignment="1" applyProtection="1">
      <alignment vertical="center"/>
    </xf>
    <xf numFmtId="3" fontId="5" fillId="12" borderId="23" xfId="44" applyNumberFormat="1" applyFont="1" applyFill="1" applyBorder="1" applyAlignment="1" applyProtection="1">
      <alignment vertical="center"/>
    </xf>
    <xf numFmtId="3" fontId="5" fillId="11" borderId="23" xfId="44" applyNumberFormat="1" applyFont="1" applyFill="1" applyBorder="1" applyAlignment="1" applyProtection="1">
      <alignment vertical="center"/>
    </xf>
    <xf numFmtId="4" fontId="5" fillId="9" borderId="20" xfId="44" applyNumberFormat="1" applyFont="1" applyFill="1" applyBorder="1" applyAlignment="1" applyProtection="1">
      <alignment vertical="center"/>
      <protection locked="0"/>
    </xf>
    <xf numFmtId="39" fontId="5" fillId="0" borderId="0" xfId="84" applyNumberFormat="1" applyFont="1" applyAlignment="1" applyProtection="1"/>
    <xf numFmtId="39" fontId="5" fillId="0" borderId="0" xfId="83" applyNumberFormat="1" applyFont="1" applyFill="1" applyBorder="1" applyAlignment="1" applyProtection="1"/>
    <xf numFmtId="39" fontId="11" fillId="10" borderId="17" xfId="83" applyNumberFormat="1" applyFont="1" applyFill="1" applyBorder="1" applyAlignment="1" applyProtection="1">
      <alignment horizontal="center" vertical="center"/>
    </xf>
    <xf numFmtId="39" fontId="5" fillId="0" borderId="0" xfId="84" applyNumberFormat="1" applyFont="1" applyBorder="1" applyAlignment="1" applyProtection="1">
      <alignment vertical="center"/>
    </xf>
    <xf numFmtId="0" fontId="11" fillId="10" borderId="11" xfId="83" applyNumberFormat="1" applyFont="1" applyFill="1" applyBorder="1" applyAlignment="1" applyProtection="1">
      <alignment horizontal="center" vertical="center"/>
    </xf>
    <xf numFmtId="0" fontId="11" fillId="10" borderId="12" xfId="83" applyNumberFormat="1" applyFont="1" applyFill="1" applyBorder="1" applyAlignment="1" applyProtection="1">
      <alignment horizontal="center" vertical="center"/>
    </xf>
    <xf numFmtId="0" fontId="10" fillId="10" borderId="12" xfId="83" applyNumberFormat="1" applyFont="1" applyFill="1" applyBorder="1" applyAlignment="1" applyProtection="1">
      <alignment horizontal="center" vertical="center"/>
    </xf>
    <xf numFmtId="39" fontId="5" fillId="0" borderId="14" xfId="1" applyNumberFormat="1" applyFont="1" applyBorder="1" applyAlignment="1" applyProtection="1">
      <alignment vertical="center"/>
    </xf>
    <xf numFmtId="39" fontId="5" fillId="0" borderId="0" xfId="1" applyNumberFormat="1" applyFont="1" applyBorder="1" applyAlignment="1" applyProtection="1">
      <alignment vertical="center"/>
    </xf>
    <xf numFmtId="37" fontId="5" fillId="0" borderId="0" xfId="83" applyNumberFormat="1" applyFont="1" applyFill="1" applyBorder="1" applyAlignment="1" applyProtection="1">
      <alignment vertical="center"/>
    </xf>
    <xf numFmtId="39" fontId="5" fillId="0" borderId="15" xfId="1" applyNumberFormat="1" applyFont="1" applyBorder="1" applyAlignment="1" applyProtection="1">
      <alignment vertical="center"/>
    </xf>
    <xf numFmtId="0" fontId="5" fillId="0" borderId="19" xfId="44" applyNumberFormat="1" applyFont="1" applyFill="1" applyBorder="1" applyAlignment="1" applyProtection="1">
      <alignment vertical="center"/>
    </xf>
    <xf numFmtId="39" fontId="5" fillId="0" borderId="0" xfId="84" applyNumberFormat="1" applyFont="1" applyFill="1" applyBorder="1" applyAlignment="1" applyProtection="1">
      <alignment vertical="center"/>
    </xf>
    <xf numFmtId="39" fontId="5" fillId="0" borderId="14" xfId="82" applyNumberFormat="1" applyFont="1" applyFill="1" applyBorder="1" applyAlignment="1" applyProtection="1">
      <alignment vertical="center"/>
    </xf>
    <xf numFmtId="39" fontId="5" fillId="0" borderId="0" xfId="1" applyNumberFormat="1" applyFont="1" applyFill="1" applyBorder="1" applyAlignment="1" applyProtection="1">
      <alignment vertical="center"/>
    </xf>
    <xf numFmtId="3" fontId="5" fillId="0" borderId="20" xfId="44" applyNumberFormat="1" applyFont="1" applyFill="1" applyBorder="1" applyAlignment="1" applyProtection="1">
      <alignment vertical="center"/>
    </xf>
    <xf numFmtId="37" fontId="4" fillId="0" borderId="0" xfId="83" applyNumberFormat="1" applyFont="1" applyFill="1" applyBorder="1" applyAlignment="1" applyProtection="1">
      <alignment vertical="center"/>
    </xf>
    <xf numFmtId="39" fontId="4" fillId="0" borderId="0" xfId="84" applyNumberFormat="1" applyFont="1" applyFill="1" applyBorder="1" applyAlignment="1" applyProtection="1">
      <alignment vertical="center"/>
    </xf>
    <xf numFmtId="0" fontId="5" fillId="0" borderId="0" xfId="79" applyFont="1" applyFill="1" applyBorder="1" applyAlignment="1" applyProtection="1">
      <alignment vertical="center"/>
    </xf>
    <xf numFmtId="39" fontId="5" fillId="0" borderId="0" xfId="84" applyNumberFormat="1" applyFont="1" applyFill="1" applyBorder="1" applyAlignment="1" applyProtection="1">
      <alignment horizontal="left" vertical="center"/>
    </xf>
    <xf numFmtId="4" fontId="5" fillId="0" borderId="19" xfId="44" applyNumberFormat="1" applyFont="1" applyFill="1" applyBorder="1" applyAlignment="1" applyProtection="1">
      <alignment vertical="center"/>
    </xf>
    <xf numFmtId="39" fontId="4" fillId="0" borderId="14" xfId="82" applyNumberFormat="1" applyFont="1" applyFill="1" applyBorder="1" applyAlignment="1" applyProtection="1">
      <alignment vertical="center"/>
    </xf>
    <xf numFmtId="39" fontId="5" fillId="0" borderId="15" xfId="84" applyNumberFormat="1" applyFont="1" applyFill="1" applyBorder="1" applyAlignment="1" applyProtection="1">
      <alignment horizontal="left" vertical="center"/>
    </xf>
    <xf numFmtId="4" fontId="5" fillId="0" borderId="15" xfId="44" applyNumberFormat="1" applyFont="1" applyFill="1" applyBorder="1" applyAlignment="1" applyProtection="1">
      <alignment vertical="center"/>
    </xf>
    <xf numFmtId="4" fontId="5" fillId="0" borderId="0" xfId="44" applyNumberFormat="1" applyFont="1" applyFill="1" applyBorder="1" applyAlignment="1" applyProtection="1">
      <alignment vertical="center"/>
    </xf>
    <xf numFmtId="39" fontId="5" fillId="0" borderId="0" xfId="82" applyNumberFormat="1" applyFont="1" applyFill="1" applyBorder="1" applyAlignment="1" applyProtection="1">
      <alignment vertical="center"/>
    </xf>
    <xf numFmtId="39" fontId="5" fillId="0" borderId="11" xfId="82" applyNumberFormat="1" applyFont="1" applyFill="1" applyBorder="1" applyAlignment="1" applyProtection="1">
      <alignment vertical="center"/>
    </xf>
    <xf numFmtId="39" fontId="5" fillId="0" borderId="12" xfId="1" applyNumberFormat="1" applyFont="1" applyFill="1" applyBorder="1" applyAlignment="1" applyProtection="1">
      <alignment vertical="center"/>
    </xf>
    <xf numFmtId="39" fontId="5" fillId="0" borderId="12" xfId="84" applyNumberFormat="1" applyFont="1" applyFill="1" applyBorder="1" applyAlignment="1" applyProtection="1">
      <alignment horizontal="left" vertical="center"/>
    </xf>
    <xf numFmtId="3" fontId="5" fillId="0" borderId="12" xfId="44" applyNumberFormat="1" applyFont="1" applyFill="1" applyBorder="1" applyAlignment="1" applyProtection="1">
      <alignment vertical="center"/>
    </xf>
    <xf numFmtId="4" fontId="5" fillId="0" borderId="12" xfId="44" applyNumberFormat="1" applyFont="1" applyFill="1" applyBorder="1" applyAlignment="1" applyProtection="1">
      <alignment vertical="center"/>
    </xf>
    <xf numFmtId="0" fontId="9" fillId="0" borderId="14" xfId="79" applyFont="1" applyFill="1" applyBorder="1" applyAlignment="1" applyProtection="1">
      <alignment vertical="center"/>
    </xf>
    <xf numFmtId="0" fontId="18" fillId="0" borderId="0" xfId="83" applyNumberFormat="1" applyFont="1" applyFill="1" applyBorder="1" applyAlignment="1" applyProtection="1">
      <alignment horizontal="left" vertical="center"/>
    </xf>
    <xf numFmtId="0" fontId="9" fillId="0" borderId="0" xfId="83" applyNumberFormat="1" applyFont="1" applyFill="1" applyBorder="1" applyAlignment="1" applyProtection="1">
      <alignment horizontal="center" vertical="center"/>
    </xf>
    <xf numFmtId="0" fontId="9" fillId="0" borderId="15" xfId="83" applyNumberFormat="1" applyFont="1" applyFill="1" applyBorder="1" applyAlignment="1" applyProtection="1">
      <alignment horizontal="center" vertical="center"/>
    </xf>
    <xf numFmtId="0" fontId="5" fillId="0" borderId="0" xfId="83" applyNumberFormat="1" applyFont="1" applyFill="1" applyBorder="1" applyAlignment="1" applyProtection="1">
      <alignment horizontal="center" vertical="center"/>
    </xf>
    <xf numFmtId="0" fontId="5" fillId="0" borderId="14" xfId="83" applyNumberFormat="1" applyFont="1" applyFill="1" applyBorder="1" applyAlignment="1" applyProtection="1">
      <alignment horizontal="center" vertical="center"/>
    </xf>
    <xf numFmtId="0" fontId="5" fillId="0" borderId="0" xfId="83" applyNumberFormat="1" applyFont="1" applyFill="1" applyBorder="1" applyAlignment="1" applyProtection="1">
      <alignment horizontal="left" vertical="center"/>
    </xf>
    <xf numFmtId="0" fontId="9" fillId="0" borderId="0" xfId="79" applyFont="1" applyBorder="1" applyProtection="1"/>
    <xf numFmtId="39" fontId="5" fillId="0" borderId="0" xfId="84" applyNumberFormat="1" applyFont="1" applyBorder="1" applyAlignment="1" applyProtection="1">
      <alignment horizontal="left"/>
    </xf>
    <xf numFmtId="39" fontId="5" fillId="0" borderId="0" xfId="84" applyNumberFormat="1" applyFont="1" applyAlignment="1" applyProtection="1">
      <alignment vertical="center"/>
    </xf>
    <xf numFmtId="1" fontId="10" fillId="10" borderId="17" xfId="84" applyNumberFormat="1" applyFont="1" applyFill="1" applyBorder="1" applyAlignment="1" applyProtection="1">
      <alignment horizontal="center" vertical="center"/>
    </xf>
    <xf numFmtId="1" fontId="10" fillId="10" borderId="18" xfId="84" applyNumberFormat="1" applyFont="1" applyFill="1" applyBorder="1" applyAlignment="1" applyProtection="1">
      <alignment horizontal="center" vertical="center"/>
    </xf>
    <xf numFmtId="0" fontId="5" fillId="0" borderId="14" xfId="79" applyFont="1" applyBorder="1" applyAlignment="1" applyProtection="1">
      <alignment vertical="center"/>
    </xf>
    <xf numFmtId="0" fontId="5" fillId="0" borderId="0" xfId="79" applyFont="1" applyBorder="1" applyAlignment="1" applyProtection="1">
      <alignment vertical="center"/>
    </xf>
    <xf numFmtId="0" fontId="5" fillId="0" borderId="15" xfId="79" applyFont="1" applyBorder="1" applyAlignment="1" applyProtection="1">
      <alignment vertical="center"/>
    </xf>
    <xf numFmtId="3" fontId="5" fillId="0" borderId="0" xfId="79" applyNumberFormat="1" applyFont="1" applyBorder="1" applyAlignment="1" applyProtection="1">
      <alignment vertical="center"/>
    </xf>
    <xf numFmtId="3" fontId="5" fillId="0" borderId="15" xfId="79" applyNumberFormat="1" applyFont="1" applyBorder="1" applyAlignment="1" applyProtection="1">
      <alignment vertical="center"/>
    </xf>
    <xf numFmtId="3" fontId="5" fillId="0" borderId="15" xfId="79" applyNumberFormat="1" applyFont="1" applyFill="1" applyBorder="1" applyAlignment="1" applyProtection="1">
      <alignment vertical="center"/>
    </xf>
    <xf numFmtId="3" fontId="5" fillId="11" borderId="20" xfId="79" applyNumberFormat="1" applyFont="1" applyFill="1" applyBorder="1" applyAlignment="1" applyProtection="1">
      <alignment vertical="center"/>
    </xf>
    <xf numFmtId="0" fontId="5" fillId="0" borderId="0" xfId="79" applyFont="1" applyAlignment="1" applyProtection="1">
      <alignment vertical="center"/>
    </xf>
    <xf numFmtId="3" fontId="5" fillId="11" borderId="21" xfId="79" applyNumberFormat="1" applyFont="1" applyFill="1" applyBorder="1" applyAlignment="1" applyProtection="1">
      <alignment vertical="center"/>
    </xf>
    <xf numFmtId="3" fontId="5" fillId="0" borderId="11" xfId="79" applyNumberFormat="1" applyFont="1" applyBorder="1" applyAlignment="1" applyProtection="1">
      <alignment vertical="center"/>
    </xf>
    <xf numFmtId="3" fontId="5" fillId="0" borderId="12" xfId="79" applyNumberFormat="1" applyFont="1" applyBorder="1" applyAlignment="1" applyProtection="1">
      <alignment vertical="center"/>
    </xf>
    <xf numFmtId="3" fontId="5" fillId="0" borderId="13" xfId="79" applyNumberFormat="1" applyFont="1" applyBorder="1" applyAlignment="1" applyProtection="1">
      <alignment vertical="center"/>
    </xf>
    <xf numFmtId="1" fontId="10" fillId="10" borderId="24" xfId="84" applyNumberFormat="1" applyFont="1" applyFill="1" applyBorder="1" applyAlignment="1" applyProtection="1">
      <alignment horizontal="center" vertical="center"/>
    </xf>
    <xf numFmtId="1" fontId="10" fillId="10" borderId="25" xfId="84" applyNumberFormat="1" applyFont="1" applyFill="1" applyBorder="1" applyAlignment="1" applyProtection="1">
      <alignment horizontal="center" vertical="center"/>
    </xf>
    <xf numFmtId="0" fontId="9" fillId="0" borderId="0" xfId="79" applyFont="1" applyAlignment="1" applyProtection="1">
      <alignment vertical="center"/>
    </xf>
    <xf numFmtId="3" fontId="5" fillId="0" borderId="19" xfId="79" applyNumberFormat="1" applyFont="1" applyBorder="1" applyAlignment="1" applyProtection="1">
      <alignment vertical="center"/>
    </xf>
    <xf numFmtId="0" fontId="9" fillId="0" borderId="19" xfId="79" applyFont="1" applyFill="1" applyBorder="1" applyAlignment="1" applyProtection="1">
      <alignment vertical="center"/>
    </xf>
    <xf numFmtId="1" fontId="4" fillId="0" borderId="19" xfId="84" applyNumberFormat="1" applyFont="1" applyBorder="1" applyAlignment="1" applyProtection="1">
      <alignment horizontal="right" vertical="center"/>
    </xf>
    <xf numFmtId="3" fontId="5" fillId="11" borderId="26" xfId="79" applyNumberFormat="1" applyFont="1" applyFill="1" applyBorder="1" applyAlignment="1" applyProtection="1">
      <alignment vertical="center"/>
    </xf>
    <xf numFmtId="0" fontId="9" fillId="0" borderId="15" xfId="79" applyFont="1" applyBorder="1" applyAlignment="1" applyProtection="1">
      <alignment vertical="center"/>
    </xf>
    <xf numFmtId="3" fontId="5" fillId="0" borderId="19" xfId="79" applyNumberFormat="1" applyFont="1" applyFill="1" applyBorder="1" applyAlignment="1" applyProtection="1">
      <alignment vertical="center"/>
    </xf>
    <xf numFmtId="0" fontId="9" fillId="0" borderId="0" xfId="79" applyFont="1" applyFill="1" applyAlignment="1" applyProtection="1">
      <alignment vertical="center"/>
    </xf>
    <xf numFmtId="0" fontId="9" fillId="0" borderId="15" xfId="79" applyFont="1" applyFill="1" applyBorder="1" applyAlignment="1" applyProtection="1">
      <alignment vertical="center"/>
    </xf>
    <xf numFmtId="3" fontId="15" fillId="0" borderId="11" xfId="79" applyNumberFormat="1" applyFont="1" applyBorder="1" applyAlignment="1" applyProtection="1">
      <alignment vertical="center"/>
    </xf>
    <xf numFmtId="0" fontId="9" fillId="0" borderId="12" xfId="79" applyFont="1" applyBorder="1" applyAlignment="1" applyProtection="1">
      <alignment vertical="center"/>
    </xf>
    <xf numFmtId="0" fontId="9" fillId="0" borderId="14" xfId="79" applyFont="1" applyBorder="1" applyAlignment="1" applyProtection="1">
      <alignment vertical="center"/>
    </xf>
    <xf numFmtId="0" fontId="9" fillId="0" borderId="0" xfId="79" applyFont="1" applyBorder="1" applyAlignment="1" applyProtection="1">
      <alignment vertical="center"/>
    </xf>
    <xf numFmtId="3" fontId="14" fillId="0" borderId="15" xfId="79" applyNumberFormat="1" applyFont="1" applyFill="1" applyBorder="1" applyAlignment="1" applyProtection="1">
      <alignment vertical="center"/>
    </xf>
    <xf numFmtId="3" fontId="5" fillId="11" borderId="23" xfId="79" applyNumberFormat="1" applyFont="1" applyFill="1" applyBorder="1" applyAlignment="1" applyProtection="1">
      <alignment vertical="center"/>
    </xf>
    <xf numFmtId="3" fontId="5" fillId="0" borderId="17" xfId="79" applyNumberFormat="1" applyFont="1" applyBorder="1" applyAlignment="1" applyProtection="1">
      <alignment vertical="center"/>
    </xf>
    <xf numFmtId="4" fontId="5" fillId="0" borderId="20" xfId="44" applyNumberFormat="1" applyFont="1" applyFill="1" applyBorder="1" applyAlignment="1" applyProtection="1">
      <alignment vertical="center"/>
    </xf>
    <xf numFmtId="0" fontId="5" fillId="0" borderId="23" xfId="83" applyNumberFormat="1" applyFont="1" applyFill="1" applyBorder="1" applyAlignment="1" applyProtection="1">
      <alignment horizontal="center" vertical="center"/>
    </xf>
    <xf numFmtId="39" fontId="5" fillId="0" borderId="0" xfId="84" applyNumberFormat="1" applyFont="1" applyBorder="1" applyAlignment="1" applyProtection="1">
      <alignment horizontal="left" vertical="center"/>
    </xf>
    <xf numFmtId="3" fontId="5" fillId="9" borderId="20" xfId="79" applyNumberFormat="1" applyFont="1" applyFill="1" applyBorder="1" applyAlignment="1" applyProtection="1">
      <alignment vertical="center"/>
      <protection locked="0"/>
    </xf>
    <xf numFmtId="39" fontId="5" fillId="0" borderId="0" xfId="84" applyNumberFormat="1" applyFont="1" applyBorder="1" applyAlignment="1" applyProtection="1"/>
    <xf numFmtId="0" fontId="9" fillId="0" borderId="19" xfId="79" applyFont="1" applyBorder="1" applyAlignment="1" applyProtection="1">
      <alignment vertical="center"/>
    </xf>
    <xf numFmtId="3" fontId="5" fillId="0" borderId="23" xfId="44" applyNumberFormat="1" applyFont="1" applyFill="1" applyBorder="1" applyAlignment="1" applyProtection="1">
      <alignment vertical="center"/>
    </xf>
    <xf numFmtId="39" fontId="5" fillId="0" borderId="16" xfId="82" applyNumberFormat="1" applyFont="1" applyFill="1" applyBorder="1" applyAlignment="1" applyProtection="1">
      <alignment vertical="center"/>
    </xf>
    <xf numFmtId="3" fontId="5" fillId="11" borderId="27" xfId="44" applyNumberFormat="1" applyFont="1" applyFill="1" applyBorder="1" applyAlignment="1" applyProtection="1">
      <alignment vertical="center"/>
    </xf>
    <xf numFmtId="10" fontId="5" fillId="0" borderId="19" xfId="51" applyNumberFormat="1" applyFont="1" applyFill="1" applyBorder="1" applyAlignment="1" applyProtection="1">
      <alignment vertical="center"/>
    </xf>
    <xf numFmtId="10" fontId="5" fillId="11" borderId="19" xfId="51" applyNumberFormat="1" applyFont="1" applyFill="1" applyBorder="1" applyAlignment="1" applyProtection="1">
      <alignment vertical="center"/>
    </xf>
    <xf numFmtId="0" fontId="20" fillId="0" borderId="0" xfId="79" applyFont="1" applyFill="1" applyBorder="1" applyAlignment="1" applyProtection="1">
      <alignment vertical="center"/>
    </xf>
    <xf numFmtId="3" fontId="4" fillId="11" borderId="23" xfId="44" applyNumberFormat="1" applyFont="1" applyFill="1" applyBorder="1" applyAlignment="1" applyProtection="1">
      <alignment vertical="center"/>
    </xf>
    <xf numFmtId="3" fontId="5" fillId="12" borderId="0" xfId="79" applyNumberFormat="1" applyFont="1" applyFill="1" applyBorder="1" applyAlignment="1" applyProtection="1">
      <alignment vertical="center"/>
    </xf>
    <xf numFmtId="168" fontId="5" fillId="12" borderId="0" xfId="79" applyNumberFormat="1" applyFont="1" applyFill="1" applyBorder="1" applyAlignment="1" applyProtection="1">
      <alignment vertical="center"/>
    </xf>
    <xf numFmtId="3" fontId="4" fillId="12" borderId="0" xfId="79" applyNumberFormat="1" applyFont="1" applyFill="1" applyBorder="1" applyAlignment="1" applyProtection="1">
      <alignment vertical="center"/>
    </xf>
    <xf numFmtId="3" fontId="4" fillId="13" borderId="26" xfId="79" applyNumberFormat="1" applyFont="1" applyFill="1" applyBorder="1" applyAlignment="1" applyProtection="1">
      <alignment vertical="center"/>
    </xf>
    <xf numFmtId="0" fontId="0" fillId="0" borderId="0" xfId="1" applyFont="1" applyBorder="1"/>
    <xf numFmtId="10" fontId="5" fillId="11" borderId="15" xfId="51" applyNumberFormat="1" applyFont="1" applyFill="1" applyBorder="1" applyAlignment="1" applyProtection="1">
      <alignment vertical="center"/>
    </xf>
    <xf numFmtId="10" fontId="5" fillId="13" borderId="19" xfId="51" applyNumberFormat="1" applyFont="1" applyFill="1" applyBorder="1" applyAlignment="1" applyProtection="1">
      <alignment vertical="center"/>
    </xf>
    <xf numFmtId="0" fontId="9" fillId="10" borderId="17" xfId="79" applyFont="1" applyFill="1" applyBorder="1" applyAlignment="1" applyProtection="1">
      <alignment vertical="center"/>
    </xf>
    <xf numFmtId="166" fontId="9" fillId="10" borderId="17" xfId="79" applyNumberFormat="1" applyFont="1" applyFill="1" applyBorder="1" applyAlignment="1" applyProtection="1">
      <alignment vertical="center"/>
    </xf>
    <xf numFmtId="0" fontId="9" fillId="10" borderId="18" xfId="79" applyFont="1" applyFill="1" applyBorder="1" applyAlignment="1" applyProtection="1">
      <alignment vertical="center"/>
    </xf>
    <xf numFmtId="0" fontId="8" fillId="10" borderId="16" xfId="79" applyFont="1" applyFill="1" applyBorder="1" applyAlignment="1" applyProtection="1">
      <alignment horizontal="left" vertical="center"/>
    </xf>
    <xf numFmtId="0" fontId="13" fillId="10" borderId="11" xfId="79" applyFont="1" applyFill="1" applyBorder="1" applyProtection="1"/>
    <xf numFmtId="39" fontId="26" fillId="0" borderId="0" xfId="84" applyNumberFormat="1" applyFont="1" applyBorder="1" applyAlignment="1" applyProtection="1">
      <alignment vertical="center"/>
    </xf>
    <xf numFmtId="0" fontId="15" fillId="0" borderId="0" xfId="79" applyFont="1" applyBorder="1" applyAlignment="1" applyProtection="1">
      <alignment vertical="center"/>
    </xf>
    <xf numFmtId="39" fontId="15" fillId="0" borderId="0" xfId="84" applyNumberFormat="1" applyFont="1" applyBorder="1" applyAlignment="1" applyProtection="1">
      <alignment vertical="center"/>
    </xf>
    <xf numFmtId="172" fontId="5" fillId="0" borderId="28" xfId="77" applyNumberFormat="1" applyFont="1" applyFill="1" applyBorder="1" applyAlignment="1" applyProtection="1">
      <alignment horizontal="center"/>
      <protection locked="0"/>
    </xf>
    <xf numFmtId="39" fontId="15" fillId="0" borderId="0" xfId="84" applyNumberFormat="1" applyFont="1" applyFill="1" applyBorder="1" applyAlignment="1" applyProtection="1">
      <alignment vertical="center"/>
    </xf>
    <xf numFmtId="3" fontId="5" fillId="12" borderId="15" xfId="79" applyNumberFormat="1" applyFont="1" applyFill="1" applyBorder="1" applyAlignment="1" applyProtection="1">
      <alignment vertical="center"/>
    </xf>
    <xf numFmtId="4" fontId="5" fillId="0" borderId="13" xfId="44" applyNumberFormat="1" applyFont="1" applyFill="1" applyBorder="1" applyAlignment="1" applyProtection="1">
      <alignment vertical="center"/>
    </xf>
    <xf numFmtId="3" fontId="4" fillId="11" borderId="13" xfId="44" applyNumberFormat="1" applyFont="1" applyFill="1" applyBorder="1" applyAlignment="1" applyProtection="1">
      <alignment vertical="center"/>
    </xf>
    <xf numFmtId="39" fontId="5" fillId="0" borderId="0" xfId="1" applyNumberFormat="1" applyFont="1" applyBorder="1" applyAlignment="1" applyProtection="1">
      <alignment horizontal="left" vertical="center"/>
    </xf>
    <xf numFmtId="39" fontId="5" fillId="0" borderId="15" xfId="84" applyNumberFormat="1" applyFont="1" applyBorder="1" applyAlignment="1" applyProtection="1"/>
    <xf numFmtId="0" fontId="8" fillId="10" borderId="24" xfId="79" applyFont="1" applyFill="1" applyBorder="1" applyAlignment="1" applyProtection="1">
      <alignment horizontal="left" vertical="center"/>
    </xf>
    <xf numFmtId="0" fontId="10" fillId="10" borderId="0" xfId="79" applyFont="1" applyFill="1" applyBorder="1" applyAlignment="1" applyProtection="1">
      <alignment horizontal="centerContinuous" vertical="top"/>
    </xf>
    <xf numFmtId="0" fontId="10" fillId="10" borderId="0" xfId="79" applyFont="1" applyFill="1" applyBorder="1" applyAlignment="1" applyProtection="1">
      <alignment vertical="top"/>
    </xf>
    <xf numFmtId="22" fontId="10" fillId="10" borderId="0" xfId="79" applyNumberFormat="1" applyFont="1" applyFill="1" applyBorder="1" applyAlignment="1" applyProtection="1">
      <alignment horizontal="left" vertical="top"/>
    </xf>
    <xf numFmtId="166" fontId="10" fillId="10" borderId="14" xfId="79" applyNumberFormat="1" applyFont="1" applyFill="1" applyBorder="1" applyAlignment="1" applyProtection="1">
      <alignment horizontal="centerContinuous" vertical="top"/>
    </xf>
    <xf numFmtId="0" fontId="10" fillId="10" borderId="15" xfId="79" applyFont="1" applyFill="1" applyBorder="1" applyAlignment="1" applyProtection="1">
      <alignment horizontal="centerContinuous" vertical="top"/>
    </xf>
    <xf numFmtId="166" fontId="10" fillId="10" borderId="0" xfId="79" quotePrefix="1" applyNumberFormat="1" applyFont="1" applyFill="1" applyBorder="1" applyAlignment="1" applyProtection="1">
      <alignment horizontal="centerContinuous" vertical="center"/>
      <protection locked="0"/>
    </xf>
    <xf numFmtId="0" fontId="5" fillId="0" borderId="0" xfId="81" applyFont="1" applyFill="1"/>
    <xf numFmtId="0" fontId="5" fillId="0" borderId="0" xfId="81" applyFont="1" applyAlignment="1"/>
    <xf numFmtId="0" fontId="5" fillId="0" borderId="0" xfId="81" applyFont="1" applyAlignment="1">
      <alignment wrapText="1"/>
    </xf>
    <xf numFmtId="0" fontId="5" fillId="0" borderId="0" xfId="81" applyFont="1"/>
    <xf numFmtId="0" fontId="5" fillId="14" borderId="0" xfId="81" applyFont="1" applyFill="1"/>
    <xf numFmtId="0" fontId="4" fillId="14" borderId="0" xfId="81" applyFont="1" applyFill="1"/>
    <xf numFmtId="0" fontId="5" fillId="14" borderId="0" xfId="81" applyFont="1" applyFill="1" applyBorder="1" applyAlignment="1">
      <alignment horizontal="left"/>
    </xf>
    <xf numFmtId="0" fontId="5" fillId="14" borderId="0" xfId="81" applyFont="1" applyFill="1" applyAlignment="1"/>
    <xf numFmtId="3" fontId="5" fillId="12" borderId="20" xfId="44" applyNumberFormat="1" applyFont="1" applyFill="1" applyBorder="1" applyAlignment="1" applyProtection="1">
      <alignment vertical="center"/>
    </xf>
    <xf numFmtId="3" fontId="5" fillId="9" borderId="20" xfId="44" applyNumberFormat="1" applyFont="1" applyFill="1" applyBorder="1" applyAlignment="1" applyProtection="1">
      <alignment vertical="center"/>
    </xf>
    <xf numFmtId="3" fontId="15" fillId="0" borderId="14" xfId="79" applyNumberFormat="1" applyFont="1" applyBorder="1" applyAlignment="1" applyProtection="1">
      <alignment vertical="center"/>
    </xf>
    <xf numFmtId="164" fontId="18" fillId="9" borderId="0" xfId="87" applyNumberFormat="1" applyFont="1" applyFill="1" applyBorder="1" applyAlignment="1" applyProtection="1">
      <protection locked="0"/>
    </xf>
    <xf numFmtId="0" fontId="9" fillId="9" borderId="0" xfId="81" applyFont="1" applyFill="1"/>
    <xf numFmtId="0" fontId="10" fillId="10" borderId="0" xfId="79" applyFont="1" applyFill="1" applyBorder="1" applyAlignment="1" applyProtection="1">
      <alignment horizontal="right" vertical="center"/>
    </xf>
    <xf numFmtId="0" fontId="10" fillId="10" borderId="12" xfId="79" applyFont="1" applyFill="1" applyBorder="1" applyAlignment="1" applyProtection="1">
      <alignment horizontal="right" vertical="center"/>
    </xf>
    <xf numFmtId="39" fontId="5" fillId="0" borderId="14" xfId="84" applyNumberFormat="1" applyFont="1" applyBorder="1" applyAlignment="1" applyProtection="1">
      <alignment vertical="center"/>
    </xf>
    <xf numFmtId="3" fontId="4" fillId="11" borderId="29" xfId="79" applyNumberFormat="1" applyFont="1" applyFill="1" applyBorder="1" applyAlignment="1" applyProtection="1">
      <alignment vertical="center"/>
    </xf>
    <xf numFmtId="39" fontId="5" fillId="0" borderId="14" xfId="1" applyNumberFormat="1" applyFont="1" applyBorder="1" applyAlignment="1" applyProtection="1">
      <alignment horizontal="left" vertical="center"/>
    </xf>
    <xf numFmtId="0" fontId="9" fillId="14" borderId="0" xfId="81" applyFont="1" applyFill="1"/>
    <xf numFmtId="0" fontId="9" fillId="14" borderId="0" xfId="81" applyFont="1" applyFill="1" applyBorder="1" applyAlignment="1">
      <alignment horizontal="left"/>
    </xf>
    <xf numFmtId="164" fontId="18" fillId="12" borderId="0" xfId="87" applyNumberFormat="1" applyFont="1" applyFill="1" applyBorder="1" applyAlignment="1" applyProtection="1">
      <protection locked="0"/>
    </xf>
    <xf numFmtId="0" fontId="9" fillId="12" borderId="0" xfId="81" applyFont="1" applyFill="1"/>
    <xf numFmtId="164" fontId="18" fillId="11" borderId="0" xfId="87" applyNumberFormat="1" applyFont="1" applyFill="1" applyBorder="1" applyAlignment="1" applyProtection="1">
      <protection locked="0"/>
    </xf>
    <xf numFmtId="0" fontId="9" fillId="11" borderId="0" xfId="81" applyFont="1" applyFill="1"/>
    <xf numFmtId="164" fontId="18" fillId="13" borderId="0" xfId="87" applyNumberFormat="1" applyFont="1" applyFill="1" applyBorder="1" applyAlignment="1" applyProtection="1">
      <protection locked="0"/>
    </xf>
    <xf numFmtId="0" fontId="9" fillId="13" borderId="0" xfId="81" applyFont="1" applyFill="1"/>
    <xf numFmtId="0" fontId="9" fillId="14" borderId="0" xfId="81" applyFont="1" applyFill="1" applyAlignment="1"/>
    <xf numFmtId="164" fontId="20" fillId="12" borderId="0" xfId="87" applyNumberFormat="1" applyFont="1" applyFill="1" applyBorder="1" applyAlignment="1" applyProtection="1">
      <protection locked="0"/>
    </xf>
    <xf numFmtId="3" fontId="5" fillId="11" borderId="26" xfId="44" applyNumberFormat="1" applyFont="1" applyFill="1" applyBorder="1" applyAlignment="1" applyProtection="1">
      <alignment vertical="center"/>
    </xf>
    <xf numFmtId="4" fontId="5" fillId="12" borderId="20" xfId="44" applyNumberFormat="1" applyFont="1" applyFill="1" applyBorder="1" applyAlignment="1" applyProtection="1">
      <alignment vertical="center"/>
      <protection locked="0"/>
    </xf>
    <xf numFmtId="0" fontId="16" fillId="0" borderId="19" xfId="1" applyFont="1" applyBorder="1"/>
    <xf numFmtId="0" fontId="10" fillId="10" borderId="0" xfId="83" applyNumberFormat="1" applyFont="1" applyFill="1" applyBorder="1" applyAlignment="1" applyProtection="1">
      <alignment horizontal="center" vertical="center"/>
    </xf>
    <xf numFmtId="4" fontId="5" fillId="12" borderId="19" xfId="44" applyNumberFormat="1" applyFont="1" applyFill="1" applyBorder="1" applyAlignment="1" applyProtection="1">
      <alignment vertical="center"/>
    </xf>
    <xf numFmtId="4" fontId="5" fillId="12" borderId="15" xfId="44" applyNumberFormat="1" applyFont="1" applyFill="1" applyBorder="1" applyAlignment="1" applyProtection="1">
      <alignment vertical="center"/>
    </xf>
    <xf numFmtId="0" fontId="5" fillId="12" borderId="19" xfId="44" applyNumberFormat="1" applyFont="1" applyFill="1" applyBorder="1" applyAlignment="1" applyProtection="1">
      <alignment vertical="center"/>
    </xf>
    <xf numFmtId="0" fontId="8" fillId="10" borderId="18" xfId="79" applyFont="1" applyFill="1" applyBorder="1" applyAlignment="1" applyProtection="1">
      <alignment horizontal="left" vertical="center"/>
    </xf>
    <xf numFmtId="39" fontId="5" fillId="0" borderId="14" xfId="84" applyNumberFormat="1" applyFont="1" applyBorder="1" applyAlignment="1" applyProtection="1"/>
    <xf numFmtId="39" fontId="11" fillId="10" borderId="0" xfId="83" applyNumberFormat="1" applyFont="1" applyFill="1" applyBorder="1" applyAlignment="1" applyProtection="1">
      <alignment horizontal="center" vertical="center"/>
    </xf>
    <xf numFmtId="0" fontId="11" fillId="10" borderId="14" xfId="83" applyNumberFormat="1" applyFont="1" applyFill="1" applyBorder="1" applyAlignment="1" applyProtection="1">
      <alignment horizontal="center" vertical="center"/>
    </xf>
    <xf numFmtId="3" fontId="14" fillId="0" borderId="14" xfId="79" applyNumberFormat="1" applyFont="1" applyFill="1" applyBorder="1" applyAlignment="1" applyProtection="1">
      <alignment vertical="center"/>
    </xf>
    <xf numFmtId="3" fontId="14" fillId="0" borderId="19" xfId="79" applyNumberFormat="1" applyFont="1" applyFill="1" applyBorder="1" applyAlignment="1" applyProtection="1">
      <alignment vertical="center"/>
    </xf>
    <xf numFmtId="0" fontId="16" fillId="0" borderId="30" xfId="1" applyFont="1" applyBorder="1"/>
    <xf numFmtId="39" fontId="15" fillId="0" borderId="12" xfId="1" applyNumberFormat="1" applyFont="1" applyFill="1" applyBorder="1" applyAlignment="1" applyProtection="1">
      <alignment vertical="center"/>
    </xf>
    <xf numFmtId="1" fontId="10" fillId="10" borderId="0" xfId="84" applyNumberFormat="1" applyFont="1" applyFill="1" applyBorder="1" applyAlignment="1" applyProtection="1">
      <alignment horizontal="center" vertical="center"/>
    </xf>
    <xf numFmtId="39" fontId="15" fillId="0" borderId="0" xfId="84" applyNumberFormat="1" applyFont="1" applyAlignment="1" applyProtection="1"/>
    <xf numFmtId="39" fontId="5" fillId="0" borderId="12" xfId="1" applyNumberFormat="1" applyFont="1" applyBorder="1" applyAlignment="1" applyProtection="1">
      <alignment vertical="center"/>
    </xf>
    <xf numFmtId="39" fontId="5" fillId="0" borderId="13" xfId="84" applyNumberFormat="1" applyFont="1" applyBorder="1" applyAlignment="1" applyProtection="1">
      <alignment vertical="center"/>
    </xf>
    <xf numFmtId="39" fontId="5" fillId="0" borderId="17" xfId="1" applyNumberFormat="1" applyFont="1" applyFill="1" applyBorder="1" applyAlignment="1" applyProtection="1">
      <alignment vertical="center"/>
    </xf>
    <xf numFmtId="37" fontId="5" fillId="0" borderId="19" xfId="83" applyNumberFormat="1" applyFont="1" applyFill="1" applyBorder="1" applyAlignment="1" applyProtection="1">
      <alignment vertical="center"/>
    </xf>
    <xf numFmtId="0" fontId="9" fillId="0" borderId="31" xfId="79" applyFont="1" applyBorder="1" applyAlignment="1" applyProtection="1">
      <alignment vertical="center"/>
    </xf>
    <xf numFmtId="10" fontId="5" fillId="13" borderId="31" xfId="51" applyNumberFormat="1" applyFont="1" applyFill="1" applyBorder="1" applyAlignment="1" applyProtection="1">
      <alignment vertical="center"/>
    </xf>
    <xf numFmtId="3" fontId="5" fillId="9" borderId="20" xfId="44" applyNumberFormat="1" applyFont="1" applyFill="1" applyBorder="1" applyAlignment="1" applyProtection="1">
      <alignment vertical="center"/>
      <protection locked="0"/>
    </xf>
    <xf numFmtId="3" fontId="5" fillId="15" borderId="22" xfId="44" applyNumberFormat="1" applyFont="1" applyFill="1" applyBorder="1" applyAlignment="1" applyProtection="1">
      <alignment vertical="center"/>
    </xf>
    <xf numFmtId="0" fontId="5" fillId="0" borderId="32" xfId="83" applyNumberFormat="1" applyFont="1" applyFill="1" applyBorder="1" applyAlignment="1" applyProtection="1">
      <alignment horizontal="center" vertical="center"/>
    </xf>
    <xf numFmtId="3" fontId="5" fillId="0" borderId="33" xfId="44" applyNumberFormat="1" applyFont="1" applyFill="1" applyBorder="1" applyAlignment="1" applyProtection="1">
      <alignment vertical="center"/>
    </xf>
    <xf numFmtId="4" fontId="5" fillId="0" borderId="20" xfId="44" applyNumberFormat="1" applyFont="1" applyFill="1" applyBorder="1" applyAlignment="1" applyProtection="1">
      <alignment vertical="center"/>
      <protection locked="0"/>
    </xf>
    <xf numFmtId="0" fontId="5" fillId="0" borderId="14" xfId="17" applyFont="1" applyBorder="1"/>
    <xf numFmtId="0" fontId="5" fillId="0" borderId="0" xfId="17" applyFont="1" applyBorder="1" applyAlignment="1">
      <alignment horizontal="left"/>
    </xf>
    <xf numFmtId="0" fontId="5" fillId="0" borderId="0" xfId="17" applyFont="1" applyBorder="1"/>
    <xf numFmtId="3" fontId="5" fillId="12" borderId="14" xfId="79" applyNumberFormat="1" applyFont="1" applyFill="1" applyBorder="1" applyAlignment="1" applyProtection="1">
      <alignment vertical="center"/>
    </xf>
    <xf numFmtId="0" fontId="5" fillId="0" borderId="0" xfId="76" applyFont="1" applyBorder="1" applyAlignment="1">
      <alignment horizontal="left"/>
    </xf>
    <xf numFmtId="0" fontId="5" fillId="0" borderId="14" xfId="18" applyFont="1" applyFill="1" applyBorder="1"/>
    <xf numFmtId="0" fontId="5" fillId="0" borderId="0" xfId="18" applyFont="1" applyFill="1" applyBorder="1"/>
    <xf numFmtId="3" fontId="13" fillId="0" borderId="14" xfId="79" applyNumberFormat="1" applyFont="1" applyFill="1" applyBorder="1" applyAlignment="1" applyProtection="1">
      <alignment vertical="center"/>
    </xf>
    <xf numFmtId="0" fontId="5" fillId="0" borderId="0" xfId="17" applyFont="1" applyFill="1" applyBorder="1"/>
    <xf numFmtId="0" fontId="5" fillId="0" borderId="14" xfId="17" applyFont="1" applyBorder="1" applyAlignment="1">
      <alignment horizontal="left"/>
    </xf>
    <xf numFmtId="0" fontId="14" fillId="0" borderId="0" xfId="18" applyFont="1" applyFill="1"/>
    <xf numFmtId="0" fontId="14" fillId="10" borderId="35" xfId="18" applyFont="1" applyFill="1" applyBorder="1"/>
    <xf numFmtId="0" fontId="13" fillId="10" borderId="35" xfId="18" applyFont="1" applyFill="1" applyBorder="1" applyAlignment="1">
      <alignment horizontal="left"/>
    </xf>
    <xf numFmtId="0" fontId="14" fillId="10" borderId="17" xfId="18" applyFont="1" applyFill="1" applyBorder="1"/>
    <xf numFmtId="0" fontId="14" fillId="10" borderId="17" xfId="18" applyFont="1" applyFill="1" applyBorder="1" applyAlignment="1">
      <alignment vertical="top" wrapText="1"/>
    </xf>
    <xf numFmtId="0" fontId="57" fillId="10" borderId="18" xfId="79" applyFont="1" applyFill="1" applyBorder="1" applyAlignment="1" applyProtection="1">
      <alignment horizontal="right" vertical="center"/>
    </xf>
    <xf numFmtId="0" fontId="14" fillId="0" borderId="0" xfId="18" applyFont="1" applyFill="1" applyBorder="1"/>
    <xf numFmtId="0" fontId="5" fillId="0" borderId="14" xfId="18" applyFont="1" applyBorder="1"/>
    <xf numFmtId="0" fontId="5" fillId="0" borderId="0" xfId="18" applyFont="1" applyBorder="1"/>
    <xf numFmtId="0" fontId="5" fillId="0" borderId="15" xfId="18" applyFont="1" applyBorder="1"/>
    <xf numFmtId="0" fontId="5" fillId="0" borderId="0" xfId="18" applyFont="1"/>
    <xf numFmtId="0" fontId="5" fillId="0" borderId="0" xfId="18" applyFont="1" applyFill="1"/>
    <xf numFmtId="164" fontId="4" fillId="0" borderId="0" xfId="78" applyNumberFormat="1" applyFont="1" applyFill="1" applyBorder="1" applyAlignment="1" applyProtection="1">
      <alignment horizontal="center"/>
    </xf>
    <xf numFmtId="0" fontId="4" fillId="0" borderId="0" xfId="18" applyFont="1" applyFill="1" applyBorder="1"/>
    <xf numFmtId="0" fontId="5" fillId="0" borderId="0" xfId="18" applyFont="1" applyBorder="1" applyAlignment="1">
      <alignment vertical="top" wrapText="1"/>
    </xf>
    <xf numFmtId="0" fontId="5" fillId="0" borderId="14" xfId="0" applyFont="1" applyBorder="1" applyAlignment="1">
      <alignment wrapText="1"/>
    </xf>
    <xf numFmtId="0" fontId="5" fillId="0" borderId="0" xfId="0" applyFont="1" applyBorder="1" applyAlignment="1">
      <alignment wrapText="1"/>
    </xf>
    <xf numFmtId="0" fontId="13" fillId="10" borderId="16" xfId="18" applyFont="1" applyFill="1" applyBorder="1"/>
    <xf numFmtId="0" fontId="14" fillId="10" borderId="18" xfId="18" applyFont="1" applyFill="1" applyBorder="1"/>
    <xf numFmtId="0" fontId="58" fillId="0" borderId="0" xfId="18" applyFont="1" applyBorder="1" applyAlignment="1">
      <alignment horizontal="right"/>
    </xf>
    <xf numFmtId="0" fontId="5" fillId="14" borderId="14" xfId="18" applyFont="1" applyFill="1" applyBorder="1"/>
    <xf numFmtId="0" fontId="5" fillId="14" borderId="0" xfId="18" applyFont="1" applyFill="1" applyBorder="1"/>
    <xf numFmtId="0" fontId="5" fillId="14" borderId="15" xfId="18" applyFont="1" applyFill="1" applyBorder="1"/>
    <xf numFmtId="0" fontId="5" fillId="0" borderId="0" xfId="18" applyFont="1" applyBorder="1" applyAlignment="1">
      <alignment horizontal="right"/>
    </xf>
    <xf numFmtId="0" fontId="5" fillId="0" borderId="0" xfId="18" quotePrefix="1" applyFont="1" applyBorder="1"/>
    <xf numFmtId="0" fontId="5" fillId="0" borderId="36" xfId="18" applyFont="1" applyBorder="1"/>
    <xf numFmtId="0" fontId="5" fillId="0" borderId="37" xfId="18" applyFont="1" applyBorder="1"/>
    <xf numFmtId="165" fontId="4" fillId="0" borderId="0" xfId="35" applyFont="1" applyFill="1"/>
    <xf numFmtId="0" fontId="4" fillId="0" borderId="0" xfId="18" applyFont="1" applyFill="1"/>
    <xf numFmtId="3" fontId="4" fillId="13" borderId="15" xfId="18" applyNumberFormat="1" applyFont="1" applyFill="1" applyBorder="1" applyAlignment="1"/>
    <xf numFmtId="0" fontId="5" fillId="0" borderId="15" xfId="18" quotePrefix="1" applyFont="1" applyBorder="1"/>
    <xf numFmtId="3" fontId="5" fillId="0" borderId="0" xfId="18" applyNumberFormat="1" applyFont="1"/>
    <xf numFmtId="170" fontId="5" fillId="0" borderId="0" xfId="35" applyNumberFormat="1" applyFont="1"/>
    <xf numFmtId="0" fontId="5" fillId="0" borderId="36" xfId="18" applyFont="1" applyFill="1" applyBorder="1"/>
    <xf numFmtId="0" fontId="5" fillId="0" borderId="37" xfId="18" applyFont="1" applyFill="1" applyBorder="1"/>
    <xf numFmtId="0" fontId="5" fillId="0" borderId="13" xfId="18" applyFont="1" applyBorder="1"/>
    <xf numFmtId="0" fontId="5" fillId="0" borderId="38" xfId="18" applyFont="1" applyBorder="1"/>
    <xf numFmtId="0" fontId="5" fillId="0" borderId="39" xfId="18" applyFont="1" applyBorder="1"/>
    <xf numFmtId="0" fontId="5" fillId="0" borderId="40" xfId="18" applyFont="1" applyBorder="1" applyAlignment="1">
      <alignment vertical="top" wrapText="1"/>
    </xf>
    <xf numFmtId="0" fontId="61" fillId="14" borderId="0" xfId="33" applyFont="1" applyFill="1" applyBorder="1" applyAlignment="1" applyProtection="1"/>
    <xf numFmtId="0" fontId="61" fillId="14" borderId="0" xfId="33" applyFont="1" applyFill="1" applyBorder="1" applyAlignment="1" applyProtection="1">
      <alignment horizontal="right"/>
    </xf>
    <xf numFmtId="0" fontId="5" fillId="14" borderId="15" xfId="33" applyFont="1" applyFill="1" applyBorder="1" applyAlignment="1" applyProtection="1">
      <alignment horizontal="right"/>
    </xf>
    <xf numFmtId="0" fontId="29" fillId="14" borderId="14" xfId="33" applyFont="1" applyFill="1" applyBorder="1" applyAlignment="1" applyProtection="1"/>
    <xf numFmtId="0" fontId="2" fillId="14" borderId="0" xfId="18" applyFill="1" applyBorder="1" applyAlignment="1"/>
    <xf numFmtId="0" fontId="2" fillId="14" borderId="15" xfId="18" applyFill="1" applyBorder="1" applyAlignment="1"/>
    <xf numFmtId="0" fontId="2" fillId="0" borderId="15" xfId="18" applyBorder="1" applyAlignment="1"/>
    <xf numFmtId="165" fontId="5" fillId="0" borderId="0" xfId="35" applyFont="1" applyFill="1"/>
    <xf numFmtId="0" fontId="5" fillId="0" borderId="11" xfId="18" applyFont="1" applyBorder="1"/>
    <xf numFmtId="0" fontId="5" fillId="0" borderId="12" xfId="18" applyFont="1" applyBorder="1"/>
    <xf numFmtId="0" fontId="4" fillId="0" borderId="0" xfId="18" applyFont="1"/>
    <xf numFmtId="0" fontId="15" fillId="0" borderId="0" xfId="18" quotePrefix="1" applyFont="1"/>
    <xf numFmtId="0" fontId="5" fillId="0" borderId="0" xfId="18" quotePrefix="1" applyFont="1"/>
    <xf numFmtId="0" fontId="15" fillId="0" borderId="0" xfId="18" applyFont="1"/>
    <xf numFmtId="0" fontId="13" fillId="10" borderId="16" xfId="1" applyFont="1" applyFill="1" applyBorder="1"/>
    <xf numFmtId="0" fontId="14" fillId="10" borderId="17" xfId="1" applyFont="1" applyFill="1" applyBorder="1"/>
    <xf numFmtId="0" fontId="14" fillId="10" borderId="18" xfId="1" applyFont="1" applyFill="1" applyBorder="1"/>
    <xf numFmtId="0" fontId="5" fillId="14" borderId="14" xfId="1" applyFont="1" applyFill="1" applyBorder="1"/>
    <xf numFmtId="0" fontId="5" fillId="14" borderId="0" xfId="1" applyFont="1" applyFill="1" applyBorder="1"/>
    <xf numFmtId="0" fontId="5" fillId="14" borderId="15" xfId="1" applyFont="1" applyFill="1" applyBorder="1"/>
    <xf numFmtId="0" fontId="5" fillId="0" borderId="15" xfId="44" applyNumberFormat="1" applyFont="1" applyFill="1" applyBorder="1" applyAlignment="1" applyProtection="1">
      <alignment vertical="center"/>
    </xf>
    <xf numFmtId="4" fontId="5" fillId="9" borderId="21" xfId="44" applyNumberFormat="1" applyFont="1" applyFill="1" applyBorder="1" applyAlignment="1" applyProtection="1">
      <alignment vertical="center"/>
      <protection locked="0"/>
    </xf>
    <xf numFmtId="0" fontId="5" fillId="0" borderId="32" xfId="44" applyNumberFormat="1" applyFont="1" applyFill="1" applyBorder="1" applyAlignment="1" applyProtection="1">
      <alignment vertical="center"/>
    </xf>
    <xf numFmtId="3" fontId="5" fillId="0" borderId="42" xfId="44" applyNumberFormat="1" applyFont="1" applyFill="1" applyBorder="1" applyAlignment="1" applyProtection="1">
      <alignment vertical="center"/>
    </xf>
    <xf numFmtId="0" fontId="23" fillId="10" borderId="17" xfId="79" applyFont="1" applyFill="1" applyBorder="1" applyAlignment="1" applyProtection="1">
      <alignment horizontal="left" vertical="center"/>
    </xf>
    <xf numFmtId="0" fontId="5" fillId="0" borderId="0" xfId="76" applyFont="1" applyFill="1" applyBorder="1" applyAlignment="1">
      <alignment horizontal="left"/>
    </xf>
    <xf numFmtId="3" fontId="5" fillId="15" borderId="20" xfId="79" applyNumberFormat="1" applyFont="1" applyFill="1" applyBorder="1" applyAlignment="1" applyProtection="1">
      <alignment vertical="center"/>
    </xf>
    <xf numFmtId="3" fontId="5" fillId="15" borderId="26" xfId="79" applyNumberFormat="1" applyFont="1" applyFill="1" applyBorder="1" applyAlignment="1" applyProtection="1">
      <alignment vertical="center"/>
    </xf>
    <xf numFmtId="3" fontId="5" fillId="15" borderId="26" xfId="79" applyNumberFormat="1" applyFont="1" applyFill="1" applyBorder="1" applyAlignment="1" applyProtection="1">
      <alignment vertical="center"/>
      <protection locked="0"/>
    </xf>
    <xf numFmtId="10" fontId="5" fillId="15" borderId="22" xfId="51" applyNumberFormat="1" applyFont="1" applyFill="1" applyBorder="1" applyAlignment="1" applyProtection="1">
      <alignment vertical="center"/>
    </xf>
    <xf numFmtId="3" fontId="15" fillId="0" borderId="0" xfId="79" applyNumberFormat="1" applyFont="1" applyBorder="1" applyAlignment="1" applyProtection="1">
      <alignment vertical="center"/>
    </xf>
    <xf numFmtId="0" fontId="4" fillId="0" borderId="14" xfId="80" applyFont="1" applyFill="1" applyBorder="1" applyAlignment="1" applyProtection="1">
      <alignment vertical="center"/>
    </xf>
    <xf numFmtId="0" fontId="50" fillId="0" borderId="0" xfId="19" applyFont="1" applyFill="1" applyBorder="1" applyAlignment="1">
      <alignment vertical="center"/>
    </xf>
    <xf numFmtId="3" fontId="4" fillId="0" borderId="0" xfId="79" applyNumberFormat="1" applyFont="1" applyFill="1" applyBorder="1" applyAlignment="1" applyProtection="1">
      <alignment vertical="center"/>
    </xf>
    <xf numFmtId="0" fontId="9" fillId="15" borderId="0" xfId="81" applyFont="1" applyFill="1"/>
    <xf numFmtId="164" fontId="18" fillId="15" borderId="0" xfId="87" applyNumberFormat="1" applyFont="1" applyFill="1" applyBorder="1" applyAlignment="1" applyProtection="1">
      <protection locked="0"/>
    </xf>
    <xf numFmtId="3" fontId="5" fillId="0" borderId="43" xfId="44" applyNumberFormat="1" applyFont="1" applyFill="1" applyBorder="1" applyAlignment="1" applyProtection="1">
      <alignment vertical="center"/>
    </xf>
    <xf numFmtId="0" fontId="5" fillId="0" borderId="21" xfId="83" applyNumberFormat="1" applyFont="1" applyFill="1" applyBorder="1" applyAlignment="1" applyProtection="1">
      <alignment horizontal="center" vertical="center"/>
    </xf>
    <xf numFmtId="3" fontId="5" fillId="11" borderId="41" xfId="79" applyNumberFormat="1" applyFont="1" applyFill="1" applyBorder="1" applyAlignment="1" applyProtection="1">
      <alignment vertical="center"/>
    </xf>
    <xf numFmtId="0" fontId="5" fillId="0" borderId="12" xfId="79" applyFont="1" applyBorder="1" applyAlignment="1" applyProtection="1">
      <alignment vertical="center"/>
    </xf>
    <xf numFmtId="0" fontId="9" fillId="0" borderId="11" xfId="79" applyFont="1" applyBorder="1" applyAlignment="1" applyProtection="1">
      <alignment vertical="center"/>
    </xf>
    <xf numFmtId="3" fontId="5" fillId="0" borderId="31" xfId="79" applyNumberFormat="1" applyFont="1" applyBorder="1" applyAlignment="1" applyProtection="1">
      <alignment vertical="center"/>
    </xf>
    <xf numFmtId="3" fontId="5" fillId="0" borderId="18" xfId="79" applyNumberFormat="1" applyFont="1" applyBorder="1" applyAlignment="1" applyProtection="1">
      <alignment vertical="center"/>
    </xf>
    <xf numFmtId="3" fontId="5" fillId="0" borderId="30" xfId="79" applyNumberFormat="1" applyFont="1" applyBorder="1" applyAlignment="1" applyProtection="1">
      <alignment vertical="center"/>
    </xf>
    <xf numFmtId="0" fontId="9" fillId="0" borderId="30" xfId="79" applyFont="1" applyBorder="1" applyAlignment="1" applyProtection="1">
      <alignment vertical="center"/>
    </xf>
    <xf numFmtId="0" fontId="9" fillId="0" borderId="16" xfId="79" applyFont="1" applyBorder="1" applyAlignment="1" applyProtection="1">
      <alignment vertical="center"/>
    </xf>
    <xf numFmtId="0" fontId="5" fillId="0" borderId="0" xfId="1" applyFont="1" applyBorder="1" applyAlignment="1"/>
    <xf numFmtId="0" fontId="5" fillId="12" borderId="14" xfId="1" applyFont="1" applyFill="1" applyBorder="1"/>
    <xf numFmtId="0" fontId="5" fillId="12" borderId="0" xfId="1" applyFont="1" applyFill="1" applyBorder="1"/>
    <xf numFmtId="0" fontId="5" fillId="0" borderId="0" xfId="17" applyFont="1" applyBorder="1" applyAlignment="1">
      <alignment horizontal="center"/>
    </xf>
    <xf numFmtId="3" fontId="5" fillId="13" borderId="41" xfId="17" applyNumberFormat="1" applyFont="1" applyFill="1" applyBorder="1"/>
    <xf numFmtId="0" fontId="15" fillId="12" borderId="0" xfId="1" applyFont="1" applyFill="1" applyBorder="1"/>
    <xf numFmtId="0" fontId="5" fillId="0" borderId="14" xfId="17" applyFont="1" applyFill="1" applyBorder="1"/>
    <xf numFmtId="3" fontId="15" fillId="0" borderId="0" xfId="79" applyNumberFormat="1" applyFont="1" applyFill="1" applyBorder="1" applyAlignment="1" applyProtection="1">
      <alignment vertical="center"/>
    </xf>
    <xf numFmtId="170" fontId="5" fillId="0" borderId="0" xfId="35" applyNumberFormat="1" applyFont="1" applyFill="1" applyBorder="1"/>
    <xf numFmtId="0" fontId="15" fillId="0" borderId="0" xfId="17" applyFont="1" applyFill="1" applyBorder="1"/>
    <xf numFmtId="3" fontId="5" fillId="0" borderId="0" xfId="17" applyNumberFormat="1" applyFont="1" applyFill="1" applyBorder="1"/>
    <xf numFmtId="3" fontId="13" fillId="0" borderId="0" xfId="79" applyNumberFormat="1" applyFont="1" applyFill="1" applyBorder="1" applyAlignment="1" applyProtection="1">
      <alignment vertical="center"/>
    </xf>
    <xf numFmtId="0" fontId="15" fillId="0" borderId="14" xfId="1" applyFont="1" applyFill="1" applyBorder="1" applyAlignment="1"/>
    <xf numFmtId="0" fontId="8" fillId="10" borderId="17" xfId="79" applyFont="1" applyFill="1" applyBorder="1" applyAlignment="1" applyProtection="1">
      <alignment horizontal="left" vertical="center"/>
    </xf>
    <xf numFmtId="10" fontId="17" fillId="0" borderId="19" xfId="51" applyNumberFormat="1" applyFont="1" applyFill="1" applyBorder="1" applyAlignment="1" applyProtection="1">
      <alignment vertical="center"/>
    </xf>
    <xf numFmtId="10" fontId="5" fillId="15" borderId="27" xfId="51" applyNumberFormat="1" applyFont="1" applyFill="1" applyBorder="1" applyAlignment="1" applyProtection="1">
      <alignment vertical="center"/>
    </xf>
    <xf numFmtId="3" fontId="5" fillId="0" borderId="0" xfId="79" applyNumberFormat="1" applyFont="1" applyBorder="1" applyAlignment="1" applyProtection="1">
      <alignment vertical="center"/>
    </xf>
    <xf numFmtId="0" fontId="63" fillId="10" borderId="0" xfId="31" applyFont="1" applyFill="1" applyBorder="1" applyAlignment="1" applyProtection="1"/>
    <xf numFmtId="10" fontId="65" fillId="0" borderId="19" xfId="51" applyNumberFormat="1" applyFont="1" applyFill="1" applyBorder="1" applyAlignment="1" applyProtection="1">
      <alignment vertical="center"/>
    </xf>
    <xf numFmtId="1" fontId="10" fillId="10" borderId="30" xfId="84" applyNumberFormat="1" applyFont="1" applyFill="1" applyBorder="1" applyAlignment="1" applyProtection="1">
      <alignment horizontal="center" vertical="center"/>
    </xf>
    <xf numFmtId="3" fontId="64" fillId="0" borderId="0" xfId="79" applyNumberFormat="1" applyFont="1" applyBorder="1" applyAlignment="1" applyProtection="1">
      <alignment vertical="center"/>
    </xf>
    <xf numFmtId="0" fontId="66" fillId="0" borderId="0" xfId="79" applyFont="1" applyBorder="1" applyAlignment="1" applyProtection="1">
      <alignment vertical="center"/>
    </xf>
    <xf numFmtId="0" fontId="66" fillId="0" borderId="19" xfId="79" applyFont="1" applyBorder="1" applyAlignment="1" applyProtection="1">
      <alignment vertical="center"/>
    </xf>
    <xf numFmtId="10" fontId="64" fillId="0" borderId="19" xfId="51" applyNumberFormat="1" applyFont="1" applyFill="1" applyBorder="1" applyAlignment="1" applyProtection="1">
      <alignment vertical="center"/>
    </xf>
    <xf numFmtId="0" fontId="9" fillId="0" borderId="13" xfId="79" applyFont="1" applyBorder="1" applyAlignment="1" applyProtection="1">
      <alignment vertical="center"/>
    </xf>
    <xf numFmtId="10" fontId="5" fillId="0" borderId="13" xfId="51" applyNumberFormat="1" applyFont="1" applyFill="1" applyBorder="1" applyAlignment="1" applyProtection="1">
      <alignment vertical="center"/>
    </xf>
    <xf numFmtId="1" fontId="4" fillId="0" borderId="14" xfId="84" applyNumberFormat="1" applyFont="1" applyBorder="1" applyAlignment="1" applyProtection="1">
      <alignment horizontal="right" vertical="center"/>
    </xf>
    <xf numFmtId="169" fontId="5" fillId="0" borderId="41" xfId="51" applyNumberFormat="1" applyFont="1" applyFill="1" applyBorder="1" applyAlignment="1" applyProtection="1">
      <alignment vertical="center"/>
    </xf>
    <xf numFmtId="165" fontId="5" fillId="0" borderId="41" xfId="35" applyFont="1" applyFill="1" applyBorder="1" applyAlignment="1" applyProtection="1">
      <alignment vertical="center"/>
    </xf>
    <xf numFmtId="167" fontId="5" fillId="0" borderId="21" xfId="44" applyNumberFormat="1" applyFont="1" applyFill="1" applyBorder="1" applyAlignment="1" applyProtection="1">
      <alignment vertical="center"/>
      <protection locked="0"/>
    </xf>
    <xf numFmtId="0" fontId="5" fillId="16" borderId="14" xfId="1" applyFont="1" applyFill="1" applyBorder="1" applyAlignment="1"/>
    <xf numFmtId="3" fontId="17" fillId="16" borderId="41" xfId="1" applyNumberFormat="1" applyFont="1" applyFill="1" applyBorder="1" applyAlignment="1" applyProtection="1">
      <protection locked="0"/>
    </xf>
    <xf numFmtId="0" fontId="9" fillId="0" borderId="21" xfId="79" applyFont="1" applyFill="1" applyBorder="1" applyAlignment="1" applyProtection="1">
      <alignment vertical="center"/>
    </xf>
    <xf numFmtId="3" fontId="9" fillId="16" borderId="15" xfId="79" applyNumberFormat="1" applyFont="1" applyFill="1" applyBorder="1" applyAlignment="1" applyProtection="1">
      <alignment vertical="center"/>
    </xf>
    <xf numFmtId="0" fontId="9" fillId="16" borderId="15" xfId="79" applyFont="1" applyFill="1" applyBorder="1" applyAlignment="1" applyProtection="1">
      <alignment vertical="center"/>
    </xf>
    <xf numFmtId="3" fontId="5" fillId="16" borderId="15" xfId="79" applyNumberFormat="1" applyFont="1" applyFill="1" applyBorder="1" applyAlignment="1" applyProtection="1">
      <alignment vertical="center"/>
    </xf>
    <xf numFmtId="3" fontId="4" fillId="13" borderId="20" xfId="79" applyNumberFormat="1" applyFont="1" applyFill="1" applyBorder="1" applyAlignment="1" applyProtection="1">
      <alignment vertical="center"/>
    </xf>
    <xf numFmtId="10" fontId="5" fillId="16" borderId="19" xfId="51" applyNumberFormat="1" applyFont="1" applyFill="1" applyBorder="1" applyAlignment="1" applyProtection="1">
      <alignment vertical="center"/>
    </xf>
    <xf numFmtId="0" fontId="9" fillId="16" borderId="19" xfId="79" applyFont="1" applyFill="1" applyBorder="1" applyAlignment="1" applyProtection="1">
      <alignment vertical="center"/>
    </xf>
    <xf numFmtId="0" fontId="2" fillId="0" borderId="0" xfId="1" applyFont="1" applyBorder="1"/>
    <xf numFmtId="0" fontId="5" fillId="16" borderId="0" xfId="18" applyFont="1" applyFill="1" applyBorder="1"/>
    <xf numFmtId="0" fontId="5" fillId="16" borderId="0" xfId="18" quotePrefix="1" applyFont="1" applyFill="1" applyBorder="1"/>
    <xf numFmtId="169" fontId="5" fillId="16" borderId="0" xfId="51" applyNumberFormat="1" applyFont="1" applyFill="1" applyBorder="1"/>
    <xf numFmtId="2" fontId="5" fillId="16" borderId="0" xfId="51" applyNumberFormat="1" applyFont="1" applyFill="1" applyBorder="1"/>
    <xf numFmtId="9" fontId="5" fillId="16" borderId="0" xfId="51" applyNumberFormat="1" applyFont="1" applyFill="1" applyBorder="1"/>
    <xf numFmtId="0" fontId="68" fillId="10" borderId="35" xfId="18" applyFont="1" applyFill="1" applyBorder="1"/>
    <xf numFmtId="0" fontId="12" fillId="10" borderId="35" xfId="18" applyFont="1" applyFill="1" applyBorder="1" applyAlignment="1">
      <alignment horizontal="left"/>
    </xf>
    <xf numFmtId="0" fontId="23" fillId="10" borderId="18" xfId="79" applyFont="1" applyFill="1" applyBorder="1" applyAlignment="1" applyProtection="1">
      <alignment horizontal="right" vertical="center"/>
    </xf>
    <xf numFmtId="0" fontId="5" fillId="0" borderId="0" xfId="89" applyFont="1" applyFill="1"/>
    <xf numFmtId="0" fontId="68" fillId="0" borderId="0" xfId="18" applyFont="1" applyFill="1"/>
    <xf numFmtId="0" fontId="68" fillId="0" borderId="0" xfId="18" applyFont="1" applyFill="1" applyBorder="1"/>
    <xf numFmtId="0" fontId="5" fillId="0" borderId="0" xfId="90" applyFont="1" applyFill="1" applyBorder="1"/>
    <xf numFmtId="4" fontId="5" fillId="0" borderId="0" xfId="90" applyNumberFormat="1" applyFont="1" applyFill="1" applyBorder="1"/>
    <xf numFmtId="170" fontId="5" fillId="0" borderId="0" xfId="89" applyNumberFormat="1" applyFont="1" applyFill="1" applyBorder="1"/>
    <xf numFmtId="170" fontId="5" fillId="0" borderId="0" xfId="90" applyNumberFormat="1" applyFont="1" applyFill="1" applyBorder="1"/>
    <xf numFmtId="0" fontId="5" fillId="0" borderId="15" xfId="90" applyFont="1" applyFill="1" applyBorder="1"/>
    <xf numFmtId="0" fontId="17" fillId="0" borderId="14" xfId="90" applyFont="1" applyFill="1" applyBorder="1"/>
    <xf numFmtId="0" fontId="4" fillId="0" borderId="14" xfId="90" applyFont="1" applyBorder="1"/>
    <xf numFmtId="0" fontId="5" fillId="0" borderId="0" xfId="90" applyFont="1" applyBorder="1"/>
    <xf numFmtId="3" fontId="5" fillId="15" borderId="41" xfId="90" applyNumberFormat="1" applyFont="1" applyFill="1" applyBorder="1"/>
    <xf numFmtId="3" fontId="5" fillId="0" borderId="0" xfId="90" applyNumberFormat="1" applyFont="1" applyFill="1" applyBorder="1"/>
    <xf numFmtId="0" fontId="5" fillId="0" borderId="0" xfId="89" applyFont="1" applyBorder="1"/>
    <xf numFmtId="0" fontId="5" fillId="0" borderId="15" xfId="90" applyFont="1" applyBorder="1"/>
    <xf numFmtId="0" fontId="5" fillId="0" borderId="0" xfId="89" applyFont="1"/>
    <xf numFmtId="0" fontId="5" fillId="0" borderId="14" xfId="90" quotePrefix="1" applyFont="1" applyBorder="1"/>
    <xf numFmtId="0" fontId="5" fillId="0" borderId="14" xfId="90" applyFont="1" applyBorder="1"/>
    <xf numFmtId="3" fontId="5" fillId="0" borderId="0" xfId="90" applyNumberFormat="1" applyFont="1" applyBorder="1"/>
    <xf numFmtId="0" fontId="70" fillId="0" borderId="14" xfId="90" applyFont="1" applyBorder="1"/>
    <xf numFmtId="0" fontId="4" fillId="0" borderId="0" xfId="90" applyFont="1" applyBorder="1"/>
    <xf numFmtId="3" fontId="4" fillId="0" borderId="0" xfId="90" applyNumberFormat="1" applyFont="1" applyBorder="1"/>
    <xf numFmtId="0" fontId="4" fillId="0" borderId="15" xfId="90" applyFont="1" applyBorder="1"/>
    <xf numFmtId="3" fontId="15" fillId="9" borderId="41" xfId="90" applyNumberFormat="1" applyFont="1" applyFill="1" applyBorder="1"/>
    <xf numFmtId="4" fontId="15" fillId="9" borderId="41" xfId="90" applyNumberFormat="1" applyFont="1" applyFill="1" applyBorder="1"/>
    <xf numFmtId="3" fontId="5" fillId="11" borderId="41" xfId="90" applyNumberFormat="1" applyFont="1" applyFill="1" applyBorder="1"/>
    <xf numFmtId="4" fontId="5" fillId="13" borderId="55" xfId="90" applyNumberFormat="1" applyFont="1" applyFill="1" applyBorder="1"/>
    <xf numFmtId="3" fontId="5" fillId="11" borderId="28" xfId="90" applyNumberFormat="1" applyFont="1" applyFill="1" applyBorder="1"/>
    <xf numFmtId="2" fontId="5" fillId="11" borderId="41" xfId="90" applyNumberFormat="1" applyFont="1" applyFill="1" applyBorder="1"/>
    <xf numFmtId="3" fontId="5" fillId="11" borderId="12" xfId="90" applyNumberFormat="1" applyFont="1" applyFill="1" applyBorder="1"/>
    <xf numFmtId="4" fontId="5" fillId="13" borderId="41" xfId="90" applyNumberFormat="1" applyFont="1" applyFill="1" applyBorder="1"/>
    <xf numFmtId="3" fontId="5" fillId="11" borderId="56" xfId="90" applyNumberFormat="1" applyFont="1" applyFill="1" applyBorder="1"/>
    <xf numFmtId="9" fontId="5" fillId="0" borderId="0" xfId="51" applyFont="1" applyBorder="1"/>
    <xf numFmtId="3" fontId="5" fillId="11" borderId="48" xfId="90" applyNumberFormat="1" applyFont="1" applyFill="1" applyBorder="1"/>
    <xf numFmtId="3" fontId="5" fillId="11" borderId="57" xfId="90" applyNumberFormat="1" applyFont="1" applyFill="1" applyBorder="1"/>
    <xf numFmtId="3" fontId="5" fillId="11" borderId="58" xfId="90" applyNumberFormat="1" applyFont="1" applyFill="1" applyBorder="1"/>
    <xf numFmtId="3" fontId="5" fillId="0" borderId="15" xfId="90" applyNumberFormat="1" applyFont="1" applyBorder="1"/>
    <xf numFmtId="0" fontId="5" fillId="0" borderId="0" xfId="90" quotePrefix="1" applyFont="1" applyBorder="1"/>
    <xf numFmtId="0" fontId="18" fillId="0" borderId="14" xfId="90" applyFont="1" applyBorder="1"/>
    <xf numFmtId="0" fontId="5" fillId="0" borderId="14" xfId="90" applyFont="1" applyFill="1" applyBorder="1"/>
    <xf numFmtId="0" fontId="5" fillId="0" borderId="12" xfId="90" applyFont="1" applyBorder="1"/>
    <xf numFmtId="0" fontId="5" fillId="0" borderId="13" xfId="90" applyFont="1" applyBorder="1"/>
    <xf numFmtId="0" fontId="5" fillId="0" borderId="0" xfId="90" applyFont="1" applyBorder="1" applyAlignment="1">
      <alignment horizontal="right"/>
    </xf>
    <xf numFmtId="3" fontId="5" fillId="13" borderId="41" xfId="90" applyNumberFormat="1" applyFont="1" applyFill="1" applyBorder="1"/>
    <xf numFmtId="3" fontId="5" fillId="13" borderId="28" xfId="90" applyNumberFormat="1" applyFont="1" applyFill="1" applyBorder="1"/>
    <xf numFmtId="0" fontId="17" fillId="0" borderId="0" xfId="90" applyFont="1" applyFill="1" applyBorder="1"/>
    <xf numFmtId="0" fontId="5" fillId="0" borderId="0" xfId="91" applyFont="1" applyFill="1" applyBorder="1"/>
    <xf numFmtId="0" fontId="5" fillId="0" borderId="0" xfId="91" applyFont="1" applyFill="1"/>
    <xf numFmtId="0" fontId="5" fillId="0" borderId="11" xfId="89" applyFont="1" applyFill="1" applyBorder="1"/>
    <xf numFmtId="0" fontId="5" fillId="0" borderId="12" xfId="89" applyFont="1" applyFill="1" applyBorder="1"/>
    <xf numFmtId="0" fontId="5" fillId="0" borderId="13" xfId="89" applyFont="1" applyFill="1" applyBorder="1"/>
    <xf numFmtId="3" fontId="5" fillId="0" borderId="41" xfId="79" applyNumberFormat="1" applyFont="1" applyFill="1" applyBorder="1" applyAlignment="1" applyProtection="1">
      <alignment vertical="center"/>
    </xf>
    <xf numFmtId="3" fontId="4" fillId="13" borderId="28" xfId="18" applyNumberFormat="1" applyFont="1" applyFill="1" applyBorder="1" applyAlignment="1">
      <alignment horizontal="right"/>
    </xf>
    <xf numFmtId="169" fontId="5" fillId="15" borderId="28" xfId="51" applyNumberFormat="1" applyFont="1" applyFill="1" applyBorder="1" applyAlignment="1">
      <alignment horizontal="right"/>
    </xf>
    <xf numFmtId="3" fontId="5" fillId="0" borderId="28" xfId="18" applyNumberFormat="1" applyFont="1" applyFill="1" applyBorder="1" applyAlignment="1" applyProtection="1">
      <alignment horizontal="right"/>
      <protection locked="0"/>
    </xf>
    <xf numFmtId="0" fontId="5" fillId="0" borderId="12" xfId="18" applyFont="1" applyBorder="1" applyAlignment="1"/>
    <xf numFmtId="0" fontId="5" fillId="0" borderId="12" xfId="18" applyFont="1" applyBorder="1" applyAlignment="1">
      <alignment horizontal="right"/>
    </xf>
    <xf numFmtId="3" fontId="5" fillId="0" borderId="59" xfId="18" applyNumberFormat="1" applyFont="1" applyFill="1" applyBorder="1" applyAlignment="1" applyProtection="1">
      <protection locked="0"/>
    </xf>
    <xf numFmtId="0" fontId="5" fillId="0" borderId="0" xfId="17" applyFont="1" applyBorder="1" applyAlignment="1">
      <alignment horizontal="right"/>
    </xf>
    <xf numFmtId="170" fontId="5" fillId="0" borderId="0" xfId="35" applyNumberFormat="1" applyFont="1" applyBorder="1"/>
    <xf numFmtId="3" fontId="5" fillId="15" borderId="60" xfId="79" applyNumberFormat="1" applyFont="1" applyFill="1" applyBorder="1" applyAlignment="1" applyProtection="1">
      <alignment vertical="center"/>
    </xf>
    <xf numFmtId="3" fontId="5" fillId="15" borderId="49" xfId="79" applyNumberFormat="1" applyFont="1" applyFill="1" applyBorder="1" applyAlignment="1" applyProtection="1">
      <alignment vertical="center"/>
    </xf>
    <xf numFmtId="3" fontId="5" fillId="16" borderId="53" xfId="79" applyNumberFormat="1" applyFont="1" applyFill="1" applyBorder="1" applyAlignment="1" applyProtection="1">
      <alignment vertical="center"/>
    </xf>
    <xf numFmtId="3" fontId="5" fillId="16" borderId="26" xfId="79" applyNumberFormat="1" applyFont="1" applyFill="1" applyBorder="1" applyAlignment="1" applyProtection="1">
      <alignment vertical="center"/>
    </xf>
    <xf numFmtId="3" fontId="5" fillId="16" borderId="20" xfId="79" applyNumberFormat="1" applyFont="1" applyFill="1" applyBorder="1" applyAlignment="1" applyProtection="1">
      <alignment vertical="center"/>
    </xf>
    <xf numFmtId="3" fontId="5" fillId="16" borderId="46" xfId="79" applyNumberFormat="1" applyFont="1" applyFill="1" applyBorder="1" applyAlignment="1" applyProtection="1">
      <alignment vertical="center"/>
    </xf>
    <xf numFmtId="3" fontId="5" fillId="11" borderId="61" xfId="80" applyNumberFormat="1" applyFont="1" applyFill="1" applyBorder="1" applyAlignment="1" applyProtection="1">
      <alignment vertical="center"/>
    </xf>
    <xf numFmtId="3" fontId="5" fillId="11" borderId="62" xfId="80" applyNumberFormat="1" applyFont="1" applyFill="1" applyBorder="1" applyAlignment="1" applyProtection="1">
      <alignment vertical="center"/>
    </xf>
    <xf numFmtId="3" fontId="5" fillId="11" borderId="54" xfId="79" applyNumberFormat="1" applyFont="1" applyFill="1" applyBorder="1" applyAlignment="1" applyProtection="1">
      <alignment vertical="center"/>
    </xf>
    <xf numFmtId="3" fontId="5" fillId="11" borderId="63" xfId="80" applyNumberFormat="1" applyFont="1" applyFill="1" applyBorder="1" applyAlignment="1" applyProtection="1">
      <alignment vertical="center"/>
    </xf>
    <xf numFmtId="3" fontId="5" fillId="15" borderId="53" xfId="79" applyNumberFormat="1" applyFont="1" applyFill="1" applyBorder="1" applyAlignment="1" applyProtection="1">
      <alignment vertical="center"/>
    </xf>
    <xf numFmtId="3" fontId="4" fillId="11" borderId="61" xfId="79" applyNumberFormat="1" applyFont="1" applyFill="1" applyBorder="1" applyAlignment="1" applyProtection="1">
      <alignment vertical="center"/>
    </xf>
    <xf numFmtId="3" fontId="4" fillId="11" borderId="62" xfId="79" applyNumberFormat="1" applyFont="1" applyFill="1" applyBorder="1" applyAlignment="1" applyProtection="1">
      <alignment vertical="center"/>
    </xf>
    <xf numFmtId="0" fontId="5" fillId="0" borderId="35" xfId="18" applyFont="1" applyBorder="1"/>
    <xf numFmtId="3" fontId="5" fillId="15" borderId="54" xfId="79" applyNumberFormat="1" applyFont="1" applyFill="1" applyBorder="1" applyAlignment="1" applyProtection="1">
      <alignment vertical="center"/>
    </xf>
    <xf numFmtId="3" fontId="5" fillId="9" borderId="54" xfId="79" applyNumberFormat="1" applyFont="1" applyFill="1" applyBorder="1" applyAlignment="1" applyProtection="1">
      <alignment vertical="center"/>
      <protection locked="0"/>
    </xf>
    <xf numFmtId="3" fontId="65" fillId="0" borderId="0" xfId="79" applyNumberFormat="1" applyFont="1" applyBorder="1" applyAlignment="1" applyProtection="1">
      <alignment horizontal="right" vertical="center"/>
    </xf>
    <xf numFmtId="174" fontId="5" fillId="0" borderId="41" xfId="79" applyNumberFormat="1" applyFont="1" applyFill="1" applyBorder="1" applyAlignment="1" applyProtection="1">
      <alignment vertical="center"/>
    </xf>
    <xf numFmtId="0" fontId="23" fillId="10" borderId="18" xfId="79" applyFont="1" applyFill="1" applyBorder="1" applyAlignment="1" applyProtection="1">
      <alignment horizontal="left" vertical="center"/>
    </xf>
    <xf numFmtId="39" fontId="5" fillId="0" borderId="15" xfId="84" applyNumberFormat="1" applyFont="1" applyBorder="1" applyAlignment="1" applyProtection="1">
      <alignment vertical="center"/>
    </xf>
    <xf numFmtId="0" fontId="66" fillId="0" borderId="15" xfId="79" applyFont="1" applyBorder="1" applyAlignment="1" applyProtection="1">
      <alignment vertical="center"/>
    </xf>
    <xf numFmtId="0" fontId="5" fillId="0" borderId="13" xfId="79" applyFont="1" applyBorder="1" applyAlignment="1" applyProtection="1">
      <alignment vertical="center"/>
    </xf>
    <xf numFmtId="0" fontId="9" fillId="0" borderId="45" xfId="79" applyFont="1" applyBorder="1" applyAlignment="1" applyProtection="1">
      <alignment vertical="center"/>
    </xf>
    <xf numFmtId="0" fontId="9" fillId="0" borderId="49" xfId="79" applyFont="1" applyBorder="1" applyAlignment="1" applyProtection="1">
      <alignment vertical="center"/>
    </xf>
    <xf numFmtId="3" fontId="65" fillId="12" borderId="0" xfId="79" applyNumberFormat="1" applyFont="1" applyFill="1" applyBorder="1" applyAlignment="1" applyProtection="1">
      <alignment vertical="center"/>
    </xf>
    <xf numFmtId="3" fontId="5" fillId="0" borderId="54" xfId="79" applyNumberFormat="1" applyFont="1" applyFill="1" applyBorder="1" applyAlignment="1" applyProtection="1">
      <alignment vertical="center"/>
    </xf>
    <xf numFmtId="0" fontId="5" fillId="0" borderId="14" xfId="80" quotePrefix="1" applyFont="1" applyFill="1" applyBorder="1" applyAlignment="1" applyProtection="1">
      <alignment vertical="center"/>
    </xf>
    <xf numFmtId="3" fontId="5" fillId="0" borderId="51" xfId="79" applyNumberFormat="1" applyFont="1" applyFill="1" applyBorder="1" applyAlignment="1" applyProtection="1">
      <alignment vertical="center"/>
    </xf>
    <xf numFmtId="0" fontId="5" fillId="0" borderId="24" xfId="18" applyFont="1" applyBorder="1"/>
    <xf numFmtId="0" fontId="5" fillId="0" borderId="14" xfId="90" quotePrefix="1" applyFont="1" applyFill="1" applyBorder="1"/>
    <xf numFmtId="3" fontId="5" fillId="0" borderId="14" xfId="79" applyNumberFormat="1" applyFont="1" applyBorder="1" applyAlignment="1" applyProtection="1">
      <alignment vertical="center"/>
    </xf>
    <xf numFmtId="3" fontId="5" fillId="0" borderId="0" xfId="79" applyNumberFormat="1" applyFont="1" applyBorder="1" applyAlignment="1" applyProtection="1">
      <alignment vertical="center"/>
    </xf>
    <xf numFmtId="3" fontId="5" fillId="0" borderId="14" xfId="79" applyNumberFormat="1" applyFont="1" applyFill="1" applyBorder="1" applyAlignment="1" applyProtection="1">
      <alignment vertical="center"/>
    </xf>
    <xf numFmtId="0" fontId="0" fillId="0" borderId="0" xfId="1" applyFont="1" applyFill="1" applyBorder="1" applyAlignment="1">
      <alignment vertical="center"/>
    </xf>
    <xf numFmtId="0" fontId="0" fillId="0" borderId="0" xfId="1" applyFont="1" applyBorder="1" applyAlignment="1">
      <alignment vertical="center"/>
    </xf>
    <xf numFmtId="3" fontId="5" fillId="0" borderId="0" xfId="79" applyNumberFormat="1" applyFont="1" applyFill="1" applyBorder="1" applyAlignment="1" applyProtection="1">
      <alignment vertical="center"/>
    </xf>
    <xf numFmtId="3" fontId="4" fillId="0" borderId="14" xfId="79" applyNumberFormat="1" applyFont="1" applyBorder="1" applyAlignment="1" applyProtection="1">
      <alignment vertical="center"/>
    </xf>
    <xf numFmtId="0" fontId="5" fillId="0" borderId="0" xfId="18" applyFont="1" applyBorder="1" applyAlignment="1"/>
    <xf numFmtId="0" fontId="5" fillId="0" borderId="14" xfId="1" applyFont="1" applyFill="1" applyBorder="1" applyAlignment="1"/>
    <xf numFmtId="0" fontId="50" fillId="0" borderId="0" xfId="1" applyFont="1" applyFill="1" applyBorder="1" applyAlignment="1"/>
    <xf numFmtId="169" fontId="5" fillId="0" borderId="28" xfId="51" applyNumberFormat="1" applyFont="1" applyFill="1" applyBorder="1" applyAlignment="1" applyProtection="1">
      <protection locked="0"/>
    </xf>
    <xf numFmtId="169" fontId="17" fillId="0" borderId="28" xfId="51" applyNumberFormat="1" applyFont="1" applyFill="1" applyBorder="1" applyAlignment="1" applyProtection="1">
      <protection locked="0"/>
    </xf>
    <xf numFmtId="169" fontId="65" fillId="0" borderId="65" xfId="51" applyNumberFormat="1" applyFont="1" applyFill="1" applyBorder="1" applyAlignment="1" applyProtection="1">
      <protection locked="0"/>
    </xf>
    <xf numFmtId="39" fontId="13" fillId="0" borderId="14" xfId="82" applyNumberFormat="1" applyFont="1" applyFill="1" applyBorder="1" applyAlignment="1" applyProtection="1">
      <alignment vertical="center"/>
    </xf>
    <xf numFmtId="4" fontId="5" fillId="0" borderId="64" xfId="79" applyNumberFormat="1" applyFont="1" applyFill="1" applyBorder="1" applyAlignment="1" applyProtection="1">
      <alignment vertical="center"/>
    </xf>
    <xf numFmtId="3" fontId="5" fillId="0" borderId="60" xfId="79" applyNumberFormat="1" applyFont="1" applyFill="1" applyBorder="1" applyAlignment="1" applyProtection="1">
      <alignment vertical="center"/>
    </xf>
    <xf numFmtId="3" fontId="72" fillId="0" borderId="0" xfId="79" applyNumberFormat="1" applyFont="1" applyBorder="1" applyAlignment="1" applyProtection="1">
      <alignment vertical="center"/>
    </xf>
    <xf numFmtId="0" fontId="5" fillId="0" borderId="20" xfId="79" applyFont="1" applyBorder="1" applyAlignment="1" applyProtection="1">
      <alignment vertical="center"/>
    </xf>
    <xf numFmtId="0" fontId="5" fillId="0" borderId="54" xfId="79" applyFont="1" applyBorder="1" applyAlignment="1" applyProtection="1">
      <alignment vertical="center"/>
    </xf>
    <xf numFmtId="0" fontId="73" fillId="0" borderId="0" xfId="79" applyFont="1" applyFill="1" applyBorder="1" applyAlignment="1" applyProtection="1">
      <alignment vertical="center"/>
    </xf>
    <xf numFmtId="0" fontId="74" fillId="0" borderId="0" xfId="81" applyFont="1" applyAlignment="1">
      <alignment horizontal="left" vertical="center"/>
    </xf>
    <xf numFmtId="169" fontId="4" fillId="0" borderId="28" xfId="51" applyNumberFormat="1" applyFont="1" applyFill="1" applyBorder="1" applyAlignment="1">
      <alignment horizontal="right"/>
    </xf>
    <xf numFmtId="3" fontId="5" fillId="0" borderId="14" xfId="79" applyNumberFormat="1" applyFont="1" applyBorder="1" applyAlignment="1" applyProtection="1">
      <alignment vertical="center"/>
    </xf>
    <xf numFmtId="3" fontId="5" fillId="9" borderId="14" xfId="79" applyNumberFormat="1" applyFont="1" applyFill="1" applyBorder="1" applyAlignment="1" applyProtection="1">
      <alignment vertical="center"/>
    </xf>
    <xf numFmtId="3" fontId="5" fillId="9" borderId="0" xfId="79" applyNumberFormat="1" applyFont="1" applyFill="1" applyBorder="1" applyAlignment="1" applyProtection="1">
      <alignment vertical="center"/>
    </xf>
    <xf numFmtId="3" fontId="5" fillId="9" borderId="41" xfId="79" applyNumberFormat="1" applyFont="1" applyFill="1" applyBorder="1" applyAlignment="1" applyProtection="1">
      <alignment vertical="center"/>
      <protection locked="0"/>
    </xf>
    <xf numFmtId="3" fontId="5" fillId="9" borderId="21" xfId="44" applyNumberFormat="1" applyFont="1" applyFill="1" applyBorder="1" applyAlignment="1" applyProtection="1">
      <alignment vertical="center"/>
      <protection locked="0"/>
    </xf>
    <xf numFmtId="3" fontId="5" fillId="0" borderId="14" xfId="79" applyNumberFormat="1" applyFont="1" applyBorder="1" applyAlignment="1" applyProtection="1">
      <alignment vertical="center"/>
    </xf>
    <xf numFmtId="3" fontId="5" fillId="0" borderId="0" xfId="79" applyNumberFormat="1" applyFont="1" applyBorder="1" applyAlignment="1" applyProtection="1">
      <alignment vertical="center"/>
    </xf>
    <xf numFmtId="3" fontId="5" fillId="0" borderId="14" xfId="79" applyNumberFormat="1" applyFont="1" applyFill="1" applyBorder="1" applyAlignment="1" applyProtection="1">
      <alignment vertical="center"/>
    </xf>
    <xf numFmtId="0" fontId="0" fillId="0" borderId="0" xfId="1" applyFont="1" applyBorder="1" applyAlignment="1">
      <alignment vertical="center"/>
    </xf>
    <xf numFmtId="3" fontId="5" fillId="0" borderId="15" xfId="79" applyNumberFormat="1" applyFont="1" applyFill="1" applyBorder="1" applyAlignment="1" applyProtection="1">
      <alignment vertical="center"/>
      <protection locked="0"/>
    </xf>
    <xf numFmtId="3" fontId="5" fillId="0" borderId="14" xfId="79" applyNumberFormat="1" applyFont="1" applyFill="1" applyBorder="1" applyAlignment="1" applyProtection="1">
      <alignment vertical="center"/>
      <protection locked="0"/>
    </xf>
    <xf numFmtId="3" fontId="5" fillId="0" borderId="19" xfId="79" applyNumberFormat="1" applyFont="1" applyFill="1" applyBorder="1" applyAlignment="1" applyProtection="1">
      <alignment vertical="center"/>
      <protection locked="0"/>
    </xf>
    <xf numFmtId="3" fontId="13" fillId="10" borderId="14" xfId="79" applyNumberFormat="1" applyFont="1" applyFill="1" applyBorder="1" applyAlignment="1" applyProtection="1">
      <alignment vertical="center"/>
    </xf>
    <xf numFmtId="3" fontId="13" fillId="10" borderId="0" xfId="79" applyNumberFormat="1" applyFont="1" applyFill="1" applyBorder="1" applyAlignment="1" applyProtection="1">
      <alignment vertical="center"/>
    </xf>
    <xf numFmtId="3" fontId="5" fillId="0" borderId="14" xfId="79" applyNumberFormat="1" applyFont="1" applyBorder="1" applyAlignment="1" applyProtection="1">
      <alignment vertical="center"/>
    </xf>
    <xf numFmtId="3" fontId="5" fillId="0" borderId="0" xfId="79" applyNumberFormat="1" applyFont="1" applyBorder="1" applyAlignment="1" applyProtection="1">
      <alignment vertical="center"/>
    </xf>
    <xf numFmtId="3" fontId="5" fillId="0" borderId="14" xfId="79" applyNumberFormat="1" applyFont="1" applyFill="1" applyBorder="1" applyAlignment="1" applyProtection="1">
      <alignment vertical="center"/>
    </xf>
    <xf numFmtId="0" fontId="2" fillId="0" borderId="0" xfId="1" applyFont="1" applyFill="1" applyBorder="1" applyAlignment="1">
      <alignment vertical="center"/>
    </xf>
    <xf numFmtId="0" fontId="23" fillId="10" borderId="17" xfId="79" applyFont="1" applyFill="1" applyBorder="1" applyAlignment="1" applyProtection="1">
      <alignment horizontal="right" vertical="center"/>
    </xf>
    <xf numFmtId="3" fontId="5" fillId="0" borderId="14" xfId="79" applyNumberFormat="1" applyFont="1" applyBorder="1" applyAlignment="1" applyProtection="1">
      <alignment vertical="center"/>
    </xf>
    <xf numFmtId="3" fontId="5" fillId="0" borderId="0" xfId="79" applyNumberFormat="1" applyFont="1" applyBorder="1" applyAlignment="1" applyProtection="1">
      <alignment vertical="center"/>
    </xf>
    <xf numFmtId="3" fontId="5" fillId="0" borderId="14" xfId="79" applyNumberFormat="1" applyFont="1" applyFill="1" applyBorder="1" applyAlignment="1" applyProtection="1">
      <alignment vertical="center"/>
    </xf>
    <xf numFmtId="0" fontId="0" fillId="0" borderId="0" xfId="1" applyFont="1" applyBorder="1" applyAlignment="1">
      <alignment vertical="center"/>
    </xf>
    <xf numFmtId="3" fontId="5" fillId="15" borderId="23" xfId="79" applyNumberFormat="1" applyFont="1" applyFill="1" applyBorder="1" applyAlignment="1" applyProtection="1">
      <alignment vertical="center"/>
    </xf>
    <xf numFmtId="3" fontId="5" fillId="9" borderId="26" xfId="79" applyNumberFormat="1" applyFont="1" applyFill="1" applyBorder="1" applyAlignment="1" applyProtection="1">
      <alignment vertical="center"/>
      <protection locked="0"/>
    </xf>
    <xf numFmtId="3" fontId="5" fillId="0" borderId="21" xfId="79" applyNumberFormat="1" applyFont="1" applyFill="1" applyBorder="1" applyAlignment="1" applyProtection="1">
      <alignment vertical="center"/>
      <protection locked="0"/>
    </xf>
    <xf numFmtId="3" fontId="5" fillId="0" borderId="26" xfId="79" applyNumberFormat="1" applyFont="1" applyFill="1" applyBorder="1" applyAlignment="1" applyProtection="1">
      <alignment vertical="center"/>
      <protection locked="0"/>
    </xf>
    <xf numFmtId="0" fontId="9" fillId="0" borderId="43" xfId="79" applyFont="1" applyBorder="1" applyAlignment="1" applyProtection="1">
      <alignment vertical="center"/>
    </xf>
    <xf numFmtId="3" fontId="5" fillId="0" borderId="46" xfId="79" applyNumberFormat="1" applyFont="1" applyBorder="1" applyAlignment="1" applyProtection="1">
      <alignment vertical="center"/>
    </xf>
    <xf numFmtId="0" fontId="5" fillId="0" borderId="21" xfId="79" applyFont="1" applyBorder="1" applyAlignment="1" applyProtection="1">
      <alignment vertical="center"/>
    </xf>
    <xf numFmtId="3" fontId="5" fillId="0" borderId="14" xfId="79" applyNumberFormat="1" applyFont="1" applyFill="1" applyBorder="1" applyAlignment="1" applyProtection="1">
      <alignment vertical="center"/>
    </xf>
    <xf numFmtId="3" fontId="5" fillId="0" borderId="0" xfId="79" applyNumberFormat="1" applyFont="1" applyFill="1" applyBorder="1" applyAlignment="1" applyProtection="1">
      <alignment vertical="center"/>
    </xf>
    <xf numFmtId="3" fontId="5" fillId="0" borderId="43" xfId="79" applyNumberFormat="1" applyFont="1" applyFill="1" applyBorder="1" applyAlignment="1" applyProtection="1">
      <alignment vertical="center"/>
      <protection locked="0"/>
    </xf>
    <xf numFmtId="0" fontId="9" fillId="0" borderId="43" xfId="79" applyFont="1" applyFill="1" applyBorder="1" applyAlignment="1" applyProtection="1">
      <alignment vertical="center"/>
    </xf>
    <xf numFmtId="3" fontId="5" fillId="11" borderId="29" xfId="79" applyNumberFormat="1" applyFont="1" applyFill="1" applyBorder="1" applyAlignment="1" applyProtection="1">
      <alignment vertical="center"/>
    </xf>
    <xf numFmtId="3" fontId="5" fillId="0" borderId="0" xfId="79" applyNumberFormat="1" applyFont="1" applyBorder="1" applyAlignment="1" applyProtection="1">
      <alignment vertical="center"/>
    </xf>
    <xf numFmtId="3" fontId="5" fillId="0" borderId="17" xfId="44" applyNumberFormat="1" applyFont="1" applyFill="1" applyBorder="1" applyAlignment="1" applyProtection="1">
      <alignment vertical="center"/>
    </xf>
    <xf numFmtId="2" fontId="5" fillId="0" borderId="21" xfId="35" applyNumberFormat="1" applyFont="1" applyFill="1" applyBorder="1" applyAlignment="1" applyProtection="1">
      <alignment vertical="center"/>
    </xf>
    <xf numFmtId="0" fontId="9" fillId="0" borderId="17" xfId="79" applyFont="1" applyFill="1" applyBorder="1" applyAlignment="1" applyProtection="1">
      <alignment vertical="center"/>
    </xf>
    <xf numFmtId="3" fontId="5" fillId="0" borderId="14" xfId="79" applyNumberFormat="1" applyFont="1" applyFill="1" applyBorder="1" applyAlignment="1" applyProtection="1">
      <alignment vertical="center"/>
    </xf>
    <xf numFmtId="3" fontId="5" fillId="0" borderId="0" xfId="79" applyNumberFormat="1" applyFont="1" applyFill="1" applyBorder="1" applyAlignment="1" applyProtection="1">
      <alignment vertical="center"/>
    </xf>
    <xf numFmtId="3" fontId="5" fillId="0" borderId="14" xfId="79" applyNumberFormat="1" applyFont="1" applyBorder="1" applyAlignment="1" applyProtection="1">
      <alignment vertical="center"/>
    </xf>
    <xf numFmtId="3" fontId="5" fillId="0" borderId="0" xfId="79" applyNumberFormat="1" applyFont="1" applyBorder="1" applyAlignment="1" applyProtection="1">
      <alignment vertical="center"/>
    </xf>
    <xf numFmtId="3" fontId="13" fillId="10" borderId="11" xfId="79" applyNumberFormat="1" applyFont="1" applyFill="1" applyBorder="1" applyAlignment="1" applyProtection="1">
      <alignment vertical="center"/>
    </xf>
    <xf numFmtId="0" fontId="2" fillId="0" borderId="15" xfId="1" applyFont="1" applyBorder="1"/>
    <xf numFmtId="3" fontId="5" fillId="0" borderId="0" xfId="79" applyNumberFormat="1" applyFont="1" applyBorder="1" applyAlignment="1" applyProtection="1">
      <alignment horizontal="right" vertical="center"/>
    </xf>
    <xf numFmtId="0" fontId="5" fillId="0" borderId="15" xfId="17" applyFont="1" applyBorder="1"/>
    <xf numFmtId="0" fontId="5" fillId="0" borderId="15" xfId="17" applyFont="1" applyFill="1" applyBorder="1"/>
    <xf numFmtId="10" fontId="5" fillId="0" borderId="15" xfId="51" applyNumberFormat="1" applyFont="1" applyFill="1" applyBorder="1" applyAlignment="1"/>
    <xf numFmtId="170" fontId="5" fillId="0" borderId="15" xfId="35" applyNumberFormat="1" applyFont="1" applyFill="1" applyBorder="1"/>
    <xf numFmtId="0" fontId="5" fillId="0" borderId="11" xfId="17" applyFont="1" applyBorder="1"/>
    <xf numFmtId="0" fontId="5" fillId="0" borderId="12" xfId="17" applyFont="1" applyBorder="1" applyAlignment="1">
      <alignment horizontal="left"/>
    </xf>
    <xf numFmtId="0" fontId="73" fillId="0" borderId="0" xfId="17" applyFont="1" applyFill="1" applyBorder="1"/>
    <xf numFmtId="0" fontId="73" fillId="0" borderId="0" xfId="17" applyFont="1" applyBorder="1"/>
    <xf numFmtId="0" fontId="73" fillId="0" borderId="0" xfId="18" applyFont="1"/>
    <xf numFmtId="3" fontId="5" fillId="15" borderId="26" xfId="18" applyNumberFormat="1" applyFont="1" applyFill="1" applyBorder="1" applyAlignment="1"/>
    <xf numFmtId="3" fontId="5" fillId="12" borderId="46" xfId="44" applyNumberFormat="1" applyFont="1" applyFill="1" applyBorder="1" applyAlignment="1" applyProtection="1">
      <alignment vertical="center"/>
    </xf>
    <xf numFmtId="0" fontId="0" fillId="0" borderId="0" xfId="1" applyFont="1" applyBorder="1" applyAlignment="1">
      <alignment vertical="center"/>
    </xf>
    <xf numFmtId="3" fontId="5" fillId="0" borderId="14" xfId="79" applyNumberFormat="1" applyFont="1" applyFill="1" applyBorder="1" applyAlignment="1" applyProtection="1">
      <alignment vertical="center"/>
    </xf>
    <xf numFmtId="2" fontId="5" fillId="0" borderId="21" xfId="35" applyNumberFormat="1" applyFont="1" applyFill="1" applyBorder="1" applyAlignment="1" applyProtection="1">
      <alignment horizontal="right" vertical="top"/>
    </xf>
    <xf numFmtId="3" fontId="5" fillId="0" borderId="14" xfId="79" applyNumberFormat="1" applyFont="1" applyFill="1" applyBorder="1" applyAlignment="1" applyProtection="1">
      <alignment vertical="center"/>
    </xf>
    <xf numFmtId="3" fontId="13" fillId="10" borderId="11" xfId="79" applyNumberFormat="1" applyFont="1" applyFill="1" applyBorder="1" applyAlignment="1" applyProtection="1">
      <alignment vertical="center"/>
    </xf>
    <xf numFmtId="10" fontId="5" fillId="0" borderId="15" xfId="51" applyNumberFormat="1" applyFont="1" applyFill="1" applyBorder="1" applyAlignment="1">
      <alignment horizontal="right"/>
    </xf>
    <xf numFmtId="3" fontId="5" fillId="0" borderId="14" xfId="79" applyNumberFormat="1" applyFont="1" applyBorder="1" applyAlignment="1" applyProtection="1">
      <alignment vertical="center"/>
    </xf>
    <xf numFmtId="3" fontId="5" fillId="0" borderId="0" xfId="79" applyNumberFormat="1" applyFont="1" applyBorder="1" applyAlignment="1" applyProtection="1">
      <alignment vertical="center"/>
    </xf>
    <xf numFmtId="3" fontId="5" fillId="0" borderId="14" xfId="79" applyNumberFormat="1" applyFont="1" applyFill="1" applyBorder="1" applyAlignment="1" applyProtection="1">
      <alignment vertical="center"/>
    </xf>
    <xf numFmtId="3" fontId="5" fillId="0" borderId="0" xfId="79" applyNumberFormat="1" applyFont="1" applyFill="1" applyBorder="1" applyAlignment="1" applyProtection="1">
      <alignment vertical="center"/>
    </xf>
    <xf numFmtId="3" fontId="5" fillId="0" borderId="15" xfId="79" applyNumberFormat="1" applyFont="1" applyBorder="1" applyAlignment="1" applyProtection="1">
      <alignment vertical="center"/>
    </xf>
    <xf numFmtId="10" fontId="5" fillId="0" borderId="15" xfId="51" applyNumberFormat="1" applyFont="1" applyFill="1" applyBorder="1" applyAlignment="1">
      <alignment horizontal="right"/>
    </xf>
    <xf numFmtId="0" fontId="0" fillId="0" borderId="0" xfId="1" applyFont="1" applyFill="1" applyBorder="1" applyAlignment="1">
      <alignment vertical="center"/>
    </xf>
    <xf numFmtId="0" fontId="5" fillId="0" borderId="0" xfId="1" applyFont="1" applyFill="1" applyBorder="1" applyAlignment="1">
      <alignment horizontal="right"/>
    </xf>
    <xf numFmtId="3" fontId="5" fillId="0" borderId="15" xfId="17" applyNumberFormat="1" applyFont="1" applyFill="1" applyBorder="1"/>
    <xf numFmtId="3" fontId="5" fillId="0" borderId="14" xfId="79" applyNumberFormat="1" applyFont="1" applyBorder="1" applyAlignment="1" applyProtection="1">
      <alignment vertical="center"/>
    </xf>
    <xf numFmtId="3" fontId="13" fillId="10" borderId="11" xfId="79" applyNumberFormat="1" applyFont="1" applyFill="1" applyBorder="1" applyAlignment="1" applyProtection="1">
      <alignment vertical="center"/>
    </xf>
    <xf numFmtId="3" fontId="29" fillId="0" borderId="0" xfId="2" applyNumberFormat="1" applyFont="1" applyFill="1" applyBorder="1" applyProtection="1"/>
    <xf numFmtId="0" fontId="9" fillId="0" borderId="17" xfId="79" applyFont="1" applyBorder="1" applyAlignment="1" applyProtection="1">
      <alignment vertical="center"/>
    </xf>
    <xf numFmtId="0" fontId="9" fillId="0" borderId="18" xfId="79" applyFont="1" applyFill="1" applyBorder="1" applyAlignment="1" applyProtection="1">
      <alignment vertical="center"/>
    </xf>
    <xf numFmtId="0" fontId="0" fillId="0" borderId="15" xfId="1" applyFont="1" applyBorder="1"/>
    <xf numFmtId="3" fontId="5" fillId="0" borderId="14" xfId="79" applyNumberFormat="1" applyFont="1" applyFill="1" applyBorder="1" applyAlignment="1" applyProtection="1">
      <alignment vertical="center"/>
    </xf>
    <xf numFmtId="3" fontId="5" fillId="0" borderId="14" xfId="79" applyNumberFormat="1" applyFont="1" applyBorder="1" applyAlignment="1" applyProtection="1">
      <alignment vertical="center"/>
    </xf>
    <xf numFmtId="0" fontId="0" fillId="0" borderId="0" xfId="1" applyFont="1" applyBorder="1" applyAlignment="1">
      <alignment vertical="center"/>
    </xf>
    <xf numFmtId="3" fontId="5" fillId="0" borderId="0" xfId="79" applyNumberFormat="1" applyFont="1" applyBorder="1" applyAlignment="1" applyProtection="1">
      <alignment vertical="center"/>
    </xf>
    <xf numFmtId="0" fontId="0" fillId="16" borderId="0" xfId="1" applyFont="1" applyFill="1" applyBorder="1" applyAlignment="1">
      <alignment vertical="center"/>
    </xf>
    <xf numFmtId="0" fontId="5" fillId="0" borderId="13" xfId="17" applyFont="1" applyFill="1" applyBorder="1"/>
    <xf numFmtId="3" fontId="5" fillId="0" borderId="26" xfId="79" applyNumberFormat="1" applyFont="1" applyFill="1" applyBorder="1" applyAlignment="1" applyProtection="1">
      <alignment vertical="center"/>
    </xf>
    <xf numFmtId="0" fontId="4" fillId="9" borderId="54" xfId="79" applyFont="1" applyFill="1" applyBorder="1" applyAlignment="1" applyProtection="1">
      <protection locked="0"/>
    </xf>
    <xf numFmtId="0" fontId="5" fillId="9" borderId="44" xfId="79" applyFont="1" applyFill="1" applyBorder="1" applyAlignment="1" applyProtection="1">
      <protection locked="0"/>
    </xf>
    <xf numFmtId="0" fontId="5" fillId="9" borderId="26" xfId="79" applyFont="1" applyFill="1" applyBorder="1" applyAlignment="1" applyProtection="1">
      <protection locked="0"/>
    </xf>
    <xf numFmtId="0" fontId="3" fillId="9" borderId="50" xfId="31" applyFill="1" applyBorder="1" applyAlignment="1" applyProtection="1">
      <protection locked="0"/>
    </xf>
    <xf numFmtId="0" fontId="4" fillId="9" borderId="45" xfId="79" applyFont="1" applyFill="1" applyBorder="1" applyAlignment="1" applyProtection="1">
      <protection locked="0"/>
    </xf>
    <xf numFmtId="0" fontId="4" fillId="9" borderId="49" xfId="79" applyFont="1" applyFill="1" applyBorder="1" applyAlignment="1" applyProtection="1">
      <protection locked="0"/>
    </xf>
    <xf numFmtId="3" fontId="5" fillId="9" borderId="14" xfId="79" applyNumberFormat="1" applyFont="1" applyFill="1" applyBorder="1" applyAlignment="1" applyProtection="1">
      <alignment vertical="center"/>
    </xf>
    <xf numFmtId="0" fontId="0" fillId="0" borderId="19" xfId="1" applyFont="1" applyBorder="1" applyAlignment="1">
      <alignment vertical="center"/>
    </xf>
    <xf numFmtId="0" fontId="2" fillId="0" borderId="19" xfId="1" applyFont="1" applyFill="1" applyBorder="1" applyAlignment="1">
      <alignment vertical="center"/>
    </xf>
    <xf numFmtId="0" fontId="9" fillId="0" borderId="30" xfId="79" applyFont="1" applyFill="1" applyBorder="1" applyAlignment="1" applyProtection="1">
      <alignment vertical="center"/>
    </xf>
    <xf numFmtId="0" fontId="0" fillId="0" borderId="19" xfId="1" applyFont="1" applyBorder="1"/>
    <xf numFmtId="0" fontId="2" fillId="0" borderId="19" xfId="1" applyFont="1" applyBorder="1"/>
    <xf numFmtId="3" fontId="5" fillId="0" borderId="31" xfId="79" applyNumberFormat="1" applyFont="1" applyFill="1" applyBorder="1" applyAlignment="1" applyProtection="1">
      <alignment vertical="center"/>
    </xf>
    <xf numFmtId="0" fontId="16" fillId="0" borderId="15" xfId="1" applyFont="1" applyBorder="1"/>
    <xf numFmtId="3" fontId="5" fillId="0" borderId="20" xfId="79" applyNumberFormat="1" applyFont="1" applyFill="1" applyBorder="1" applyAlignment="1" applyProtection="1">
      <alignment vertical="center"/>
      <protection locked="0"/>
    </xf>
    <xf numFmtId="3" fontId="9" fillId="0" borderId="0" xfId="79" applyNumberFormat="1" applyFont="1" applyBorder="1" applyAlignment="1" applyProtection="1">
      <alignment vertical="center"/>
    </xf>
    <xf numFmtId="170" fontId="9" fillId="0" borderId="0" xfId="35" applyNumberFormat="1" applyFont="1" applyBorder="1" applyAlignment="1" applyProtection="1">
      <alignment vertical="center"/>
    </xf>
    <xf numFmtId="3" fontId="9" fillId="0" borderId="0" xfId="79" applyNumberFormat="1" applyFont="1" applyFill="1" applyBorder="1" applyAlignment="1" applyProtection="1">
      <alignment vertical="center"/>
    </xf>
    <xf numFmtId="170" fontId="9" fillId="0" borderId="0" xfId="35" applyNumberFormat="1" applyFont="1" applyFill="1" applyBorder="1" applyAlignment="1" applyProtection="1">
      <alignment vertical="center"/>
    </xf>
    <xf numFmtId="170" fontId="9" fillId="0" borderId="0" xfId="79" applyNumberFormat="1" applyFont="1" applyBorder="1" applyAlignment="1" applyProtection="1">
      <alignment vertical="center"/>
    </xf>
    <xf numFmtId="170" fontId="9" fillId="0" borderId="0" xfId="79" applyNumberFormat="1" applyFont="1" applyFill="1" applyBorder="1" applyAlignment="1" applyProtection="1">
      <alignment vertical="center"/>
    </xf>
    <xf numFmtId="0" fontId="18" fillId="0" borderId="0" xfId="79" applyFont="1" applyBorder="1" applyAlignment="1" applyProtection="1">
      <alignment vertical="center"/>
    </xf>
    <xf numFmtId="10" fontId="5" fillId="11" borderId="41" xfId="90" applyNumberFormat="1" applyFont="1" applyFill="1" applyBorder="1" applyAlignment="1">
      <alignment horizontal="center"/>
    </xf>
    <xf numFmtId="169" fontId="5" fillId="0" borderId="0" xfId="51" applyNumberFormat="1" applyFont="1" applyFill="1"/>
    <xf numFmtId="3" fontId="5" fillId="9" borderId="0" xfId="79" applyNumberFormat="1" applyFont="1" applyFill="1" applyBorder="1" applyAlignment="1" applyProtection="1">
      <alignment vertical="center"/>
    </xf>
    <xf numFmtId="3" fontId="5" fillId="0" borderId="0" xfId="79" applyNumberFormat="1" applyFont="1" applyFill="1" applyBorder="1" applyAlignment="1" applyProtection="1">
      <alignment vertical="center"/>
    </xf>
    <xf numFmtId="165" fontId="9" fillId="0" borderId="0" xfId="35" applyFont="1" applyAlignment="1" applyProtection="1">
      <alignment vertical="center"/>
    </xf>
    <xf numFmtId="174" fontId="5" fillId="9" borderId="20" xfId="44" applyNumberFormat="1" applyFont="1" applyFill="1" applyBorder="1" applyAlignment="1" applyProtection="1">
      <alignment vertical="center"/>
      <protection locked="0"/>
    </xf>
    <xf numFmtId="4" fontId="5" fillId="0" borderId="0" xfId="90" applyNumberFormat="1" applyFont="1" applyBorder="1"/>
    <xf numFmtId="0" fontId="5" fillId="17" borderId="0" xfId="1" applyFont="1" applyFill="1" applyBorder="1" applyAlignment="1">
      <alignment horizontal="right"/>
    </xf>
    <xf numFmtId="3" fontId="17" fillId="17" borderId="41" xfId="1" applyNumberFormat="1" applyFont="1" applyFill="1" applyBorder="1" applyAlignment="1" applyProtection="1">
      <protection locked="0"/>
    </xf>
    <xf numFmtId="174" fontId="5" fillId="17" borderId="41" xfId="79" applyNumberFormat="1" applyFont="1" applyFill="1" applyBorder="1" applyAlignment="1" applyProtection="1">
      <alignment vertical="center"/>
    </xf>
    <xf numFmtId="3" fontId="5" fillId="17" borderId="41" xfId="1" applyNumberFormat="1" applyFont="1" applyFill="1" applyBorder="1" applyAlignment="1"/>
    <xf numFmtId="0" fontId="5" fillId="17" borderId="0" xfId="17" applyFont="1" applyFill="1" applyBorder="1"/>
    <xf numFmtId="3" fontId="5" fillId="17" borderId="41" xfId="79" applyNumberFormat="1" applyFont="1" applyFill="1" applyBorder="1" applyAlignment="1" applyProtection="1">
      <alignment vertical="center"/>
    </xf>
    <xf numFmtId="3" fontId="5" fillId="17" borderId="0" xfId="1" applyNumberFormat="1" applyFont="1" applyFill="1" applyBorder="1" applyAlignment="1"/>
    <xf numFmtId="3" fontId="5" fillId="17" borderId="0" xfId="17" applyNumberFormat="1" applyFont="1" applyFill="1" applyBorder="1"/>
    <xf numFmtId="3" fontId="5" fillId="17" borderId="41" xfId="17" applyNumberFormat="1" applyFont="1" applyFill="1" applyBorder="1"/>
    <xf numFmtId="3" fontId="15" fillId="17" borderId="0" xfId="79" applyNumberFormat="1" applyFont="1" applyFill="1" applyBorder="1" applyAlignment="1" applyProtection="1">
      <alignment vertical="center"/>
    </xf>
    <xf numFmtId="3" fontId="5" fillId="17" borderId="0" xfId="79" applyNumberFormat="1" applyFont="1" applyFill="1" applyBorder="1" applyAlignment="1" applyProtection="1">
      <alignment vertical="center"/>
    </xf>
    <xf numFmtId="3" fontId="17" fillId="17" borderId="28" xfId="18" applyNumberFormat="1" applyFont="1" applyFill="1" applyBorder="1" applyAlignment="1" applyProtection="1">
      <alignment horizontal="right"/>
      <protection locked="0"/>
    </xf>
    <xf numFmtId="0" fontId="30" fillId="0" borderId="0" xfId="79" applyFont="1" applyFill="1" applyBorder="1" applyAlignment="1" applyProtection="1">
      <alignment horizontal="center" vertical="top"/>
    </xf>
    <xf numFmtId="0" fontId="5" fillId="0" borderId="0" xfId="81" applyFont="1" applyAlignment="1"/>
    <xf numFmtId="0" fontId="30" fillId="0" borderId="0" xfId="79" quotePrefix="1" applyFont="1" applyFill="1" applyBorder="1" applyAlignment="1" applyProtection="1">
      <alignment horizontal="center" vertical="top"/>
    </xf>
    <xf numFmtId="0" fontId="27" fillId="12" borderId="0" xfId="81" applyFont="1" applyFill="1" applyBorder="1" applyAlignment="1">
      <alignment horizontal="left"/>
    </xf>
    <xf numFmtId="0" fontId="31" fillId="0" borderId="0" xfId="1" applyFont="1" applyAlignment="1"/>
    <xf numFmtId="0" fontId="0" fillId="0" borderId="0" xfId="1" applyFont="1" applyAlignment="1"/>
    <xf numFmtId="0" fontId="9" fillId="13" borderId="0" xfId="81" applyFont="1" applyFill="1" applyBorder="1" applyAlignment="1">
      <alignment horizontal="left"/>
    </xf>
    <xf numFmtId="0" fontId="9" fillId="11" borderId="0" xfId="81" applyFont="1" applyFill="1" applyBorder="1" applyAlignment="1">
      <alignment horizontal="left"/>
    </xf>
    <xf numFmtId="0" fontId="9" fillId="12" borderId="0" xfId="81" applyFont="1" applyFill="1" applyBorder="1" applyAlignment="1">
      <alignment horizontal="left"/>
    </xf>
    <xf numFmtId="0" fontId="9" fillId="15" borderId="0" xfId="81" applyFont="1" applyFill="1" applyBorder="1" applyAlignment="1">
      <alignment horizontal="left"/>
    </xf>
    <xf numFmtId="0" fontId="31" fillId="15" borderId="0" xfId="1" applyFont="1" applyFill="1" applyAlignment="1"/>
    <xf numFmtId="0" fontId="0" fillId="15" borderId="0" xfId="1" applyFont="1" applyFill="1" applyAlignment="1"/>
    <xf numFmtId="0" fontId="9" fillId="9" borderId="0" xfId="81" applyFont="1" applyFill="1" applyBorder="1" applyAlignment="1">
      <alignment horizontal="left"/>
    </xf>
    <xf numFmtId="0" fontId="4" fillId="0" borderId="54" xfId="79" applyFont="1" applyFill="1" applyBorder="1" applyAlignment="1" applyProtection="1">
      <protection locked="0"/>
    </xf>
    <xf numFmtId="0" fontId="5" fillId="0" borderId="44" xfId="79" applyFont="1" applyFill="1" applyBorder="1" applyAlignment="1" applyProtection="1">
      <protection locked="0"/>
    </xf>
    <xf numFmtId="0" fontId="5" fillId="0" borderId="26" xfId="79" applyFont="1" applyFill="1" applyBorder="1" applyAlignment="1" applyProtection="1">
      <protection locked="0"/>
    </xf>
    <xf numFmtId="0" fontId="14" fillId="10" borderId="0" xfId="79" applyFont="1" applyFill="1" applyBorder="1" applyAlignment="1" applyProtection="1"/>
    <xf numFmtId="0" fontId="5" fillId="0" borderId="0" xfId="79" applyFont="1" applyFill="1" applyBorder="1" applyAlignment="1" applyProtection="1"/>
    <xf numFmtId="0" fontId="10" fillId="10" borderId="16" xfId="79" applyFont="1" applyFill="1" applyBorder="1" applyAlignment="1" applyProtection="1">
      <alignment horizontal="center" vertical="top"/>
    </xf>
    <xf numFmtId="0" fontId="0" fillId="0" borderId="17" xfId="1" applyFont="1" applyBorder="1" applyAlignment="1">
      <alignment horizontal="center" vertical="top"/>
    </xf>
    <xf numFmtId="0" fontId="0" fillId="0" borderId="18" xfId="1" applyFont="1" applyBorder="1" applyAlignment="1">
      <alignment horizontal="center" vertical="top"/>
    </xf>
    <xf numFmtId="0" fontId="14" fillId="10" borderId="0" xfId="79" applyFont="1" applyFill="1" applyBorder="1" applyAlignment="1" applyProtection="1">
      <alignment horizontal="left"/>
    </xf>
    <xf numFmtId="0" fontId="0" fillId="0" borderId="0" xfId="0" applyAlignment="1"/>
    <xf numFmtId="0" fontId="13" fillId="10" borderId="17" xfId="79" applyFont="1" applyFill="1" applyBorder="1" applyAlignment="1" applyProtection="1"/>
    <xf numFmtId="0" fontId="4" fillId="0" borderId="17" xfId="79" applyFont="1" applyFill="1" applyBorder="1" applyAlignment="1" applyProtection="1"/>
    <xf numFmtId="0" fontId="4" fillId="0" borderId="51" xfId="79" applyFont="1" applyFill="1" applyBorder="1" applyAlignment="1" applyProtection="1">
      <protection locked="0"/>
    </xf>
    <xf numFmtId="0" fontId="5" fillId="0" borderId="52" xfId="79" applyFont="1" applyFill="1" applyBorder="1" applyAlignment="1" applyProtection="1">
      <protection locked="0"/>
    </xf>
    <xf numFmtId="0" fontId="5" fillId="0" borderId="53" xfId="79" applyFont="1" applyFill="1" applyBorder="1" applyAlignment="1" applyProtection="1">
      <protection locked="0"/>
    </xf>
    <xf numFmtId="39" fontId="13" fillId="10" borderId="34" xfId="82" applyNumberFormat="1" applyFont="1" applyFill="1" applyBorder="1" applyAlignment="1" applyProtection="1">
      <alignment vertical="center"/>
    </xf>
    <xf numFmtId="0" fontId="0" fillId="0" borderId="25" xfId="1" applyFont="1" applyBorder="1" applyAlignment="1">
      <alignment vertical="center"/>
    </xf>
    <xf numFmtId="0" fontId="12" fillId="10" borderId="16" xfId="83" applyNumberFormat="1" applyFont="1" applyFill="1" applyBorder="1" applyAlignment="1" applyProtection="1">
      <alignment horizontal="left" vertical="center"/>
    </xf>
    <xf numFmtId="0" fontId="12" fillId="10" borderId="17" xfId="83" applyNumberFormat="1" applyFont="1" applyFill="1" applyBorder="1" applyAlignment="1" applyProtection="1">
      <alignment horizontal="left" vertical="center"/>
    </xf>
    <xf numFmtId="0" fontId="23" fillId="10" borderId="24" xfId="79" applyFont="1" applyFill="1" applyBorder="1" applyAlignment="1" applyProtection="1">
      <alignment horizontal="right" vertical="center"/>
    </xf>
    <xf numFmtId="0" fontId="23" fillId="10" borderId="25" xfId="79" applyFont="1" applyFill="1" applyBorder="1" applyAlignment="1" applyProtection="1">
      <alignment horizontal="right" vertical="center"/>
    </xf>
    <xf numFmtId="0" fontId="12" fillId="10" borderId="14" xfId="83" applyNumberFormat="1" applyFont="1" applyFill="1" applyBorder="1" applyAlignment="1" applyProtection="1">
      <alignment horizontal="left" vertical="center"/>
    </xf>
    <xf numFmtId="0" fontId="12" fillId="10" borderId="0" xfId="83" applyNumberFormat="1" applyFont="1" applyFill="1" applyBorder="1" applyAlignment="1" applyProtection="1">
      <alignment horizontal="left" vertical="center"/>
    </xf>
    <xf numFmtId="0" fontId="21" fillId="10" borderId="0" xfId="83" applyNumberFormat="1" applyFont="1" applyFill="1" applyBorder="1" applyAlignment="1" applyProtection="1">
      <alignment horizontal="center" vertical="center" wrapText="1"/>
    </xf>
    <xf numFmtId="0" fontId="22" fillId="0" borderId="12" xfId="1" applyFont="1" applyBorder="1" applyAlignment="1">
      <alignment horizontal="center" vertical="center"/>
    </xf>
    <xf numFmtId="0" fontId="21" fillId="10" borderId="15" xfId="83" applyNumberFormat="1" applyFont="1" applyFill="1" applyBorder="1" applyAlignment="1" applyProtection="1">
      <alignment horizontal="center" vertical="center" wrapText="1"/>
    </xf>
    <xf numFmtId="0" fontId="22" fillId="0" borderId="13" xfId="1" applyFont="1" applyBorder="1" applyAlignment="1">
      <alignment horizontal="center" vertical="center"/>
    </xf>
    <xf numFmtId="0" fontId="21" fillId="10" borderId="18" xfId="83" applyNumberFormat="1" applyFont="1" applyFill="1" applyBorder="1" applyAlignment="1" applyProtection="1">
      <alignment horizontal="center" vertical="center" wrapText="1"/>
    </xf>
    <xf numFmtId="0" fontId="21" fillId="10" borderId="17" xfId="83" applyNumberFormat="1" applyFont="1" applyFill="1" applyBorder="1" applyAlignment="1" applyProtection="1">
      <alignment horizontal="center" vertical="center" wrapText="1"/>
    </xf>
    <xf numFmtId="0" fontId="23" fillId="10" borderId="17" xfId="79" applyFont="1" applyFill="1" applyBorder="1" applyAlignment="1" applyProtection="1">
      <alignment horizontal="left" vertical="center"/>
    </xf>
    <xf numFmtId="0" fontId="23" fillId="10" borderId="18" xfId="79" applyFont="1" applyFill="1" applyBorder="1" applyAlignment="1" applyProtection="1">
      <alignment horizontal="left" vertical="center"/>
    </xf>
    <xf numFmtId="3" fontId="5" fillId="0" borderId="14" xfId="79" applyNumberFormat="1" applyFont="1" applyFill="1" applyBorder="1" applyAlignment="1" applyProtection="1">
      <alignment vertical="center"/>
    </xf>
    <xf numFmtId="0" fontId="2" fillId="0" borderId="0" xfId="1" applyFont="1" applyFill="1" applyBorder="1" applyAlignment="1">
      <alignment vertical="center"/>
    </xf>
    <xf numFmtId="3" fontId="5" fillId="0" borderId="14" xfId="79" applyNumberFormat="1" applyFont="1" applyBorder="1" applyAlignment="1" applyProtection="1">
      <alignment vertical="center"/>
    </xf>
    <xf numFmtId="0" fontId="0" fillId="0" borderId="0" xfId="1" applyFont="1" applyBorder="1" applyAlignment="1">
      <alignment vertical="center"/>
    </xf>
    <xf numFmtId="3" fontId="13" fillId="10" borderId="34" xfId="79" applyNumberFormat="1" applyFont="1" applyFill="1" applyBorder="1" applyAlignment="1" applyProtection="1">
      <alignment vertical="center"/>
    </xf>
    <xf numFmtId="0" fontId="0" fillId="0" borderId="24" xfId="1" applyFont="1" applyBorder="1" applyAlignment="1">
      <alignment vertical="center"/>
    </xf>
    <xf numFmtId="3" fontId="5" fillId="0" borderId="16" xfId="79" applyNumberFormat="1" applyFont="1" applyBorder="1" applyAlignment="1" applyProtection="1">
      <alignment vertical="center"/>
    </xf>
    <xf numFmtId="0" fontId="0" fillId="0" borderId="17" xfId="1" applyFont="1" applyBorder="1" applyAlignment="1">
      <alignment vertical="center"/>
    </xf>
    <xf numFmtId="39" fontId="12" fillId="10" borderId="16" xfId="84" applyNumberFormat="1" applyFont="1" applyFill="1" applyBorder="1" applyAlignment="1" applyProtection="1">
      <alignment vertical="center"/>
    </xf>
    <xf numFmtId="39" fontId="12" fillId="10" borderId="34" xfId="84" applyNumberFormat="1" applyFont="1" applyFill="1" applyBorder="1" applyAlignment="1" applyProtection="1">
      <alignment vertical="center"/>
    </xf>
    <xf numFmtId="3" fontId="5" fillId="16" borderId="14" xfId="79" applyNumberFormat="1" applyFont="1" applyFill="1" applyBorder="1" applyAlignment="1" applyProtection="1">
      <alignment vertical="center"/>
    </xf>
    <xf numFmtId="0" fontId="0" fillId="16" borderId="0" xfId="1" applyFont="1" applyFill="1" applyBorder="1" applyAlignment="1">
      <alignment vertical="center"/>
    </xf>
    <xf numFmtId="3" fontId="4" fillId="0" borderId="14" xfId="79" applyNumberFormat="1" applyFont="1" applyBorder="1" applyAlignment="1" applyProtection="1">
      <alignment vertical="center"/>
    </xf>
    <xf numFmtId="3" fontId="5" fillId="0" borderId="0" xfId="79" applyNumberFormat="1" applyFont="1" applyBorder="1" applyAlignment="1" applyProtection="1">
      <alignment vertical="center"/>
    </xf>
    <xf numFmtId="3" fontId="5" fillId="0" borderId="0" xfId="79" applyNumberFormat="1" applyFont="1" applyFill="1" applyBorder="1" applyAlignment="1" applyProtection="1">
      <alignment vertical="center"/>
    </xf>
    <xf numFmtId="3" fontId="5" fillId="0" borderId="11" xfId="79" applyNumberFormat="1" applyFont="1" applyFill="1" applyBorder="1" applyAlignment="1" applyProtection="1">
      <alignment vertical="center"/>
    </xf>
    <xf numFmtId="3" fontId="5" fillId="0" borderId="12" xfId="79" applyNumberFormat="1" applyFont="1" applyFill="1" applyBorder="1" applyAlignment="1" applyProtection="1">
      <alignment vertical="center"/>
    </xf>
    <xf numFmtId="3" fontId="5" fillId="9" borderId="14" xfId="79" applyNumberFormat="1" applyFont="1" applyFill="1" applyBorder="1" applyAlignment="1" applyProtection="1">
      <alignment vertical="center"/>
    </xf>
    <xf numFmtId="3" fontId="5" fillId="9" borderId="0" xfId="79" applyNumberFormat="1" applyFont="1" applyFill="1" applyBorder="1" applyAlignment="1" applyProtection="1">
      <alignment vertical="center"/>
    </xf>
    <xf numFmtId="3" fontId="13" fillId="10" borderId="24" xfId="79" applyNumberFormat="1" applyFont="1" applyFill="1" applyBorder="1" applyAlignment="1" applyProtection="1">
      <alignment vertical="center"/>
    </xf>
    <xf numFmtId="3" fontId="5" fillId="0" borderId="16" xfId="79" applyNumberFormat="1" applyFont="1" applyFill="1" applyBorder="1" applyAlignment="1" applyProtection="1">
      <alignment vertical="center"/>
    </xf>
    <xf numFmtId="3" fontId="5" fillId="0" borderId="17" xfId="79" applyNumberFormat="1" applyFont="1" applyFill="1" applyBorder="1" applyAlignment="1" applyProtection="1">
      <alignment vertical="center"/>
    </xf>
    <xf numFmtId="3" fontId="13" fillId="10" borderId="11" xfId="79" applyNumberFormat="1" applyFont="1" applyFill="1" applyBorder="1" applyAlignment="1" applyProtection="1">
      <alignment vertical="center"/>
    </xf>
    <xf numFmtId="0" fontId="0" fillId="0" borderId="12" xfId="1" applyFont="1" applyBorder="1" applyAlignment="1">
      <alignment vertical="center"/>
    </xf>
    <xf numFmtId="0" fontId="0" fillId="0" borderId="24" xfId="1" applyFont="1" applyBorder="1"/>
    <xf numFmtId="0" fontId="5" fillId="0" borderId="14" xfId="1" applyFont="1" applyFill="1" applyBorder="1" applyAlignment="1"/>
    <xf numFmtId="0" fontId="50" fillId="0" borderId="0" xfId="1" applyFont="1" applyFill="1" applyBorder="1" applyAlignment="1"/>
    <xf numFmtId="3" fontId="5" fillId="0" borderId="47" xfId="18" applyNumberFormat="1" applyFont="1" applyFill="1" applyBorder="1" applyAlignment="1">
      <alignment horizontal="right"/>
    </xf>
    <xf numFmtId="3" fontId="5" fillId="0" borderId="26" xfId="18" applyNumberFormat="1" applyFont="1" applyFill="1" applyBorder="1" applyAlignment="1">
      <alignment horizontal="right"/>
    </xf>
    <xf numFmtId="3" fontId="4" fillId="13" borderId="47" xfId="18" applyNumberFormat="1" applyFont="1" applyFill="1" applyBorder="1" applyAlignment="1">
      <alignment horizontal="right"/>
    </xf>
    <xf numFmtId="0" fontId="4" fillId="13" borderId="26" xfId="18" applyFont="1" applyFill="1" applyBorder="1" applyAlignment="1">
      <alignment horizontal="right"/>
    </xf>
    <xf numFmtId="10" fontId="5" fillId="11" borderId="47" xfId="51" applyNumberFormat="1" applyFont="1" applyFill="1" applyBorder="1" applyAlignment="1">
      <alignment horizontal="right"/>
    </xf>
    <xf numFmtId="10" fontId="5" fillId="11" borderId="26" xfId="51" applyNumberFormat="1" applyFont="1" applyFill="1" applyBorder="1" applyAlignment="1">
      <alignment horizontal="right"/>
    </xf>
    <xf numFmtId="10" fontId="15" fillId="15" borderId="47" xfId="51" applyNumberFormat="1" applyFont="1" applyFill="1" applyBorder="1" applyAlignment="1"/>
    <xf numFmtId="10" fontId="15" fillId="15" borderId="26" xfId="18" applyNumberFormat="1" applyFont="1" applyFill="1" applyBorder="1" applyAlignment="1"/>
    <xf numFmtId="3" fontId="4" fillId="0" borderId="0" xfId="18" applyNumberFormat="1" applyFont="1" applyFill="1" applyBorder="1" applyAlignment="1">
      <alignment horizontal="right"/>
    </xf>
    <xf numFmtId="0" fontId="4" fillId="0" borderId="0" xfId="18" applyFont="1" applyFill="1" applyBorder="1" applyAlignment="1">
      <alignment horizontal="right"/>
    </xf>
    <xf numFmtId="0" fontId="5" fillId="0" borderId="14" xfId="1" applyFont="1" applyBorder="1" applyAlignment="1"/>
    <xf numFmtId="0" fontId="50" fillId="0" borderId="0" xfId="1" applyFont="1" applyBorder="1" applyAlignment="1"/>
    <xf numFmtId="0" fontId="5" fillId="0" borderId="14" xfId="18" applyFont="1" applyBorder="1" applyAlignment="1"/>
    <xf numFmtId="0" fontId="5" fillId="0" borderId="0" xfId="18" applyFont="1" applyBorder="1" applyAlignment="1"/>
    <xf numFmtId="10" fontId="5" fillId="0" borderId="0" xfId="51" applyNumberFormat="1" applyFont="1" applyFill="1" applyBorder="1" applyAlignment="1">
      <alignment horizontal="right"/>
    </xf>
    <xf numFmtId="10" fontId="5" fillId="0" borderId="15" xfId="51" applyNumberFormat="1" applyFont="1" applyFill="1" applyBorder="1" applyAlignment="1">
      <alignment horizontal="right"/>
    </xf>
    <xf numFmtId="0" fontId="29" fillId="0" borderId="11" xfId="18" applyFont="1" applyFill="1" applyBorder="1" applyAlignment="1"/>
    <xf numFmtId="0" fontId="29" fillId="0" borderId="12" xfId="18" applyFont="1" applyBorder="1" applyAlignment="1"/>
    <xf numFmtId="0" fontId="29" fillId="0" borderId="13" xfId="18" applyFont="1" applyBorder="1" applyAlignment="1"/>
    <xf numFmtId="0" fontId="29" fillId="0" borderId="11" xfId="1" applyFont="1" applyFill="1" applyBorder="1" applyAlignment="1"/>
    <xf numFmtId="0" fontId="29" fillId="0" borderId="12" xfId="1" applyFont="1" applyBorder="1" applyAlignment="1"/>
    <xf numFmtId="0" fontId="29" fillId="0" borderId="13" xfId="1" applyFont="1" applyBorder="1" applyAlignment="1"/>
    <xf numFmtId="0" fontId="13" fillId="10" borderId="16" xfId="18" applyFont="1" applyFill="1" applyBorder="1" applyAlignment="1">
      <alignment horizontal="left"/>
    </xf>
    <xf numFmtId="0" fontId="13" fillId="10" borderId="17" xfId="18" applyFont="1" applyFill="1" applyBorder="1" applyAlignment="1">
      <alignment horizontal="left"/>
    </xf>
    <xf numFmtId="0" fontId="13" fillId="10" borderId="18" xfId="18" applyFont="1" applyFill="1" applyBorder="1" applyAlignment="1">
      <alignment horizontal="left"/>
    </xf>
    <xf numFmtId="10" fontId="5" fillId="16" borderId="0" xfId="51" applyNumberFormat="1" applyFont="1" applyFill="1" applyBorder="1" applyAlignment="1"/>
    <xf numFmtId="0" fontId="5" fillId="0" borderId="0" xfId="18" applyFont="1" applyBorder="1"/>
    <xf numFmtId="3" fontId="5" fillId="9" borderId="47" xfId="18" applyNumberFormat="1" applyFont="1" applyFill="1" applyBorder="1" applyAlignment="1" applyProtection="1">
      <alignment horizontal="right"/>
      <protection locked="0"/>
    </xf>
    <xf numFmtId="0" fontId="5" fillId="9" borderId="26" xfId="18" applyFont="1" applyFill="1" applyBorder="1" applyAlignment="1" applyProtection="1">
      <alignment horizontal="right"/>
      <protection locked="0"/>
    </xf>
    <xf numFmtId="3" fontId="5" fillId="15" borderId="47" xfId="18" applyNumberFormat="1" applyFont="1" applyFill="1" applyBorder="1" applyAlignment="1">
      <alignment horizontal="right"/>
    </xf>
    <xf numFmtId="0" fontId="5" fillId="15" borderId="26" xfId="18" applyFont="1" applyFill="1" applyBorder="1" applyAlignment="1">
      <alignment horizontal="right"/>
    </xf>
    <xf numFmtId="0" fontId="5" fillId="0" borderId="14" xfId="0" applyFont="1" applyBorder="1" applyAlignment="1">
      <alignment horizontal="left" wrapText="1"/>
    </xf>
    <xf numFmtId="0" fontId="5" fillId="0" borderId="0" xfId="0" applyFont="1" applyBorder="1" applyAlignment="1">
      <alignment horizontal="left" wrapText="1"/>
    </xf>
    <xf numFmtId="0" fontId="5" fillId="0" borderId="34" xfId="1" applyFont="1" applyBorder="1" applyAlignment="1"/>
    <xf numFmtId="0" fontId="50" fillId="0" borderId="24" xfId="1" applyFont="1" applyBorder="1" applyAlignment="1"/>
    <xf numFmtId="0" fontId="5" fillId="0" borderId="11" xfId="18" applyFont="1" applyFill="1" applyBorder="1" applyAlignment="1"/>
    <xf numFmtId="0" fontId="15" fillId="0" borderId="12" xfId="18" applyFont="1" applyBorder="1" applyAlignment="1"/>
    <xf numFmtId="0" fontId="15" fillId="0" borderId="13" xfId="18" applyFont="1" applyBorder="1" applyAlignment="1"/>
    <xf numFmtId="10" fontId="5" fillId="0" borderId="47" xfId="51" applyNumberFormat="1" applyFont="1" applyFill="1" applyBorder="1" applyAlignment="1" applyProtection="1">
      <protection locked="0"/>
    </xf>
    <xf numFmtId="10" fontId="5" fillId="0" borderId="26" xfId="51" applyNumberFormat="1" applyFont="1" applyFill="1" applyBorder="1" applyAlignment="1" applyProtection="1">
      <protection locked="0"/>
    </xf>
    <xf numFmtId="0" fontId="5" fillId="16" borderId="0" xfId="18" applyFont="1" applyFill="1" applyBorder="1" applyAlignment="1"/>
    <xf numFmtId="0" fontId="67" fillId="0" borderId="11" xfId="18" applyFont="1" applyFill="1" applyBorder="1" applyAlignment="1"/>
    <xf numFmtId="0" fontId="67" fillId="0" borderId="12" xfId="18" applyFont="1" applyFill="1" applyBorder="1" applyAlignment="1"/>
    <xf numFmtId="0" fontId="67" fillId="0" borderId="13" xfId="18" applyFont="1" applyFill="1" applyBorder="1" applyAlignment="1"/>
    <xf numFmtId="10" fontId="5" fillId="0" borderId="47" xfId="51" applyNumberFormat="1" applyFont="1" applyFill="1" applyBorder="1" applyAlignment="1"/>
    <xf numFmtId="10" fontId="5" fillId="0" borderId="26" xfId="18" applyNumberFormat="1" applyFont="1" applyFill="1" applyBorder="1" applyAlignment="1"/>
    <xf numFmtId="3" fontId="5" fillId="0" borderId="15" xfId="79" applyNumberFormat="1" applyFont="1" applyFill="1" applyBorder="1" applyAlignment="1" applyProtection="1">
      <alignment vertical="center"/>
    </xf>
    <xf numFmtId="3" fontId="5" fillId="0" borderId="15" xfId="79" applyNumberFormat="1" applyFont="1" applyBorder="1" applyAlignment="1" applyProtection="1">
      <alignment vertical="center"/>
    </xf>
    <xf numFmtId="3" fontId="5" fillId="0" borderId="13" xfId="79" applyNumberFormat="1" applyFont="1" applyFill="1" applyBorder="1" applyAlignment="1" applyProtection="1">
      <alignment vertical="center"/>
    </xf>
    <xf numFmtId="0" fontId="0" fillId="0" borderId="18" xfId="1" applyFont="1" applyBorder="1" applyAlignment="1">
      <alignment vertical="center"/>
    </xf>
    <xf numFmtId="0" fontId="0" fillId="0" borderId="0" xfId="1" applyFont="1" applyFill="1" applyBorder="1" applyAlignment="1">
      <alignment vertical="center"/>
    </xf>
    <xf numFmtId="0" fontId="0" fillId="0" borderId="0" xfId="1" applyFont="1" applyFill="1" applyBorder="1" applyAlignment="1" applyProtection="1">
      <alignment vertical="center"/>
    </xf>
    <xf numFmtId="0" fontId="23" fillId="10" borderId="17" xfId="79" applyFont="1" applyFill="1" applyBorder="1" applyAlignment="1" applyProtection="1">
      <alignment horizontal="right" vertical="center"/>
    </xf>
    <xf numFmtId="0" fontId="32" fillId="0" borderId="0" xfId="1" applyFont="1" applyFill="1" applyBorder="1" applyAlignment="1">
      <alignment vertical="center"/>
    </xf>
    <xf numFmtId="0" fontId="0" fillId="9" borderId="0" xfId="1" applyFont="1" applyFill="1" applyBorder="1" applyAlignment="1">
      <alignment vertical="center"/>
    </xf>
    <xf numFmtId="0" fontId="22" fillId="0" borderId="15" xfId="1" applyFont="1" applyBorder="1" applyAlignment="1">
      <alignment horizontal="center" vertical="center" wrapText="1"/>
    </xf>
    <xf numFmtId="0" fontId="22" fillId="0" borderId="0" xfId="1" applyFont="1" applyBorder="1" applyAlignment="1">
      <alignment horizontal="center" vertical="center" wrapText="1"/>
    </xf>
    <xf numFmtId="0" fontId="10" fillId="10" borderId="17" xfId="83" applyNumberFormat="1" applyFont="1" applyFill="1" applyBorder="1" applyAlignment="1" applyProtection="1">
      <alignment horizontal="center" vertical="center" wrapText="1"/>
    </xf>
    <xf numFmtId="0" fontId="0" fillId="0" borderId="12" xfId="1" applyFont="1" applyBorder="1" applyAlignment="1">
      <alignment horizontal="center" vertical="center" wrapText="1"/>
    </xf>
    <xf numFmtId="0" fontId="10" fillId="10" borderId="18" xfId="83" applyNumberFormat="1" applyFont="1" applyFill="1" applyBorder="1" applyAlignment="1" applyProtection="1">
      <alignment horizontal="center" vertical="center" wrapText="1"/>
    </xf>
    <xf numFmtId="0" fontId="0" fillId="0" borderId="13" xfId="1" applyFont="1" applyBorder="1" applyAlignment="1">
      <alignment horizontal="center" vertical="center" wrapText="1"/>
    </xf>
    <xf numFmtId="0" fontId="24" fillId="0" borderId="25" xfId="1" applyFont="1" applyBorder="1" applyAlignment="1">
      <alignment vertical="center"/>
    </xf>
  </cellXfs>
  <cellStyles count="93">
    <cellStyle name="_x000d__x000a_JournalTemplate=C:\COMFO\CTALK\JOURSTD.TPL_x000d__x000a_LbStateAddress=3 3 0 251 1 89 2 311_x000d__x000a_LbStateJou" xfId="1"/>
    <cellStyle name="_x000d__x000a_JournalTemplate=C:\COMFO\CTALK\JOURSTD.TPL_x000d__x000a_LbStateAddress=3 3 0 251 1 89 2 311_x000d__x000a_LbStateJou 10" xfId="2"/>
    <cellStyle name="_x000d__x000a_JournalTemplate=C:\COMFO\CTALK\JOURSTD.TPL_x000d__x000a_LbStateAddress=3 3 0 251 1 89 2 311_x000d__x000a_LbStateJou 11" xfId="3"/>
    <cellStyle name="_x000d__x000a_JournalTemplate=C:\COMFO\CTALK\JOURSTD.TPL_x000d__x000a_LbStateAddress=3 3 0 251 1 89 2 311_x000d__x000a_LbStateJou 12" xfId="4"/>
    <cellStyle name="_x000d__x000a_JournalTemplate=C:\COMFO\CTALK\JOURSTD.TPL_x000d__x000a_LbStateAddress=3 3 0 251 1 89 2 311_x000d__x000a_LbStateJou 13" xfId="5"/>
    <cellStyle name="_x000d__x000a_JournalTemplate=C:\COMFO\CTALK\JOURSTD.TPL_x000d__x000a_LbStateAddress=3 3 0 251 1 89 2 311_x000d__x000a_LbStateJou 14" xfId="6"/>
    <cellStyle name="_x000d__x000a_JournalTemplate=C:\COMFO\CTALK\JOURSTD.TPL_x000d__x000a_LbStateAddress=3 3 0 251 1 89 2 311_x000d__x000a_LbStateJou 15" xfId="7"/>
    <cellStyle name="_x000d__x000a_JournalTemplate=C:\COMFO\CTALK\JOURSTD.TPL_x000d__x000a_LbStateAddress=3 3 0 251 1 89 2 311_x000d__x000a_LbStateJou 2" xfId="8"/>
    <cellStyle name="_x000d__x000a_JournalTemplate=C:\COMFO\CTALK\JOURSTD.TPL_x000d__x000a_LbStateAddress=3 3 0 251 1 89 2 311_x000d__x000a_LbStateJou 3" xfId="9"/>
    <cellStyle name="_x000d__x000a_JournalTemplate=C:\COMFO\CTALK\JOURSTD.TPL_x000d__x000a_LbStateAddress=3 3 0 251 1 89 2 311_x000d__x000a_LbStateJou 4" xfId="10"/>
    <cellStyle name="_x000d__x000a_JournalTemplate=C:\COMFO\CTALK\JOURSTD.TPL_x000d__x000a_LbStateAddress=3 3 0 251 1 89 2 311_x000d__x000a_LbStateJou 5" xfId="11"/>
    <cellStyle name="_x000d__x000a_JournalTemplate=C:\COMFO\CTALK\JOURSTD.TPL_x000d__x000a_LbStateAddress=3 3 0 251 1 89 2 311_x000d__x000a_LbStateJou 6" xfId="12"/>
    <cellStyle name="_x000d__x000a_JournalTemplate=C:\COMFO\CTALK\JOURSTD.TPL_x000d__x000a_LbStateAddress=3 3 0 251 1 89 2 311_x000d__x000a_LbStateJou 7" xfId="13"/>
    <cellStyle name="_x000d__x000a_JournalTemplate=C:\COMFO\CTALK\JOURSTD.TPL_x000d__x000a_LbStateAddress=3 3 0 251 1 89 2 311_x000d__x000a_LbStateJou 8" xfId="14"/>
    <cellStyle name="_x000d__x000a_JournalTemplate=C:\COMFO\CTALK\JOURSTD.TPL_x000d__x000a_LbStateAddress=3 3 0 251 1 89 2 311_x000d__x000a_LbStateJou 9" xfId="15"/>
    <cellStyle name="_x000d__x000a_JournalTemplate=C:\COMFO\CTALK\JOURSTD.TPL_x000d__x000a_LbStateAddress=3 3 0 251 1 89 2 311_x000d__x000a_LbStateJou_01. TS-TAR(i)-12-09" xfId="16"/>
    <cellStyle name="_x000d__x000a_JournalTemplate=C:\COMFO\CTALK\JOURSTD.TPL_x000d__x000a_LbStateAddress=3 3 0 251 1 89 2 311_x000d__x000a_LbStateJou_111028 KB Berekening nacalculaties_v2" xfId="17"/>
    <cellStyle name="_x000d__x000a_JournalTemplate=C:\COMFO\CTALK\JOURSTD.TPL_x000d__x000a_LbStateAddress=3 3 0 251 1 89 2 311_x000d__x000a_LbStateJou_111215 Berekening tarieven NMa_103582_interne versie" xfId="18"/>
    <cellStyle name="_x000d__x000a_JournalTemplate=C:\COMFO\CTALK\JOURSTD.TPL_x000d__x000a_LbStateAddress=3 3 0 251 1 89 2 311_x000d__x000a_LbStateJou_verdeling TI" xfId="19"/>
    <cellStyle name="Bad" xfId="20"/>
    <cellStyle name="Calculation" xfId="21"/>
    <cellStyle name="Check Cell" xfId="22"/>
    <cellStyle name="Euro" xfId="23"/>
    <cellStyle name="Explanatory Text" xfId="24"/>
    <cellStyle name="Good" xfId="25"/>
    <cellStyle name="Header" xfId="26"/>
    <cellStyle name="Heading 1" xfId="27"/>
    <cellStyle name="Heading 2" xfId="28"/>
    <cellStyle name="Heading 3" xfId="29"/>
    <cellStyle name="Heading 4" xfId="30"/>
    <cellStyle name="Hyperlink" xfId="31" builtinId="8"/>
    <cellStyle name="Hyperlink 2" xfId="32"/>
    <cellStyle name="Hyperlink_111215 Berekening tarieven NMa_103582_interne versie" xfId="33"/>
    <cellStyle name="Input" xfId="34"/>
    <cellStyle name="Komma" xfId="35" builtinId="3"/>
    <cellStyle name="Komma 10" xfId="36"/>
    <cellStyle name="Komma 13" xfId="37"/>
    <cellStyle name="Komma 2" xfId="38"/>
    <cellStyle name="Komma 2 2" xfId="39"/>
    <cellStyle name="Komma 3" xfId="40"/>
    <cellStyle name="Komma 4" xfId="41"/>
    <cellStyle name="Komma 5" xfId="42"/>
    <cellStyle name="Komma 6" xfId="43"/>
    <cellStyle name="Komma_Tarievenmandje - definitief4" xfId="44"/>
    <cellStyle name="Linked Cell" xfId="45"/>
    <cellStyle name="Neutral" xfId="46"/>
    <cellStyle name="Normal_# klanten" xfId="47"/>
    <cellStyle name="Note" xfId="48"/>
    <cellStyle name="Output" xfId="49"/>
    <cellStyle name="Percentages_oorzaken" xfId="50"/>
    <cellStyle name="Procent" xfId="51" builtinId="5"/>
    <cellStyle name="Procent 2" xfId="52"/>
    <cellStyle name="Procent 3" xfId="53"/>
    <cellStyle name="Standaard" xfId="0" builtinId="0"/>
    <cellStyle name="Standaard 11" xfId="54"/>
    <cellStyle name="Standaard 12" xfId="55"/>
    <cellStyle name="Standaard 13" xfId="56"/>
    <cellStyle name="Standaard 14" xfId="57"/>
    <cellStyle name="Standaard 15" xfId="58"/>
    <cellStyle name="Standaard 16" xfId="59"/>
    <cellStyle name="Standaard 17" xfId="60"/>
    <cellStyle name="Standaard 18" xfId="61"/>
    <cellStyle name="Standaard 19" xfId="62"/>
    <cellStyle name="Standaard 2" xfId="63"/>
    <cellStyle name="Standaard 20" xfId="64"/>
    <cellStyle name="Standaard 21" xfId="65"/>
    <cellStyle name="Standaard 22" xfId="66"/>
    <cellStyle name="Standaard 23" xfId="67"/>
    <cellStyle name="Standaard 24" xfId="68"/>
    <cellStyle name="Standaard 25" xfId="69"/>
    <cellStyle name="Standaard 3" xfId="70"/>
    <cellStyle name="Standaard 4" xfId="71"/>
    <cellStyle name="Standaard 5" xfId="72"/>
    <cellStyle name="Standaard 6" xfId="92"/>
    <cellStyle name="Standaard 7" xfId="73"/>
    <cellStyle name="Standaard 8" xfId="74"/>
    <cellStyle name="Standaard 9" xfId="75"/>
    <cellStyle name="Standaard_111028 KB Berekening nacalculaties_v2" xfId="76"/>
    <cellStyle name="Standaard_111103 Herberekening tarieven TenneT 2007" xfId="91"/>
    <cellStyle name="Standaard_Berekening tarieven intern_1" xfId="90"/>
    <cellStyle name="Standaard_CODATA-module proddata TenneT cpt" xfId="77"/>
    <cellStyle name="Standaard_CODATA-module proddata TenneT cpt_111215 Berekening tarieven NMa_103582_interne versie" xfId="78"/>
    <cellStyle name="Standaard_Handboek TSO (260202)" xfId="79"/>
    <cellStyle name="Standaard_Handboek TSO (260202)_TAR_Tab 3_Inkomsten TO 2012" xfId="80"/>
    <cellStyle name="Standaard_NG-TAR(i)-10-08 Concept" xfId="81"/>
    <cellStyle name="Standaard_Tabellen - CIV2" xfId="82"/>
    <cellStyle name="Standaard_Tarievenmand 2002" xfId="83"/>
    <cellStyle name="Standaard_Template Tarievenmand 2002" xfId="84"/>
    <cellStyle name="Standaard_test3" xfId="89"/>
    <cellStyle name="Title" xfId="85"/>
    <cellStyle name="Total" xfId="86"/>
    <cellStyle name="Valuta_DELT TM NE 2003 (3)" xfId="87"/>
    <cellStyle name="Warning Text" xfId="8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10</xdr:col>
      <xdr:colOff>76200</xdr:colOff>
      <xdr:row>8</xdr:row>
      <xdr:rowOff>9525</xdr:rowOff>
    </xdr:from>
    <xdr:to>
      <xdr:col>10</xdr:col>
      <xdr:colOff>390525</xdr:colOff>
      <xdr:row>35</xdr:row>
      <xdr:rowOff>0</xdr:rowOff>
    </xdr:to>
    <xdr:sp macro="" textlink="">
      <xdr:nvSpPr>
        <xdr:cNvPr id="2067" name="AutoShape 1"/>
        <xdr:cNvSpPr>
          <a:spLocks/>
        </xdr:cNvSpPr>
      </xdr:nvSpPr>
      <xdr:spPr bwMode="auto">
        <a:xfrm>
          <a:off x="8515350" y="1466850"/>
          <a:ext cx="314325" cy="4724400"/>
        </a:xfrm>
        <a:prstGeom prst="rightBrace">
          <a:avLst>
            <a:gd name="adj1" fmla="val 125253"/>
            <a:gd name="adj2" fmla="val 50000"/>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114300</xdr:colOff>
      <xdr:row>11</xdr:row>
      <xdr:rowOff>19050</xdr:rowOff>
    </xdr:from>
    <xdr:to>
      <xdr:col>4</xdr:col>
      <xdr:colOff>390525</xdr:colOff>
      <xdr:row>12</xdr:row>
      <xdr:rowOff>152400</xdr:rowOff>
    </xdr:to>
    <xdr:sp macro="" textlink="">
      <xdr:nvSpPr>
        <xdr:cNvPr id="2068" name="AutoShape 2"/>
        <xdr:cNvSpPr>
          <a:spLocks noChangeArrowheads="1"/>
        </xdr:cNvSpPr>
      </xdr:nvSpPr>
      <xdr:spPr bwMode="auto">
        <a:xfrm>
          <a:off x="2552700" y="1981200"/>
          <a:ext cx="276225" cy="295275"/>
        </a:xfrm>
        <a:prstGeom prst="rightArrow">
          <a:avLst>
            <a:gd name="adj1" fmla="val 50000"/>
            <a:gd name="adj2" fmla="val 25000"/>
          </a:avLst>
        </a:prstGeom>
        <a:solidFill>
          <a:srgbClr val="FFFFFF"/>
        </a:solidFill>
        <a:ln w="19050">
          <a:solidFill>
            <a:srgbClr val="000000"/>
          </a:solidFill>
          <a:miter lim="800000"/>
          <a:headEnd/>
          <a:tailEnd/>
        </a:ln>
      </xdr:spPr>
    </xdr:sp>
    <xdr:clientData/>
  </xdr:twoCellAnchor>
  <xdr:twoCellAnchor>
    <xdr:from>
      <xdr:col>4</xdr:col>
      <xdr:colOff>114300</xdr:colOff>
      <xdr:row>21</xdr:row>
      <xdr:rowOff>19050</xdr:rowOff>
    </xdr:from>
    <xdr:to>
      <xdr:col>4</xdr:col>
      <xdr:colOff>390525</xdr:colOff>
      <xdr:row>22</xdr:row>
      <xdr:rowOff>152400</xdr:rowOff>
    </xdr:to>
    <xdr:sp macro="" textlink="">
      <xdr:nvSpPr>
        <xdr:cNvPr id="2069" name="AutoShape 5"/>
        <xdr:cNvSpPr>
          <a:spLocks noChangeArrowheads="1"/>
        </xdr:cNvSpPr>
      </xdr:nvSpPr>
      <xdr:spPr bwMode="auto">
        <a:xfrm>
          <a:off x="2552700" y="3619500"/>
          <a:ext cx="276225" cy="295275"/>
        </a:xfrm>
        <a:prstGeom prst="rightArrow">
          <a:avLst>
            <a:gd name="adj1" fmla="val 50000"/>
            <a:gd name="adj2" fmla="val 25000"/>
          </a:avLst>
        </a:prstGeom>
        <a:solidFill>
          <a:srgbClr val="FFFFFF"/>
        </a:solidFill>
        <a:ln w="19050">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TI/STAF/Business%20Control/Onderhoud/ONH.007%20Segmentering/2008/Segmentering%202008/Definitief/Versie%2020091124/Analyse%20Uren%20BU-TI%20PwC%20Audit%202008.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isis.acm.local/05%20OI/02%20Persoon/Makkinga/TAR-NG/TAR%202011/2%20-%20Concept/NG-TAR(i)-10-08%20Conce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sis.acm.local/My%20Documents/Clients/TenneT/2009/Interim/Original%20Files/Nieuwe%20map/Database%20investeringen%202%20nov.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isis.acm.local/05%20Regulering/Tarieven%202005/6.%20Proces%20Gas/CODATA/040616%201%20BF%20NG-TA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energiekamer.nl/08%20Netten/Derde%20reguleringsperiode/RNB's/16.%20Ontwerpbesluiten%20x,q%20en%20rekenvolume/X-factor/Berekening%20X-factor,%20Bijlagen/Archief/060519%20MS%20correctie%20voor%20LUP.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isis.acm.local/DTe/ALGEMEEN/NEttarieven%202003/020729%20JBR%20Dataverzoek%20Tenne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energiekamer.nl/erik/infoverzoek/CBB/E%20deal%20definitief%2011-11-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isis.acm.local/CR/Afgeschermd/Cluster%20Control/00%20aNieuwe%20structuur/420%20-%20Overige%20verzoeken%20Energiekamer%20(DE)/50%20-%20Werkbestanden/indirecte%20OPEX%20en%20meerkosten%20WON/model%20segmentering%202008%20def%20SB.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isis.acm.local/DTe/ALGEMEEN/Tarieven%202003/Elektriciteit%20nettarieven/Output%20definitief/021015%20TM%20NE%202003%20Definitief%20UIT%20(3)/DELT%20TM%20NE%202003%2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isis.acm.local/DTE/ALGEMEEN/Tarieven/Tarieven%202002%20netbeheerders/AuditMod%20I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wC - Uren TI (top)"/>
      <sheetName val="PwC - Uren TI"/>
      <sheetName val="PwC - TI-projecten"/>
      <sheetName val="TenneT - Projecten TI"/>
      <sheetName val="Pivot IFS Afdelingsrapportages"/>
      <sheetName val="PwC - Afdelingen"/>
      <sheetName val="TenneT - Afdelingen"/>
      <sheetName val="TenneT - Locaties"/>
      <sheetName val="TenneT - WvD"/>
      <sheetName val="CLEAN DATA"/>
    </sheetNames>
    <sheetDataSet>
      <sheetData sheetId="0" refreshError="1"/>
      <sheetData sheetId="1" refreshError="1"/>
      <sheetData sheetId="2">
        <row r="1">
          <cell r="B1" t="str">
            <v>Project#</v>
          </cell>
          <cell r="C1" t="str">
            <v>Omschrijving</v>
          </cell>
          <cell r="D1" t="str">
            <v>Classificatie</v>
          </cell>
          <cell r="E1" t="str">
            <v>Original</v>
          </cell>
        </row>
        <row r="2">
          <cell r="B2">
            <v>2006</v>
          </cell>
          <cell r="C2" t="str">
            <v>Hoogeveen-Beilen, uitbreiding met 1 kabelcircuit 220 MVA, aansluiting GAVI</v>
          </cell>
          <cell r="D2" t="str">
            <v>220kV / 380kV</v>
          </cell>
        </row>
        <row r="3">
          <cell r="B3">
            <v>2007</v>
          </cell>
          <cell r="C3" t="str">
            <v>Dante-Weerdinge, uitbreiding met een 110-kV-verbinding 2x300 MVA</v>
          </cell>
          <cell r="D3" t="str">
            <v>WvD</v>
          </cell>
        </row>
        <row r="4">
          <cell r="B4">
            <v>2008</v>
          </cell>
          <cell r="C4" t="str">
            <v>Coevorden, uitbreiding met een 110-kV station</v>
          </cell>
          <cell r="D4" t="str">
            <v>110kV - 150kV</v>
          </cell>
        </row>
        <row r="5">
          <cell r="B5">
            <v>2009</v>
          </cell>
          <cell r="C5" t="str">
            <v>Coevorden-Combilijn, uitbreiding met een 110-kV-kabelcircuit 1x300 MVA</v>
          </cell>
          <cell r="D5" t="str">
            <v>110kV - 150kV</v>
          </cell>
        </row>
        <row r="6">
          <cell r="B6">
            <v>2010</v>
          </cell>
          <cell r="C6" t="str">
            <v>Dante-Combilijn, uitbreiding met een 110-kV-kabelcircuit 1x300 MVA</v>
          </cell>
          <cell r="D6" t="str">
            <v>110kV - 150kV</v>
          </cell>
        </row>
        <row r="7">
          <cell r="B7">
            <v>2011</v>
          </cell>
          <cell r="C7" t="str">
            <v>Coevorden-Hoogeveen, opwaardering verbinding naar 2x145 MVA</v>
          </cell>
          <cell r="D7" t="str">
            <v>110kV - 150kV</v>
          </cell>
        </row>
        <row r="8">
          <cell r="B8">
            <v>2024</v>
          </cell>
          <cell r="C8" t="str">
            <v>Bergen op Zoom, uitbreiding met een veld tbv transformator Essent</v>
          </cell>
          <cell r="D8" t="str">
            <v>WvD</v>
          </cell>
          <cell r="E8" t="str">
            <v>110kV - 150kV</v>
          </cell>
        </row>
        <row r="9">
          <cell r="B9">
            <v>2030</v>
          </cell>
          <cell r="C9" t="str">
            <v>Diverse verbindingen, aanbrengen valbeveiliging</v>
          </cell>
          <cell r="D9" t="str">
            <v>110kV - 150kV</v>
          </cell>
        </row>
        <row r="10">
          <cell r="B10">
            <v>2036</v>
          </cell>
          <cell r="C10" t="str">
            <v>Bergen op Zoom, uitbreiding met een veld tbv Windnet 70MW</v>
          </cell>
          <cell r="D10" t="str">
            <v>WvD</v>
          </cell>
          <cell r="E10" t="str">
            <v>110kV - 150kV</v>
          </cell>
        </row>
        <row r="11">
          <cell r="B11">
            <v>2037</v>
          </cell>
          <cell r="C11" t="str">
            <v>Eindhoven Noord, uitbreiding met een veld tbv Mapron</v>
          </cell>
          <cell r="D11" t="str">
            <v>WvD</v>
          </cell>
          <cell r="E11" t="str">
            <v>110kV - 150kV</v>
          </cell>
        </row>
        <row r="12">
          <cell r="B12">
            <v>2039</v>
          </cell>
          <cell r="C12" t="str">
            <v>Verbinding Krimpen Ommoord</v>
          </cell>
          <cell r="D12" t="str">
            <v>110kV - 150kV</v>
          </cell>
        </row>
        <row r="13">
          <cell r="B13">
            <v>2054</v>
          </cell>
          <cell r="C13" t="str">
            <v>Haaksbergen-Oele, uitbreiding met een 110-kV-verbinding @MVA</v>
          </cell>
          <cell r="D13" t="str">
            <v>110kV - 150kV</v>
          </cell>
        </row>
        <row r="14">
          <cell r="B14">
            <v>2057</v>
          </cell>
          <cell r="C14" t="str">
            <v>Ommoord, retrofit BISEP en renovatie secundair</v>
          </cell>
          <cell r="D14" t="str">
            <v>WvD</v>
          </cell>
          <cell r="E14" t="str">
            <v>110kV - 150kV</v>
          </cell>
        </row>
        <row r="15">
          <cell r="B15">
            <v>2071</v>
          </cell>
          <cell r="C15" t="str">
            <v>Ommoord, retrofit BISEP en renovatie secundair</v>
          </cell>
          <cell r="D15" t="str">
            <v>110kV - 150kV</v>
          </cell>
        </row>
        <row r="16">
          <cell r="B16">
            <v>2072</v>
          </cell>
          <cell r="C16" t="str">
            <v>Zoetemeer, retrofit BISEP en renovatie secundair</v>
          </cell>
          <cell r="D16" t="str">
            <v>110kV - 150kV</v>
          </cell>
        </row>
        <row r="17">
          <cell r="B17">
            <v>2074</v>
          </cell>
          <cell r="C17" t="str">
            <v>Tusveld-Urenco, verlegging gdp bij spoor (Regge en Dinkel)</v>
          </cell>
          <cell r="D17" t="str">
            <v>WvD</v>
          </cell>
          <cell r="E17" t="str">
            <v>110kV - 150kV</v>
          </cell>
        </row>
        <row r="18">
          <cell r="B18">
            <v>2075</v>
          </cell>
          <cell r="C18" t="str">
            <v>Weideweg-Oldenzaal, verkabeling Dalmeden</v>
          </cell>
          <cell r="D18" t="str">
            <v>WvD</v>
          </cell>
          <cell r="E18" t="str">
            <v>110kV - 150kV</v>
          </cell>
        </row>
        <row r="19">
          <cell r="B19">
            <v>2084</v>
          </cell>
          <cell r="C19" t="str">
            <v>Diemen-Ens, reconstructie Bloemendaler polder ivm verlegging A1</v>
          </cell>
          <cell r="D19" t="str">
            <v>WvD</v>
          </cell>
          <cell r="E19" t="str">
            <v>220kV / 380kV</v>
          </cell>
        </row>
        <row r="20">
          <cell r="B20">
            <v>2119</v>
          </cell>
          <cell r="C20" t="str">
            <v>Hemweg, uitbreiding met één veld tbv Twingo 500 MW</v>
          </cell>
          <cell r="D20" t="str">
            <v>WvD</v>
          </cell>
          <cell r="E20" t="str">
            <v>110kV - 150kV</v>
          </cell>
        </row>
        <row r="21">
          <cell r="B21">
            <v>2138</v>
          </cell>
          <cell r="C21" t="str">
            <v>Helmond Oost, uitbreiding met een veld tbv transformator Essent</v>
          </cell>
          <cell r="D21" t="str">
            <v>WvD</v>
          </cell>
          <cell r="E21" t="str">
            <v>110kV - 150kV</v>
          </cell>
        </row>
        <row r="22">
          <cell r="B22">
            <v>2139</v>
          </cell>
          <cell r="C22" t="str">
            <v>Horst, uitbreiding met een veld tbv Essent</v>
          </cell>
          <cell r="D22" t="str">
            <v>WvD</v>
          </cell>
          <cell r="E22" t="str">
            <v>110kV - 150kV</v>
          </cell>
        </row>
        <row r="23">
          <cell r="B23">
            <v>2149</v>
          </cell>
          <cell r="C23" t="str">
            <v xml:space="preserve">Hessenweg-Weteringkade-Harculo, verhoging transportcapaciteit </v>
          </cell>
          <cell r="D23" t="str">
            <v>110kV - 150kV</v>
          </cell>
        </row>
        <row r="24">
          <cell r="B24">
            <v>2150</v>
          </cell>
          <cell r="C24" t="str">
            <v>Goor-Hengelo Weideweg, uitbreiding met één circuit</v>
          </cell>
          <cell r="D24" t="str">
            <v>110kV - 150kV</v>
          </cell>
        </row>
        <row r="25">
          <cell r="B25">
            <v>2156</v>
          </cell>
          <cell r="C25" t="str">
            <v>Roosendaal, uitbreiding met twee velden tbv Sita</v>
          </cell>
          <cell r="D25" t="str">
            <v>WvD</v>
          </cell>
          <cell r="E25" t="str">
            <v>110kV - 150kV</v>
          </cell>
        </row>
        <row r="26">
          <cell r="B26">
            <v>2157</v>
          </cell>
          <cell r="C26" t="str">
            <v>Oterleek, uitbreiding met twee velden tbv TAQA 100 MW</v>
          </cell>
          <cell r="D26" t="str">
            <v>WvD</v>
          </cell>
          <cell r="E26" t="str">
            <v>110kV - 150kV</v>
          </cell>
        </row>
        <row r="27">
          <cell r="B27">
            <v>2177</v>
          </cell>
          <cell r="C27" t="str">
            <v>Verbinding Ommoord Rotterdam Marconistraat</v>
          </cell>
          <cell r="D27" t="str">
            <v>WvD</v>
          </cell>
        </row>
        <row r="28">
          <cell r="B28">
            <v>217370</v>
          </cell>
          <cell r="C28" t="str">
            <v>Blindstroomcompensatiemiddelen</v>
          </cell>
          <cell r="D28" t="str">
            <v>220kV / 380kV</v>
          </cell>
        </row>
        <row r="29">
          <cell r="B29">
            <v>2</v>
          </cell>
          <cell r="C29" t="str">
            <v>Westerlee, uitbreiding met een 380-kV station</v>
          </cell>
          <cell r="D29" t="str">
            <v>220kV / 380kV</v>
          </cell>
        </row>
        <row r="30">
          <cell r="B30">
            <v>3</v>
          </cell>
          <cell r="C30" t="str">
            <v>Wateringen, uitbreiding met een 380-kV-station</v>
          </cell>
          <cell r="D30" t="str">
            <v>220kV / 380kV</v>
          </cell>
        </row>
        <row r="31">
          <cell r="B31">
            <v>4</v>
          </cell>
          <cell r="C31" t="str">
            <v>Bleiswijk, uitbreiding tot 380-kV-HIS-dubbelrailstation</v>
          </cell>
          <cell r="D31" t="str">
            <v>220kV / 380kV</v>
          </cell>
        </row>
        <row r="32">
          <cell r="B32">
            <v>5</v>
          </cell>
          <cell r="C32" t="str">
            <v>Wateringen-Bleiswijk, uitbreiding met een 380-kV-verbinding</v>
          </cell>
          <cell r="D32" t="str">
            <v>220kV / 380kV</v>
          </cell>
        </row>
        <row r="33">
          <cell r="B33">
            <v>6</v>
          </cell>
          <cell r="C33" t="str">
            <v>Maasvlakte-Westerlee, verdubbeling capaciteits kabels Waterkruising</v>
          </cell>
          <cell r="D33" t="str">
            <v>220kV / 380kV</v>
          </cell>
        </row>
        <row r="34">
          <cell r="B34">
            <v>7</v>
          </cell>
          <cell r="C34" t="str">
            <v>Bleiswijk-Beverwijk, uitbreiding met een 380-kV-verbinding</v>
          </cell>
          <cell r="D34" t="str">
            <v>220kV / 380kV</v>
          </cell>
        </row>
        <row r="35">
          <cell r="B35">
            <v>10</v>
          </cell>
          <cell r="C35" t="str">
            <v>Hengelo, uitbreiding met derde transformator</v>
          </cell>
          <cell r="D35" t="str">
            <v>220kV / 380kV</v>
          </cell>
        </row>
        <row r="36">
          <cell r="B36">
            <v>11</v>
          </cell>
          <cell r="C36" t="str">
            <v>Meeden, uitbreiding met tweede transformator</v>
          </cell>
          <cell r="D36" t="str">
            <v>220kV / 380kV</v>
          </cell>
        </row>
        <row r="37">
          <cell r="B37">
            <v>12</v>
          </cell>
          <cell r="C37" t="str">
            <v>Breukelen, 7e transformator FGU-net, locatie B4</v>
          </cell>
          <cell r="D37" t="str">
            <v>220kV / 380kV</v>
          </cell>
        </row>
        <row r="38">
          <cell r="B38">
            <v>14</v>
          </cell>
          <cell r="C38" t="str">
            <v>Lelystad, uitbreiding tot dubbelrailsysteem</v>
          </cell>
          <cell r="D38" t="str">
            <v>220kV / 380kV</v>
          </cell>
        </row>
        <row r="39">
          <cell r="B39">
            <v>15</v>
          </cell>
          <cell r="C39" t="str">
            <v>Simonshaven, uitbreiding met een 380-kV-station</v>
          </cell>
          <cell r="D39" t="str">
            <v>220kV / 380kV</v>
          </cell>
        </row>
        <row r="40">
          <cell r="B40">
            <v>16</v>
          </cell>
          <cell r="C40" t="str">
            <v>Zwolle, uitbreiding met een 380/110-kV-transformator</v>
          </cell>
          <cell r="D40" t="str">
            <v>220kV / 380kV</v>
          </cell>
        </row>
        <row r="41">
          <cell r="B41">
            <v>17</v>
          </cell>
          <cell r="C41" t="str">
            <v>Geertruidenberg, uitbreiding met derde transformator</v>
          </cell>
          <cell r="D41" t="str">
            <v>220kV / 380kV</v>
          </cell>
        </row>
        <row r="42">
          <cell r="B42">
            <v>21</v>
          </cell>
          <cell r="C42" t="str">
            <v>Diverse 220-kV-stations, renovatie secundaire installaties</v>
          </cell>
          <cell r="D42" t="str">
            <v>220kV / 380kV</v>
          </cell>
        </row>
        <row r="43">
          <cell r="B43">
            <v>24</v>
          </cell>
          <cell r="C43" t="str">
            <v>Vervanging transformator 220/110 kV (stelpost)</v>
          </cell>
          <cell r="D43" t="str">
            <v>220kV / 380kV</v>
          </cell>
        </row>
        <row r="44">
          <cell r="B44">
            <v>26</v>
          </cell>
          <cell r="C44" t="str">
            <v>Dod4, vervanging transformator TR403</v>
          </cell>
          <cell r="D44" t="str">
            <v>220kV / 380kV</v>
          </cell>
        </row>
        <row r="45">
          <cell r="B45">
            <v>27</v>
          </cell>
          <cell r="C45" t="str">
            <v>Vvl2, vervanging transformator TR201</v>
          </cell>
          <cell r="D45" t="str">
            <v>220kV / 380kV</v>
          </cell>
        </row>
        <row r="46">
          <cell r="B46">
            <v>28</v>
          </cell>
          <cell r="C46" t="str">
            <v>Ehv4, vervanging transformator TR403 en TR404</v>
          </cell>
          <cell r="D46" t="str">
            <v>220kV / 380kV</v>
          </cell>
        </row>
        <row r="47">
          <cell r="B47">
            <v>29</v>
          </cell>
          <cell r="C47" t="str">
            <v>Zyv2, vervanging transformator TR202</v>
          </cell>
          <cell r="D47" t="str">
            <v>220kV / 380kV</v>
          </cell>
        </row>
        <row r="48">
          <cell r="B48">
            <v>30</v>
          </cell>
          <cell r="C48" t="str">
            <v>Diverse 220-kV-stations, Vervanging vermogensschakelaars</v>
          </cell>
          <cell r="D48" t="str">
            <v>220kV / 380kV</v>
          </cell>
        </row>
        <row r="49">
          <cell r="B49">
            <v>31</v>
          </cell>
          <cell r="C49" t="str">
            <v>Mbt4,  vervanging transformator TR401en TR402</v>
          </cell>
          <cell r="D49" t="str">
            <v>220kV / 380kV</v>
          </cell>
        </row>
        <row r="50">
          <cell r="B50">
            <v>32</v>
          </cell>
          <cell r="C50" t="str">
            <v>Dim4,  vervanging transformator TR402</v>
          </cell>
          <cell r="D50" t="str">
            <v>220kV / 380kV</v>
          </cell>
        </row>
        <row r="51">
          <cell r="B51">
            <v>33</v>
          </cell>
          <cell r="C51" t="str">
            <v>Vvl2, vervanging transformator TR202</v>
          </cell>
          <cell r="D51" t="str">
            <v>220kV / 380kV</v>
          </cell>
        </row>
        <row r="52">
          <cell r="B52">
            <v>34</v>
          </cell>
          <cell r="C52" t="str">
            <v>KIJ4, vervanging transformator TR403</v>
          </cell>
          <cell r="D52" t="str">
            <v>220kV / 380kV</v>
          </cell>
        </row>
        <row r="53">
          <cell r="B53">
            <v>35</v>
          </cell>
          <cell r="C53" t="str">
            <v>Diverse 380-kV-stations, vervanging vermogenschakelaars</v>
          </cell>
          <cell r="D53" t="str">
            <v>220kV / 380kV</v>
          </cell>
        </row>
        <row r="54">
          <cell r="B54">
            <v>36</v>
          </cell>
          <cell r="C54" t="str">
            <v>Gtb4, vervanging transformator TR401 en TR402</v>
          </cell>
          <cell r="D54" t="str">
            <v>220kV / 380kV</v>
          </cell>
        </row>
        <row r="55">
          <cell r="B55">
            <v>39</v>
          </cell>
          <cell r="C55" t="str">
            <v>Maasvlakte, aansluiting MW-1 en MV-2</v>
          </cell>
          <cell r="D55" t="str">
            <v>WvD</v>
          </cell>
          <cell r="E55" t="str">
            <v>220kV / 380kV</v>
          </cell>
        </row>
        <row r="56">
          <cell r="B56">
            <v>41</v>
          </cell>
          <cell r="C56" t="str">
            <v>Maasbracht, uitbreiding met 2 velden tbv Essent 2x320 MW</v>
          </cell>
          <cell r="D56" t="str">
            <v>WvD</v>
          </cell>
          <cell r="E56" t="str">
            <v>220kV / 380kV</v>
          </cell>
        </row>
        <row r="57">
          <cell r="B57">
            <v>42</v>
          </cell>
          <cell r="C57" t="str">
            <v>Simonshaven, uitbreiding met 1 veld tbv Intergen REC 1X400 MW</v>
          </cell>
          <cell r="D57" t="str">
            <v>WvD</v>
          </cell>
          <cell r="E57" t="str">
            <v>220kV / 380kV</v>
          </cell>
        </row>
        <row r="58">
          <cell r="B58">
            <v>43</v>
          </cell>
          <cell r="C58" t="str">
            <v>Lelystad, uitbreiding met 1 veld tbv Electrabel 400 MW</v>
          </cell>
          <cell r="D58" t="str">
            <v>WvD</v>
          </cell>
          <cell r="E58" t="str">
            <v>220kV / 380kV</v>
          </cell>
        </row>
        <row r="59">
          <cell r="B59">
            <v>44</v>
          </cell>
          <cell r="C59" t="str">
            <v>Maasvlakte, uitbreiding met 1 veld tbv EnecoGen 2x400 MW</v>
          </cell>
          <cell r="D59" t="str">
            <v>WvD</v>
          </cell>
          <cell r="E59" t="str">
            <v>220kV / 380kV</v>
          </cell>
        </row>
        <row r="60">
          <cell r="B60">
            <v>45</v>
          </cell>
          <cell r="C60" t="str">
            <v>Maasvlakte, uitbreiding metr 1 veld tbv E.On 1050 MW</v>
          </cell>
          <cell r="D60" t="str">
            <v>WvD</v>
          </cell>
          <cell r="E60" t="str">
            <v>220kV / 380kV</v>
          </cell>
        </row>
        <row r="61">
          <cell r="B61">
            <v>46</v>
          </cell>
          <cell r="C61" t="str">
            <v>Maasvlakte, uitbreiding met 1 veld tbv BritNed 1000MW</v>
          </cell>
          <cell r="D61" t="str">
            <v>WvD</v>
          </cell>
          <cell r="E61" t="str">
            <v>220kV / 380kV</v>
          </cell>
        </row>
        <row r="62">
          <cell r="B62">
            <v>49</v>
          </cell>
          <cell r="C62" t="str">
            <v>Zwolle-Hengelo, reconstructie mast 110 tot 114 (Almelo)</v>
          </cell>
          <cell r="D62" t="str">
            <v>WvD</v>
          </cell>
          <cell r="E62" t="str">
            <v>220kV / 380kV</v>
          </cell>
        </row>
        <row r="63">
          <cell r="B63">
            <v>50</v>
          </cell>
          <cell r="C63" t="str">
            <v>Oostzaan-Diemen, reconstructie mast 3 tot 8 (Landsmeer)</v>
          </cell>
          <cell r="D63" t="str">
            <v>WvD</v>
          </cell>
          <cell r="E63" t="str">
            <v>220kV / 380kV</v>
          </cell>
        </row>
        <row r="64">
          <cell r="B64">
            <v>51</v>
          </cell>
          <cell r="C64" t="str">
            <v>Eindhoven-Maasbracht, reconstructie mast 102 tot 115 (Helmond)</v>
          </cell>
          <cell r="D64" t="str">
            <v>WvD</v>
          </cell>
          <cell r="E64" t="str">
            <v>220kV / 380kV</v>
          </cell>
        </row>
        <row r="65">
          <cell r="B65">
            <v>52</v>
          </cell>
          <cell r="C65" t="str">
            <v>Wateringen, uitbreiding met een 150-kV-station</v>
          </cell>
          <cell r="D65" t="str">
            <v>110kV - 150kV</v>
          </cell>
        </row>
        <row r="66">
          <cell r="B66">
            <v>55</v>
          </cell>
          <cell r="C66" t="str">
            <v>Sassenheim-Haarlemmermeer, opwaardering transportcapaciteit</v>
          </cell>
          <cell r="D66" t="str">
            <v>110kV - 150kV</v>
          </cell>
        </row>
        <row r="67">
          <cell r="B67">
            <v>56</v>
          </cell>
          <cell r="C67" t="str">
            <v>Ypenburg,  uitbreiding met een 150-kV-station</v>
          </cell>
          <cell r="D67" t="str">
            <v>110kV - 150kV</v>
          </cell>
        </row>
        <row r="68">
          <cell r="B68">
            <v>58</v>
          </cell>
          <cell r="C68" t="str">
            <v>De Lier, uitbreiding met een 150-kV-station</v>
          </cell>
          <cell r="D68" t="str">
            <v>110kV - 150kV</v>
          </cell>
        </row>
        <row r="69">
          <cell r="B69">
            <v>59</v>
          </cell>
          <cell r="C69" t="str">
            <v>Wateringen-Ypenburg, uitbreiding met een 150-kV-kabelcircuit 300 MVA</v>
          </cell>
          <cell r="D69" t="str">
            <v>110kV - 150kV</v>
          </cell>
        </row>
        <row r="70">
          <cell r="B70">
            <v>63</v>
          </cell>
          <cell r="C70" t="str">
            <v>Uitbreiding telecomnetwerk tbv integratie EMS-systemen</v>
          </cell>
          <cell r="D70" t="str">
            <v>110kV - 150kV</v>
          </cell>
        </row>
        <row r="71">
          <cell r="B71">
            <v>68</v>
          </cell>
          <cell r="C71" t="str">
            <v>Rotterdam Waalhaven, vervanging transformatorkabels</v>
          </cell>
          <cell r="D71" t="str">
            <v>110kV - 150kV</v>
          </cell>
        </row>
        <row r="72">
          <cell r="B72">
            <v>71</v>
          </cell>
          <cell r="C72" t="str">
            <v>Ommoord, retrofit BISEP en renovatie secundair</v>
          </cell>
          <cell r="D72" t="str">
            <v>110kV - 150kV</v>
          </cell>
        </row>
        <row r="73">
          <cell r="B73">
            <v>72</v>
          </cell>
          <cell r="C73" t="str">
            <v>Zoetermeer, retrofit BISEP en renovatie secundair</v>
          </cell>
          <cell r="D73" t="str">
            <v>110kV - 150kV</v>
          </cell>
        </row>
        <row r="74">
          <cell r="B74">
            <v>73</v>
          </cell>
          <cell r="C74" t="str">
            <v>Dordrecht Noordendijk, vervanging transformator Tr1</v>
          </cell>
          <cell r="D74" t="str">
            <v>110kV - 150kV</v>
          </cell>
        </row>
        <row r="75">
          <cell r="B75">
            <v>74</v>
          </cell>
          <cell r="C75" t="str">
            <v>Alphen, retrofit BISEP en renovatie secundair</v>
          </cell>
          <cell r="D75" t="str">
            <v>110kV - 150kV</v>
          </cell>
        </row>
        <row r="76">
          <cell r="B76">
            <v>75</v>
          </cell>
          <cell r="C76" t="str">
            <v>Krimpen renovatie, primaire en secundaire installaties</v>
          </cell>
          <cell r="D76" t="str">
            <v>110kV - 150kV</v>
          </cell>
        </row>
        <row r="77">
          <cell r="B77">
            <v>76</v>
          </cell>
          <cell r="C77" t="str">
            <v>Gouda, vervanging transformator Tr4</v>
          </cell>
          <cell r="D77" t="str">
            <v>110kV - 150kV</v>
          </cell>
        </row>
        <row r="78">
          <cell r="B78">
            <v>77</v>
          </cell>
          <cell r="C78" t="str">
            <v>Leiden, vervanging transformator Tr4</v>
          </cell>
          <cell r="D78" t="str">
            <v>110kV - 150kV</v>
          </cell>
        </row>
        <row r="79">
          <cell r="B79">
            <v>78</v>
          </cell>
          <cell r="C79" t="str">
            <v>Diverse 150-kV-stations, vervanging vermogenschakelaars</v>
          </cell>
          <cell r="D79" t="str">
            <v>110kV - 150kV</v>
          </cell>
        </row>
        <row r="80">
          <cell r="B80">
            <v>79</v>
          </cell>
          <cell r="C80" t="str">
            <v>Vervanging, 150-kV-transformator (stelpost)</v>
          </cell>
          <cell r="D80" t="str">
            <v>110kV - 150kV</v>
          </cell>
        </row>
        <row r="81">
          <cell r="B81">
            <v>80</v>
          </cell>
          <cell r="C81" t="str">
            <v>Rijswijk, vervanging schakel-en secundaire installatie</v>
          </cell>
          <cell r="D81" t="str">
            <v>110kV - 150kV</v>
          </cell>
        </row>
        <row r="82">
          <cell r="B82">
            <v>81</v>
          </cell>
          <cell r="C82" t="str">
            <v>Voorburg-Leiden, verkabeling mast 23-26/27 in de Voorse Kreek</v>
          </cell>
          <cell r="D82" t="str">
            <v>WvD</v>
          </cell>
          <cell r="E82" t="str">
            <v>110kV - 150kV</v>
          </cell>
        </row>
        <row r="83">
          <cell r="B83">
            <v>82</v>
          </cell>
          <cell r="C83" t="str">
            <v>RtM-Dft, verkabeling mast 1 tot 3 (Schieveste)</v>
          </cell>
          <cell r="D83" t="str">
            <v>WvD</v>
          </cell>
          <cell r="E83" t="str">
            <v>110kV - 150kV</v>
          </cell>
        </row>
        <row r="84">
          <cell r="B84">
            <v>85</v>
          </cell>
          <cell r="C84" t="str">
            <v>Ypenburg-Voorburg, uitbreiding met een 150-kV-kabelcircuit 300 MVA</v>
          </cell>
          <cell r="D84" t="str">
            <v>110kV - 150kV</v>
          </cell>
        </row>
        <row r="85">
          <cell r="B85">
            <v>86</v>
          </cell>
          <cell r="C85" t="str">
            <v>Wateringen-Delft, opwaardering naar 2x300 MVA</v>
          </cell>
          <cell r="D85" t="str">
            <v>110kV - 150kV</v>
          </cell>
        </row>
        <row r="86">
          <cell r="B86">
            <v>87</v>
          </cell>
          <cell r="C86" t="str">
            <v xml:space="preserve">Wateringen-Rijswijk, uitbreiding met smoorspoelen 300 MVA, </v>
          </cell>
          <cell r="D86" t="str">
            <v>110kV - 150kV</v>
          </cell>
        </row>
        <row r="87">
          <cell r="B87">
            <v>88</v>
          </cell>
          <cell r="C87" t="str">
            <v xml:space="preserve">Krimpen-Gouda, uitbreiding met smoorspoelen 300 MVA, </v>
          </cell>
          <cell r="D87" t="str">
            <v>110kV - 150kV</v>
          </cell>
        </row>
        <row r="88">
          <cell r="B88">
            <v>89</v>
          </cell>
          <cell r="C88" t="str">
            <v>Westerlee-Wateringen, uitbreiding met een 380-kV-verbinding</v>
          </cell>
          <cell r="D88" t="str">
            <v>220kV / 380kV</v>
          </cell>
        </row>
        <row r="89">
          <cell r="B89">
            <v>90</v>
          </cell>
          <cell r="C89" t="str">
            <v>Eem4, uitbreiding met 2 velden tbv Nuon 1400 MW</v>
          </cell>
          <cell r="D89" t="str">
            <v>WvD</v>
          </cell>
          <cell r="E89" t="str">
            <v>220kV / 380kV</v>
          </cell>
        </row>
        <row r="90">
          <cell r="B90">
            <v>91</v>
          </cell>
          <cell r="C90" t="str">
            <v>Maasvlakte, uitbreiding met 1 veld tbv Electrabel 750 MW</v>
          </cell>
          <cell r="D90" t="str">
            <v>WvD</v>
          </cell>
          <cell r="E90" t="str">
            <v>220kV / 380kV</v>
          </cell>
        </row>
        <row r="91">
          <cell r="B91">
            <v>95</v>
          </cell>
          <cell r="C91" t="str">
            <v>Eem4, uitbreiding met 2 velden tbv RWE 2x800 MW</v>
          </cell>
          <cell r="D91" t="str">
            <v>WvD</v>
          </cell>
          <cell r="E91" t="str">
            <v>220kV / 380kV</v>
          </cell>
        </row>
        <row r="92">
          <cell r="B92">
            <v>97</v>
          </cell>
          <cell r="C92" t="str">
            <v>Ozn-Dim, reconstructie mast 32 tot 35 ivm EM-velden (IJburg)</v>
          </cell>
          <cell r="D92" t="str">
            <v>WvD</v>
          </cell>
          <cell r="E92" t="str">
            <v>220kV / 380kV</v>
          </cell>
        </row>
        <row r="93">
          <cell r="B93">
            <v>98</v>
          </cell>
          <cell r="C93" t="str">
            <v>Power Quality, meting harmonischen in het 220- en 380-kV-net</v>
          </cell>
          <cell r="D93" t="str">
            <v>220kV / 380kV</v>
          </cell>
        </row>
        <row r="94">
          <cell r="B94">
            <v>99</v>
          </cell>
          <cell r="C94" t="str">
            <v>TenSec, uitbreiding toegangscontrole 11 cruciale 380-kV- stations</v>
          </cell>
          <cell r="D94" t="str">
            <v>220kV / 380kV</v>
          </cell>
        </row>
        <row r="95">
          <cell r="B95">
            <v>100</v>
          </cell>
          <cell r="C95" t="str">
            <v>TenSec, uitbreiding toegangscontrole 13 vitale 380-kV-stations</v>
          </cell>
          <cell r="D95" t="str">
            <v>220kV / 380kV</v>
          </cell>
        </row>
        <row r="96">
          <cell r="B96">
            <v>101</v>
          </cell>
          <cell r="C96" t="str">
            <v>TenSec, uitbreiding toegangscontrole 3 vitale 150-kV-stations</v>
          </cell>
          <cell r="D96" t="str">
            <v>110kV - 150kV</v>
          </cell>
        </row>
        <row r="97">
          <cell r="B97">
            <v>102</v>
          </cell>
          <cell r="C97" t="str">
            <v>TenSec, uitbreiding toegangscontrole 9 normale 220-kv-stations</v>
          </cell>
          <cell r="D97" t="str">
            <v>220kV / 380kV</v>
          </cell>
        </row>
        <row r="98">
          <cell r="B98">
            <v>103</v>
          </cell>
          <cell r="C98" t="str">
            <v>TenSec, uitbreiding toegangscontrole 15 normale 150-kV-stations</v>
          </cell>
          <cell r="D98" t="str">
            <v>110kV - 150kV</v>
          </cell>
        </row>
        <row r="99">
          <cell r="B99">
            <v>104</v>
          </cell>
          <cell r="C99" t="str">
            <v>TenSec, Hoofdkantoor Arnhem</v>
          </cell>
          <cell r="D99" t="str">
            <v>220kV / 380kV</v>
          </cell>
        </row>
        <row r="100">
          <cell r="B100">
            <v>105</v>
          </cell>
          <cell r="C100" t="str">
            <v>Veiligheidsbeleid, uitbreiding toegangscontrole 1 cruciaal 150-kV-stations</v>
          </cell>
          <cell r="D100" t="str">
            <v>110kV - 150kV</v>
          </cell>
        </row>
        <row r="101">
          <cell r="B101">
            <v>106</v>
          </cell>
          <cell r="C101" t="str">
            <v>Eem4, uitbreiding met 1 veld tbv Electrabel 750 MW</v>
          </cell>
          <cell r="D101" t="str">
            <v>WvD</v>
          </cell>
          <cell r="E101" t="str">
            <v>220kV / 380kV</v>
          </cell>
        </row>
        <row r="102">
          <cell r="B102">
            <v>107</v>
          </cell>
          <cell r="C102" t="str">
            <v>Beverwijk, uitbreiding tot dubbelrail 380-kV-station</v>
          </cell>
          <cell r="D102" t="str">
            <v>220kV / 380kV</v>
          </cell>
        </row>
        <row r="103">
          <cell r="B103">
            <v>108</v>
          </cell>
          <cell r="C103" t="str">
            <v>Schildmeer, uitbreiding met een 380-kV-station</v>
          </cell>
          <cell r="D103" t="str">
            <v>220kV / 380kV</v>
          </cell>
        </row>
        <row r="104">
          <cell r="B104">
            <v>109</v>
          </cell>
          <cell r="C104" t="str">
            <v>Telecom, uitbreiding met STM16-ringen</v>
          </cell>
          <cell r="D104" t="str">
            <v>220kV / 380kV</v>
          </cell>
        </row>
        <row r="105">
          <cell r="B105">
            <v>110</v>
          </cell>
          <cell r="C105" t="str">
            <v>Leiden en RtC, uitbreiding met noodstroomaggregaat</v>
          </cell>
          <cell r="D105" t="str">
            <v>110kV - 150kV</v>
          </cell>
        </row>
        <row r="106">
          <cell r="B106">
            <v>111</v>
          </cell>
          <cell r="C106" t="str">
            <v>Bmr en Lelystad, uitbreiding met noodstroomaggregaat</v>
          </cell>
          <cell r="D106" t="str">
            <v>220kV / 380kV</v>
          </cell>
        </row>
        <row r="107">
          <cell r="B107">
            <v>112</v>
          </cell>
          <cell r="C107" t="str">
            <v>Kleine projecten in Telecomsfeer</v>
          </cell>
          <cell r="D107" t="str">
            <v>220kV / 380kV</v>
          </cell>
        </row>
        <row r="108">
          <cell r="B108">
            <v>113</v>
          </cell>
          <cell r="C108" t="str">
            <v>Kleine projecten in de vervangingssfeer 220/380kV</v>
          </cell>
          <cell r="D108" t="str">
            <v>220kV / 380kV</v>
          </cell>
        </row>
        <row r="109">
          <cell r="B109">
            <v>114</v>
          </cell>
          <cell r="C109" t="str">
            <v>Rbp, vervanging railbeveiliging</v>
          </cell>
          <cell r="D109" t="str">
            <v>220kV / 380kV</v>
          </cell>
        </row>
        <row r="110">
          <cell r="B110">
            <v>116</v>
          </cell>
          <cell r="C110" t="str">
            <v>Mvl4-Wtl4, uitbreiding met smoorspoelen 2650 MVA, 18,3%</v>
          </cell>
          <cell r="D110" t="str">
            <v>220kV / 380kV</v>
          </cell>
        </row>
        <row r="111">
          <cell r="B111">
            <v>117</v>
          </cell>
          <cell r="C111" t="str">
            <v>Krimpen1, renovatie terrein tgv verzakkingen</v>
          </cell>
          <cell r="D111" t="str">
            <v>110kV - 150kV</v>
          </cell>
        </row>
        <row r="112">
          <cell r="B112">
            <v>118</v>
          </cell>
          <cell r="C112" t="str">
            <v>Krimpen4, renovatie terrein tgv verzakkingen</v>
          </cell>
          <cell r="D112" t="str">
            <v>220kV / 380kV</v>
          </cell>
        </row>
        <row r="113">
          <cell r="B113">
            <v>119</v>
          </cell>
          <cell r="C113" t="str">
            <v>Leiden, vervanging 50-kV-kabels</v>
          </cell>
          <cell r="D113" t="str">
            <v>110kV - 150kV</v>
          </cell>
        </row>
        <row r="114">
          <cell r="B114">
            <v>120</v>
          </cell>
          <cell r="C114" t="str">
            <v>Kleine projecten in vervangingssfeer 150 kV</v>
          </cell>
          <cell r="D114" t="str">
            <v>110kV - 150kV</v>
          </cell>
        </row>
        <row r="115">
          <cell r="B115">
            <v>122</v>
          </cell>
          <cell r="C115" t="str">
            <v>Div. locaties 380-kV, vervanging hekwerken</v>
          </cell>
          <cell r="D115" t="str">
            <v>220kV / 380kV</v>
          </cell>
        </row>
        <row r="116">
          <cell r="B116">
            <v>123</v>
          </cell>
          <cell r="C116" t="str">
            <v>Div. locaties 150-kV, vervanging hekwerken</v>
          </cell>
          <cell r="D116" t="str">
            <v>110kV - 150kV</v>
          </cell>
        </row>
        <row r="117">
          <cell r="B117">
            <v>124</v>
          </cell>
          <cell r="C117" t="str">
            <v>Alphen, omlegging telecomkabel</v>
          </cell>
          <cell r="D117" t="str">
            <v>WvD</v>
          </cell>
          <cell r="E117" t="str">
            <v>110kV - 150kV</v>
          </cell>
        </row>
        <row r="118">
          <cell r="B118">
            <v>125</v>
          </cell>
          <cell r="C118" t="str">
            <v>Eem2, uitbreiding met 2 velden tbv distributienet Essent (Windpark)</v>
          </cell>
          <cell r="D118" t="str">
            <v>WvD</v>
          </cell>
          <cell r="E118" t="str">
            <v>220kV / 380kV</v>
          </cell>
        </row>
        <row r="119">
          <cell r="B119">
            <v>126</v>
          </cell>
          <cell r="C119" t="str">
            <v>Gtb4, uitbreiding met 1 veld tbv Essent 800 MW</v>
          </cell>
          <cell r="D119" t="str">
            <v>WvD</v>
          </cell>
          <cell r="E119" t="str">
            <v>220kV / 380kV</v>
          </cell>
        </row>
        <row r="120">
          <cell r="B120">
            <v>128</v>
          </cell>
          <cell r="C120" t="str">
            <v>Zoetermeer-Leiden, reconstructie kabelverbinding viaduct Leiden</v>
          </cell>
          <cell r="D120" t="str">
            <v>WvD</v>
          </cell>
          <cell r="E120" t="str">
            <v>110kV - 150kV</v>
          </cell>
        </row>
        <row r="121">
          <cell r="B121">
            <v>131</v>
          </cell>
          <cell r="C121" t="str">
            <v>Eem4, uitbreiding met 2 velden tbv Advanced Power 800-1200 MW</v>
          </cell>
          <cell r="D121" t="str">
            <v>WvD</v>
          </cell>
          <cell r="E121" t="str">
            <v>220kV / 380kV</v>
          </cell>
        </row>
        <row r="122">
          <cell r="B122">
            <v>132</v>
          </cell>
          <cell r="C122" t="str">
            <v>Alblasserdam, uitbreiding met 1 veld tbv Eneco</v>
          </cell>
          <cell r="D122" t="str">
            <v>WvD</v>
          </cell>
          <cell r="E122" t="str">
            <v>110kV - 150kV</v>
          </cell>
        </row>
        <row r="123">
          <cell r="B123">
            <v>133</v>
          </cell>
          <cell r="C123" t="str">
            <v>Doetinchem-Niederrhein, uitbreiding met een interconnector (tot grens)</v>
          </cell>
          <cell r="D123" t="str">
            <v>220kV / 380kV</v>
          </cell>
        </row>
        <row r="124">
          <cell r="B124">
            <v>135</v>
          </cell>
          <cell r="C124" t="str">
            <v>Borssele-Gtrd</v>
          </cell>
          <cell r="D124" t="str">
            <v>220kV / 380kV</v>
          </cell>
        </row>
        <row r="125">
          <cell r="B125">
            <v>136</v>
          </cell>
          <cell r="C125" t="str">
            <v>Maasvlakte, uitbr 1 veld</v>
          </cell>
          <cell r="D125" t="str">
            <v>WvD</v>
          </cell>
          <cell r="E125" t="str">
            <v>220kV / 380kV</v>
          </cell>
        </row>
        <row r="126">
          <cell r="B126">
            <v>137</v>
          </cell>
          <cell r="C126" t="str">
            <v>Delft Inrichting opslagplaats</v>
          </cell>
          <cell r="D126" t="str">
            <v>110kV - 150kV</v>
          </cell>
        </row>
        <row r="127">
          <cell r="B127">
            <v>138</v>
          </cell>
          <cell r="C127" t="str">
            <v>Eems4-EOS Magnum</v>
          </cell>
          <cell r="D127" t="str">
            <v>WvD</v>
          </cell>
          <cell r="E127" t="str">
            <v>220kV / 380kV</v>
          </cell>
        </row>
        <row r="128">
          <cell r="B128">
            <v>139</v>
          </cell>
          <cell r="C128" t="str">
            <v>EOS, uitbreiding 380kV</v>
          </cell>
          <cell r="D128" t="str">
            <v>220kV / 380kV</v>
          </cell>
        </row>
        <row r="129">
          <cell r="B129">
            <v>140</v>
          </cell>
          <cell r="C129" t="str">
            <v>Dim4 en Mvl4, vervanging blindstroomcompensatie</v>
          </cell>
          <cell r="D129" t="str">
            <v>220kV / 380kV</v>
          </cell>
        </row>
        <row r="130">
          <cell r="B130">
            <v>141</v>
          </cell>
          <cell r="C130" t="str">
            <v>BO Aansl. Essent Borssele 1650MW</v>
          </cell>
          <cell r="D130" t="str">
            <v>WvD</v>
          </cell>
          <cell r="E130" t="str">
            <v>220kV / 380kV</v>
          </cell>
        </row>
        <row r="131">
          <cell r="B131">
            <v>142</v>
          </cell>
          <cell r="C131" t="str">
            <v>BO VVL - HSW, opwaarderen transp.cap.</v>
          </cell>
          <cell r="D131" t="str">
            <v>220kV / 380kV</v>
          </cell>
        </row>
        <row r="132">
          <cell r="B132">
            <v>143</v>
          </cell>
          <cell r="C132" t="str">
            <v>Telecom, uitbr en digitalisering transmissienet ZH</v>
          </cell>
          <cell r="D132" t="str">
            <v>110kV - 150kV</v>
          </cell>
        </row>
        <row r="133">
          <cell r="B133">
            <v>144</v>
          </cell>
          <cell r="C133" t="str">
            <v>Eemshaven Oudeschip-Ens, Uitbr 380kV</v>
          </cell>
          <cell r="D133" t="str">
            <v>220kV / 380kV</v>
          </cell>
        </row>
        <row r="134">
          <cell r="B134">
            <v>145</v>
          </cell>
          <cell r="C134" t="str">
            <v>Borssele-Geertruidenberg, uitbr 380kV</v>
          </cell>
          <cell r="D134" t="str">
            <v>220kV / 380kV</v>
          </cell>
        </row>
        <row r="135">
          <cell r="B135">
            <v>146</v>
          </cell>
          <cell r="C135" t="str">
            <v>ENS-Diemen, opwaardering cap</v>
          </cell>
          <cell r="D135" t="str">
            <v>220kV / 380kV</v>
          </cell>
        </row>
        <row r="136">
          <cell r="B136">
            <v>147</v>
          </cell>
          <cell r="C136" t="str">
            <v>Delft, renovatie sec installaties</v>
          </cell>
          <cell r="D136" t="str">
            <v>110kV - 150kV</v>
          </cell>
        </row>
        <row r="137">
          <cell r="B137">
            <v>148</v>
          </cell>
          <cell r="C137" t="str">
            <v>Gouda, renovatie sec installaties</v>
          </cell>
          <cell r="D137" t="str">
            <v>110kV - 150kV</v>
          </cell>
        </row>
        <row r="138">
          <cell r="B138">
            <v>149</v>
          </cell>
          <cell r="C138" t="str">
            <v>Leiden, renovatie sec installaties</v>
          </cell>
          <cell r="D138" t="str">
            <v>110kV - 150kV</v>
          </cell>
        </row>
        <row r="139">
          <cell r="B139">
            <v>150</v>
          </cell>
          <cell r="C139" t="str">
            <v>Rijswijk, renovatie sec installaties</v>
          </cell>
          <cell r="D139" t="str">
            <v>110kV - 150kV</v>
          </cell>
        </row>
        <row r="140">
          <cell r="B140">
            <v>151</v>
          </cell>
          <cell r="C140" t="str">
            <v>Rotterdam centrum, renovatie sec installaties</v>
          </cell>
          <cell r="D140" t="str">
            <v>110kV - 150kV</v>
          </cell>
        </row>
        <row r="141">
          <cell r="B141">
            <v>152</v>
          </cell>
          <cell r="C141" t="str">
            <v>Voorburg, ren sec installaties</v>
          </cell>
          <cell r="D141" t="str">
            <v>110kV - 150kV</v>
          </cell>
        </row>
        <row r="142">
          <cell r="B142">
            <v>153</v>
          </cell>
          <cell r="C142" t="str">
            <v>Bergum, renovatie sec installaties</v>
          </cell>
          <cell r="D142" t="str">
            <v>220kV / 380kV</v>
          </cell>
        </row>
        <row r="143">
          <cell r="B143">
            <v>154</v>
          </cell>
          <cell r="C143" t="str">
            <v>Eemshaven, renovatie sec installaties</v>
          </cell>
          <cell r="D143" t="str">
            <v>220kV / 380kV</v>
          </cell>
        </row>
        <row r="144">
          <cell r="B144">
            <v>155</v>
          </cell>
          <cell r="C144" t="str">
            <v>Eemshaven Oost, renovatie sec installaties</v>
          </cell>
          <cell r="D144" t="str">
            <v>220kV / 380kV</v>
          </cell>
        </row>
        <row r="145">
          <cell r="B145">
            <v>156</v>
          </cell>
          <cell r="C145" t="str">
            <v>Ens, ren sec installaties</v>
          </cell>
          <cell r="D145" t="str">
            <v>220kV / 380kV</v>
          </cell>
        </row>
        <row r="146">
          <cell r="B146">
            <v>157</v>
          </cell>
          <cell r="C146" t="str">
            <v>Hessenweg, renovatie sec installaties</v>
          </cell>
          <cell r="D146" t="str">
            <v>220kV / 380kV</v>
          </cell>
        </row>
        <row r="147">
          <cell r="B147">
            <v>158</v>
          </cell>
          <cell r="C147" t="str">
            <v>Louwsmeer, ren sec installaties</v>
          </cell>
          <cell r="D147" t="str">
            <v>220kV / 380kV</v>
          </cell>
        </row>
        <row r="148">
          <cell r="B148">
            <v>159</v>
          </cell>
          <cell r="C148" t="str">
            <v>Meeden, renovatie sec installaties</v>
          </cell>
          <cell r="D148" t="str">
            <v>220kV / 380kV</v>
          </cell>
        </row>
        <row r="149">
          <cell r="B149">
            <v>160</v>
          </cell>
          <cell r="C149" t="str">
            <v>Oude Haske, renovatie sec installaties</v>
          </cell>
          <cell r="D149" t="str">
            <v>220kV / 380kV</v>
          </cell>
        </row>
        <row r="150">
          <cell r="B150">
            <v>161</v>
          </cell>
          <cell r="C150" t="str">
            <v>Robbenplaat, renovatie sec installaties</v>
          </cell>
          <cell r="D150" t="str">
            <v>220kV / 380kV</v>
          </cell>
        </row>
        <row r="151">
          <cell r="B151">
            <v>162</v>
          </cell>
          <cell r="C151" t="str">
            <v>Vierverlaten, renovatie sec installaties</v>
          </cell>
          <cell r="D151" t="str">
            <v>220kV / 380kV</v>
          </cell>
        </row>
        <row r="152">
          <cell r="B152">
            <v>163</v>
          </cell>
          <cell r="C152" t="str">
            <v>Weiwerd, renovatie sec installaties</v>
          </cell>
          <cell r="D152" t="str">
            <v>220kV / 380kV</v>
          </cell>
        </row>
        <row r="153">
          <cell r="B153">
            <v>164</v>
          </cell>
          <cell r="C153" t="str">
            <v>Zeyerveen, renovatie sec installaties</v>
          </cell>
          <cell r="D153" t="str">
            <v>220kV / 380kV</v>
          </cell>
        </row>
        <row r="154">
          <cell r="B154">
            <v>165</v>
          </cell>
          <cell r="C154" t="str">
            <v>Boxmeer, renovatie sec installaties</v>
          </cell>
          <cell r="D154" t="str">
            <v>220kV / 380kV</v>
          </cell>
        </row>
        <row r="155">
          <cell r="B155">
            <v>166</v>
          </cell>
          <cell r="C155" t="str">
            <v>Crayestein, renovatie sec installaties</v>
          </cell>
          <cell r="D155" t="str">
            <v>220kV / 380kV</v>
          </cell>
        </row>
        <row r="156">
          <cell r="B156">
            <v>167</v>
          </cell>
          <cell r="C156" t="str">
            <v>Diemen, renovatie sec installaties</v>
          </cell>
          <cell r="D156" t="str">
            <v>220kV / 380kV</v>
          </cell>
        </row>
        <row r="157">
          <cell r="B157">
            <v>168</v>
          </cell>
          <cell r="C157" t="str">
            <v>Dodewaard, renovatie sec installaties</v>
          </cell>
          <cell r="D157" t="str">
            <v>220kV / 380kV</v>
          </cell>
        </row>
        <row r="158">
          <cell r="B158">
            <v>169</v>
          </cell>
          <cell r="C158" t="str">
            <v>Doetinchem, renovatie sec installaties</v>
          </cell>
          <cell r="D158" t="str">
            <v>220kV / 380kV</v>
          </cell>
        </row>
        <row r="159">
          <cell r="B159">
            <v>170</v>
          </cell>
          <cell r="C159" t="str">
            <v>Eemshaven, renovatie sec installaties</v>
          </cell>
          <cell r="D159" t="str">
            <v>220kV / 380kV</v>
          </cell>
        </row>
        <row r="160">
          <cell r="B160">
            <v>171</v>
          </cell>
          <cell r="C160" t="str">
            <v>Eindhoven, renovatie sec installaties</v>
          </cell>
          <cell r="D160" t="str">
            <v>220kV / 380kV</v>
          </cell>
        </row>
        <row r="161">
          <cell r="B161">
            <v>172</v>
          </cell>
          <cell r="C161" t="str">
            <v>Ens, renovatie sec installaties</v>
          </cell>
          <cell r="D161" t="str">
            <v>220kV / 380kV</v>
          </cell>
        </row>
        <row r="162">
          <cell r="B162">
            <v>173</v>
          </cell>
          <cell r="C162" t="str">
            <v>Geertruidenberg, renovatie sec installaties</v>
          </cell>
          <cell r="D162" t="str">
            <v>220kV / 380kV</v>
          </cell>
        </row>
        <row r="163">
          <cell r="B163">
            <v>174</v>
          </cell>
          <cell r="C163" t="str">
            <v>Hengelo, renovatie sec installaties</v>
          </cell>
          <cell r="D163" t="str">
            <v>220kV / 380kV</v>
          </cell>
        </row>
        <row r="164">
          <cell r="B164">
            <v>175</v>
          </cell>
          <cell r="C164" t="str">
            <v>Krimpen, renovatie sec installaties</v>
          </cell>
          <cell r="D164" t="str">
            <v>220kV / 380kV</v>
          </cell>
        </row>
        <row r="165">
          <cell r="B165">
            <v>176</v>
          </cell>
          <cell r="C165" t="str">
            <v>Maasbracht, renovatie sec installaties</v>
          </cell>
          <cell r="D165" t="str">
            <v>220kV / 380kV</v>
          </cell>
        </row>
        <row r="166">
          <cell r="B166">
            <v>177</v>
          </cell>
          <cell r="C166" t="str">
            <v>Meede, renovatie sec installaties</v>
          </cell>
          <cell r="D166" t="str">
            <v>220kV / 380kV</v>
          </cell>
        </row>
        <row r="167">
          <cell r="B167">
            <v>178</v>
          </cell>
          <cell r="C167" t="str">
            <v>Zwolle, renovatie sec installaties</v>
          </cell>
          <cell r="D167" t="str">
            <v>220kV / 380kV</v>
          </cell>
        </row>
        <row r="168">
          <cell r="B168">
            <v>179</v>
          </cell>
          <cell r="C168" t="str">
            <v>Dim4, vervanging blindstroomcomp spoel</v>
          </cell>
          <cell r="D168" t="str">
            <v>220kV / 380kV</v>
          </cell>
        </row>
        <row r="169">
          <cell r="B169">
            <v>180</v>
          </cell>
          <cell r="C169" t="str">
            <v>Dod4, vervanging blindstroomcomp spoel</v>
          </cell>
          <cell r="D169" t="str">
            <v>220kV / 380kV</v>
          </cell>
        </row>
        <row r="170">
          <cell r="B170">
            <v>181</v>
          </cell>
          <cell r="C170" t="str">
            <v>Delft-RtM, vervanging van 5 km oliedrukkabel</v>
          </cell>
          <cell r="D170" t="str">
            <v>110kV - 150kV</v>
          </cell>
        </row>
        <row r="171">
          <cell r="B171">
            <v>182</v>
          </cell>
          <cell r="C171" t="str">
            <v>Mvl4, uitbreiding met een veld tbv CGEN 1*400 MW</v>
          </cell>
          <cell r="D171" t="str">
            <v>WvD</v>
          </cell>
          <cell r="E171" t="str">
            <v>220kV / 380kV</v>
          </cell>
        </row>
        <row r="172">
          <cell r="B172">
            <v>183</v>
          </cell>
          <cell r="C172" t="str">
            <v>Cst4, vervanging transformator TR403</v>
          </cell>
          <cell r="D172" t="str">
            <v>220kV / 380kV</v>
          </cell>
        </row>
        <row r="173">
          <cell r="B173">
            <v>183</v>
          </cell>
          <cell r="D173" t="str">
            <v>WvD</v>
          </cell>
          <cell r="E173" t="str">
            <v>220kV / 380kV</v>
          </cell>
        </row>
        <row r="174">
          <cell r="B174">
            <v>184</v>
          </cell>
          <cell r="C174" t="str">
            <v>Noodlijn, herstellen uitrusting</v>
          </cell>
          <cell r="D174" t="str">
            <v>220kV / 380kV</v>
          </cell>
        </row>
        <row r="175">
          <cell r="B175">
            <v>185</v>
          </cell>
          <cell r="C175" t="str">
            <v>RtM-Ommoord-Krimpen, renovatie oliedruksystemen</v>
          </cell>
          <cell r="D175" t="str">
            <v>110kV - 150kV</v>
          </cell>
        </row>
        <row r="176">
          <cell r="B176">
            <v>186</v>
          </cell>
          <cell r="C176" t="str">
            <v>Rotterdam Waalhaven, renovatie eigen bedrijfsinstallatie</v>
          </cell>
          <cell r="D176" t="str">
            <v>110kV - 150kV</v>
          </cell>
        </row>
        <row r="177">
          <cell r="B177">
            <v>187</v>
          </cell>
          <cell r="C177" t="str">
            <v>Rotterdam Waalhaven uitbreiding verblijfsruimten</v>
          </cell>
          <cell r="D177" t="str">
            <v>110kV - 150kV</v>
          </cell>
        </row>
        <row r="178">
          <cell r="B178">
            <v>188</v>
          </cell>
          <cell r="C178" t="str">
            <v>Maasvlakte-Crayestein, verv geleide</v>
          </cell>
          <cell r="D178" t="str">
            <v>220kV / 380kV</v>
          </cell>
        </row>
        <row r="179">
          <cell r="B179">
            <v>189</v>
          </cell>
          <cell r="C179" t="str">
            <v>Aansluiting Windpark NO op Ens 380KV</v>
          </cell>
          <cell r="D179" t="str">
            <v>WvD</v>
          </cell>
          <cell r="E179" t="str">
            <v>220kV / 380kV</v>
          </cell>
        </row>
        <row r="180">
          <cell r="B180">
            <v>190</v>
          </cell>
          <cell r="C180" t="str">
            <v>Vhz4, uitbreiding met een 380 kV st</v>
          </cell>
          <cell r="D180" t="str">
            <v>220kV / 380kV</v>
          </cell>
        </row>
        <row r="181">
          <cell r="B181">
            <v>191</v>
          </cell>
          <cell r="C181" t="str">
            <v>Ens 380kV uitbreiding 750 MVA</v>
          </cell>
          <cell r="D181" t="str">
            <v>220kV / 380kV</v>
          </cell>
        </row>
        <row r="182">
          <cell r="B182">
            <v>192</v>
          </cell>
          <cell r="C182" t="str">
            <v>Rotterdam, uitbr. 1 veld EON</v>
          </cell>
          <cell r="D182" t="str">
            <v>WvD</v>
          </cell>
          <cell r="E182" t="str">
            <v>110kV - 150kV</v>
          </cell>
        </row>
        <row r="183">
          <cell r="B183">
            <v>192</v>
          </cell>
          <cell r="D183" t="str">
            <v>220kV / 380kV</v>
          </cell>
        </row>
        <row r="184">
          <cell r="B184">
            <v>193</v>
          </cell>
          <cell r="C184" t="str">
            <v>Westerlee uitbr 150kV</v>
          </cell>
          <cell r="D184" t="str">
            <v>WvD</v>
          </cell>
          <cell r="E184" t="str">
            <v>110kV - 150kV</v>
          </cell>
        </row>
        <row r="185">
          <cell r="B185">
            <v>193</v>
          </cell>
          <cell r="D185" t="str">
            <v>220kV / 380kV</v>
          </cell>
        </row>
        <row r="186">
          <cell r="B186">
            <v>194</v>
          </cell>
          <cell r="C186" t="str">
            <v>Weiwerd, uitbr. 2e 220/110kV transformator</v>
          </cell>
          <cell r="D186" t="str">
            <v>220kV / 380kV</v>
          </cell>
        </row>
        <row r="187">
          <cell r="B187">
            <v>195</v>
          </cell>
          <cell r="C187" t="str">
            <v>Rec Telecom tbv aanpassing N210</v>
          </cell>
          <cell r="D187" t="str">
            <v>WvD</v>
          </cell>
          <cell r="E187" t="str">
            <v>220kV / 380kV</v>
          </cell>
        </row>
        <row r="188">
          <cell r="B188">
            <v>196</v>
          </cell>
          <cell r="C188" t="str">
            <v>Eemshaven, uitbr. 3e transformator 750MVA</v>
          </cell>
          <cell r="D188" t="str">
            <v>220kV / 380kV</v>
          </cell>
        </row>
        <row r="189">
          <cell r="B189">
            <v>197</v>
          </cell>
          <cell r="C189" t="str">
            <v>Verbinding Krimpen Ommoord</v>
          </cell>
          <cell r="D189" t="str">
            <v>WvD</v>
          </cell>
        </row>
        <row r="190">
          <cell r="B190">
            <v>198</v>
          </cell>
          <cell r="C190" t="str">
            <v>Verbinding Ommoord Rotterdam Marconistraat</v>
          </cell>
          <cell r="D190" t="str">
            <v>WvD</v>
          </cell>
        </row>
        <row r="191">
          <cell r="B191" t="str">
            <v>000213</v>
          </cell>
          <cell r="C191" t="str">
            <v>Wintrack testprogramma</v>
          </cell>
          <cell r="D191" t="str">
            <v>220kV / 380kV</v>
          </cell>
        </row>
        <row r="192">
          <cell r="B192">
            <v>266</v>
          </cell>
          <cell r="C192" t="str">
            <v>GIS tbv Planologische projecten</v>
          </cell>
          <cell r="D192" t="str">
            <v>220kV / 380kV</v>
          </cell>
        </row>
        <row r="193">
          <cell r="B193" t="str">
            <v>0002XX</v>
          </cell>
          <cell r="C193" t="str">
            <v>Afdelingskosten</v>
          </cell>
          <cell r="D193" t="str">
            <v>WvD</v>
          </cell>
          <cell r="E193" t="str">
            <v>220kV / 380kV</v>
          </cell>
        </row>
        <row r="194">
          <cell r="B194">
            <v>13</v>
          </cell>
          <cell r="C194" t="str">
            <v>Borssele # detailontwerp station</v>
          </cell>
          <cell r="D194" t="str">
            <v>220kV / 380kV</v>
          </cell>
        </row>
        <row r="195">
          <cell r="B195">
            <v>221</v>
          </cell>
          <cell r="C195" t="str">
            <v>Document management</v>
          </cell>
          <cell r="D195" t="str">
            <v>TenneT TSO</v>
          </cell>
        </row>
        <row r="196">
          <cell r="B196">
            <v>120101</v>
          </cell>
          <cell r="C196" t="str">
            <v>Projectteam Cable Construct Project</v>
          </cell>
          <cell r="D196" t="str">
            <v>220kV / 380kV</v>
          </cell>
        </row>
        <row r="197">
          <cell r="B197">
            <v>274</v>
          </cell>
          <cell r="C197" t="str">
            <v>Programma Kwaliteit</v>
          </cell>
          <cell r="D197" t="str">
            <v>TenneT TSO</v>
          </cell>
        </row>
        <row r="198">
          <cell r="B198">
            <v>280</v>
          </cell>
          <cell r="C198" t="str">
            <v>Bedrijfszekerheid</v>
          </cell>
          <cell r="D198" t="str">
            <v>TenneT TSO</v>
          </cell>
        </row>
        <row r="199">
          <cell r="B199">
            <v>254</v>
          </cell>
          <cell r="C199" t="str">
            <v>IFS+ Verbeteringen</v>
          </cell>
          <cell r="D199" t="str">
            <v>TenneT TSO</v>
          </cell>
        </row>
        <row r="200">
          <cell r="B200">
            <v>213</v>
          </cell>
          <cell r="C200" t="str">
            <v>Wintrack fallback</v>
          </cell>
          <cell r="D200" t="str">
            <v>220kV / 380kV</v>
          </cell>
        </row>
        <row r="201">
          <cell r="B201">
            <v>220</v>
          </cell>
          <cell r="C201" t="str">
            <v>Aida - fase 2</v>
          </cell>
          <cell r="D201" t="str">
            <v>TenneT TSO</v>
          </cell>
        </row>
        <row r="202">
          <cell r="B202">
            <v>268</v>
          </cell>
          <cell r="C202" t="str">
            <v>KLIC</v>
          </cell>
          <cell r="D202" t="str">
            <v>TenneT TSO</v>
          </cell>
        </row>
        <row r="203">
          <cell r="B203">
            <v>279</v>
          </cell>
          <cell r="C203" t="str">
            <v>SLA KAM-BU AM</v>
          </cell>
          <cell r="D203" t="str">
            <v>TenneT TSO</v>
          </cell>
        </row>
        <row r="204">
          <cell r="B204">
            <v>284</v>
          </cell>
          <cell r="C204" t="str">
            <v>Project uren tbv EssenT regio Noord</v>
          </cell>
          <cell r="D204" t="str">
            <v>WvD</v>
          </cell>
        </row>
        <row r="205">
          <cell r="B205">
            <v>283</v>
          </cell>
          <cell r="C205" t="str">
            <v>Projecturen tbv Essent regio Zuid</v>
          </cell>
          <cell r="D205" t="str">
            <v>WvD</v>
          </cell>
        </row>
        <row r="206">
          <cell r="B206">
            <v>217600</v>
          </cell>
          <cell r="C206" t="str">
            <v>aanleg 3e circuit 150kV Cst-DdM</v>
          </cell>
          <cell r="D206" t="str">
            <v>110kV - 150kV</v>
          </cell>
        </row>
        <row r="207">
          <cell r="B207">
            <v>1002</v>
          </cell>
          <cell r="C207" t="str">
            <v>Werkzaamheden H Hoekstra</v>
          </cell>
          <cell r="D207" t="str">
            <v>???</v>
          </cell>
        </row>
        <row r="208">
          <cell r="B208">
            <v>263</v>
          </cell>
          <cell r="C208" t="str">
            <v>AIDA Verbindingen</v>
          </cell>
          <cell r="D208" t="str">
            <v>TenneT TSO</v>
          </cell>
        </row>
        <row r="209">
          <cell r="B209">
            <v>120130</v>
          </cell>
          <cell r="C209" t="str">
            <v>Owner team</v>
          </cell>
          <cell r="D209" t="str">
            <v>220kV / 380kV</v>
          </cell>
        </row>
        <row r="210">
          <cell r="B210">
            <v>290</v>
          </cell>
          <cell r="C210" t="str">
            <v>Doorbelasting derden</v>
          </cell>
          <cell r="D210" t="str">
            <v>WvD</v>
          </cell>
        </row>
        <row r="211">
          <cell r="B211">
            <v>100014</v>
          </cell>
          <cell r="C211" t="str">
            <v>KLS</v>
          </cell>
          <cell r="D211" t="str">
            <v>110kV - 150kV</v>
          </cell>
        </row>
        <row r="212">
          <cell r="B212">
            <v>267</v>
          </cell>
          <cell r="C212" t="str">
            <v>Integrale Resource Planning</v>
          </cell>
          <cell r="D212" t="str">
            <v>TenneT TSO</v>
          </cell>
        </row>
        <row r="213">
          <cell r="B213">
            <v>281</v>
          </cell>
          <cell r="C213" t="str">
            <v>DMS Next</v>
          </cell>
          <cell r="D213" t="str">
            <v>TenneT TSO</v>
          </cell>
        </row>
        <row r="214">
          <cell r="B214">
            <v>239</v>
          </cell>
          <cell r="C214" t="str">
            <v>Aansluiting Essent Eemshaven Oost</v>
          </cell>
          <cell r="D214" t="str">
            <v>WvD</v>
          </cell>
        </row>
        <row r="215">
          <cell r="B215">
            <v>237</v>
          </cell>
          <cell r="C215" t="str">
            <v>Vervangen railbev. Robbenplaat</v>
          </cell>
          <cell r="D215" t="str">
            <v>220kV / 380kV</v>
          </cell>
        </row>
        <row r="216">
          <cell r="B216">
            <v>244</v>
          </cell>
          <cell r="C216" t="str">
            <v>Beheer strategische voorraad</v>
          </cell>
          <cell r="D216" t="str">
            <v>TenneT TSO</v>
          </cell>
        </row>
        <row r="217">
          <cell r="B217">
            <v>301005</v>
          </cell>
          <cell r="C217" t="str">
            <v>Huisvesting TenneT</v>
          </cell>
          <cell r="D217" t="str">
            <v>TenneT TSO</v>
          </cell>
        </row>
        <row r="218">
          <cell r="B218">
            <v>210600</v>
          </cell>
          <cell r="C218" t="str">
            <v>Shared Services</v>
          </cell>
          <cell r="D218" t="str">
            <v>TenneT TSO</v>
          </cell>
        </row>
        <row r="219">
          <cell r="B219">
            <v>217928</v>
          </cell>
          <cell r="C219" t="str">
            <v>ren sec install Alblasserdam</v>
          </cell>
          <cell r="D219" t="str">
            <v>110kV - 150kV</v>
          </cell>
        </row>
        <row r="220">
          <cell r="B220">
            <v>100024</v>
          </cell>
          <cell r="C220" t="str">
            <v>Scada-Scada SamensmEde</v>
          </cell>
          <cell r="D220" t="str">
            <v>110kV - 150kV</v>
          </cell>
        </row>
        <row r="221">
          <cell r="B221">
            <v>250</v>
          </cell>
          <cell r="C221" t="str">
            <v>Opstellen bouwsteen blindstroomcomp</v>
          </cell>
          <cell r="D221" t="str">
            <v>220kV / 380kV</v>
          </cell>
        </row>
        <row r="222">
          <cell r="B222">
            <v>261</v>
          </cell>
          <cell r="C222" t="str">
            <v>EMC Problemen Westerlee</v>
          </cell>
          <cell r="D222" t="str">
            <v>110kV - 150kV</v>
          </cell>
        </row>
        <row r="223">
          <cell r="B223">
            <v>265</v>
          </cell>
          <cell r="C223" t="str">
            <v>GIS Onderzoek</v>
          </cell>
          <cell r="D223" t="str">
            <v>TenneT TSO</v>
          </cell>
        </row>
        <row r="224">
          <cell r="B224">
            <v>1005</v>
          </cell>
          <cell r="C224" t="str">
            <v>Klachtenafhandeling Dim-Ozn-Bvw</v>
          </cell>
          <cell r="D224" t="str">
            <v>220kV / 380kV</v>
          </cell>
        </row>
        <row r="225">
          <cell r="B225">
            <v>248</v>
          </cell>
          <cell r="C225" t="str">
            <v>Opstellen specs 380kV seriespoelen</v>
          </cell>
          <cell r="D225" t="str">
            <v>220kV / 380kV</v>
          </cell>
        </row>
        <row r="226">
          <cell r="B226">
            <v>120151</v>
          </cell>
          <cell r="C226" t="str">
            <v>NORNED Implementatie</v>
          </cell>
          <cell r="D226" t="str">
            <v>220kV / 380kV</v>
          </cell>
        </row>
        <row r="227">
          <cell r="B227">
            <v>277</v>
          </cell>
          <cell r="C227" t="str">
            <v>Tijdelijke bev.maatr. 2008 Oost</v>
          </cell>
          <cell r="D227" t="str">
            <v>TenneT TSO</v>
          </cell>
        </row>
        <row r="228">
          <cell r="B228">
            <v>1018</v>
          </cell>
          <cell r="C228" t="str">
            <v>Opstellen PID invoeren GIS</v>
          </cell>
          <cell r="D228" t="str">
            <v>TenneT TSO</v>
          </cell>
        </row>
        <row r="229">
          <cell r="B229">
            <v>262</v>
          </cell>
          <cell r="C229" t="str">
            <v>Studie kortsluitverm. 150kV Delft</v>
          </cell>
          <cell r="D229" t="str">
            <v>110kV - 150kV</v>
          </cell>
        </row>
        <row r="230">
          <cell r="B230">
            <v>127</v>
          </cell>
          <cell r="C230" t="str">
            <v>Maasbracht, vv bev.velden 19,20</v>
          </cell>
          <cell r="D230" t="str">
            <v>220kV / 380kV</v>
          </cell>
        </row>
        <row r="231">
          <cell r="B231">
            <v>227</v>
          </cell>
          <cell r="C231" t="str">
            <v>Engineering consultancy werkz. 2007</v>
          </cell>
          <cell r="D231" t="str">
            <v>TenneT TSO</v>
          </cell>
        </row>
        <row r="232">
          <cell r="B232">
            <v>605900</v>
          </cell>
          <cell r="C232" t="str">
            <v>TI</v>
          </cell>
          <cell r="D232" t="str">
            <v>TenneT TSO</v>
          </cell>
        </row>
        <row r="233">
          <cell r="B233">
            <v>276</v>
          </cell>
          <cell r="C233" t="str">
            <v>Vervangen UTR EHV wit te Mbt</v>
          </cell>
          <cell r="D233" t="str">
            <v>220kV / 380kV</v>
          </cell>
        </row>
        <row r="234">
          <cell r="B234">
            <v>245</v>
          </cell>
          <cell r="C234" t="str">
            <v>Uitvoeren van Saneringen</v>
          </cell>
          <cell r="D234" t="str">
            <v>TenneT TSO</v>
          </cell>
        </row>
        <row r="235">
          <cell r="B235">
            <v>100025</v>
          </cell>
          <cell r="C235" t="str">
            <v>TenneT Way of Working</v>
          </cell>
          <cell r="D235" t="str">
            <v>TenneT TSO</v>
          </cell>
        </row>
        <row r="236">
          <cell r="B236">
            <v>2012</v>
          </cell>
          <cell r="C236" t="str">
            <v>Traceverwerving Wtr - WL (De Lier)</v>
          </cell>
          <cell r="D236" t="str">
            <v>110kV - 150kV</v>
          </cell>
        </row>
        <row r="237">
          <cell r="B237">
            <v>2196</v>
          </cell>
          <cell r="C237" t="str">
            <v>Vervangen scheiders 2008</v>
          </cell>
          <cell r="D237" t="str">
            <v>220kV / 380kV</v>
          </cell>
        </row>
        <row r="238">
          <cell r="B238">
            <v>120150</v>
          </cell>
          <cell r="C238" t="str">
            <v>Trading team</v>
          </cell>
          <cell r="D238" t="str">
            <v>220kV / 380kV</v>
          </cell>
        </row>
        <row r="239">
          <cell r="B239">
            <v>150000</v>
          </cell>
          <cell r="C239" t="str">
            <v>Borging conintu voorziening</v>
          </cell>
          <cell r="D239" t="str">
            <v>TenneT TSO</v>
          </cell>
        </row>
        <row r="240">
          <cell r="B240">
            <v>20</v>
          </cell>
          <cell r="C240" t="str">
            <v>Bouwrijp maken eindhoven</v>
          </cell>
          <cell r="D240" t="str">
            <v>220kV / 380kV</v>
          </cell>
        </row>
        <row r="241">
          <cell r="B241">
            <v>310002</v>
          </cell>
          <cell r="C241" t="str">
            <v>Management Control framework</v>
          </cell>
          <cell r="D241" t="str">
            <v>TenneT TSO</v>
          </cell>
        </row>
        <row r="242">
          <cell r="B242">
            <v>2183</v>
          </cell>
          <cell r="C242" t="str">
            <v>HGL1O 3e transformator (GJP)</v>
          </cell>
          <cell r="D242" t="str">
            <v>TenneT TSO</v>
          </cell>
        </row>
        <row r="243">
          <cell r="B243">
            <v>246</v>
          </cell>
          <cell r="C243" t="str">
            <v>Uitvoeren van Amoveringen</v>
          </cell>
          <cell r="D243" t="str">
            <v>TenneT TSO</v>
          </cell>
        </row>
        <row r="244">
          <cell r="B244">
            <v>2201</v>
          </cell>
          <cell r="C244" t="str">
            <v>Trace HS+MS Urenco-TU SLA 2008-500</v>
          </cell>
          <cell r="D244" t="str">
            <v>WvD</v>
          </cell>
        </row>
        <row r="245">
          <cell r="B245">
            <v>2195</v>
          </cell>
          <cell r="C245" t="str">
            <v>Vervangen meettrafo's 2008</v>
          </cell>
          <cell r="D245" t="str">
            <v>TenneT TSO</v>
          </cell>
        </row>
        <row r="246">
          <cell r="B246">
            <v>260000</v>
          </cell>
          <cell r="C246" t="str">
            <v>#N/A</v>
          </cell>
          <cell r="D246" t="str">
            <v>???</v>
          </cell>
        </row>
        <row r="247">
          <cell r="B247">
            <v>275</v>
          </cell>
          <cell r="C247" t="str">
            <v>Sturen op Uren</v>
          </cell>
          <cell r="D247" t="str">
            <v>TenneT TSO</v>
          </cell>
        </row>
        <row r="248">
          <cell r="B248">
            <v>217508</v>
          </cell>
          <cell r="C248" t="str">
            <v>Verzwaren RTW-KY</v>
          </cell>
          <cell r="D248" t="str">
            <v>220kV / 380kV</v>
          </cell>
        </row>
        <row r="249">
          <cell r="B249">
            <v>523000</v>
          </cell>
          <cell r="C249" t="str">
            <v>Ruimtelijke ordening en milieu</v>
          </cell>
          <cell r="D249" t="str">
            <v>TenneT TSO</v>
          </cell>
        </row>
        <row r="250">
          <cell r="B250">
            <v>272</v>
          </cell>
          <cell r="C250" t="str">
            <v>Studie kabeltracé Westland</v>
          </cell>
          <cell r="D250" t="str">
            <v>110kV - 150kV</v>
          </cell>
        </row>
        <row r="251">
          <cell r="B251">
            <v>241</v>
          </cell>
          <cell r="C251" t="str">
            <v>Detachering P. Loeve - E.On Benelux</v>
          </cell>
          <cell r="D251" t="str">
            <v>TenneT TSO</v>
          </cell>
        </row>
        <row r="252">
          <cell r="B252">
            <v>2161</v>
          </cell>
          <cell r="C252" t="str">
            <v>Gasunie Midwolda SLA 2006-313</v>
          </cell>
          <cell r="D252" t="str">
            <v>WvD</v>
          </cell>
        </row>
        <row r="253">
          <cell r="B253">
            <v>120140</v>
          </cell>
          <cell r="C253" t="str">
            <v>Working group OMA</v>
          </cell>
          <cell r="D253" t="str">
            <v>220kV / 380kV</v>
          </cell>
        </row>
        <row r="254">
          <cell r="B254">
            <v>1000</v>
          </cell>
          <cell r="C254" t="str">
            <v>Consultancy Regio Oost 2008</v>
          </cell>
          <cell r="D254" t="str">
            <v>???</v>
          </cell>
        </row>
        <row r="255">
          <cell r="B255">
            <v>211</v>
          </cell>
          <cell r="C255" t="str">
            <v>EU-Erkenning leveranciers prim.comp</v>
          </cell>
          <cell r="D255" t="str">
            <v>TenneT TSO</v>
          </cell>
        </row>
        <row r="256">
          <cell r="B256">
            <v>62</v>
          </cell>
          <cell r="C256" t="str">
            <v>Verplaatsen C-bank RtW-Wl (125Mvar)</v>
          </cell>
          <cell r="D256" t="str">
            <v>110kV - 150kV</v>
          </cell>
        </row>
        <row r="257">
          <cell r="B257">
            <v>150011</v>
          </cell>
          <cell r="C257" t="str">
            <v>Opzetten Regiokantoren (W'veen)</v>
          </cell>
          <cell r="D257" t="str">
            <v>110kV - 150kV</v>
          </cell>
        </row>
        <row r="258">
          <cell r="B258">
            <v>232</v>
          </cell>
          <cell r="C258" t="str">
            <v>Telefonie &amp; Datacommunicatie</v>
          </cell>
          <cell r="D258" t="str">
            <v>TenneT TSO</v>
          </cell>
        </row>
        <row r="259">
          <cell r="B259">
            <v>205</v>
          </cell>
          <cell r="C259" t="str">
            <v>EU-erkenning leveranciers voor VBS</v>
          </cell>
          <cell r="D259" t="str">
            <v>TenneT TSO</v>
          </cell>
        </row>
        <row r="260">
          <cell r="B260">
            <v>271</v>
          </cell>
          <cell r="C260" t="str">
            <v>IFS Inrichting AM</v>
          </cell>
          <cell r="D260" t="str">
            <v>TenneT TSO</v>
          </cell>
        </row>
        <row r="261">
          <cell r="B261">
            <v>264</v>
          </cell>
          <cell r="C261" t="str">
            <v>Data-integratie RNB's</v>
          </cell>
          <cell r="D261" t="str">
            <v>TenneT TSO</v>
          </cell>
        </row>
        <row r="262">
          <cell r="B262">
            <v>2182</v>
          </cell>
          <cell r="C262" t="str">
            <v>ZL1F-KP1 verkabeling mast 8-16 geme</v>
          </cell>
          <cell r="D262" t="str">
            <v>WvD</v>
          </cell>
        </row>
        <row r="263">
          <cell r="B263">
            <v>2203</v>
          </cell>
          <cell r="C263" t="str">
            <v>WKC Luttelgeest SLA 2008-209</v>
          </cell>
          <cell r="D263" t="str">
            <v>WvD</v>
          </cell>
        </row>
        <row r="264">
          <cell r="B264">
            <v>278</v>
          </cell>
          <cell r="C264" t="str">
            <v>Tijdelijke bev.maatr. 2008 West</v>
          </cell>
          <cell r="D264" t="str">
            <v>TenneT TSO</v>
          </cell>
        </row>
        <row r="265">
          <cell r="B265">
            <v>252</v>
          </cell>
          <cell r="C265" t="str">
            <v>BU-TI Wijzigingen en aanpass in IFS</v>
          </cell>
          <cell r="D265" t="str">
            <v>TenneT TSO</v>
          </cell>
        </row>
        <row r="266">
          <cell r="B266">
            <v>273</v>
          </cell>
          <cell r="C266" t="str">
            <v>Studie kabeltracé Noord-Holland</v>
          </cell>
          <cell r="D266" t="str">
            <v>110kV - 150kV</v>
          </cell>
        </row>
        <row r="267">
          <cell r="B267">
            <v>129</v>
          </cell>
          <cell r="C267" t="str">
            <v>OPGW herstel</v>
          </cell>
          <cell r="D267" t="str">
            <v>220kV / 380kV</v>
          </cell>
        </row>
        <row r="268">
          <cell r="B268">
            <v>260</v>
          </cell>
          <cell r="C268" t="str">
            <v>Strategische herstelcapaciteit</v>
          </cell>
          <cell r="D268" t="str">
            <v>TenneT TSO</v>
          </cell>
        </row>
        <row r="269">
          <cell r="B269">
            <v>1006</v>
          </cell>
          <cell r="C269" t="str">
            <v>Uitvoeren van saneringen in 2008</v>
          </cell>
          <cell r="D269" t="str">
            <v>TenneT TSO</v>
          </cell>
        </row>
        <row r="270">
          <cell r="B270">
            <v>1014</v>
          </cell>
          <cell r="C270" t="str">
            <v>Quickscan TOEDS/TAMS</v>
          </cell>
          <cell r="D270" t="str">
            <v>TenneT TSO</v>
          </cell>
        </row>
        <row r="271">
          <cell r="B271">
            <v>2181</v>
          </cell>
          <cell r="C271" t="str">
            <v>Verhogen geleiders</v>
          </cell>
          <cell r="D271" t="str">
            <v>TenneT TSO</v>
          </cell>
        </row>
        <row r="272">
          <cell r="B272">
            <v>217441</v>
          </cell>
          <cell r="C272" t="str">
            <v>Lijn Oostzaan-Beverwijk 380 kV</v>
          </cell>
          <cell r="D272" t="str">
            <v>220kV / 380kV</v>
          </cell>
        </row>
        <row r="273">
          <cell r="B273">
            <v>2205</v>
          </cell>
          <cell r="C273" t="str">
            <v>Div lijnen onderzoek aanpassing ivm</v>
          </cell>
          <cell r="D273" t="str">
            <v>TenneT TSO</v>
          </cell>
        </row>
        <row r="274">
          <cell r="B274">
            <v>1021</v>
          </cell>
          <cell r="C274" t="str">
            <v>storing Rotterdam object Maasvlakt</v>
          </cell>
          <cell r="D274" t="str">
            <v>110kV - 150kV</v>
          </cell>
        </row>
        <row r="275">
          <cell r="B275">
            <v>150004</v>
          </cell>
          <cell r="C275" t="str">
            <v>Huisvesting en herontwikkeling</v>
          </cell>
          <cell r="D275" t="str">
            <v>TenneT TSO</v>
          </cell>
        </row>
        <row r="276">
          <cell r="B276">
            <v>2184</v>
          </cell>
          <cell r="C276" t="str">
            <v>Verv. 3 stuks 110kV vermogenschakel</v>
          </cell>
          <cell r="D276" t="str">
            <v>110kV - 150kV</v>
          </cell>
        </row>
        <row r="277">
          <cell r="B277">
            <v>900004</v>
          </cell>
          <cell r="C277" t="str">
            <v>Wind op Zee</v>
          </cell>
          <cell r="D277" t="str">
            <v>TenneT TSO</v>
          </cell>
        </row>
        <row r="278">
          <cell r="B278">
            <v>251</v>
          </cell>
          <cell r="C278" t="str">
            <v>KBS DTe</v>
          </cell>
          <cell r="D278" t="str">
            <v>TenneT TSO</v>
          </cell>
        </row>
        <row r="279">
          <cell r="B279">
            <v>255</v>
          </cell>
          <cell r="C279" t="str">
            <v>Ontwikkeling kostenmodellen</v>
          </cell>
          <cell r="D279" t="str">
            <v>TenneT TSO</v>
          </cell>
        </row>
        <row r="280">
          <cell r="B280">
            <v>2198</v>
          </cell>
          <cell r="C280" t="str">
            <v>Verv 110kV dist.relais LZ95 2008</v>
          </cell>
          <cell r="D280" t="str">
            <v>110kV - 150kV</v>
          </cell>
        </row>
        <row r="281">
          <cell r="B281">
            <v>301009</v>
          </cell>
          <cell r="C281" t="str">
            <v>Besturingscentrum Ede</v>
          </cell>
          <cell r="D281" t="str">
            <v>110kV - 150kV</v>
          </cell>
        </row>
        <row r="282">
          <cell r="B282">
            <v>2199</v>
          </cell>
          <cell r="C282" t="str">
            <v>HTN-ERD-EHVO financ afw Rws A2</v>
          </cell>
          <cell r="D282" t="str">
            <v>220kV / 380kV</v>
          </cell>
        </row>
        <row r="283">
          <cell r="B283">
            <v>235</v>
          </cell>
          <cell r="C283" t="str">
            <v>Veranderproject AM</v>
          </cell>
          <cell r="D283" t="str">
            <v>TenneT TSO</v>
          </cell>
        </row>
        <row r="284">
          <cell r="B284">
            <v>2206</v>
          </cell>
          <cell r="C284" t="str">
            <v>WSM1R 110kV veld Essent Wind</v>
          </cell>
          <cell r="D284" t="str">
            <v>110kV - 150kV</v>
          </cell>
        </row>
        <row r="285">
          <cell r="B285">
            <v>1022</v>
          </cell>
          <cell r="C285" t="str">
            <v>Werkzaamheden door derden</v>
          </cell>
          <cell r="D285" t="str">
            <v>WvD</v>
          </cell>
        </row>
        <row r="286">
          <cell r="B286">
            <v>1015</v>
          </cell>
          <cell r="C286" t="str">
            <v>Realisatie sluiting Telecomring Zee</v>
          </cell>
          <cell r="D286" t="str">
            <v>TenneT TSO</v>
          </cell>
        </row>
        <row r="287">
          <cell r="B287">
            <v>2186</v>
          </cell>
          <cell r="C287" t="str">
            <v>GTB-HTN valbeveiligingen 111 masten</v>
          </cell>
          <cell r="D287" t="str">
            <v>TenneT TSO</v>
          </cell>
        </row>
        <row r="288">
          <cell r="B288">
            <v>217927</v>
          </cell>
          <cell r="C288" t="str">
            <v>verv verm schak BISEP stat Albldm</v>
          </cell>
          <cell r="D288" t="str">
            <v>110kV - 150kV</v>
          </cell>
        </row>
        <row r="289">
          <cell r="B289">
            <v>150018</v>
          </cell>
          <cell r="C289" t="str">
            <v>Business Case vaste vs. mob telf</v>
          </cell>
          <cell r="D289" t="str">
            <v>TenneT TSO</v>
          </cell>
        </row>
        <row r="290">
          <cell r="B290">
            <v>2200</v>
          </cell>
          <cell r="C290" t="str">
            <v>HEEZE-EHVZ financ afw Rws A2</v>
          </cell>
          <cell r="D290" t="str">
            <v>220kV / 380kV</v>
          </cell>
        </row>
        <row r="291">
          <cell r="B291">
            <v>1024</v>
          </cell>
          <cell r="C291" t="str">
            <v>second opion vooronderzoek, Opwaard</v>
          </cell>
          <cell r="D291" t="str">
            <v>???</v>
          </cell>
        </row>
        <row r="292">
          <cell r="B292">
            <v>2197</v>
          </cell>
          <cell r="C292" t="str">
            <v>VLH1 verv 110kV railsysteem</v>
          </cell>
          <cell r="D292" t="str">
            <v>110kV - 150kV</v>
          </cell>
        </row>
        <row r="293">
          <cell r="B293">
            <v>1008</v>
          </cell>
          <cell r="C293" t="str">
            <v>Maken kaart voor SEV III</v>
          </cell>
          <cell r="D293" t="str">
            <v>???</v>
          </cell>
        </row>
        <row r="294">
          <cell r="B294">
            <v>2189</v>
          </cell>
          <cell r="C294" t="str">
            <v>SBRN verv aftakscheider wit</v>
          </cell>
          <cell r="D294" t="str">
            <v>TenneT TSO</v>
          </cell>
        </row>
        <row r="295">
          <cell r="B295">
            <v>217509</v>
          </cell>
          <cell r="C295" t="str">
            <v>Randstaddirectie</v>
          </cell>
          <cell r="D295" t="str">
            <v>220kV / 380kV</v>
          </cell>
        </row>
        <row r="296">
          <cell r="B296">
            <v>2180</v>
          </cell>
          <cell r="C296" t="str">
            <v>AML1T, HGL1W en CVD1 verv lijnsch/a</v>
          </cell>
          <cell r="D296" t="str">
            <v>TenneT TSO</v>
          </cell>
        </row>
        <row r="297">
          <cell r="B297">
            <v>207</v>
          </cell>
          <cell r="C297" t="str">
            <v>Studie betrouwbaarheid masten extr.</v>
          </cell>
          <cell r="D297" t="str">
            <v>???</v>
          </cell>
        </row>
        <row r="298">
          <cell r="B298">
            <v>233</v>
          </cell>
          <cell r="C298" t="str">
            <v>Tijdelijke beveiligingsmaatr. 2007</v>
          </cell>
          <cell r="D298" t="str">
            <v>TenneT TSO</v>
          </cell>
        </row>
        <row r="299">
          <cell r="B299">
            <v>2188</v>
          </cell>
          <cell r="C299" t="str">
            <v>R16 R16A verv van de geleiders OPGW</v>
          </cell>
          <cell r="D299" t="str">
            <v>220kV / 380kV</v>
          </cell>
        </row>
        <row r="300">
          <cell r="B300">
            <v>1010</v>
          </cell>
          <cell r="C300" t="str">
            <v>Dynamische capaciteit lijnbeheer</v>
          </cell>
          <cell r="D300" t="str">
            <v>???</v>
          </cell>
        </row>
        <row r="301">
          <cell r="B301">
            <v>150300</v>
          </cell>
          <cell r="C301" t="str">
            <v>Contract Management</v>
          </cell>
          <cell r="D301" t="str">
            <v>TenneT TSO</v>
          </cell>
        </row>
        <row r="302">
          <cell r="B302">
            <v>530000</v>
          </cell>
          <cell r="C302" t="str">
            <v>Programmamanagement</v>
          </cell>
          <cell r="D302" t="str">
            <v>TenneT TSO</v>
          </cell>
        </row>
        <row r="303">
          <cell r="B303">
            <v>650000</v>
          </cell>
          <cell r="C303" t="str">
            <v>KAM afdelingskosten</v>
          </cell>
          <cell r="D303" t="str">
            <v>TenneT TSO</v>
          </cell>
        </row>
      </sheetData>
      <sheetData sheetId="3">
        <row r="2">
          <cell r="B2">
            <v>100014</v>
          </cell>
          <cell r="C2">
            <v>536</v>
          </cell>
          <cell r="D2" t="str">
            <v>110 kV</v>
          </cell>
          <cell r="E2" t="str">
            <v>Investeringsproject</v>
          </cell>
          <cell r="F2" t="e">
            <v>#N/A</v>
          </cell>
          <cell r="G2">
            <v>536</v>
          </cell>
        </row>
        <row r="3">
          <cell r="B3">
            <v>100024</v>
          </cell>
          <cell r="C3">
            <v>293.5</v>
          </cell>
          <cell r="D3" t="e">
            <v>#N/A</v>
          </cell>
          <cell r="E3" t="str">
            <v>Investeringsproject</v>
          </cell>
          <cell r="F3" t="e">
            <v>#N/A</v>
          </cell>
          <cell r="G3">
            <v>293.5</v>
          </cell>
        </row>
        <row r="4">
          <cell r="B4">
            <v>100025</v>
          </cell>
          <cell r="C4">
            <v>137.5</v>
          </cell>
          <cell r="D4" t="e">
            <v>#N/A</v>
          </cell>
          <cell r="E4" t="str">
            <v>Exploitatieproject</v>
          </cell>
          <cell r="F4" t="str">
            <v>Kwal. Verb.</v>
          </cell>
          <cell r="G4">
            <v>137.5</v>
          </cell>
        </row>
        <row r="5">
          <cell r="B5">
            <v>120101</v>
          </cell>
          <cell r="C5">
            <v>4493</v>
          </cell>
          <cell r="D5" t="str">
            <v>380 kV</v>
          </cell>
          <cell r="E5" t="str">
            <v>Investeringsproject</v>
          </cell>
          <cell r="F5" t="str">
            <v>Cap. Uitbreiding</v>
          </cell>
          <cell r="G5">
            <v>4501</v>
          </cell>
        </row>
        <row r="6">
          <cell r="B6">
            <v>120121</v>
          </cell>
          <cell r="C6">
            <v>614.75</v>
          </cell>
          <cell r="D6" t="str">
            <v>Overig</v>
          </cell>
          <cell r="E6" t="str">
            <v>Investeringsproject</v>
          </cell>
          <cell r="F6" t="str">
            <v>Cap. Uitbreiding</v>
          </cell>
          <cell r="G6">
            <v>614.75</v>
          </cell>
        </row>
        <row r="7">
          <cell r="B7">
            <v>120130</v>
          </cell>
          <cell r="C7">
            <v>565</v>
          </cell>
          <cell r="D7" t="str">
            <v>380 kV</v>
          </cell>
          <cell r="E7" t="str">
            <v>Investeringsproject</v>
          </cell>
          <cell r="F7" t="e">
            <v>#N/A</v>
          </cell>
          <cell r="G7">
            <v>565</v>
          </cell>
        </row>
        <row r="8">
          <cell r="B8">
            <v>120150</v>
          </cell>
          <cell r="C8">
            <v>129</v>
          </cell>
          <cell r="D8" t="str">
            <v>380 kV</v>
          </cell>
          <cell r="E8" t="str">
            <v>Investeringsproject</v>
          </cell>
          <cell r="F8" t="e">
            <v>#N/A</v>
          </cell>
          <cell r="G8">
            <v>129</v>
          </cell>
        </row>
        <row r="9">
          <cell r="B9">
            <v>120151</v>
          </cell>
          <cell r="C9">
            <v>218</v>
          </cell>
          <cell r="D9" t="str">
            <v>380 kV</v>
          </cell>
          <cell r="E9" t="str">
            <v>Investeringsproject</v>
          </cell>
          <cell r="F9" t="e">
            <v>#N/A</v>
          </cell>
          <cell r="G9">
            <v>218</v>
          </cell>
        </row>
        <row r="10">
          <cell r="B10">
            <v>150004</v>
          </cell>
          <cell r="C10">
            <v>23</v>
          </cell>
          <cell r="D10" t="e">
            <v>#N/A</v>
          </cell>
          <cell r="E10" t="e">
            <v>#N/A</v>
          </cell>
          <cell r="F10" t="e">
            <v>#N/A</v>
          </cell>
          <cell r="G10">
            <v>23</v>
          </cell>
        </row>
        <row r="11">
          <cell r="B11">
            <v>150011</v>
          </cell>
          <cell r="C11">
            <v>60.5</v>
          </cell>
          <cell r="D11" t="e">
            <v>#N/A</v>
          </cell>
          <cell r="E11" t="e">
            <v>#N/A</v>
          </cell>
          <cell r="F11" t="e">
            <v>#N/A</v>
          </cell>
          <cell r="G11">
            <v>60.5</v>
          </cell>
        </row>
        <row r="12">
          <cell r="B12">
            <v>150018</v>
          </cell>
          <cell r="C12">
            <v>8.5</v>
          </cell>
          <cell r="D12" t="e">
            <v>#N/A</v>
          </cell>
          <cell r="E12" t="e">
            <v>#N/A</v>
          </cell>
          <cell r="F12" t="e">
            <v>#N/A</v>
          </cell>
          <cell r="G12">
            <v>8.5</v>
          </cell>
        </row>
        <row r="13">
          <cell r="B13">
            <v>210600</v>
          </cell>
          <cell r="C13">
            <v>360.75</v>
          </cell>
          <cell r="D13" t="e">
            <v>#N/A</v>
          </cell>
          <cell r="E13" t="str">
            <v>Exploitatieproject</v>
          </cell>
          <cell r="F13" t="str">
            <v>Kwal. Verb.</v>
          </cell>
          <cell r="G13">
            <v>360.75</v>
          </cell>
        </row>
        <row r="14">
          <cell r="B14">
            <v>214512</v>
          </cell>
          <cell r="C14">
            <v>13734.25</v>
          </cell>
          <cell r="D14" t="str">
            <v>380 kV</v>
          </cell>
          <cell r="E14" t="str">
            <v>Investeringsproject</v>
          </cell>
          <cell r="F14" t="str">
            <v>Cap. Uitbreiding</v>
          </cell>
          <cell r="G14">
            <v>13734.25</v>
          </cell>
        </row>
        <row r="15">
          <cell r="B15">
            <v>217370</v>
          </cell>
          <cell r="C15">
            <v>61</v>
          </cell>
          <cell r="D15" t="str">
            <v>380 kV</v>
          </cell>
          <cell r="E15" t="str">
            <v>Investeringsproject</v>
          </cell>
          <cell r="F15" t="str">
            <v>Kwal. Verb.</v>
          </cell>
          <cell r="G15">
            <v>61</v>
          </cell>
        </row>
        <row r="16">
          <cell r="B16">
            <v>217402</v>
          </cell>
          <cell r="C16">
            <v>374.25</v>
          </cell>
          <cell r="D16" t="str">
            <v>380 kV</v>
          </cell>
          <cell r="E16" t="str">
            <v>Investeringsproject</v>
          </cell>
          <cell r="F16" t="str">
            <v>Cap. Uitbreiding</v>
          </cell>
          <cell r="G16">
            <v>374.25</v>
          </cell>
        </row>
        <row r="17">
          <cell r="B17">
            <v>217509</v>
          </cell>
          <cell r="C17">
            <v>3</v>
          </cell>
          <cell r="D17" t="e">
            <v>#N/A</v>
          </cell>
          <cell r="E17" t="e">
            <v>#N/A</v>
          </cell>
          <cell r="F17" t="e">
            <v>#N/A</v>
          </cell>
          <cell r="G17">
            <v>3</v>
          </cell>
        </row>
        <row r="18">
          <cell r="B18">
            <v>217600</v>
          </cell>
          <cell r="C18">
            <v>721</v>
          </cell>
          <cell r="D18" t="str">
            <v>150 kV</v>
          </cell>
          <cell r="E18" t="str">
            <v>Investeringsproject</v>
          </cell>
          <cell r="F18" t="str">
            <v>Cap. Uitbreiding</v>
          </cell>
          <cell r="G18">
            <v>721</v>
          </cell>
        </row>
        <row r="19">
          <cell r="B19">
            <v>217923</v>
          </cell>
          <cell r="C19">
            <v>6.5</v>
          </cell>
          <cell r="D19" t="e">
            <v>#N/A</v>
          </cell>
          <cell r="E19" t="e">
            <v>#N/A</v>
          </cell>
          <cell r="F19" t="e">
            <v>#N/A</v>
          </cell>
          <cell r="G19">
            <v>6.5</v>
          </cell>
        </row>
        <row r="20">
          <cell r="B20">
            <v>217925</v>
          </cell>
          <cell r="C20">
            <v>602</v>
          </cell>
          <cell r="D20" t="str">
            <v>150 kV</v>
          </cell>
          <cell r="E20" t="str">
            <v>Investeringsproject</v>
          </cell>
          <cell r="F20" t="str">
            <v>Ren. + Verv</v>
          </cell>
          <cell r="G20">
            <v>602</v>
          </cell>
        </row>
        <row r="21">
          <cell r="B21">
            <v>217928</v>
          </cell>
          <cell r="C21">
            <v>349.5</v>
          </cell>
          <cell r="D21" t="str">
            <v>150 kV</v>
          </cell>
          <cell r="E21" t="str">
            <v>Investeringsproject</v>
          </cell>
          <cell r="F21" t="str">
            <v>Ren. + Verv</v>
          </cell>
          <cell r="G21">
            <v>349.5</v>
          </cell>
        </row>
        <row r="22">
          <cell r="B22">
            <v>217940</v>
          </cell>
          <cell r="C22">
            <v>426.75</v>
          </cell>
          <cell r="D22" t="str">
            <v>150 kV</v>
          </cell>
          <cell r="E22" t="str">
            <v>Projecten Derden</v>
          </cell>
          <cell r="F22" t="str">
            <v>Reconstructie</v>
          </cell>
          <cell r="G22">
            <v>426.75</v>
          </cell>
        </row>
        <row r="23">
          <cell r="B23">
            <v>217945</v>
          </cell>
          <cell r="C23">
            <v>15</v>
          </cell>
          <cell r="D23" t="e">
            <v>#N/A</v>
          </cell>
          <cell r="E23" t="e">
            <v>#N/A</v>
          </cell>
          <cell r="F23" t="e">
            <v>#N/A</v>
          </cell>
          <cell r="G23">
            <v>15</v>
          </cell>
        </row>
        <row r="24">
          <cell r="B24">
            <v>260000</v>
          </cell>
          <cell r="C24">
            <v>90</v>
          </cell>
          <cell r="D24" t="e">
            <v>#N/A</v>
          </cell>
          <cell r="E24" t="e">
            <v>#N/A</v>
          </cell>
          <cell r="F24" t="e">
            <v>#N/A</v>
          </cell>
          <cell r="G24">
            <v>90</v>
          </cell>
        </row>
        <row r="25">
          <cell r="B25">
            <v>301005</v>
          </cell>
          <cell r="C25">
            <v>375</v>
          </cell>
          <cell r="D25" t="e">
            <v>#N/A</v>
          </cell>
          <cell r="E25" t="str">
            <v>Investeringsproject</v>
          </cell>
          <cell r="F25" t="e">
            <v>#N/A</v>
          </cell>
          <cell r="G25">
            <v>375</v>
          </cell>
        </row>
        <row r="26">
          <cell r="B26">
            <v>301009</v>
          </cell>
          <cell r="C26">
            <v>15</v>
          </cell>
          <cell r="D26" t="e">
            <v>#N/A</v>
          </cell>
          <cell r="E26" t="str">
            <v>Investeringsproject</v>
          </cell>
          <cell r="F26" t="e">
            <v>#N/A</v>
          </cell>
          <cell r="G26">
            <v>15</v>
          </cell>
        </row>
        <row r="27">
          <cell r="B27">
            <v>310001</v>
          </cell>
          <cell r="C27">
            <v>4000</v>
          </cell>
          <cell r="D27" t="str">
            <v>150 kV</v>
          </cell>
          <cell r="E27" t="str">
            <v>TenneXT</v>
          </cell>
          <cell r="F27" t="e">
            <v>#N/A</v>
          </cell>
          <cell r="G27">
            <v>4000</v>
          </cell>
        </row>
        <row r="28">
          <cell r="B28">
            <v>310002</v>
          </cell>
          <cell r="C28">
            <v>115.5</v>
          </cell>
          <cell r="D28" t="str">
            <v>150 kV</v>
          </cell>
          <cell r="E28" t="str">
            <v>TenneXT</v>
          </cell>
          <cell r="F28" t="e">
            <v>#N/A</v>
          </cell>
          <cell r="G28">
            <v>115.5</v>
          </cell>
        </row>
        <row r="29">
          <cell r="B29">
            <v>310003</v>
          </cell>
          <cell r="C29">
            <v>6140</v>
          </cell>
          <cell r="D29" t="str">
            <v>150 kV</v>
          </cell>
          <cell r="E29" t="str">
            <v>TenneXT</v>
          </cell>
          <cell r="F29" t="e">
            <v>#N/A</v>
          </cell>
          <cell r="G29">
            <v>6140</v>
          </cell>
        </row>
        <row r="30">
          <cell r="B30">
            <v>310005</v>
          </cell>
          <cell r="C30">
            <v>3789.5</v>
          </cell>
          <cell r="D30" t="str">
            <v>150 kV</v>
          </cell>
          <cell r="E30" t="str">
            <v>TenneXT</v>
          </cell>
          <cell r="F30" t="e">
            <v>#N/A</v>
          </cell>
          <cell r="G30">
            <v>3789.5</v>
          </cell>
        </row>
        <row r="31">
          <cell r="B31">
            <v>523000</v>
          </cell>
          <cell r="C31">
            <v>76.5</v>
          </cell>
          <cell r="D31" t="e">
            <v>#N/A</v>
          </cell>
          <cell r="E31" t="str">
            <v>Exploitatieproject</v>
          </cell>
          <cell r="F31" t="e">
            <v>#N/A</v>
          </cell>
          <cell r="G31" t="e">
            <v>#N/A</v>
          </cell>
        </row>
        <row r="32">
          <cell r="B32">
            <v>530000</v>
          </cell>
          <cell r="C32">
            <v>0</v>
          </cell>
          <cell r="D32" t="e">
            <v>#N/A</v>
          </cell>
          <cell r="E32" t="e">
            <v>#N/A</v>
          </cell>
          <cell r="F32" t="e">
            <v>#N/A</v>
          </cell>
          <cell r="G32" t="e">
            <v>#N/A</v>
          </cell>
        </row>
        <row r="33">
          <cell r="B33">
            <v>605900</v>
          </cell>
          <cell r="C33">
            <v>704</v>
          </cell>
          <cell r="D33" t="e">
            <v>#N/A</v>
          </cell>
          <cell r="E33" t="str">
            <v>Exploitatieproject</v>
          </cell>
          <cell r="F33" t="str">
            <v>Algemeen</v>
          </cell>
          <cell r="G33">
            <v>160</v>
          </cell>
        </row>
        <row r="34">
          <cell r="B34">
            <v>900001</v>
          </cell>
          <cell r="C34">
            <v>4195</v>
          </cell>
          <cell r="D34" t="str">
            <v>380 kV</v>
          </cell>
          <cell r="E34" t="str">
            <v>Investeringsproject</v>
          </cell>
          <cell r="F34" t="e">
            <v>#N/A</v>
          </cell>
          <cell r="G34">
            <v>9603</v>
          </cell>
        </row>
        <row r="35">
          <cell r="B35">
            <v>900004</v>
          </cell>
          <cell r="C35">
            <v>18</v>
          </cell>
          <cell r="D35" t="e">
            <v>#N/A</v>
          </cell>
          <cell r="E35" t="e">
            <v>#N/A</v>
          </cell>
          <cell r="F35" t="e">
            <v>#N/A</v>
          </cell>
          <cell r="G35">
            <v>18</v>
          </cell>
        </row>
        <row r="36">
          <cell r="B36">
            <v>2</v>
          </cell>
          <cell r="C36">
            <v>9951.5</v>
          </cell>
          <cell r="D36" t="str">
            <v>380 kV</v>
          </cell>
          <cell r="E36" t="str">
            <v>Investeringsproject</v>
          </cell>
          <cell r="F36" t="str">
            <v>Cap. Uitbreiding</v>
          </cell>
          <cell r="G36">
            <v>9976.5</v>
          </cell>
        </row>
        <row r="37">
          <cell r="B37">
            <v>3</v>
          </cell>
          <cell r="C37">
            <v>3219.25</v>
          </cell>
          <cell r="D37" t="str">
            <v>380 kV</v>
          </cell>
          <cell r="E37" t="str">
            <v>Investeringsproject</v>
          </cell>
          <cell r="F37" t="str">
            <v>Cap. Uitbreiding</v>
          </cell>
          <cell r="G37">
            <v>3219.25</v>
          </cell>
        </row>
        <row r="38">
          <cell r="B38">
            <v>4</v>
          </cell>
          <cell r="C38">
            <v>4239.5</v>
          </cell>
          <cell r="D38" t="str">
            <v>380 kV</v>
          </cell>
          <cell r="E38" t="str">
            <v>Investeringsproject</v>
          </cell>
          <cell r="F38" t="str">
            <v>Cap. Uitbreiding</v>
          </cell>
          <cell r="G38">
            <v>4239.5</v>
          </cell>
        </row>
        <row r="39">
          <cell r="B39">
            <v>5</v>
          </cell>
          <cell r="C39">
            <v>448</v>
          </cell>
          <cell r="D39" t="str">
            <v>380 kV</v>
          </cell>
          <cell r="E39" t="str">
            <v>Investeringsproject</v>
          </cell>
          <cell r="F39" t="str">
            <v>Cap. Uitbreiding</v>
          </cell>
          <cell r="G39">
            <v>448</v>
          </cell>
        </row>
        <row r="40">
          <cell r="B40">
            <v>6</v>
          </cell>
          <cell r="C40">
            <v>655</v>
          </cell>
          <cell r="D40" t="str">
            <v>380 kV</v>
          </cell>
          <cell r="E40" t="str">
            <v>Investeringsproject</v>
          </cell>
          <cell r="F40" t="str">
            <v>Cap. Uitbreiding</v>
          </cell>
          <cell r="G40">
            <v>655</v>
          </cell>
        </row>
        <row r="41">
          <cell r="B41">
            <v>10</v>
          </cell>
          <cell r="C41">
            <v>1609</v>
          </cell>
          <cell r="D41" t="str">
            <v>380 kV</v>
          </cell>
          <cell r="E41" t="str">
            <v>Investeringsproject</v>
          </cell>
          <cell r="F41" t="str">
            <v>Cap. Uitbreiding</v>
          </cell>
          <cell r="G41">
            <v>1609</v>
          </cell>
        </row>
        <row r="42">
          <cell r="B42">
            <v>11</v>
          </cell>
          <cell r="C42">
            <v>3328.91</v>
          </cell>
          <cell r="D42" t="str">
            <v>380 kV</v>
          </cell>
          <cell r="E42" t="str">
            <v>Investeringsproject</v>
          </cell>
          <cell r="F42" t="str">
            <v>Cap. Uitbreiding</v>
          </cell>
          <cell r="G42">
            <v>3328.91</v>
          </cell>
        </row>
        <row r="43">
          <cell r="B43">
            <v>12</v>
          </cell>
          <cell r="C43">
            <v>2810</v>
          </cell>
          <cell r="D43" t="str">
            <v>380 kV</v>
          </cell>
          <cell r="E43" t="str">
            <v>Investeringsproject</v>
          </cell>
          <cell r="F43" t="str">
            <v>Cap. Uitbreiding</v>
          </cell>
          <cell r="G43">
            <v>2810</v>
          </cell>
        </row>
        <row r="44">
          <cell r="B44">
            <v>13</v>
          </cell>
          <cell r="C44">
            <v>7182.75</v>
          </cell>
          <cell r="D44" t="str">
            <v>380 kV</v>
          </cell>
          <cell r="E44" t="str">
            <v>Investeringsproject</v>
          </cell>
          <cell r="F44" t="str">
            <v>Cap. Uitbreiding</v>
          </cell>
          <cell r="G44">
            <v>7184.75</v>
          </cell>
        </row>
        <row r="45">
          <cell r="B45">
            <v>14</v>
          </cell>
          <cell r="C45">
            <v>6827.75</v>
          </cell>
          <cell r="D45" t="str">
            <v>380 kV</v>
          </cell>
          <cell r="E45" t="str">
            <v>Investeringsproject</v>
          </cell>
          <cell r="F45" t="str">
            <v>Cap. Uitbreiding</v>
          </cell>
          <cell r="G45">
            <v>6827.75</v>
          </cell>
        </row>
        <row r="46">
          <cell r="B46">
            <v>15</v>
          </cell>
          <cell r="C46">
            <v>5862.75</v>
          </cell>
          <cell r="D46" t="str">
            <v>380 kV</v>
          </cell>
          <cell r="E46" t="str">
            <v>Investeringsproject</v>
          </cell>
          <cell r="F46" t="str">
            <v>Cap. Uitbreiding</v>
          </cell>
          <cell r="G46">
            <v>5862.75</v>
          </cell>
        </row>
        <row r="47">
          <cell r="B47">
            <v>19</v>
          </cell>
          <cell r="C47">
            <v>31.75</v>
          </cell>
          <cell r="D47" t="str">
            <v>380 kV</v>
          </cell>
          <cell r="E47" t="str">
            <v>Investeringsproject</v>
          </cell>
          <cell r="F47" t="str">
            <v>Kwal. Verb.</v>
          </cell>
          <cell r="G47">
            <v>31.75</v>
          </cell>
        </row>
        <row r="48">
          <cell r="B48">
            <v>20</v>
          </cell>
          <cell r="C48">
            <v>162</v>
          </cell>
          <cell r="D48" t="str">
            <v>380 kV</v>
          </cell>
          <cell r="E48" t="str">
            <v>Investeringsproject</v>
          </cell>
          <cell r="F48" t="str">
            <v>Kwal. Verb.</v>
          </cell>
          <cell r="G48">
            <v>162</v>
          </cell>
        </row>
        <row r="49">
          <cell r="B49">
            <v>21</v>
          </cell>
          <cell r="C49">
            <v>1138.5</v>
          </cell>
          <cell r="D49" t="str">
            <v>380 kV</v>
          </cell>
          <cell r="E49" t="str">
            <v>Investeringsproject</v>
          </cell>
          <cell r="F49" t="str">
            <v>Ren. + Verv</v>
          </cell>
          <cell r="G49">
            <v>1138.5</v>
          </cell>
        </row>
        <row r="50">
          <cell r="B50">
            <v>27</v>
          </cell>
          <cell r="C50">
            <v>623.5</v>
          </cell>
          <cell r="D50" t="str">
            <v>380 kV</v>
          </cell>
          <cell r="E50" t="str">
            <v>Investeringsproject</v>
          </cell>
          <cell r="F50" t="str">
            <v>Cap. Uitbreiding</v>
          </cell>
          <cell r="G50">
            <v>623.5</v>
          </cell>
        </row>
        <row r="51">
          <cell r="B51">
            <v>41</v>
          </cell>
          <cell r="C51">
            <v>1101.0899999999999</v>
          </cell>
          <cell r="D51" t="str">
            <v>380 kV</v>
          </cell>
          <cell r="E51" t="str">
            <v>Projecten Derden</v>
          </cell>
          <cell r="F51" t="str">
            <v>Aansluiting</v>
          </cell>
          <cell r="G51">
            <v>1101.0899999999999</v>
          </cell>
        </row>
        <row r="52">
          <cell r="B52">
            <v>49</v>
          </cell>
          <cell r="C52">
            <v>80</v>
          </cell>
          <cell r="D52" t="str">
            <v>380 kV</v>
          </cell>
          <cell r="E52" t="str">
            <v>Projecten Derden</v>
          </cell>
          <cell r="F52" t="str">
            <v>Reconstructie</v>
          </cell>
          <cell r="G52">
            <v>80</v>
          </cell>
        </row>
        <row r="53">
          <cell r="B53">
            <v>50</v>
          </cell>
          <cell r="C53">
            <v>962.5</v>
          </cell>
          <cell r="D53" t="str">
            <v>380 kV</v>
          </cell>
          <cell r="E53" t="str">
            <v>Projecten Derden</v>
          </cell>
          <cell r="F53" t="str">
            <v>Reconstructie</v>
          </cell>
          <cell r="G53">
            <v>962.5</v>
          </cell>
        </row>
        <row r="54">
          <cell r="B54">
            <v>51</v>
          </cell>
          <cell r="C54">
            <v>117</v>
          </cell>
          <cell r="D54" t="str">
            <v>380 kV</v>
          </cell>
          <cell r="E54" t="str">
            <v>Projecten Derden</v>
          </cell>
          <cell r="F54" t="str">
            <v>Reconstructie</v>
          </cell>
          <cell r="G54">
            <v>117</v>
          </cell>
        </row>
        <row r="55">
          <cell r="B55">
            <v>52</v>
          </cell>
          <cell r="C55">
            <v>2533.5</v>
          </cell>
          <cell r="D55" t="str">
            <v>150 kV</v>
          </cell>
          <cell r="E55" t="str">
            <v>Investeringsproject</v>
          </cell>
          <cell r="F55" t="str">
            <v>Cap. Uitbreiding</v>
          </cell>
          <cell r="G55">
            <v>2533.5</v>
          </cell>
        </row>
        <row r="56">
          <cell r="B56">
            <v>56</v>
          </cell>
          <cell r="C56">
            <v>769.75</v>
          </cell>
          <cell r="D56" t="str">
            <v>150 kV</v>
          </cell>
          <cell r="E56" t="str">
            <v>Investeringsproject</v>
          </cell>
          <cell r="F56" t="str">
            <v>Cap. Uitbreiding</v>
          </cell>
          <cell r="G56">
            <v>769.75</v>
          </cell>
        </row>
        <row r="57">
          <cell r="B57">
            <v>58</v>
          </cell>
          <cell r="C57">
            <v>2677.5</v>
          </cell>
          <cell r="D57" t="str">
            <v>150 kV</v>
          </cell>
          <cell r="E57" t="str">
            <v>Investeringsproject</v>
          </cell>
          <cell r="F57" t="str">
            <v>Cap. Uitbreiding</v>
          </cell>
          <cell r="G57">
            <v>2681.5</v>
          </cell>
        </row>
        <row r="58">
          <cell r="B58">
            <v>59</v>
          </cell>
          <cell r="C58">
            <v>2185.25</v>
          </cell>
          <cell r="D58" t="str">
            <v>150 kV</v>
          </cell>
          <cell r="E58" t="str">
            <v>Investeringsproject</v>
          </cell>
          <cell r="F58" t="str">
            <v>Cap. Uitbreiding</v>
          </cell>
          <cell r="G58">
            <v>2185.25</v>
          </cell>
        </row>
        <row r="59">
          <cell r="B59">
            <v>62</v>
          </cell>
          <cell r="C59">
            <v>61.25</v>
          </cell>
          <cell r="D59" t="str">
            <v>150 kV</v>
          </cell>
          <cell r="E59" t="str">
            <v>Investeringsproject</v>
          </cell>
          <cell r="F59" t="str">
            <v>Kwal. Verb.</v>
          </cell>
          <cell r="G59">
            <v>61.25</v>
          </cell>
        </row>
        <row r="60">
          <cell r="B60">
            <v>63</v>
          </cell>
          <cell r="C60">
            <v>13</v>
          </cell>
          <cell r="D60" t="str">
            <v>150 kV</v>
          </cell>
          <cell r="E60" t="str">
            <v>Investeringsproject</v>
          </cell>
          <cell r="F60" t="str">
            <v>Kwal. Verb.</v>
          </cell>
          <cell r="G60">
            <v>13</v>
          </cell>
        </row>
        <row r="61">
          <cell r="B61">
            <v>68</v>
          </cell>
          <cell r="C61">
            <v>51</v>
          </cell>
          <cell r="D61" t="str">
            <v>150 kV</v>
          </cell>
          <cell r="E61" t="str">
            <v>Investeringsproject</v>
          </cell>
          <cell r="F61" t="str">
            <v>Ren. + Verv</v>
          </cell>
          <cell r="G61">
            <v>51</v>
          </cell>
        </row>
        <row r="62">
          <cell r="B62">
            <v>71</v>
          </cell>
          <cell r="C62">
            <v>2543</v>
          </cell>
          <cell r="D62" t="str">
            <v>150 kV</v>
          </cell>
          <cell r="E62" t="str">
            <v>Investeringsproject</v>
          </cell>
          <cell r="F62" t="str">
            <v>Ren. + Verv</v>
          </cell>
          <cell r="G62">
            <v>2543</v>
          </cell>
        </row>
        <row r="63">
          <cell r="B63">
            <v>72</v>
          </cell>
          <cell r="C63">
            <v>3001.25</v>
          </cell>
          <cell r="D63" t="str">
            <v>150 kV</v>
          </cell>
          <cell r="E63" t="str">
            <v>Investeringsproject</v>
          </cell>
          <cell r="F63" t="str">
            <v>Ren. + Verv</v>
          </cell>
          <cell r="G63">
            <v>3001.25</v>
          </cell>
        </row>
        <row r="64">
          <cell r="B64">
            <v>75</v>
          </cell>
          <cell r="C64">
            <v>219</v>
          </cell>
          <cell r="D64" t="str">
            <v>150 kV</v>
          </cell>
          <cell r="E64" t="str">
            <v>Investeringsproject</v>
          </cell>
          <cell r="F64" t="str">
            <v>Ren. + Verv</v>
          </cell>
          <cell r="G64">
            <v>219</v>
          </cell>
        </row>
        <row r="65">
          <cell r="B65">
            <v>82</v>
          </cell>
          <cell r="C65">
            <v>1473</v>
          </cell>
          <cell r="D65" t="str">
            <v>150 kV</v>
          </cell>
          <cell r="E65" t="str">
            <v>Projecten Derden</v>
          </cell>
          <cell r="F65" t="str">
            <v>Reconstructie</v>
          </cell>
          <cell r="G65">
            <v>1473</v>
          </cell>
        </row>
        <row r="66">
          <cell r="B66">
            <v>85</v>
          </cell>
          <cell r="C66">
            <v>2708</v>
          </cell>
          <cell r="D66" t="str">
            <v>150 kV</v>
          </cell>
          <cell r="E66" t="str">
            <v>Investeringsproject</v>
          </cell>
          <cell r="F66" t="str">
            <v>Cap. Uitbreiding</v>
          </cell>
          <cell r="G66">
            <v>2708</v>
          </cell>
        </row>
        <row r="67">
          <cell r="B67">
            <v>90</v>
          </cell>
          <cell r="C67">
            <v>5395.52</v>
          </cell>
          <cell r="D67" t="str">
            <v>380 kV</v>
          </cell>
          <cell r="E67" t="str">
            <v>Investeringsproject</v>
          </cell>
          <cell r="F67" t="str">
            <v>Aansluiting</v>
          </cell>
          <cell r="G67">
            <v>5395.52</v>
          </cell>
        </row>
        <row r="68">
          <cell r="B68">
            <v>95</v>
          </cell>
          <cell r="C68">
            <v>90.25</v>
          </cell>
          <cell r="D68" t="str">
            <v>380 kV</v>
          </cell>
          <cell r="E68" t="str">
            <v>Projecten Derden</v>
          </cell>
          <cell r="F68" t="str">
            <v>Aansluiting</v>
          </cell>
          <cell r="G68">
            <v>90.25</v>
          </cell>
        </row>
        <row r="69">
          <cell r="B69">
            <v>98</v>
          </cell>
          <cell r="C69">
            <v>1881</v>
          </cell>
          <cell r="D69" t="str">
            <v>380 kV</v>
          </cell>
          <cell r="E69" t="str">
            <v>Investeringsproject</v>
          </cell>
          <cell r="F69" t="str">
            <v>Kwal. Verb.</v>
          </cell>
          <cell r="G69">
            <v>1882</v>
          </cell>
        </row>
        <row r="70">
          <cell r="B70">
            <v>99</v>
          </cell>
          <cell r="C70">
            <v>6341.5</v>
          </cell>
          <cell r="D70" t="str">
            <v>380 kV</v>
          </cell>
          <cell r="E70" t="str">
            <v>Investeringsproject</v>
          </cell>
          <cell r="F70" t="str">
            <v>Kwal. Verb.</v>
          </cell>
          <cell r="G70">
            <v>6341.5</v>
          </cell>
        </row>
        <row r="71">
          <cell r="B71">
            <v>107</v>
          </cell>
          <cell r="C71">
            <v>600.25</v>
          </cell>
          <cell r="D71" t="str">
            <v>380 kV</v>
          </cell>
          <cell r="E71" t="str">
            <v>Investeringsproject</v>
          </cell>
          <cell r="F71" t="str">
            <v>Cap. Uitbreiding</v>
          </cell>
          <cell r="G71">
            <v>600.25</v>
          </cell>
        </row>
        <row r="72">
          <cell r="B72">
            <v>109</v>
          </cell>
          <cell r="C72">
            <v>313</v>
          </cell>
          <cell r="D72" t="str">
            <v>380 kV</v>
          </cell>
          <cell r="E72" t="str">
            <v>Investeringsproject</v>
          </cell>
          <cell r="F72" t="str">
            <v>Cap. Uitbreiding</v>
          </cell>
          <cell r="G72">
            <v>313</v>
          </cell>
        </row>
        <row r="73">
          <cell r="B73">
            <v>110</v>
          </cell>
          <cell r="C73">
            <v>537</v>
          </cell>
          <cell r="D73" t="str">
            <v>150 kV</v>
          </cell>
          <cell r="E73" t="str">
            <v>Investeringsproject</v>
          </cell>
          <cell r="F73" t="str">
            <v>Kwal. Verb.</v>
          </cell>
          <cell r="G73">
            <v>537</v>
          </cell>
        </row>
        <row r="74">
          <cell r="B74">
            <v>111</v>
          </cell>
          <cell r="C74">
            <v>263</v>
          </cell>
          <cell r="D74" t="str">
            <v>380 kV</v>
          </cell>
          <cell r="E74" t="str">
            <v>Investeringsproject</v>
          </cell>
          <cell r="F74" t="str">
            <v>Kwal. Verb.</v>
          </cell>
          <cell r="G74">
            <v>263</v>
          </cell>
        </row>
        <row r="75">
          <cell r="B75">
            <v>113</v>
          </cell>
          <cell r="C75">
            <v>102.5</v>
          </cell>
          <cell r="D75" t="str">
            <v>380 kV</v>
          </cell>
          <cell r="E75" t="str">
            <v>Investeringsproject</v>
          </cell>
          <cell r="F75" t="str">
            <v>Ren. + Verv</v>
          </cell>
          <cell r="G75">
            <v>102.5</v>
          </cell>
        </row>
        <row r="76">
          <cell r="B76">
            <v>116</v>
          </cell>
          <cell r="C76">
            <v>1980.5</v>
          </cell>
          <cell r="D76" t="str">
            <v>380 kV</v>
          </cell>
          <cell r="E76" t="str">
            <v>Investeringsproject</v>
          </cell>
          <cell r="F76" t="str">
            <v>Cap. Uitbreiding</v>
          </cell>
          <cell r="G76">
            <v>1980.5</v>
          </cell>
        </row>
        <row r="77">
          <cell r="B77">
            <v>119</v>
          </cell>
          <cell r="C77">
            <v>1107</v>
          </cell>
          <cell r="D77" t="str">
            <v>150 kV</v>
          </cell>
          <cell r="E77" t="str">
            <v>Investeringsproject</v>
          </cell>
          <cell r="F77" t="str">
            <v>Ren. + Verv</v>
          </cell>
          <cell r="G77">
            <v>1107</v>
          </cell>
        </row>
        <row r="78">
          <cell r="B78">
            <v>120</v>
          </cell>
          <cell r="C78">
            <v>18</v>
          </cell>
          <cell r="D78" t="str">
            <v>150 kV</v>
          </cell>
          <cell r="E78" t="str">
            <v>Investeringsproject</v>
          </cell>
          <cell r="F78" t="str">
            <v>Ren. + Verv</v>
          </cell>
          <cell r="G78">
            <v>18</v>
          </cell>
        </row>
        <row r="79">
          <cell r="B79">
            <v>127</v>
          </cell>
          <cell r="C79">
            <v>165</v>
          </cell>
          <cell r="D79" t="str">
            <v>380 kV</v>
          </cell>
          <cell r="E79" t="str">
            <v>Investeringsproject</v>
          </cell>
          <cell r="F79" t="str">
            <v>Ren. + Verv</v>
          </cell>
          <cell r="G79">
            <v>165</v>
          </cell>
        </row>
        <row r="80">
          <cell r="B80">
            <v>128</v>
          </cell>
          <cell r="C80">
            <v>1188.5</v>
          </cell>
          <cell r="D80" t="str">
            <v>150 kV</v>
          </cell>
          <cell r="E80" t="str">
            <v>Investeringsproject</v>
          </cell>
          <cell r="F80" t="str">
            <v>Reconstructie</v>
          </cell>
          <cell r="G80">
            <v>1188.5</v>
          </cell>
        </row>
        <row r="81">
          <cell r="B81">
            <v>129</v>
          </cell>
          <cell r="C81">
            <v>36</v>
          </cell>
          <cell r="D81" t="str">
            <v>380 kV</v>
          </cell>
          <cell r="E81" t="str">
            <v>Investeringsproject</v>
          </cell>
          <cell r="F81" t="str">
            <v>Ren. + Verv</v>
          </cell>
          <cell r="G81">
            <v>36</v>
          </cell>
        </row>
        <row r="82">
          <cell r="B82">
            <v>132</v>
          </cell>
          <cell r="C82">
            <v>16</v>
          </cell>
          <cell r="D82" t="str">
            <v>150 kV</v>
          </cell>
          <cell r="E82" t="str">
            <v>Projecten Derden</v>
          </cell>
          <cell r="F82" t="str">
            <v>Aansluiting</v>
          </cell>
          <cell r="G82">
            <v>16</v>
          </cell>
        </row>
        <row r="83">
          <cell r="B83">
            <v>133</v>
          </cell>
          <cell r="C83">
            <v>3181.75</v>
          </cell>
          <cell r="D83" t="str">
            <v>380 kV</v>
          </cell>
          <cell r="E83" t="str">
            <v>Investeringsproject</v>
          </cell>
          <cell r="F83" t="str">
            <v>Cap. Uitbreiding</v>
          </cell>
          <cell r="G83">
            <v>3181.75</v>
          </cell>
        </row>
        <row r="84">
          <cell r="B84">
            <v>135</v>
          </cell>
          <cell r="C84">
            <v>91</v>
          </cell>
          <cell r="D84" t="str">
            <v>380 kV</v>
          </cell>
          <cell r="E84" t="str">
            <v>Investeringsproject</v>
          </cell>
          <cell r="F84" t="str">
            <v>Cap. Uitbreiding</v>
          </cell>
          <cell r="G84">
            <v>91</v>
          </cell>
        </row>
        <row r="85">
          <cell r="B85">
            <v>137</v>
          </cell>
          <cell r="C85">
            <v>66</v>
          </cell>
          <cell r="D85" t="str">
            <v>150 kV</v>
          </cell>
          <cell r="E85" t="str">
            <v>Investeringsproject</v>
          </cell>
          <cell r="F85" t="str">
            <v>Kwal. Verb.</v>
          </cell>
          <cell r="G85">
            <v>66</v>
          </cell>
        </row>
        <row r="86">
          <cell r="B86">
            <v>138</v>
          </cell>
          <cell r="C86">
            <v>100</v>
          </cell>
          <cell r="D86" t="str">
            <v>380 kV</v>
          </cell>
          <cell r="E86" t="str">
            <v>Investeringsproject</v>
          </cell>
          <cell r="F86">
            <v>0</v>
          </cell>
          <cell r="G86">
            <v>100</v>
          </cell>
        </row>
        <row r="87">
          <cell r="B87">
            <v>139</v>
          </cell>
          <cell r="C87">
            <v>3389.25</v>
          </cell>
          <cell r="D87" t="str">
            <v>380 kV</v>
          </cell>
          <cell r="E87" t="str">
            <v>Investeringsproject</v>
          </cell>
          <cell r="F87" t="str">
            <v>Cap. Uitbreiding</v>
          </cell>
          <cell r="G87">
            <v>3389.25</v>
          </cell>
        </row>
        <row r="88">
          <cell r="B88">
            <v>140</v>
          </cell>
          <cell r="C88">
            <v>501.25</v>
          </cell>
          <cell r="D88" t="str">
            <v>380 kV</v>
          </cell>
          <cell r="E88" t="str">
            <v>Investeringsproject</v>
          </cell>
          <cell r="F88" t="str">
            <v>Ren. + Verv</v>
          </cell>
          <cell r="G88">
            <v>501.25</v>
          </cell>
        </row>
        <row r="89">
          <cell r="B89">
            <v>141</v>
          </cell>
          <cell r="C89">
            <v>14</v>
          </cell>
          <cell r="D89" t="str">
            <v>380 kV</v>
          </cell>
          <cell r="E89" t="str">
            <v>Projecten Derden</v>
          </cell>
          <cell r="F89" t="str">
            <v>Aansluiting</v>
          </cell>
          <cell r="G89">
            <v>14</v>
          </cell>
        </row>
        <row r="90">
          <cell r="B90">
            <v>142</v>
          </cell>
          <cell r="C90">
            <v>3284</v>
          </cell>
          <cell r="D90" t="str">
            <v>380 kV</v>
          </cell>
          <cell r="E90" t="str">
            <v>Investeringsproject</v>
          </cell>
          <cell r="F90" t="str">
            <v>Cap. Uitbreiding</v>
          </cell>
          <cell r="G90">
            <v>3325</v>
          </cell>
        </row>
        <row r="91">
          <cell r="B91">
            <v>143</v>
          </cell>
          <cell r="C91">
            <v>282.5</v>
          </cell>
          <cell r="D91" t="str">
            <v>150 kV</v>
          </cell>
          <cell r="E91" t="str">
            <v>Investeringsproject</v>
          </cell>
          <cell r="F91" t="str">
            <v>Kwal. Verb.</v>
          </cell>
          <cell r="G91">
            <v>282.5</v>
          </cell>
        </row>
        <row r="92">
          <cell r="B92">
            <v>144</v>
          </cell>
          <cell r="C92">
            <v>2791</v>
          </cell>
          <cell r="D92" t="str">
            <v>380 kV</v>
          </cell>
          <cell r="E92" t="str">
            <v>Investeringsproject</v>
          </cell>
          <cell r="F92" t="str">
            <v>Cap. Uitbreiding</v>
          </cell>
          <cell r="G92">
            <v>2791</v>
          </cell>
        </row>
        <row r="93">
          <cell r="B93">
            <v>145</v>
          </cell>
          <cell r="C93">
            <v>3376</v>
          </cell>
          <cell r="D93" t="str">
            <v>380 kV</v>
          </cell>
          <cell r="E93" t="str">
            <v>Investeringsproject</v>
          </cell>
          <cell r="F93" t="str">
            <v>Cap. Uitbreiding</v>
          </cell>
          <cell r="G93">
            <v>3376</v>
          </cell>
        </row>
        <row r="94">
          <cell r="B94">
            <v>182</v>
          </cell>
          <cell r="C94">
            <v>16</v>
          </cell>
          <cell r="D94" t="str">
            <v>380 kV</v>
          </cell>
          <cell r="E94" t="str">
            <v>Investeringsproject</v>
          </cell>
          <cell r="F94" t="str">
            <v>Aansluiting</v>
          </cell>
          <cell r="G94">
            <v>16</v>
          </cell>
        </row>
        <row r="95">
          <cell r="B95">
            <v>188</v>
          </cell>
          <cell r="C95">
            <v>922.75</v>
          </cell>
          <cell r="D95" t="str">
            <v>380 kV</v>
          </cell>
          <cell r="E95" t="str">
            <v>Investeringsproject</v>
          </cell>
          <cell r="F95" t="str">
            <v>Ren. + Verv</v>
          </cell>
          <cell r="G95">
            <v>922.75</v>
          </cell>
        </row>
        <row r="96">
          <cell r="B96">
            <v>189</v>
          </cell>
          <cell r="C96">
            <v>261</v>
          </cell>
          <cell r="D96" t="str">
            <v>380 kV</v>
          </cell>
          <cell r="E96" t="str">
            <v>Projecten Derden</v>
          </cell>
          <cell r="F96" t="str">
            <v>Aansluiting</v>
          </cell>
          <cell r="G96">
            <v>261</v>
          </cell>
        </row>
        <row r="97">
          <cell r="B97">
            <v>191</v>
          </cell>
          <cell r="C97">
            <v>814</v>
          </cell>
          <cell r="D97" t="str">
            <v>380 kV</v>
          </cell>
          <cell r="E97" t="str">
            <v>Investeringsproject</v>
          </cell>
          <cell r="F97" t="str">
            <v>Cap. Uitbreiding</v>
          </cell>
          <cell r="G97">
            <v>814</v>
          </cell>
        </row>
        <row r="98">
          <cell r="B98">
            <v>192</v>
          </cell>
          <cell r="C98">
            <v>74</v>
          </cell>
          <cell r="D98" t="str">
            <v>150 kV</v>
          </cell>
          <cell r="E98" t="str">
            <v>Projecten Derden</v>
          </cell>
          <cell r="F98" t="str">
            <v>Aansluiting</v>
          </cell>
          <cell r="G98">
            <v>74</v>
          </cell>
        </row>
        <row r="99">
          <cell r="B99">
            <v>197</v>
          </cell>
          <cell r="C99">
            <v>132.5</v>
          </cell>
          <cell r="D99" t="str">
            <v>150 kV</v>
          </cell>
          <cell r="E99" t="str">
            <v>Projecten Derden</v>
          </cell>
          <cell r="F99" t="str">
            <v>Cap. Uitbreiding</v>
          </cell>
          <cell r="G99">
            <v>132.5</v>
          </cell>
        </row>
        <row r="100">
          <cell r="B100">
            <v>198</v>
          </cell>
          <cell r="C100">
            <v>77</v>
          </cell>
          <cell r="D100" t="str">
            <v>150 kV</v>
          </cell>
          <cell r="E100" t="str">
            <v>Projecten Derden</v>
          </cell>
          <cell r="F100" t="str">
            <v>Cap. Uitbreiding</v>
          </cell>
          <cell r="G100">
            <v>77</v>
          </cell>
        </row>
        <row r="101">
          <cell r="B101">
            <v>205</v>
          </cell>
          <cell r="C101">
            <v>56</v>
          </cell>
          <cell r="D101" t="str">
            <v>Overig</v>
          </cell>
          <cell r="E101" t="str">
            <v>Exploitatieproject</v>
          </cell>
          <cell r="F101" t="str">
            <v>Studie</v>
          </cell>
          <cell r="G101">
            <v>56</v>
          </cell>
        </row>
        <row r="102">
          <cell r="B102">
            <v>207</v>
          </cell>
          <cell r="C102">
            <v>2</v>
          </cell>
          <cell r="D102" t="e">
            <v>#N/A</v>
          </cell>
          <cell r="E102" t="str">
            <v>Exploitatieproject</v>
          </cell>
          <cell r="F102" t="str">
            <v>Studie</v>
          </cell>
          <cell r="G102">
            <v>2</v>
          </cell>
        </row>
        <row r="103">
          <cell r="B103">
            <v>211</v>
          </cell>
          <cell r="C103">
            <v>63.5</v>
          </cell>
          <cell r="D103" t="str">
            <v>Overig</v>
          </cell>
          <cell r="E103" t="str">
            <v>Exploitatieproject</v>
          </cell>
          <cell r="F103" t="str">
            <v>Studie</v>
          </cell>
          <cell r="G103">
            <v>63.5</v>
          </cell>
        </row>
        <row r="104">
          <cell r="B104">
            <v>213</v>
          </cell>
          <cell r="C104">
            <v>2088</v>
          </cell>
          <cell r="D104" t="str">
            <v>380 kV</v>
          </cell>
          <cell r="E104" t="str">
            <v>Investeringsproject</v>
          </cell>
          <cell r="F104" t="str">
            <v>Cap. Uitbreiding</v>
          </cell>
          <cell r="G104">
            <v>2088</v>
          </cell>
        </row>
        <row r="105">
          <cell r="B105">
            <v>220</v>
          </cell>
          <cell r="C105">
            <v>1555.75</v>
          </cell>
          <cell r="D105" t="e">
            <v>#N/A</v>
          </cell>
          <cell r="E105" t="str">
            <v>Exploitatieproject</v>
          </cell>
          <cell r="F105" t="str">
            <v>Automatisering</v>
          </cell>
          <cell r="G105">
            <v>1562.75</v>
          </cell>
        </row>
        <row r="106">
          <cell r="B106">
            <v>221</v>
          </cell>
          <cell r="C106">
            <v>4591.75</v>
          </cell>
          <cell r="D106" t="str">
            <v>Overig</v>
          </cell>
          <cell r="E106" t="str">
            <v>Exploitatieproject</v>
          </cell>
          <cell r="F106" t="str">
            <v>Studie</v>
          </cell>
          <cell r="G106">
            <v>4591.75</v>
          </cell>
        </row>
        <row r="107">
          <cell r="B107">
            <v>227</v>
          </cell>
          <cell r="C107">
            <v>162</v>
          </cell>
          <cell r="D107" t="str">
            <v>Overig</v>
          </cell>
          <cell r="E107" t="str">
            <v>Exploitatieproject</v>
          </cell>
          <cell r="F107" t="str">
            <v>Studie</v>
          </cell>
          <cell r="G107">
            <v>162</v>
          </cell>
        </row>
        <row r="108">
          <cell r="B108">
            <v>232</v>
          </cell>
          <cell r="C108">
            <v>56.95</v>
          </cell>
          <cell r="D108" t="str">
            <v>Overig</v>
          </cell>
          <cell r="E108" t="str">
            <v>Exploitatieproject</v>
          </cell>
          <cell r="F108" t="str">
            <v>Kantoorautomatiserg.</v>
          </cell>
          <cell r="G108">
            <v>56.95</v>
          </cell>
        </row>
        <row r="109">
          <cell r="B109">
            <v>233</v>
          </cell>
          <cell r="C109">
            <v>2</v>
          </cell>
          <cell r="D109" t="str">
            <v>Overig</v>
          </cell>
          <cell r="E109" t="str">
            <v>Exploitatieproject</v>
          </cell>
          <cell r="F109" t="str">
            <v>Studie</v>
          </cell>
          <cell r="G109">
            <v>2</v>
          </cell>
        </row>
        <row r="110">
          <cell r="B110">
            <v>235</v>
          </cell>
          <cell r="C110">
            <v>13</v>
          </cell>
          <cell r="D110" t="e">
            <v>#N/A</v>
          </cell>
          <cell r="E110" t="str">
            <v>Exploitatieproject</v>
          </cell>
          <cell r="F110" t="str">
            <v>Kwal. Verb.</v>
          </cell>
          <cell r="G110">
            <v>13</v>
          </cell>
        </row>
        <row r="111">
          <cell r="B111">
            <v>237</v>
          </cell>
          <cell r="C111">
            <v>409</v>
          </cell>
          <cell r="D111" t="str">
            <v>380 kV</v>
          </cell>
          <cell r="E111" t="str">
            <v>Investeringsproject</v>
          </cell>
          <cell r="F111" t="str">
            <v>Ren. + Verv</v>
          </cell>
          <cell r="G111">
            <v>409</v>
          </cell>
        </row>
        <row r="112">
          <cell r="B112">
            <v>238</v>
          </cell>
          <cell r="C112">
            <v>3502.25</v>
          </cell>
          <cell r="D112" t="str">
            <v>150 kV</v>
          </cell>
          <cell r="E112" t="str">
            <v>Investeringsproject</v>
          </cell>
          <cell r="F112" t="str">
            <v>Cap. Uitbreiding</v>
          </cell>
          <cell r="G112">
            <v>3502.25</v>
          </cell>
        </row>
        <row r="113">
          <cell r="B113">
            <v>239</v>
          </cell>
          <cell r="C113">
            <v>423</v>
          </cell>
          <cell r="D113" t="str">
            <v>380 kV</v>
          </cell>
          <cell r="E113" t="str">
            <v>Projecten Derden</v>
          </cell>
          <cell r="F113" t="str">
            <v>Aansluiting</v>
          </cell>
          <cell r="G113">
            <v>445</v>
          </cell>
        </row>
        <row r="114">
          <cell r="B114">
            <v>241</v>
          </cell>
          <cell r="C114">
            <v>72.5</v>
          </cell>
          <cell r="D114" t="str">
            <v>Overig</v>
          </cell>
          <cell r="E114" t="str">
            <v>Projecten Derden</v>
          </cell>
          <cell r="F114">
            <v>0</v>
          </cell>
          <cell r="G114">
            <v>72.5</v>
          </cell>
        </row>
        <row r="115">
          <cell r="B115">
            <v>244</v>
          </cell>
          <cell r="C115">
            <v>397.5</v>
          </cell>
          <cell r="D115" t="str">
            <v>Overig</v>
          </cell>
          <cell r="E115" t="str">
            <v>Exploitatieproject</v>
          </cell>
          <cell r="F115" t="e">
            <v>#N/A</v>
          </cell>
          <cell r="G115">
            <v>397.5</v>
          </cell>
        </row>
        <row r="116">
          <cell r="B116">
            <v>245</v>
          </cell>
          <cell r="C116">
            <v>139.5</v>
          </cell>
          <cell r="D116" t="str">
            <v>Overig</v>
          </cell>
          <cell r="E116" t="str">
            <v>Investeringsproject</v>
          </cell>
          <cell r="F116" t="str">
            <v>Sanering</v>
          </cell>
          <cell r="G116">
            <v>139.5</v>
          </cell>
        </row>
        <row r="117">
          <cell r="B117">
            <v>246</v>
          </cell>
          <cell r="C117">
            <v>106</v>
          </cell>
          <cell r="D117" t="str">
            <v>Overig</v>
          </cell>
          <cell r="E117" t="str">
            <v>Investeringsproject</v>
          </cell>
          <cell r="F117" t="str">
            <v>Amovering</v>
          </cell>
          <cell r="G117">
            <v>106</v>
          </cell>
        </row>
        <row r="118">
          <cell r="B118">
            <v>248</v>
          </cell>
          <cell r="C118">
            <v>229</v>
          </cell>
          <cell r="D118" t="str">
            <v>380 kV</v>
          </cell>
          <cell r="E118" t="str">
            <v>Exploitatieproject</v>
          </cell>
          <cell r="F118" t="str">
            <v>Studie</v>
          </cell>
          <cell r="G118">
            <v>229</v>
          </cell>
        </row>
        <row r="119">
          <cell r="B119">
            <v>250</v>
          </cell>
          <cell r="C119">
            <v>287.5</v>
          </cell>
          <cell r="D119" t="str">
            <v>Overig</v>
          </cell>
          <cell r="E119" t="str">
            <v>Exploitatieproject</v>
          </cell>
          <cell r="F119" t="e">
            <v>#N/A</v>
          </cell>
          <cell r="G119">
            <v>287.5</v>
          </cell>
        </row>
        <row r="120">
          <cell r="B120">
            <v>251</v>
          </cell>
          <cell r="C120">
            <v>18</v>
          </cell>
          <cell r="D120" t="str">
            <v>Overig</v>
          </cell>
          <cell r="E120" t="str">
            <v>Exploitatieproject</v>
          </cell>
          <cell r="F120" t="e">
            <v>#N/A</v>
          </cell>
          <cell r="G120">
            <v>18</v>
          </cell>
        </row>
        <row r="121">
          <cell r="B121">
            <v>252</v>
          </cell>
          <cell r="C121">
            <v>42.5</v>
          </cell>
          <cell r="D121" t="str">
            <v>Overig</v>
          </cell>
          <cell r="E121" t="str">
            <v>Exploitatieproject</v>
          </cell>
          <cell r="F121" t="str">
            <v>Studie</v>
          </cell>
          <cell r="G121">
            <v>42.5</v>
          </cell>
        </row>
        <row r="122">
          <cell r="B122">
            <v>254</v>
          </cell>
          <cell r="C122">
            <v>2692.5</v>
          </cell>
          <cell r="D122" t="str">
            <v>Overig</v>
          </cell>
          <cell r="E122" t="str">
            <v>Exploitatieproject</v>
          </cell>
          <cell r="F122" t="str">
            <v>Automatisering</v>
          </cell>
          <cell r="G122">
            <v>2692.5</v>
          </cell>
        </row>
        <row r="123">
          <cell r="B123">
            <v>255</v>
          </cell>
          <cell r="C123">
            <v>18</v>
          </cell>
          <cell r="D123" t="e">
            <v>#N/A</v>
          </cell>
          <cell r="E123" t="str">
            <v>Exploitatieproject</v>
          </cell>
          <cell r="F123" t="str">
            <v>Studie</v>
          </cell>
          <cell r="G123">
            <v>18</v>
          </cell>
        </row>
        <row r="124">
          <cell r="B124">
            <v>260</v>
          </cell>
          <cell r="C124">
            <v>36</v>
          </cell>
          <cell r="D124" t="str">
            <v>Overig</v>
          </cell>
          <cell r="E124" t="str">
            <v>Exploitatieproject</v>
          </cell>
          <cell r="F124" t="e">
            <v>#N/A</v>
          </cell>
          <cell r="G124">
            <v>36</v>
          </cell>
        </row>
        <row r="125">
          <cell r="B125">
            <v>261</v>
          </cell>
          <cell r="C125">
            <v>254.5</v>
          </cell>
          <cell r="D125" t="str">
            <v>150 kV</v>
          </cell>
          <cell r="E125" t="str">
            <v>Exploitatieproject</v>
          </cell>
          <cell r="F125" t="str">
            <v>Beveilingsbeleid</v>
          </cell>
          <cell r="G125">
            <v>254.5</v>
          </cell>
        </row>
        <row r="126">
          <cell r="B126">
            <v>262</v>
          </cell>
          <cell r="C126">
            <v>179</v>
          </cell>
          <cell r="D126" t="str">
            <v>150 kV</v>
          </cell>
          <cell r="E126" t="str">
            <v>Exploitatieproject</v>
          </cell>
          <cell r="F126" t="str">
            <v>Studie</v>
          </cell>
          <cell r="G126">
            <v>179</v>
          </cell>
        </row>
        <row r="127">
          <cell r="B127">
            <v>263</v>
          </cell>
          <cell r="C127">
            <v>576.5</v>
          </cell>
          <cell r="D127" t="str">
            <v>Overig</v>
          </cell>
          <cell r="E127" t="str">
            <v>Exploitatieproject</v>
          </cell>
          <cell r="F127" t="str">
            <v>Automatisering</v>
          </cell>
          <cell r="G127">
            <v>576.5</v>
          </cell>
        </row>
        <row r="128">
          <cell r="B128">
            <v>264</v>
          </cell>
          <cell r="C128">
            <v>52.5</v>
          </cell>
          <cell r="D128" t="str">
            <v>Overig</v>
          </cell>
          <cell r="E128" t="str">
            <v>Exploitatieproject</v>
          </cell>
          <cell r="F128" t="str">
            <v>Automatisering</v>
          </cell>
          <cell r="G128">
            <v>52.5</v>
          </cell>
        </row>
        <row r="129">
          <cell r="B129">
            <v>265</v>
          </cell>
          <cell r="C129">
            <v>251.5</v>
          </cell>
          <cell r="D129" t="str">
            <v>Overig</v>
          </cell>
          <cell r="E129" t="str">
            <v>Exploitatieproject</v>
          </cell>
          <cell r="F129" t="str">
            <v>Automatisering</v>
          </cell>
          <cell r="G129">
            <v>251.5</v>
          </cell>
        </row>
        <row r="130">
          <cell r="B130">
            <v>266</v>
          </cell>
          <cell r="C130">
            <v>4246.25</v>
          </cell>
          <cell r="D130" t="str">
            <v>380 kV</v>
          </cell>
          <cell r="E130" t="str">
            <v>Investeringsproject</v>
          </cell>
          <cell r="F130" t="str">
            <v>Cap. Uitbreiding</v>
          </cell>
          <cell r="G130">
            <v>4246.25</v>
          </cell>
        </row>
        <row r="131">
          <cell r="B131">
            <v>267</v>
          </cell>
          <cell r="C131">
            <v>526.75</v>
          </cell>
          <cell r="D131" t="str">
            <v>Overig</v>
          </cell>
          <cell r="E131" t="str">
            <v>Exploitatieproject</v>
          </cell>
          <cell r="F131" t="str">
            <v>Automatisering</v>
          </cell>
          <cell r="G131">
            <v>526.75</v>
          </cell>
        </row>
        <row r="132">
          <cell r="B132">
            <v>268</v>
          </cell>
          <cell r="C132">
            <v>1443.85</v>
          </cell>
          <cell r="D132" t="str">
            <v>Overig</v>
          </cell>
          <cell r="E132" t="str">
            <v>Exploitatieproject</v>
          </cell>
          <cell r="F132" t="str">
            <v>Automatisering</v>
          </cell>
          <cell r="G132">
            <v>1443.85</v>
          </cell>
        </row>
        <row r="133">
          <cell r="B133">
            <v>271</v>
          </cell>
          <cell r="C133">
            <v>53</v>
          </cell>
          <cell r="D133" t="str">
            <v>Overig</v>
          </cell>
          <cell r="E133" t="str">
            <v>Exploitatieproject</v>
          </cell>
          <cell r="F133" t="str">
            <v>Automatisering</v>
          </cell>
          <cell r="G133">
            <v>53</v>
          </cell>
        </row>
        <row r="134">
          <cell r="B134">
            <v>272</v>
          </cell>
          <cell r="C134">
            <v>76</v>
          </cell>
          <cell r="D134" t="str">
            <v>150 kV</v>
          </cell>
          <cell r="E134" t="str">
            <v>Exploitatieproject</v>
          </cell>
          <cell r="F134" t="str">
            <v>Studie</v>
          </cell>
          <cell r="G134">
            <v>76</v>
          </cell>
        </row>
        <row r="135">
          <cell r="B135">
            <v>273</v>
          </cell>
          <cell r="C135">
            <v>38</v>
          </cell>
          <cell r="D135" t="str">
            <v>110 kV</v>
          </cell>
          <cell r="E135" t="str">
            <v>Exploitatieproject</v>
          </cell>
          <cell r="F135" t="str">
            <v>Studie</v>
          </cell>
          <cell r="G135">
            <v>38</v>
          </cell>
        </row>
        <row r="136">
          <cell r="B136">
            <v>274</v>
          </cell>
          <cell r="C136">
            <v>3902.25</v>
          </cell>
          <cell r="D136" t="str">
            <v>Overig</v>
          </cell>
          <cell r="E136" t="str">
            <v>Exploitatieproject</v>
          </cell>
          <cell r="F136" t="str">
            <v>Kwal. Verb.</v>
          </cell>
          <cell r="G136">
            <v>3902.25</v>
          </cell>
        </row>
        <row r="137">
          <cell r="B137">
            <v>275</v>
          </cell>
          <cell r="C137">
            <v>82.5</v>
          </cell>
          <cell r="D137" t="e">
            <v>#N/A</v>
          </cell>
          <cell r="E137" t="str">
            <v>Exploitatieproject</v>
          </cell>
          <cell r="F137" t="str">
            <v>Kwal. Verb.</v>
          </cell>
          <cell r="G137">
            <v>82.5</v>
          </cell>
        </row>
        <row r="138">
          <cell r="B138">
            <v>276</v>
          </cell>
          <cell r="C138">
            <v>154.5</v>
          </cell>
          <cell r="D138" t="str">
            <v>Overig</v>
          </cell>
          <cell r="E138" t="str">
            <v>Investeringsproject</v>
          </cell>
          <cell r="F138" t="str">
            <v>Ren. + Verv</v>
          </cell>
          <cell r="G138">
            <v>154.5</v>
          </cell>
        </row>
        <row r="139">
          <cell r="B139">
            <v>277</v>
          </cell>
          <cell r="C139">
            <v>206</v>
          </cell>
          <cell r="D139" t="str">
            <v>Overig</v>
          </cell>
          <cell r="E139" t="str">
            <v>Exploitatieproject</v>
          </cell>
          <cell r="F139" t="str">
            <v>Beveilingsbeleid</v>
          </cell>
          <cell r="G139">
            <v>206</v>
          </cell>
        </row>
        <row r="140">
          <cell r="B140">
            <v>278</v>
          </cell>
          <cell r="C140">
            <v>43</v>
          </cell>
          <cell r="D140" t="str">
            <v>Overig</v>
          </cell>
          <cell r="E140" t="str">
            <v>Exploitatieproject</v>
          </cell>
          <cell r="F140" t="str">
            <v>Beveilingsbeleid</v>
          </cell>
          <cell r="G140">
            <v>43</v>
          </cell>
        </row>
        <row r="141">
          <cell r="B141">
            <v>279</v>
          </cell>
          <cell r="C141">
            <v>1343</v>
          </cell>
          <cell r="D141" t="str">
            <v>Overig</v>
          </cell>
          <cell r="E141" t="str">
            <v>Exploitatieproject</v>
          </cell>
          <cell r="F141" t="str">
            <v>Kwal. Verb.</v>
          </cell>
          <cell r="G141">
            <v>1343</v>
          </cell>
        </row>
        <row r="142">
          <cell r="B142">
            <v>280</v>
          </cell>
          <cell r="C142">
            <v>3751</v>
          </cell>
          <cell r="D142" t="str">
            <v>Overig</v>
          </cell>
          <cell r="E142" t="str">
            <v>Exploitatieproject</v>
          </cell>
          <cell r="F142" t="str">
            <v>Kwal. Verb.</v>
          </cell>
          <cell r="G142">
            <v>3751</v>
          </cell>
        </row>
        <row r="143">
          <cell r="B143">
            <v>281</v>
          </cell>
          <cell r="C143">
            <v>454</v>
          </cell>
          <cell r="D143" t="str">
            <v>Overig</v>
          </cell>
          <cell r="E143" t="str">
            <v>Exploitatieproject</v>
          </cell>
          <cell r="F143" t="str">
            <v>Kantoorautomatiserg.</v>
          </cell>
          <cell r="G143">
            <v>454</v>
          </cell>
        </row>
        <row r="144">
          <cell r="B144">
            <v>283</v>
          </cell>
          <cell r="C144">
            <v>909.5</v>
          </cell>
          <cell r="D144" t="str">
            <v>Overig</v>
          </cell>
          <cell r="E144" t="str">
            <v>Projecten Derden</v>
          </cell>
          <cell r="F144">
            <v>0</v>
          </cell>
          <cell r="G144">
            <v>909.5</v>
          </cell>
        </row>
        <row r="145">
          <cell r="B145">
            <v>284</v>
          </cell>
          <cell r="C145">
            <v>933</v>
          </cell>
          <cell r="D145" t="str">
            <v>Overig</v>
          </cell>
          <cell r="E145" t="str">
            <v>Exploitatieproject</v>
          </cell>
          <cell r="F145">
            <v>0</v>
          </cell>
          <cell r="G145">
            <v>933</v>
          </cell>
        </row>
        <row r="146">
          <cell r="B146">
            <v>290</v>
          </cell>
          <cell r="C146">
            <v>558</v>
          </cell>
          <cell r="D146" t="str">
            <v>Overig</v>
          </cell>
          <cell r="E146" t="str">
            <v>Exploitatieproject</v>
          </cell>
          <cell r="F146" t="str">
            <v>Aansluiting</v>
          </cell>
          <cell r="G146">
            <v>558</v>
          </cell>
        </row>
        <row r="147">
          <cell r="B147">
            <v>1000</v>
          </cell>
          <cell r="C147">
            <v>69</v>
          </cell>
          <cell r="D147" t="e">
            <v>#N/A</v>
          </cell>
          <cell r="E147" t="str">
            <v>Exploitatieproject</v>
          </cell>
          <cell r="F147" t="str">
            <v>Kwal. Verb.</v>
          </cell>
          <cell r="G147">
            <v>69</v>
          </cell>
        </row>
        <row r="148">
          <cell r="B148">
            <v>1002</v>
          </cell>
          <cell r="C148">
            <v>662</v>
          </cell>
          <cell r="D148" t="e">
            <v>#N/A</v>
          </cell>
          <cell r="E148" t="str">
            <v>Exploitatieproject</v>
          </cell>
          <cell r="F148" t="str">
            <v>Studie</v>
          </cell>
          <cell r="G148">
            <v>662</v>
          </cell>
        </row>
        <row r="149">
          <cell r="B149">
            <v>1005</v>
          </cell>
          <cell r="C149">
            <v>248.5</v>
          </cell>
          <cell r="D149" t="str">
            <v>380 kV</v>
          </cell>
          <cell r="E149" t="str">
            <v>Investeringsproject</v>
          </cell>
          <cell r="F149" t="str">
            <v>Kwal. Verb.</v>
          </cell>
          <cell r="G149">
            <v>248.5</v>
          </cell>
        </row>
        <row r="150">
          <cell r="B150">
            <v>1006</v>
          </cell>
          <cell r="C150">
            <v>33</v>
          </cell>
          <cell r="D150" t="str">
            <v>Overig</v>
          </cell>
          <cell r="E150" t="str">
            <v>Investeringsproject</v>
          </cell>
          <cell r="F150" t="str">
            <v>Sanering</v>
          </cell>
          <cell r="G150">
            <v>33</v>
          </cell>
        </row>
        <row r="151">
          <cell r="B151">
            <v>1008</v>
          </cell>
          <cell r="C151">
            <v>5.5</v>
          </cell>
          <cell r="D151" t="e">
            <v>#N/A</v>
          </cell>
          <cell r="E151" t="e">
            <v>#N/A</v>
          </cell>
          <cell r="F151" t="e">
            <v>#N/A</v>
          </cell>
          <cell r="G151">
            <v>5.5</v>
          </cell>
        </row>
        <row r="152">
          <cell r="B152">
            <v>1010</v>
          </cell>
          <cell r="C152">
            <v>2</v>
          </cell>
          <cell r="D152" t="e">
            <v>#N/A</v>
          </cell>
          <cell r="E152" t="e">
            <v>#N/A</v>
          </cell>
          <cell r="F152" t="e">
            <v>#N/A</v>
          </cell>
          <cell r="G152">
            <v>2</v>
          </cell>
        </row>
        <row r="153">
          <cell r="B153">
            <v>1014</v>
          </cell>
          <cell r="C153">
            <v>30</v>
          </cell>
          <cell r="D153" t="e">
            <v>#N/A</v>
          </cell>
          <cell r="E153" t="e">
            <v>#N/A</v>
          </cell>
          <cell r="F153" t="e">
            <v>#N/A</v>
          </cell>
          <cell r="G153">
            <v>30</v>
          </cell>
        </row>
        <row r="154">
          <cell r="B154">
            <v>1015</v>
          </cell>
          <cell r="C154">
            <v>9</v>
          </cell>
          <cell r="D154" t="str">
            <v>Overig</v>
          </cell>
          <cell r="E154" t="str">
            <v>Investeringsproject</v>
          </cell>
          <cell r="F154" t="str">
            <v>Automatisering</v>
          </cell>
          <cell r="G154">
            <v>9</v>
          </cell>
        </row>
        <row r="155">
          <cell r="B155">
            <v>1018</v>
          </cell>
          <cell r="C155">
            <v>182</v>
          </cell>
          <cell r="D155" t="str">
            <v>Overig</v>
          </cell>
          <cell r="E155" t="str">
            <v>Exploitatieproject</v>
          </cell>
          <cell r="F155">
            <v>0</v>
          </cell>
          <cell r="G155">
            <v>182</v>
          </cell>
        </row>
        <row r="156">
          <cell r="B156">
            <v>1021</v>
          </cell>
          <cell r="C156">
            <v>348.5</v>
          </cell>
          <cell r="D156" t="str">
            <v>Overig</v>
          </cell>
          <cell r="E156" t="str">
            <v>Investeringsproject</v>
          </cell>
          <cell r="F156" t="str">
            <v>Ren. + Verv</v>
          </cell>
          <cell r="G156">
            <v>348.5</v>
          </cell>
        </row>
        <row r="157">
          <cell r="B157">
            <v>1022</v>
          </cell>
          <cell r="C157">
            <v>9</v>
          </cell>
          <cell r="D157" t="e">
            <v>#N/A</v>
          </cell>
          <cell r="E157" t="str">
            <v>Projecten Derden</v>
          </cell>
          <cell r="F157" t="e">
            <v>#N/A</v>
          </cell>
          <cell r="G157">
            <v>9</v>
          </cell>
        </row>
        <row r="158">
          <cell r="B158">
            <v>1024</v>
          </cell>
          <cell r="C158">
            <v>8</v>
          </cell>
          <cell r="D158" t="e">
            <v>#N/A</v>
          </cell>
          <cell r="E158" t="e">
            <v>#N/A</v>
          </cell>
          <cell r="F158" t="e">
            <v>#N/A</v>
          </cell>
          <cell r="G158">
            <v>8</v>
          </cell>
        </row>
        <row r="159">
          <cell r="B159">
            <v>2006</v>
          </cell>
          <cell r="C159">
            <v>498.5</v>
          </cell>
          <cell r="D159" t="str">
            <v>110 kV Essent Noord</v>
          </cell>
          <cell r="E159" t="str">
            <v>Investeringsproject</v>
          </cell>
          <cell r="F159" t="str">
            <v>Cap. Uitbreiding</v>
          </cell>
          <cell r="G159">
            <v>498.5</v>
          </cell>
        </row>
        <row r="160">
          <cell r="B160">
            <v>2007</v>
          </cell>
          <cell r="C160">
            <v>9</v>
          </cell>
          <cell r="D160" t="str">
            <v>110 kV Essent Noord</v>
          </cell>
          <cell r="E160" t="str">
            <v>Projecten Derden</v>
          </cell>
          <cell r="F160" t="str">
            <v>Cap. Uitbreiding</v>
          </cell>
          <cell r="G160">
            <v>9</v>
          </cell>
        </row>
        <row r="161">
          <cell r="B161">
            <v>2012</v>
          </cell>
          <cell r="C161">
            <v>135</v>
          </cell>
          <cell r="D161" t="str">
            <v>150 kV</v>
          </cell>
          <cell r="E161" t="str">
            <v>Investeringsproject</v>
          </cell>
          <cell r="F161" t="str">
            <v>Cap. Uitbreiding</v>
          </cell>
          <cell r="G161">
            <v>135</v>
          </cell>
        </row>
        <row r="162">
          <cell r="B162">
            <v>2024</v>
          </cell>
          <cell r="C162">
            <v>72</v>
          </cell>
          <cell r="D162" t="str">
            <v>150 kV Essent Zuid</v>
          </cell>
          <cell r="E162" t="str">
            <v>Projecten Derden</v>
          </cell>
          <cell r="F162" t="str">
            <v>Aansluiting</v>
          </cell>
          <cell r="G162">
            <v>72</v>
          </cell>
        </row>
        <row r="163">
          <cell r="B163">
            <v>2030</v>
          </cell>
          <cell r="C163">
            <v>29</v>
          </cell>
          <cell r="D163" t="str">
            <v>150 kV Essent Zuid</v>
          </cell>
          <cell r="E163" t="str">
            <v>Investeringsproject</v>
          </cell>
          <cell r="F163" t="str">
            <v>Kwal. Verb.</v>
          </cell>
          <cell r="G163">
            <v>29</v>
          </cell>
        </row>
        <row r="164">
          <cell r="B164">
            <v>2036</v>
          </cell>
          <cell r="C164">
            <v>40</v>
          </cell>
          <cell r="D164" t="str">
            <v>150 kV Essent Zuid</v>
          </cell>
          <cell r="E164" t="str">
            <v>Projecten Derden</v>
          </cell>
          <cell r="F164" t="str">
            <v>Aansluiting</v>
          </cell>
          <cell r="G164">
            <v>40</v>
          </cell>
        </row>
        <row r="165">
          <cell r="B165">
            <v>2037</v>
          </cell>
          <cell r="C165">
            <v>3</v>
          </cell>
          <cell r="D165" t="str">
            <v>150 kV Essent Zuid</v>
          </cell>
          <cell r="E165" t="str">
            <v>Projecten Derden</v>
          </cell>
          <cell r="F165" t="str">
            <v>Aansluiting</v>
          </cell>
          <cell r="G165">
            <v>3</v>
          </cell>
        </row>
        <row r="166">
          <cell r="B166">
            <v>2039</v>
          </cell>
          <cell r="C166">
            <v>217</v>
          </cell>
          <cell r="D166" t="str">
            <v>150 kV Essent Zuid</v>
          </cell>
          <cell r="E166" t="str">
            <v>Investeringsproject</v>
          </cell>
          <cell r="F166" t="str">
            <v>Ren. + Verv</v>
          </cell>
          <cell r="G166">
            <v>217</v>
          </cell>
        </row>
        <row r="167">
          <cell r="B167">
            <v>2054</v>
          </cell>
          <cell r="C167">
            <v>315.5</v>
          </cell>
          <cell r="D167" t="str">
            <v>110 kV Essent Noord</v>
          </cell>
          <cell r="E167" t="str">
            <v>Investeringsproject</v>
          </cell>
          <cell r="F167" t="str">
            <v>Cap. Uitbreiding</v>
          </cell>
          <cell r="G167">
            <v>315.5</v>
          </cell>
        </row>
        <row r="168">
          <cell r="B168">
            <v>2057</v>
          </cell>
          <cell r="C168">
            <v>148</v>
          </cell>
          <cell r="D168" t="str">
            <v>110 kV Essent Noord</v>
          </cell>
          <cell r="E168" t="str">
            <v>Investeringsproject</v>
          </cell>
          <cell r="F168" t="str">
            <v>Aansluiting</v>
          </cell>
          <cell r="G168">
            <v>148</v>
          </cell>
        </row>
        <row r="169">
          <cell r="B169">
            <v>2071</v>
          </cell>
          <cell r="C169">
            <v>4</v>
          </cell>
          <cell r="D169" t="str">
            <v>110 kV Essent Noord</v>
          </cell>
          <cell r="E169" t="str">
            <v>Investeringsproject</v>
          </cell>
          <cell r="F169" t="str">
            <v>Ren. + Verv</v>
          </cell>
          <cell r="G169">
            <v>4</v>
          </cell>
        </row>
        <row r="170">
          <cell r="B170">
            <v>2074</v>
          </cell>
          <cell r="C170">
            <v>39</v>
          </cell>
          <cell r="D170" t="str">
            <v>110 kV Essent Noord</v>
          </cell>
          <cell r="E170" t="str">
            <v>Investeringsproject</v>
          </cell>
          <cell r="F170" t="str">
            <v>Reconstructie</v>
          </cell>
          <cell r="G170">
            <v>39</v>
          </cell>
        </row>
        <row r="171">
          <cell r="B171">
            <v>2075</v>
          </cell>
          <cell r="C171">
            <v>78</v>
          </cell>
          <cell r="D171" t="str">
            <v>110 kV Essent Noord</v>
          </cell>
          <cell r="E171" t="str">
            <v>Investeringsproject</v>
          </cell>
          <cell r="F171" t="str">
            <v>Reconstructie</v>
          </cell>
          <cell r="G171">
            <v>78</v>
          </cell>
        </row>
        <row r="172">
          <cell r="B172">
            <v>2138</v>
          </cell>
          <cell r="C172">
            <v>18</v>
          </cell>
          <cell r="D172" t="str">
            <v>150 kV Essent Zuid</v>
          </cell>
          <cell r="E172" t="str">
            <v>Projecten Derden</v>
          </cell>
          <cell r="F172" t="str">
            <v>Aansluiting</v>
          </cell>
          <cell r="G172">
            <v>18</v>
          </cell>
        </row>
        <row r="173">
          <cell r="B173">
            <v>2149</v>
          </cell>
          <cell r="C173">
            <v>442</v>
          </cell>
          <cell r="D173" t="str">
            <v>110 kV Essent Noord</v>
          </cell>
          <cell r="E173" t="str">
            <v>Investeringsproject</v>
          </cell>
          <cell r="F173" t="str">
            <v>Cap. Uitbreiding</v>
          </cell>
          <cell r="G173">
            <v>442</v>
          </cell>
        </row>
        <row r="174">
          <cell r="B174">
            <v>2150</v>
          </cell>
          <cell r="C174">
            <v>151</v>
          </cell>
          <cell r="D174" t="str">
            <v>110 kV Essent Noord</v>
          </cell>
          <cell r="E174" t="str">
            <v>Investeringsproject</v>
          </cell>
          <cell r="F174" t="str">
            <v>Cap. Uitbreiding</v>
          </cell>
          <cell r="G174">
            <v>151</v>
          </cell>
        </row>
        <row r="175">
          <cell r="B175">
            <v>2156</v>
          </cell>
          <cell r="C175">
            <v>49</v>
          </cell>
          <cell r="D175" t="str">
            <v>150 kV Essent Zuid</v>
          </cell>
          <cell r="E175" t="str">
            <v>Projecten Derden</v>
          </cell>
          <cell r="F175" t="str">
            <v>Aansluiting</v>
          </cell>
          <cell r="G175">
            <v>49</v>
          </cell>
        </row>
        <row r="176">
          <cell r="B176">
            <v>2161</v>
          </cell>
          <cell r="C176">
            <v>72</v>
          </cell>
          <cell r="D176" t="str">
            <v>110 kV</v>
          </cell>
          <cell r="E176" t="str">
            <v>Projecten Derden</v>
          </cell>
          <cell r="F176" t="str">
            <v>Aansluiting</v>
          </cell>
          <cell r="G176">
            <v>72</v>
          </cell>
        </row>
        <row r="177">
          <cell r="B177">
            <v>2177</v>
          </cell>
          <cell r="C177">
            <v>24</v>
          </cell>
          <cell r="D177" t="str">
            <v>150 kV</v>
          </cell>
          <cell r="E177" t="str">
            <v>Projecten Derden</v>
          </cell>
          <cell r="F177" t="str">
            <v>Ren. + Verv</v>
          </cell>
          <cell r="G177">
            <v>24</v>
          </cell>
        </row>
        <row r="178">
          <cell r="B178">
            <v>2180</v>
          </cell>
          <cell r="C178">
            <v>2</v>
          </cell>
          <cell r="D178" t="str">
            <v>Overig</v>
          </cell>
          <cell r="E178" t="str">
            <v>Investeringsproject</v>
          </cell>
          <cell r="F178">
            <v>0</v>
          </cell>
          <cell r="G178">
            <v>2</v>
          </cell>
        </row>
        <row r="179">
          <cell r="B179">
            <v>2181</v>
          </cell>
          <cell r="C179">
            <v>30</v>
          </cell>
          <cell r="D179" t="str">
            <v>Overig</v>
          </cell>
          <cell r="E179" t="str">
            <v>Investeringsproject</v>
          </cell>
          <cell r="F179">
            <v>0</v>
          </cell>
          <cell r="G179">
            <v>30</v>
          </cell>
        </row>
        <row r="180">
          <cell r="B180">
            <v>2182</v>
          </cell>
          <cell r="C180">
            <v>50.5</v>
          </cell>
          <cell r="D180" t="str">
            <v>Overig</v>
          </cell>
          <cell r="E180" t="str">
            <v>Projecten Derden</v>
          </cell>
          <cell r="F180">
            <v>0</v>
          </cell>
          <cell r="G180">
            <v>50.5</v>
          </cell>
        </row>
        <row r="181">
          <cell r="B181">
            <v>2183</v>
          </cell>
          <cell r="C181">
            <v>113</v>
          </cell>
          <cell r="D181" t="str">
            <v>Overig</v>
          </cell>
          <cell r="E181" t="str">
            <v>Investeringsproject</v>
          </cell>
          <cell r="F181">
            <v>0</v>
          </cell>
          <cell r="G181">
            <v>113</v>
          </cell>
        </row>
        <row r="182">
          <cell r="B182">
            <v>2184</v>
          </cell>
          <cell r="C182">
            <v>21</v>
          </cell>
          <cell r="D182" t="str">
            <v>Overig</v>
          </cell>
          <cell r="E182" t="str">
            <v>Investeringsproject</v>
          </cell>
          <cell r="F182">
            <v>0</v>
          </cell>
          <cell r="G182">
            <v>21</v>
          </cell>
        </row>
        <row r="183">
          <cell r="B183">
            <v>2186</v>
          </cell>
          <cell r="C183">
            <v>9</v>
          </cell>
          <cell r="D183" t="str">
            <v>Overig</v>
          </cell>
          <cell r="E183" t="str">
            <v>Investeringsproject</v>
          </cell>
          <cell r="F183">
            <v>0</v>
          </cell>
          <cell r="G183">
            <v>9</v>
          </cell>
        </row>
        <row r="184">
          <cell r="B184">
            <v>2188</v>
          </cell>
          <cell r="C184">
            <v>2</v>
          </cell>
          <cell r="D184" t="str">
            <v>Overig</v>
          </cell>
          <cell r="E184" t="str">
            <v>Investeringsproject</v>
          </cell>
          <cell r="F184">
            <v>0</v>
          </cell>
          <cell r="G184">
            <v>2</v>
          </cell>
        </row>
        <row r="185">
          <cell r="B185">
            <v>2189</v>
          </cell>
          <cell r="C185">
            <v>4</v>
          </cell>
          <cell r="D185" t="str">
            <v>Overig</v>
          </cell>
          <cell r="E185" t="str">
            <v>Investeringsproject</v>
          </cell>
          <cell r="F185">
            <v>0</v>
          </cell>
          <cell r="G185">
            <v>4</v>
          </cell>
        </row>
        <row r="186">
          <cell r="B186">
            <v>2195</v>
          </cell>
          <cell r="C186">
            <v>93</v>
          </cell>
          <cell r="D186" t="str">
            <v>Overig</v>
          </cell>
          <cell r="E186" t="str">
            <v>Investeringsproject</v>
          </cell>
          <cell r="F186">
            <v>0</v>
          </cell>
          <cell r="G186">
            <v>93</v>
          </cell>
        </row>
        <row r="187">
          <cell r="B187">
            <v>2196</v>
          </cell>
          <cell r="C187">
            <v>130</v>
          </cell>
          <cell r="D187" t="str">
            <v>Overig</v>
          </cell>
          <cell r="E187" t="str">
            <v>Investeringsproject</v>
          </cell>
          <cell r="F187">
            <v>0</v>
          </cell>
          <cell r="G187">
            <v>130</v>
          </cell>
        </row>
        <row r="188">
          <cell r="B188">
            <v>2197</v>
          </cell>
          <cell r="C188">
            <v>7</v>
          </cell>
          <cell r="D188" t="str">
            <v>Overig</v>
          </cell>
          <cell r="E188" t="str">
            <v>Investeringsproject</v>
          </cell>
          <cell r="F188">
            <v>0</v>
          </cell>
          <cell r="G188">
            <v>7</v>
          </cell>
        </row>
        <row r="189">
          <cell r="B189">
            <v>2198</v>
          </cell>
          <cell r="C189">
            <v>16</v>
          </cell>
          <cell r="D189" t="str">
            <v>Overig</v>
          </cell>
          <cell r="E189" t="str">
            <v>Investeringsproject</v>
          </cell>
          <cell r="F189">
            <v>0</v>
          </cell>
          <cell r="G189">
            <v>16</v>
          </cell>
        </row>
        <row r="190">
          <cell r="B190">
            <v>2199</v>
          </cell>
          <cell r="C190">
            <v>15</v>
          </cell>
          <cell r="D190" t="str">
            <v>Overig</v>
          </cell>
          <cell r="E190" t="str">
            <v>Projecten Derden</v>
          </cell>
          <cell r="F190">
            <v>0</v>
          </cell>
          <cell r="G190">
            <v>15</v>
          </cell>
        </row>
        <row r="191">
          <cell r="B191">
            <v>2200</v>
          </cell>
          <cell r="C191">
            <v>8</v>
          </cell>
          <cell r="D191" t="str">
            <v>Overig</v>
          </cell>
          <cell r="E191" t="str">
            <v>Projecten Derden</v>
          </cell>
          <cell r="F191">
            <v>0</v>
          </cell>
          <cell r="G191">
            <v>8</v>
          </cell>
        </row>
        <row r="192">
          <cell r="B192">
            <v>2201</v>
          </cell>
          <cell r="C192">
            <v>96</v>
          </cell>
          <cell r="D192" t="str">
            <v>Overig</v>
          </cell>
          <cell r="E192" t="str">
            <v>Investeringsproject</v>
          </cell>
          <cell r="F192">
            <v>0</v>
          </cell>
          <cell r="G192">
            <v>96</v>
          </cell>
        </row>
        <row r="193">
          <cell r="B193">
            <v>2203</v>
          </cell>
          <cell r="C193">
            <v>48</v>
          </cell>
          <cell r="D193" t="str">
            <v>Overig</v>
          </cell>
          <cell r="E193" t="str">
            <v>Investeringsproject</v>
          </cell>
          <cell r="F193">
            <v>0</v>
          </cell>
          <cell r="G193">
            <v>48</v>
          </cell>
        </row>
        <row r="194">
          <cell r="B194">
            <v>2205</v>
          </cell>
          <cell r="C194">
            <v>25</v>
          </cell>
          <cell r="D194" t="str">
            <v>Overig</v>
          </cell>
          <cell r="E194" t="str">
            <v>Investeringsproject</v>
          </cell>
          <cell r="F194">
            <v>0</v>
          </cell>
          <cell r="G194">
            <v>25</v>
          </cell>
        </row>
        <row r="195">
          <cell r="B195">
            <v>2206</v>
          </cell>
          <cell r="C195">
            <v>12</v>
          </cell>
          <cell r="D195" t="str">
            <v>Overig</v>
          </cell>
          <cell r="E195" t="str">
            <v>Investeringsproject</v>
          </cell>
          <cell r="F195">
            <v>0</v>
          </cell>
          <cell r="G195">
            <v>12</v>
          </cell>
        </row>
        <row r="196">
          <cell r="B196">
            <v>100014</v>
          </cell>
          <cell r="D196" t="str">
            <v>110 kV</v>
          </cell>
          <cell r="E196" t="str">
            <v>Investeringsproject</v>
          </cell>
          <cell r="F196" t="e">
            <v>#N/A</v>
          </cell>
        </row>
        <row r="197">
          <cell r="B197">
            <v>100025</v>
          </cell>
          <cell r="D197" t="e">
            <v>#N/A</v>
          </cell>
          <cell r="E197" t="str">
            <v>Exploitatieproject</v>
          </cell>
          <cell r="F197" t="str">
            <v>Kwal. Verb.</v>
          </cell>
        </row>
        <row r="198">
          <cell r="B198">
            <v>120101</v>
          </cell>
          <cell r="D198" t="str">
            <v>380 kV</v>
          </cell>
          <cell r="E198" t="str">
            <v>Investeringsproject</v>
          </cell>
          <cell r="F198" t="str">
            <v>Cap. Uitbreiding</v>
          </cell>
        </row>
        <row r="199">
          <cell r="B199">
            <v>120121</v>
          </cell>
          <cell r="D199" t="str">
            <v>Overig</v>
          </cell>
          <cell r="E199" t="str">
            <v>Investeringsproject</v>
          </cell>
          <cell r="F199" t="str">
            <v>Cap. Uitbreiding</v>
          </cell>
        </row>
        <row r="200">
          <cell r="B200">
            <v>120130</v>
          </cell>
          <cell r="D200" t="str">
            <v>380 kV</v>
          </cell>
          <cell r="E200" t="str">
            <v>Investeringsproject</v>
          </cell>
          <cell r="F200" t="e">
            <v>#N/A</v>
          </cell>
        </row>
        <row r="201">
          <cell r="B201">
            <v>120140</v>
          </cell>
          <cell r="C201">
            <v>70</v>
          </cell>
          <cell r="D201" t="str">
            <v>380 kV</v>
          </cell>
          <cell r="E201" t="str">
            <v>Investeringsproject</v>
          </cell>
          <cell r="F201" t="e">
            <v>#N/A</v>
          </cell>
          <cell r="G201">
            <v>70</v>
          </cell>
        </row>
        <row r="202">
          <cell r="B202">
            <v>120150</v>
          </cell>
          <cell r="D202" t="str">
            <v>380 kV</v>
          </cell>
          <cell r="E202" t="str">
            <v>Investeringsproject</v>
          </cell>
          <cell r="F202" t="e">
            <v>#N/A</v>
          </cell>
        </row>
        <row r="203">
          <cell r="B203">
            <v>120151</v>
          </cell>
          <cell r="D203" t="str">
            <v>380 kV</v>
          </cell>
          <cell r="E203" t="str">
            <v>Investeringsproject</v>
          </cell>
          <cell r="F203" t="e">
            <v>#N/A</v>
          </cell>
        </row>
        <row r="204">
          <cell r="B204">
            <v>150000</v>
          </cell>
          <cell r="C204">
            <v>126</v>
          </cell>
          <cell r="D204" t="e">
            <v>#N/A</v>
          </cell>
          <cell r="E204" t="e">
            <v>#N/A</v>
          </cell>
          <cell r="F204" t="e">
            <v>#N/A</v>
          </cell>
          <cell r="G204">
            <v>126</v>
          </cell>
        </row>
        <row r="205">
          <cell r="B205">
            <v>150300</v>
          </cell>
          <cell r="C205">
            <v>1</v>
          </cell>
          <cell r="D205" t="e">
            <v>#N/A</v>
          </cell>
          <cell r="E205" t="str">
            <v>Investeringsproject</v>
          </cell>
          <cell r="F205" t="e">
            <v>#N/A</v>
          </cell>
          <cell r="G205">
            <v>1</v>
          </cell>
        </row>
        <row r="206">
          <cell r="B206">
            <v>210600</v>
          </cell>
          <cell r="D206" t="e">
            <v>#N/A</v>
          </cell>
          <cell r="E206" t="str">
            <v>Exploitatieproject</v>
          </cell>
          <cell r="F206" t="str">
            <v>Kwal. Verb.</v>
          </cell>
        </row>
        <row r="207">
          <cell r="B207">
            <v>214512</v>
          </cell>
          <cell r="D207" t="str">
            <v>380 kV</v>
          </cell>
          <cell r="E207" t="str">
            <v>Investeringsproject</v>
          </cell>
          <cell r="F207" t="str">
            <v>Cap. Uitbreiding</v>
          </cell>
        </row>
        <row r="208">
          <cell r="B208">
            <v>217370</v>
          </cell>
          <cell r="D208" t="str">
            <v>380 kV</v>
          </cell>
          <cell r="E208" t="str">
            <v>Investeringsproject</v>
          </cell>
          <cell r="F208" t="str">
            <v>Kwal. Verb.</v>
          </cell>
        </row>
        <row r="209">
          <cell r="B209">
            <v>217402</v>
          </cell>
          <cell r="D209" t="str">
            <v>380 kV</v>
          </cell>
          <cell r="E209" t="str">
            <v>Investeringsproject</v>
          </cell>
          <cell r="F209" t="str">
            <v>Cap. Uitbreiding</v>
          </cell>
        </row>
        <row r="210">
          <cell r="B210">
            <v>217441</v>
          </cell>
          <cell r="C210">
            <v>25</v>
          </cell>
          <cell r="D210" t="str">
            <v>380 kV</v>
          </cell>
          <cell r="E210" t="str">
            <v>Investeringsproject</v>
          </cell>
          <cell r="F210" t="str">
            <v>Cap. Uitbreiding</v>
          </cell>
          <cell r="G210">
            <v>25</v>
          </cell>
        </row>
        <row r="211">
          <cell r="B211">
            <v>217508</v>
          </cell>
          <cell r="C211">
            <v>81.75</v>
          </cell>
          <cell r="D211" t="str">
            <v>150 kV</v>
          </cell>
          <cell r="E211" t="str">
            <v>Investeringsproject</v>
          </cell>
          <cell r="F211" t="str">
            <v>Ren. + Verv</v>
          </cell>
          <cell r="G211">
            <v>81.75</v>
          </cell>
        </row>
        <row r="212">
          <cell r="B212">
            <v>217600</v>
          </cell>
          <cell r="D212" t="str">
            <v>150 kV</v>
          </cell>
          <cell r="E212" t="str">
            <v>Investeringsproject</v>
          </cell>
          <cell r="F212" t="str">
            <v>Cap. Uitbreiding</v>
          </cell>
        </row>
        <row r="213">
          <cell r="B213">
            <v>217925</v>
          </cell>
          <cell r="D213" t="str">
            <v>150 kV</v>
          </cell>
          <cell r="E213" t="str">
            <v>Investeringsproject</v>
          </cell>
          <cell r="F213" t="str">
            <v>Ren. + Verv</v>
          </cell>
        </row>
        <row r="214">
          <cell r="B214">
            <v>217927</v>
          </cell>
          <cell r="C214">
            <v>9</v>
          </cell>
          <cell r="D214" t="str">
            <v>150 kV</v>
          </cell>
          <cell r="E214" t="str">
            <v>Investeringsproject</v>
          </cell>
          <cell r="F214" t="str">
            <v>Ren. + Verv</v>
          </cell>
          <cell r="G214">
            <v>9</v>
          </cell>
        </row>
        <row r="215">
          <cell r="B215">
            <v>217928</v>
          </cell>
          <cell r="D215" t="str">
            <v>150 kV</v>
          </cell>
          <cell r="E215" t="str">
            <v>Investeringsproject</v>
          </cell>
          <cell r="F215" t="str">
            <v>Ren. + Verv</v>
          </cell>
        </row>
        <row r="216">
          <cell r="B216">
            <v>217940</v>
          </cell>
          <cell r="D216" t="str">
            <v>150 kV</v>
          </cell>
          <cell r="E216" t="str">
            <v>Projecten Derden</v>
          </cell>
          <cell r="F216" t="str">
            <v>Reconstructie</v>
          </cell>
        </row>
        <row r="217">
          <cell r="B217">
            <v>310001</v>
          </cell>
          <cell r="D217" t="str">
            <v>150 kV</v>
          </cell>
          <cell r="E217" t="str">
            <v>TenneXT</v>
          </cell>
          <cell r="F217" t="e">
            <v>#N/A</v>
          </cell>
        </row>
        <row r="218">
          <cell r="B218">
            <v>310002</v>
          </cell>
          <cell r="D218" t="str">
            <v>150 kV</v>
          </cell>
          <cell r="E218" t="str">
            <v>TenneXT</v>
          </cell>
          <cell r="F218" t="e">
            <v>#N/A</v>
          </cell>
        </row>
        <row r="219">
          <cell r="B219">
            <v>310003</v>
          </cell>
          <cell r="D219" t="str">
            <v>150 kV</v>
          </cell>
          <cell r="E219" t="str">
            <v>TenneXT</v>
          </cell>
          <cell r="F219" t="e">
            <v>#N/A</v>
          </cell>
        </row>
        <row r="220">
          <cell r="B220">
            <v>310005</v>
          </cell>
          <cell r="D220" t="str">
            <v>150 kV</v>
          </cell>
          <cell r="E220" t="str">
            <v>TenneXT</v>
          </cell>
          <cell r="F220" t="e">
            <v>#N/A</v>
          </cell>
        </row>
        <row r="221">
          <cell r="B221">
            <v>650000</v>
          </cell>
          <cell r="C221">
            <v>2248</v>
          </cell>
          <cell r="D221" t="str">
            <v>Overig</v>
          </cell>
          <cell r="E221" t="str">
            <v>Exploitatieproject</v>
          </cell>
          <cell r="F221">
            <v>0</v>
          </cell>
          <cell r="G221">
            <v>0</v>
          </cell>
        </row>
      </sheetData>
      <sheetData sheetId="4" refreshError="1"/>
      <sheetData sheetId="5">
        <row r="2">
          <cell r="A2">
            <v>2040</v>
          </cell>
          <cell r="B2" t="str">
            <v>Tot 31-12-2007 ONH Oost</v>
          </cell>
        </row>
        <row r="3">
          <cell r="A3">
            <v>2050</v>
          </cell>
          <cell r="B3" t="str">
            <v>Tot 31-12-2007 ONH Telematica</v>
          </cell>
        </row>
        <row r="4">
          <cell r="A4">
            <v>2150</v>
          </cell>
          <cell r="B4" t="str">
            <v>Tot 31-12-2007 Onderhoud</v>
          </cell>
        </row>
        <row r="5">
          <cell r="A5">
            <v>2170</v>
          </cell>
          <cell r="B5" t="str">
            <v>Tot 31-12-2007 Projecten</v>
          </cell>
        </row>
        <row r="6">
          <cell r="A6">
            <v>2180</v>
          </cell>
          <cell r="B6" t="str">
            <v>Tot 31-12-2007 Infra Ondersteuning</v>
          </cell>
        </row>
        <row r="7">
          <cell r="A7">
            <v>100000</v>
          </cell>
          <cell r="B7" t="str">
            <v>Raad van Bestuur</v>
          </cell>
        </row>
        <row r="8">
          <cell r="A8">
            <v>101000</v>
          </cell>
          <cell r="B8" t="str">
            <v>Secretariaat en Advies</v>
          </cell>
        </row>
        <row r="9">
          <cell r="A9">
            <v>102000</v>
          </cell>
          <cell r="B9" t="str">
            <v>Raad van Comissarissen</v>
          </cell>
        </row>
        <row r="10">
          <cell r="A10">
            <v>110000</v>
          </cell>
          <cell r="B10" t="str">
            <v>Corporate</v>
          </cell>
        </row>
        <row r="11">
          <cell r="A11">
            <v>111000</v>
          </cell>
          <cell r="B11" t="str">
            <v>Tot 1-9-2007 EnerQ (voorlopig)</v>
          </cell>
        </row>
        <row r="12">
          <cell r="A12">
            <v>112000</v>
          </cell>
          <cell r="B12" t="str">
            <v>Tot 1-9-2007 CertiQ (voorlopig)</v>
          </cell>
        </row>
        <row r="13">
          <cell r="A13">
            <v>120000</v>
          </cell>
          <cell r="B13" t="str">
            <v>Tot 31-12-2007 Markt en Regulering</v>
          </cell>
        </row>
        <row r="14">
          <cell r="A14">
            <v>130000</v>
          </cell>
          <cell r="B14" t="str">
            <v>Tot 31-12-2007 Concernzaken</v>
          </cell>
        </row>
        <row r="15">
          <cell r="A15">
            <v>131000</v>
          </cell>
          <cell r="B15" t="str">
            <v>Tot 31-12-2007 Communicatie</v>
          </cell>
        </row>
        <row r="16">
          <cell r="A16">
            <v>132000</v>
          </cell>
          <cell r="B16" t="str">
            <v>Tot 31-12-2007 Juridische Zaken</v>
          </cell>
        </row>
        <row r="17">
          <cell r="A17">
            <v>140000</v>
          </cell>
          <cell r="B17" t="str">
            <v>Tot 31-12-2007 Financien</v>
          </cell>
        </row>
        <row r="18">
          <cell r="A18">
            <v>150000</v>
          </cell>
          <cell r="B18" t="str">
            <v>Personeel en Organisatie</v>
          </cell>
        </row>
        <row r="19">
          <cell r="A19">
            <v>151000</v>
          </cell>
          <cell r="B19" t="str">
            <v>Facilitiaire zaken</v>
          </cell>
        </row>
        <row r="20">
          <cell r="A20">
            <v>151100</v>
          </cell>
          <cell r="B20" t="str">
            <v>Gebouwbeheer</v>
          </cell>
        </row>
        <row r="21">
          <cell r="A21">
            <v>151200</v>
          </cell>
          <cell r="B21" t="str">
            <v>FAZ-services</v>
          </cell>
        </row>
        <row r="22">
          <cell r="A22">
            <v>151300</v>
          </cell>
          <cell r="B22" t="str">
            <v>Documentaire informatievoorziening</v>
          </cell>
        </row>
        <row r="23">
          <cell r="A23">
            <v>151400</v>
          </cell>
          <cell r="B23" t="str">
            <v>Bedrijfsbureau</v>
          </cell>
        </row>
        <row r="24">
          <cell r="A24">
            <v>152000</v>
          </cell>
          <cell r="B24" t="str">
            <v>Ondernemingsraad</v>
          </cell>
        </row>
        <row r="25">
          <cell r="A25">
            <v>153000</v>
          </cell>
          <cell r="B25" t="str">
            <v>Mobiliteitsbureau</v>
          </cell>
        </row>
        <row r="26">
          <cell r="A26">
            <v>153100</v>
          </cell>
          <cell r="B26" t="str">
            <v>Sociaal Plan</v>
          </cell>
        </row>
        <row r="27">
          <cell r="A27">
            <v>153200</v>
          </cell>
          <cell r="B27" t="str">
            <v>Tot 30-11-2008 Stagiairs</v>
          </cell>
        </row>
        <row r="28">
          <cell r="A28">
            <v>153300</v>
          </cell>
          <cell r="B28" t="str">
            <v>Gepensioneerden</v>
          </cell>
        </row>
        <row r="29">
          <cell r="A29">
            <v>153400</v>
          </cell>
          <cell r="B29" t="str">
            <v>Suppletie/wachtgelders</v>
          </cell>
        </row>
        <row r="30">
          <cell r="A30">
            <v>160000</v>
          </cell>
          <cell r="B30" t="str">
            <v>Klant en Marktontwikkeling</v>
          </cell>
        </row>
        <row r="31">
          <cell r="A31">
            <v>200000</v>
          </cell>
          <cell r="B31" t="str">
            <v>Tot 31-12-2007 Transport en Infra</v>
          </cell>
        </row>
        <row r="32">
          <cell r="A32">
            <v>200001</v>
          </cell>
          <cell r="B32" t="str">
            <v>Financiën</v>
          </cell>
        </row>
        <row r="33">
          <cell r="A33">
            <v>210000</v>
          </cell>
          <cell r="B33" t="str">
            <v>Ownership, Business planning en Regulering</v>
          </cell>
        </row>
        <row r="34">
          <cell r="A34">
            <v>220000</v>
          </cell>
          <cell r="B34" t="str">
            <v>Inkoop</v>
          </cell>
        </row>
        <row r="35">
          <cell r="A35">
            <v>230000</v>
          </cell>
          <cell r="B35" t="str">
            <v>Treasury</v>
          </cell>
        </row>
        <row r="36">
          <cell r="A36">
            <v>231000</v>
          </cell>
          <cell r="B36" t="str">
            <v>Tot 31-12-2007 Ondersteuning Regio West</v>
          </cell>
        </row>
        <row r="37">
          <cell r="A37">
            <v>232000</v>
          </cell>
          <cell r="B37" t="str">
            <v>Tot 31-12-2007 Uitvoering Regio West</v>
          </cell>
        </row>
        <row r="38">
          <cell r="A38">
            <v>240000</v>
          </cell>
          <cell r="B38" t="str">
            <v>Control en Reporting</v>
          </cell>
        </row>
        <row r="39">
          <cell r="A39">
            <v>250000</v>
          </cell>
          <cell r="B39" t="str">
            <v>Financieel Service Centrum</v>
          </cell>
        </row>
        <row r="40">
          <cell r="A40">
            <v>260000</v>
          </cell>
          <cell r="B40" t="str">
            <v>Informatiemanagement Corporate</v>
          </cell>
        </row>
        <row r="41">
          <cell r="A41">
            <v>270000</v>
          </cell>
          <cell r="B41" t="str">
            <v>Risico- en Verzekeringsmanagement</v>
          </cell>
        </row>
        <row r="42">
          <cell r="A42">
            <v>280000</v>
          </cell>
          <cell r="B42" t="str">
            <v>Audit</v>
          </cell>
        </row>
        <row r="43">
          <cell r="A43">
            <v>290000</v>
          </cell>
          <cell r="B43" t="str">
            <v>Fiscale Zaken</v>
          </cell>
        </row>
        <row r="44">
          <cell r="A44">
            <v>300000</v>
          </cell>
          <cell r="B44" t="str">
            <v>Beveiliging en automatisering</v>
          </cell>
        </row>
        <row r="45">
          <cell r="A45">
            <v>320000</v>
          </cell>
          <cell r="B45" t="str">
            <v>Informatie en Automatisering</v>
          </cell>
        </row>
        <row r="46">
          <cell r="A46">
            <v>320100</v>
          </cell>
          <cell r="B46" t="str">
            <v>Tot 30-11-2008 Cluster beleid &amp; projecten</v>
          </cell>
        </row>
        <row r="47">
          <cell r="A47">
            <v>321000</v>
          </cell>
          <cell r="B47" t="str">
            <v>IT beheer</v>
          </cell>
        </row>
        <row r="48">
          <cell r="A48">
            <v>322000</v>
          </cell>
          <cell r="B48" t="str">
            <v>Informatievoorziening SB</v>
          </cell>
        </row>
        <row r="49">
          <cell r="A49">
            <v>323000</v>
          </cell>
          <cell r="B49" t="str">
            <v>Informatievoorziening TI, Staven en AM</v>
          </cell>
        </row>
        <row r="50">
          <cell r="A50">
            <v>400000</v>
          </cell>
          <cell r="B50" t="str">
            <v>Systeem en Besturing</v>
          </cell>
        </row>
        <row r="51">
          <cell r="A51">
            <v>410000</v>
          </cell>
          <cell r="B51" t="str">
            <v>Monitoring en Ontwikkeling</v>
          </cell>
        </row>
        <row r="52">
          <cell r="A52">
            <v>420000</v>
          </cell>
          <cell r="B52" t="str">
            <v>Tot 31-12-2008 Operationele Besturing</v>
          </cell>
        </row>
        <row r="53">
          <cell r="A53">
            <v>421000</v>
          </cell>
          <cell r="B53" t="str">
            <v>Tot 31-12-2008 Transportvoorziening</v>
          </cell>
        </row>
        <row r="54">
          <cell r="A54">
            <v>422000</v>
          </cell>
          <cell r="B54" t="str">
            <v>Tot 31-12-2008 Systeemvoorziening</v>
          </cell>
        </row>
        <row r="55">
          <cell r="A55">
            <v>423000</v>
          </cell>
          <cell r="B55" t="str">
            <v>Tot 31-12-2008 Procesondersteuning</v>
          </cell>
        </row>
        <row r="56">
          <cell r="A56">
            <v>430000</v>
          </cell>
          <cell r="B56" t="str">
            <v>Tot 31-12-2007 Informatie en Automatisering</v>
          </cell>
        </row>
        <row r="57">
          <cell r="A57">
            <v>431000</v>
          </cell>
          <cell r="B57" t="str">
            <v>Tot 31-12-2007 IT beheer</v>
          </cell>
        </row>
        <row r="58">
          <cell r="A58">
            <v>432000</v>
          </cell>
          <cell r="B58" t="str">
            <v>Tot 31-12-2007 Informatievoorziening</v>
          </cell>
        </row>
        <row r="59">
          <cell r="A59">
            <v>440000</v>
          </cell>
          <cell r="B59" t="str">
            <v>Tot 31-12-2008 Service Centrum</v>
          </cell>
        </row>
        <row r="60">
          <cell r="A60">
            <v>450000</v>
          </cell>
          <cell r="B60" t="str">
            <v>Procesondersteuning</v>
          </cell>
        </row>
        <row r="61">
          <cell r="A61">
            <v>460000</v>
          </cell>
          <cell r="B61" t="str">
            <v>Systeemvoorziening</v>
          </cell>
        </row>
        <row r="62">
          <cell r="A62">
            <v>470000</v>
          </cell>
          <cell r="B62" t="str">
            <v>Transportvoorziening</v>
          </cell>
        </row>
        <row r="63">
          <cell r="A63">
            <v>500000</v>
          </cell>
          <cell r="B63" t="str">
            <v>Asset Management</v>
          </cell>
        </row>
        <row r="64">
          <cell r="A64">
            <v>510000</v>
          </cell>
          <cell r="B64" t="str">
            <v>Risico- en Portfoliomanagement</v>
          </cell>
        </row>
        <row r="65">
          <cell r="A65">
            <v>520000</v>
          </cell>
          <cell r="B65" t="str">
            <v>Netstrategie</v>
          </cell>
        </row>
        <row r="66">
          <cell r="A66">
            <v>521000</v>
          </cell>
          <cell r="B66" t="str">
            <v>Netontwikkeling</v>
          </cell>
        </row>
        <row r="67">
          <cell r="A67">
            <v>522000</v>
          </cell>
          <cell r="B67" t="str">
            <v>Beheer en onderhoud</v>
          </cell>
        </row>
        <row r="68">
          <cell r="A68">
            <v>523000</v>
          </cell>
          <cell r="B68" t="str">
            <v>Ruimtelijke Ordening en Milieu</v>
          </cell>
        </row>
        <row r="69">
          <cell r="A69">
            <v>530000</v>
          </cell>
          <cell r="B69" t="str">
            <v>Programmamanagement</v>
          </cell>
        </row>
        <row r="70">
          <cell r="A70">
            <v>531000</v>
          </cell>
          <cell r="B70" t="str">
            <v>Vervallen 31-12-2007 SLA Management</v>
          </cell>
        </row>
        <row r="71">
          <cell r="A71">
            <v>532000</v>
          </cell>
          <cell r="B71" t="str">
            <v>Vervallen 31-12-2007 Programma- en projectontwikkeling</v>
          </cell>
        </row>
        <row r="72">
          <cell r="A72">
            <v>540000</v>
          </cell>
          <cell r="B72" t="str">
            <v>Asset Informatie Management</v>
          </cell>
        </row>
        <row r="73">
          <cell r="A73">
            <v>600000</v>
          </cell>
          <cell r="B73" t="str">
            <v>Transport en Infra</v>
          </cell>
        </row>
        <row r="74">
          <cell r="A74">
            <v>601000</v>
          </cell>
          <cell r="B74" t="str">
            <v>TI Control</v>
          </cell>
        </row>
        <row r="75">
          <cell r="A75">
            <v>602000</v>
          </cell>
          <cell r="B75" t="str">
            <v>Informatiemanagement</v>
          </cell>
        </row>
        <row r="76">
          <cell r="A76">
            <v>610000</v>
          </cell>
          <cell r="B76" t="str">
            <v>Operations</v>
          </cell>
        </row>
        <row r="77">
          <cell r="A77">
            <v>611000</v>
          </cell>
          <cell r="B77" t="str">
            <v>Telecom</v>
          </cell>
        </row>
        <row r="78">
          <cell r="A78">
            <v>620000</v>
          </cell>
          <cell r="B78" t="str">
            <v>Planologie en Grondzaken</v>
          </cell>
        </row>
        <row r="79">
          <cell r="A79">
            <v>621000</v>
          </cell>
          <cell r="B79" t="str">
            <v>Planologie</v>
          </cell>
        </row>
        <row r="80">
          <cell r="A80">
            <v>622000</v>
          </cell>
          <cell r="B80" t="str">
            <v>Grondzaken</v>
          </cell>
        </row>
        <row r="81">
          <cell r="A81">
            <v>630000</v>
          </cell>
          <cell r="B81" t="str">
            <v>Technologie</v>
          </cell>
        </row>
        <row r="82">
          <cell r="A82">
            <v>631000</v>
          </cell>
          <cell r="B82" t="str">
            <v>Technologie en Consultancy</v>
          </cell>
        </row>
        <row r="83">
          <cell r="A83">
            <v>632000</v>
          </cell>
          <cell r="B83" t="str">
            <v>Engineering</v>
          </cell>
        </row>
        <row r="84">
          <cell r="A84">
            <v>633000</v>
          </cell>
          <cell r="B84" t="str">
            <v>Technisch Documentatie Service Centrum</v>
          </cell>
        </row>
        <row r="85">
          <cell r="A85">
            <v>640000</v>
          </cell>
          <cell r="B85" t="str">
            <v>Regiomanagement</v>
          </cell>
        </row>
        <row r="86">
          <cell r="A86">
            <v>641000</v>
          </cell>
          <cell r="B86" t="str">
            <v>Regio West</v>
          </cell>
        </row>
        <row r="87">
          <cell r="A87">
            <v>641100</v>
          </cell>
          <cell r="B87" t="str">
            <v>Ondersteuning (West)</v>
          </cell>
        </row>
        <row r="88">
          <cell r="A88">
            <v>641200</v>
          </cell>
          <cell r="B88" t="str">
            <v>Uitvoering (West)</v>
          </cell>
        </row>
        <row r="89">
          <cell r="A89">
            <v>642000</v>
          </cell>
          <cell r="B89" t="str">
            <v>Regio Oost</v>
          </cell>
        </row>
        <row r="90">
          <cell r="A90">
            <v>642100</v>
          </cell>
          <cell r="B90" t="str">
            <v>Ondersteuning (Oost)</v>
          </cell>
        </row>
        <row r="91">
          <cell r="A91">
            <v>642200</v>
          </cell>
          <cell r="B91" t="str">
            <v>Uitvoering (Oost)</v>
          </cell>
        </row>
        <row r="92">
          <cell r="A92">
            <v>643000</v>
          </cell>
          <cell r="B92" t="str">
            <v>Regio Noord</v>
          </cell>
        </row>
        <row r="93">
          <cell r="A93">
            <v>643100</v>
          </cell>
          <cell r="B93" t="str">
            <v>Ondersteuning (Noord)</v>
          </cell>
        </row>
        <row r="94">
          <cell r="A94">
            <v>643200</v>
          </cell>
          <cell r="B94" t="str">
            <v>Verbindingen (Noord)</v>
          </cell>
        </row>
        <row r="95">
          <cell r="A95">
            <v>643300</v>
          </cell>
          <cell r="B95" t="str">
            <v>Ingenieursbureau (Noord)</v>
          </cell>
        </row>
        <row r="96">
          <cell r="A96">
            <v>643400</v>
          </cell>
          <cell r="B96" t="str">
            <v>Stations (Noord)</v>
          </cell>
        </row>
        <row r="97">
          <cell r="A97">
            <v>644000</v>
          </cell>
          <cell r="B97" t="str">
            <v>Regio Zuid</v>
          </cell>
        </row>
        <row r="98">
          <cell r="A98">
            <v>644100</v>
          </cell>
          <cell r="B98" t="str">
            <v>Ondersteuning (Zuid)</v>
          </cell>
        </row>
        <row r="99">
          <cell r="A99">
            <v>644200</v>
          </cell>
          <cell r="B99" t="str">
            <v>Verbindingen (Zuid)</v>
          </cell>
        </row>
        <row r="100">
          <cell r="A100">
            <v>644300</v>
          </cell>
          <cell r="B100" t="str">
            <v>Ingenieursbureau (Zuid)</v>
          </cell>
        </row>
        <row r="101">
          <cell r="A101">
            <v>644400</v>
          </cell>
          <cell r="B101" t="str">
            <v>Stations (Zuid)</v>
          </cell>
        </row>
        <row r="102">
          <cell r="A102">
            <v>650000</v>
          </cell>
          <cell r="B102" t="str">
            <v>Kwaliteit, Arbo &amp; Milieu</v>
          </cell>
        </row>
        <row r="103">
          <cell r="A103">
            <v>700000</v>
          </cell>
          <cell r="B103" t="str">
            <v>Corporate Development</v>
          </cell>
        </row>
        <row r="104">
          <cell r="A104">
            <v>710000</v>
          </cell>
          <cell r="B104" t="str">
            <v>Communicatie</v>
          </cell>
        </row>
        <row r="105">
          <cell r="A105">
            <v>720000</v>
          </cell>
          <cell r="B105" t="str">
            <v>Juridische Zaken</v>
          </cell>
        </row>
        <row r="106">
          <cell r="A106">
            <v>900000</v>
          </cell>
          <cell r="B106" t="str">
            <v>NorNed</v>
          </cell>
        </row>
        <row r="107">
          <cell r="A107">
            <v>900001</v>
          </cell>
          <cell r="B107" t="str">
            <v>BritNed</v>
          </cell>
        </row>
        <row r="108">
          <cell r="A108">
            <v>900002</v>
          </cell>
          <cell r="B108" t="str">
            <v>Randstad 380</v>
          </cell>
        </row>
        <row r="109">
          <cell r="A109">
            <v>900003</v>
          </cell>
          <cell r="B109" t="str">
            <v>Tot 31-12-2008 Exploitatie netten RNB's</v>
          </cell>
        </row>
      </sheetData>
      <sheetData sheetId="6">
        <row r="3">
          <cell r="D3">
            <v>2170</v>
          </cell>
          <cell r="E3" t="str">
            <v>TI</v>
          </cell>
        </row>
        <row r="4">
          <cell r="D4">
            <v>100000</v>
          </cell>
          <cell r="E4" t="str">
            <v>RvB</v>
          </cell>
        </row>
        <row r="5">
          <cell r="D5">
            <v>101000</v>
          </cell>
          <cell r="E5" t="str">
            <v>RvB</v>
          </cell>
        </row>
        <row r="6">
          <cell r="D6">
            <v>111000</v>
          </cell>
          <cell r="E6" t="str">
            <v>EnerQ</v>
          </cell>
        </row>
        <row r="7">
          <cell r="D7">
            <v>112000</v>
          </cell>
          <cell r="E7" t="str">
            <v>CertiQ</v>
          </cell>
        </row>
        <row r="8">
          <cell r="D8">
            <v>150000</v>
          </cell>
          <cell r="E8" t="str">
            <v>PO</v>
          </cell>
        </row>
        <row r="9">
          <cell r="D9">
            <v>151000</v>
          </cell>
          <cell r="E9" t="str">
            <v>PO FAZ</v>
          </cell>
        </row>
        <row r="10">
          <cell r="D10">
            <v>152000</v>
          </cell>
          <cell r="E10" t="str">
            <v>PO</v>
          </cell>
        </row>
        <row r="11">
          <cell r="D11">
            <v>153000</v>
          </cell>
          <cell r="E11" t="str">
            <v>PO</v>
          </cell>
        </row>
        <row r="12">
          <cell r="D12">
            <v>160000</v>
          </cell>
          <cell r="E12" t="str">
            <v>KMO</v>
          </cell>
        </row>
        <row r="13">
          <cell r="D13">
            <v>200000</v>
          </cell>
          <cell r="E13" t="str">
            <v>TI</v>
          </cell>
        </row>
        <row r="14">
          <cell r="D14">
            <v>200001</v>
          </cell>
          <cell r="E14" t="str">
            <v>FIN</v>
          </cell>
        </row>
        <row r="15">
          <cell r="D15">
            <v>210000</v>
          </cell>
          <cell r="E15" t="str">
            <v>OBR</v>
          </cell>
        </row>
        <row r="16">
          <cell r="D16">
            <v>220000</v>
          </cell>
          <cell r="E16" t="str">
            <v>Inkoop</v>
          </cell>
        </row>
        <row r="17">
          <cell r="D17">
            <v>240000</v>
          </cell>
          <cell r="E17" t="str">
            <v>FIN</v>
          </cell>
        </row>
        <row r="18">
          <cell r="D18">
            <v>250000</v>
          </cell>
          <cell r="E18" t="str">
            <v>FIN</v>
          </cell>
        </row>
        <row r="19">
          <cell r="D19">
            <v>260000</v>
          </cell>
          <cell r="E19" t="str">
            <v>IMC</v>
          </cell>
        </row>
        <row r="20">
          <cell r="D20">
            <v>320000</v>
          </cell>
          <cell r="E20" t="str">
            <v>IA</v>
          </cell>
        </row>
        <row r="21">
          <cell r="D21">
            <v>321000</v>
          </cell>
          <cell r="E21" t="str">
            <v>IA</v>
          </cell>
        </row>
        <row r="22">
          <cell r="D22">
            <v>322000</v>
          </cell>
          <cell r="E22" t="str">
            <v>IA</v>
          </cell>
        </row>
        <row r="23">
          <cell r="D23">
            <v>323000</v>
          </cell>
          <cell r="E23" t="str">
            <v>IA</v>
          </cell>
        </row>
        <row r="24">
          <cell r="D24">
            <v>400000</v>
          </cell>
          <cell r="E24" t="str">
            <v>SB</v>
          </cell>
        </row>
        <row r="25">
          <cell r="D25">
            <v>410000</v>
          </cell>
          <cell r="E25" t="str">
            <v>SB</v>
          </cell>
        </row>
        <row r="26">
          <cell r="D26">
            <v>420000</v>
          </cell>
          <cell r="E26" t="str">
            <v>SB</v>
          </cell>
        </row>
        <row r="27">
          <cell r="D27">
            <v>421000</v>
          </cell>
          <cell r="E27" t="str">
            <v>SB</v>
          </cell>
        </row>
        <row r="28">
          <cell r="D28">
            <v>422000</v>
          </cell>
          <cell r="E28" t="str">
            <v>SB</v>
          </cell>
        </row>
        <row r="29">
          <cell r="D29">
            <v>423000</v>
          </cell>
          <cell r="E29" t="str">
            <v>SB</v>
          </cell>
        </row>
        <row r="30">
          <cell r="D30">
            <v>440000</v>
          </cell>
          <cell r="E30" t="str">
            <v>SB</v>
          </cell>
        </row>
        <row r="31">
          <cell r="D31">
            <v>500000</v>
          </cell>
          <cell r="E31" t="str">
            <v>AM</v>
          </cell>
        </row>
        <row r="32">
          <cell r="D32">
            <v>510000</v>
          </cell>
          <cell r="E32" t="str">
            <v>AM</v>
          </cell>
        </row>
        <row r="33">
          <cell r="D33">
            <v>520000</v>
          </cell>
          <cell r="E33" t="str">
            <v>AM</v>
          </cell>
        </row>
        <row r="34">
          <cell r="D34">
            <v>522000</v>
          </cell>
          <cell r="E34" t="str">
            <v>AM</v>
          </cell>
        </row>
        <row r="35">
          <cell r="D35">
            <v>523000</v>
          </cell>
          <cell r="E35" t="str">
            <v>AM</v>
          </cell>
        </row>
        <row r="36">
          <cell r="D36">
            <v>530000</v>
          </cell>
          <cell r="E36" t="str">
            <v>AM</v>
          </cell>
        </row>
        <row r="37">
          <cell r="D37">
            <v>540000</v>
          </cell>
          <cell r="E37" t="str">
            <v>AM</v>
          </cell>
        </row>
        <row r="38">
          <cell r="D38">
            <v>600000</v>
          </cell>
          <cell r="E38" t="str">
            <v>TI</v>
          </cell>
        </row>
        <row r="39">
          <cell r="D39">
            <v>601000</v>
          </cell>
          <cell r="E39" t="str">
            <v>TI</v>
          </cell>
        </row>
        <row r="40">
          <cell r="D40">
            <v>602000</v>
          </cell>
          <cell r="E40" t="str">
            <v>TI</v>
          </cell>
        </row>
        <row r="41">
          <cell r="D41">
            <v>610000</v>
          </cell>
          <cell r="E41" t="str">
            <v>TI</v>
          </cell>
        </row>
        <row r="42">
          <cell r="D42">
            <v>611000</v>
          </cell>
          <cell r="E42" t="str">
            <v>TI</v>
          </cell>
        </row>
        <row r="43">
          <cell r="D43">
            <v>620000</v>
          </cell>
          <cell r="E43" t="str">
            <v>TI</v>
          </cell>
        </row>
        <row r="44">
          <cell r="D44">
            <v>621000</v>
          </cell>
          <cell r="E44" t="str">
            <v>TI</v>
          </cell>
        </row>
        <row r="45">
          <cell r="D45">
            <v>622000</v>
          </cell>
          <cell r="E45" t="str">
            <v>TI</v>
          </cell>
        </row>
        <row r="46">
          <cell r="D46">
            <v>630000</v>
          </cell>
          <cell r="E46" t="str">
            <v>TI</v>
          </cell>
        </row>
        <row r="47">
          <cell r="D47">
            <v>632000</v>
          </cell>
          <cell r="E47" t="str">
            <v>TI</v>
          </cell>
        </row>
        <row r="48">
          <cell r="D48">
            <v>633000</v>
          </cell>
          <cell r="E48" t="str">
            <v>TI</v>
          </cell>
        </row>
        <row r="49">
          <cell r="D49">
            <v>640000</v>
          </cell>
          <cell r="E49" t="str">
            <v>TI</v>
          </cell>
        </row>
        <row r="50">
          <cell r="D50">
            <v>641000</v>
          </cell>
          <cell r="E50" t="str">
            <v>TI</v>
          </cell>
        </row>
        <row r="51">
          <cell r="D51">
            <v>641100</v>
          </cell>
          <cell r="E51" t="str">
            <v>TI</v>
          </cell>
        </row>
        <row r="52">
          <cell r="D52">
            <v>641200</v>
          </cell>
          <cell r="E52" t="str">
            <v>TI</v>
          </cell>
        </row>
        <row r="53">
          <cell r="D53">
            <v>642000</v>
          </cell>
          <cell r="E53" t="str">
            <v>TI</v>
          </cell>
        </row>
        <row r="54">
          <cell r="D54">
            <v>642100</v>
          </cell>
          <cell r="E54" t="str">
            <v>TI</v>
          </cell>
        </row>
        <row r="55">
          <cell r="D55">
            <v>642200</v>
          </cell>
          <cell r="E55" t="str">
            <v>TI</v>
          </cell>
        </row>
        <row r="56">
          <cell r="D56">
            <v>643000</v>
          </cell>
          <cell r="E56" t="str">
            <v>TI</v>
          </cell>
        </row>
        <row r="57">
          <cell r="D57">
            <v>643100</v>
          </cell>
          <cell r="E57" t="str">
            <v>TI</v>
          </cell>
        </row>
        <row r="58">
          <cell r="D58">
            <v>643200</v>
          </cell>
          <cell r="E58" t="str">
            <v>TI</v>
          </cell>
        </row>
        <row r="59">
          <cell r="D59">
            <v>643300</v>
          </cell>
          <cell r="E59" t="str">
            <v>TI</v>
          </cell>
        </row>
        <row r="60">
          <cell r="D60">
            <v>643400</v>
          </cell>
          <cell r="E60" t="str">
            <v>TI</v>
          </cell>
        </row>
        <row r="61">
          <cell r="D61">
            <v>644000</v>
          </cell>
          <cell r="E61" t="str">
            <v>TI</v>
          </cell>
        </row>
        <row r="62">
          <cell r="D62">
            <v>644100</v>
          </cell>
          <cell r="E62" t="str">
            <v>TI</v>
          </cell>
        </row>
        <row r="63">
          <cell r="D63">
            <v>644200</v>
          </cell>
          <cell r="E63" t="str">
            <v>TI</v>
          </cell>
        </row>
        <row r="64">
          <cell r="D64">
            <v>644300</v>
          </cell>
          <cell r="E64" t="str">
            <v>TI</v>
          </cell>
        </row>
        <row r="65">
          <cell r="D65">
            <v>644400</v>
          </cell>
          <cell r="E65" t="str">
            <v>TI</v>
          </cell>
        </row>
        <row r="66">
          <cell r="D66">
            <v>650000</v>
          </cell>
          <cell r="E66" t="str">
            <v>TI</v>
          </cell>
        </row>
        <row r="67">
          <cell r="D67">
            <v>700000</v>
          </cell>
          <cell r="E67" t="str">
            <v>CDV</v>
          </cell>
        </row>
        <row r="68">
          <cell r="D68">
            <v>710000</v>
          </cell>
          <cell r="E68" t="str">
            <v>CDV</v>
          </cell>
        </row>
        <row r="69">
          <cell r="D69">
            <v>720000</v>
          </cell>
          <cell r="E69" t="str">
            <v>CDV</v>
          </cell>
        </row>
        <row r="70">
          <cell r="D70">
            <v>900002</v>
          </cell>
          <cell r="E70" t="str">
            <v>Randstad 380</v>
          </cell>
        </row>
      </sheetData>
      <sheetData sheetId="7" refreshError="1"/>
      <sheetData sheetId="8">
        <row r="2">
          <cell r="A2">
            <v>132207</v>
          </cell>
        </row>
        <row r="3">
          <cell r="A3">
            <v>132467</v>
          </cell>
        </row>
        <row r="4">
          <cell r="A4">
            <v>132114</v>
          </cell>
        </row>
        <row r="5">
          <cell r="A5">
            <v>132137</v>
          </cell>
        </row>
        <row r="6">
          <cell r="A6">
            <v>132061</v>
          </cell>
        </row>
        <row r="7">
          <cell r="A7">
            <v>132062</v>
          </cell>
        </row>
        <row r="8">
          <cell r="A8">
            <v>132288</v>
          </cell>
        </row>
        <row r="9">
          <cell r="A9">
            <v>132253</v>
          </cell>
        </row>
        <row r="10">
          <cell r="A10">
            <v>132788</v>
          </cell>
        </row>
        <row r="11">
          <cell r="A11">
            <v>132452</v>
          </cell>
        </row>
        <row r="12">
          <cell r="A12">
            <v>132397</v>
          </cell>
        </row>
        <row r="13">
          <cell r="A13">
            <v>132499</v>
          </cell>
        </row>
        <row r="14">
          <cell r="A14">
            <v>132085</v>
          </cell>
        </row>
        <row r="15">
          <cell r="A15">
            <v>134944</v>
          </cell>
        </row>
        <row r="16">
          <cell r="A16">
            <v>132286</v>
          </cell>
        </row>
        <row r="17">
          <cell r="A17">
            <v>132029</v>
          </cell>
        </row>
        <row r="18">
          <cell r="A18">
            <v>132339</v>
          </cell>
        </row>
        <row r="19">
          <cell r="A19">
            <v>132867</v>
          </cell>
        </row>
        <row r="20">
          <cell r="A20">
            <v>132280</v>
          </cell>
        </row>
        <row r="21">
          <cell r="A21">
            <v>132351</v>
          </cell>
        </row>
        <row r="22">
          <cell r="A22">
            <v>132270</v>
          </cell>
        </row>
        <row r="23">
          <cell r="A23">
            <v>132857</v>
          </cell>
        </row>
        <row r="24">
          <cell r="A24">
            <v>132549</v>
          </cell>
        </row>
        <row r="25">
          <cell r="A25">
            <v>132381</v>
          </cell>
        </row>
        <row r="26">
          <cell r="A26">
            <v>132059</v>
          </cell>
        </row>
        <row r="27">
          <cell r="A27">
            <v>132225</v>
          </cell>
        </row>
        <row r="28">
          <cell r="A28">
            <v>132068</v>
          </cell>
        </row>
        <row r="29">
          <cell r="A29">
            <v>132067</v>
          </cell>
        </row>
        <row r="30">
          <cell r="A30">
            <v>132044</v>
          </cell>
        </row>
        <row r="31">
          <cell r="A31">
            <v>132222</v>
          </cell>
        </row>
        <row r="32">
          <cell r="A32">
            <v>132629</v>
          </cell>
        </row>
        <row r="33">
          <cell r="A33">
            <v>132465</v>
          </cell>
        </row>
        <row r="34">
          <cell r="A34">
            <v>132811</v>
          </cell>
        </row>
        <row r="35">
          <cell r="A35">
            <v>132679</v>
          </cell>
        </row>
        <row r="36">
          <cell r="A36">
            <v>132466</v>
          </cell>
        </row>
        <row r="37">
          <cell r="A37">
            <v>132962</v>
          </cell>
        </row>
        <row r="38">
          <cell r="A38">
            <v>132937</v>
          </cell>
        </row>
        <row r="39">
          <cell r="A39">
            <v>132819</v>
          </cell>
        </row>
        <row r="40">
          <cell r="A40">
            <v>133141</v>
          </cell>
        </row>
        <row r="41">
          <cell r="A41">
            <v>132354</v>
          </cell>
        </row>
        <row r="42">
          <cell r="A42">
            <v>132890</v>
          </cell>
        </row>
        <row r="43">
          <cell r="A43">
            <v>132891</v>
          </cell>
        </row>
        <row r="44">
          <cell r="A44">
            <v>132893</v>
          </cell>
        </row>
        <row r="45">
          <cell r="A45">
            <v>132896</v>
          </cell>
        </row>
        <row r="46">
          <cell r="A46">
            <v>132790</v>
          </cell>
        </row>
        <row r="47">
          <cell r="A47">
            <v>132810</v>
          </cell>
        </row>
        <row r="48">
          <cell r="A48">
            <v>132804</v>
          </cell>
        </row>
        <row r="49">
          <cell r="A49">
            <v>132840</v>
          </cell>
        </row>
        <row r="50">
          <cell r="A50">
            <v>132976</v>
          </cell>
        </row>
        <row r="51">
          <cell r="A51">
            <v>133176</v>
          </cell>
        </row>
        <row r="52">
          <cell r="A52">
            <v>133177</v>
          </cell>
        </row>
        <row r="53">
          <cell r="A53">
            <v>133117</v>
          </cell>
        </row>
        <row r="54">
          <cell r="A54">
            <v>132650</v>
          </cell>
        </row>
        <row r="55">
          <cell r="A55">
            <v>132974</v>
          </cell>
        </row>
        <row r="56">
          <cell r="A56">
            <v>132966</v>
          </cell>
        </row>
        <row r="57">
          <cell r="A57">
            <v>132686</v>
          </cell>
        </row>
        <row r="58">
          <cell r="A58">
            <v>132118</v>
          </cell>
        </row>
        <row r="59">
          <cell r="A59">
            <v>132971</v>
          </cell>
        </row>
        <row r="60">
          <cell r="A60">
            <v>132865</v>
          </cell>
        </row>
        <row r="61">
          <cell r="A61">
            <v>133072</v>
          </cell>
        </row>
        <row r="62">
          <cell r="A62">
            <v>132873</v>
          </cell>
        </row>
        <row r="63">
          <cell r="A63">
            <v>132972</v>
          </cell>
        </row>
        <row r="64">
          <cell r="A64">
            <v>132929</v>
          </cell>
        </row>
        <row r="65">
          <cell r="A65">
            <v>132789</v>
          </cell>
        </row>
        <row r="66">
          <cell r="A66">
            <v>132758</v>
          </cell>
        </row>
        <row r="67">
          <cell r="A67">
            <v>132833</v>
          </cell>
        </row>
        <row r="68">
          <cell r="A68">
            <v>133197</v>
          </cell>
        </row>
        <row r="69">
          <cell r="A69">
            <v>133279</v>
          </cell>
        </row>
        <row r="70">
          <cell r="A70">
            <v>132605</v>
          </cell>
        </row>
        <row r="71">
          <cell r="A71">
            <v>132698</v>
          </cell>
        </row>
        <row r="72">
          <cell r="A72">
            <v>133218</v>
          </cell>
        </row>
        <row r="73">
          <cell r="A73">
            <v>132965</v>
          </cell>
        </row>
        <row r="74">
          <cell r="A74">
            <v>133107</v>
          </cell>
        </row>
        <row r="75">
          <cell r="A75">
            <v>133091</v>
          </cell>
        </row>
        <row r="76">
          <cell r="A76">
            <v>133149</v>
          </cell>
        </row>
        <row r="77">
          <cell r="A77">
            <v>133258</v>
          </cell>
        </row>
        <row r="78">
          <cell r="A78">
            <v>133259</v>
          </cell>
        </row>
        <row r="79">
          <cell r="A79">
            <v>133260</v>
          </cell>
        </row>
        <row r="80">
          <cell r="A80">
            <v>132991</v>
          </cell>
        </row>
        <row r="81">
          <cell r="A81">
            <v>133030</v>
          </cell>
        </row>
        <row r="82">
          <cell r="A82">
            <v>132760</v>
          </cell>
        </row>
        <row r="83">
          <cell r="A83">
            <v>132060</v>
          </cell>
        </row>
        <row r="84">
          <cell r="A84">
            <v>133029</v>
          </cell>
        </row>
        <row r="85">
          <cell r="A85">
            <v>133270</v>
          </cell>
        </row>
        <row r="86">
          <cell r="A86">
            <v>133363</v>
          </cell>
        </row>
        <row r="87">
          <cell r="A87">
            <v>134841</v>
          </cell>
        </row>
        <row r="88">
          <cell r="A88">
            <v>133470</v>
          </cell>
        </row>
        <row r="89">
          <cell r="A89">
            <v>132147</v>
          </cell>
        </row>
        <row r="90">
          <cell r="A90">
            <v>133122</v>
          </cell>
        </row>
        <row r="91">
          <cell r="A91">
            <v>133369</v>
          </cell>
        </row>
        <row r="92">
          <cell r="A92">
            <v>133462</v>
          </cell>
        </row>
        <row r="93">
          <cell r="A93">
            <v>133305</v>
          </cell>
        </row>
        <row r="94">
          <cell r="A94">
            <v>133398</v>
          </cell>
        </row>
        <row r="95">
          <cell r="A95">
            <v>133510</v>
          </cell>
        </row>
        <row r="96">
          <cell r="A96">
            <v>133511</v>
          </cell>
        </row>
        <row r="97">
          <cell r="A97">
            <v>133512</v>
          </cell>
        </row>
        <row r="98">
          <cell r="A98">
            <v>133187</v>
          </cell>
        </row>
        <row r="99">
          <cell r="A99">
            <v>132967</v>
          </cell>
        </row>
        <row r="100">
          <cell r="A100">
            <v>132973</v>
          </cell>
        </row>
        <row r="101">
          <cell r="A101">
            <v>133498</v>
          </cell>
        </row>
        <row r="102">
          <cell r="A102">
            <v>133513</v>
          </cell>
        </row>
        <row r="103">
          <cell r="A103">
            <v>133540</v>
          </cell>
        </row>
        <row r="104">
          <cell r="A104">
            <v>133424</v>
          </cell>
        </row>
        <row r="105">
          <cell r="A105">
            <v>133463</v>
          </cell>
        </row>
        <row r="106">
          <cell r="A106">
            <v>133105</v>
          </cell>
        </row>
        <row r="107">
          <cell r="A107">
            <v>133577</v>
          </cell>
        </row>
        <row r="108">
          <cell r="A108">
            <v>133326</v>
          </cell>
        </row>
        <row r="109">
          <cell r="A109">
            <v>133366</v>
          </cell>
        </row>
        <row r="110">
          <cell r="A110">
            <v>133368</v>
          </cell>
        </row>
        <row r="111">
          <cell r="A111">
            <v>133619</v>
          </cell>
        </row>
        <row r="112">
          <cell r="A112">
            <v>133618</v>
          </cell>
        </row>
        <row r="113">
          <cell r="A113">
            <v>133620</v>
          </cell>
        </row>
        <row r="114">
          <cell r="A114">
            <v>133544</v>
          </cell>
        </row>
        <row r="115">
          <cell r="A115">
            <v>133545</v>
          </cell>
        </row>
        <row r="116">
          <cell r="A116">
            <v>133361</v>
          </cell>
        </row>
        <row r="117">
          <cell r="A117">
            <v>133354</v>
          </cell>
        </row>
        <row r="118">
          <cell r="A118">
            <v>133262</v>
          </cell>
        </row>
        <row r="119">
          <cell r="A119">
            <v>133257</v>
          </cell>
        </row>
        <row r="120">
          <cell r="A120">
            <v>133299</v>
          </cell>
        </row>
        <row r="121">
          <cell r="A121">
            <v>133357</v>
          </cell>
        </row>
        <row r="122">
          <cell r="A122">
            <v>133630</v>
          </cell>
        </row>
        <row r="123">
          <cell r="A123">
            <v>133367</v>
          </cell>
        </row>
        <row r="124">
          <cell r="A124">
            <v>133493</v>
          </cell>
        </row>
        <row r="125">
          <cell r="A125">
            <v>133480</v>
          </cell>
        </row>
        <row r="126">
          <cell r="A126">
            <v>133441</v>
          </cell>
        </row>
        <row r="127">
          <cell r="A127">
            <v>133449</v>
          </cell>
        </row>
        <row r="128">
          <cell r="A128">
            <v>133220</v>
          </cell>
        </row>
        <row r="129">
          <cell r="A129">
            <v>133219</v>
          </cell>
        </row>
        <row r="130">
          <cell r="A130">
            <v>133479</v>
          </cell>
        </row>
        <row r="131">
          <cell r="A131">
            <v>133465</v>
          </cell>
        </row>
        <row r="132">
          <cell r="A132">
            <v>133727</v>
          </cell>
        </row>
        <row r="133">
          <cell r="A133">
            <v>133576</v>
          </cell>
        </row>
        <row r="134">
          <cell r="A134">
            <v>133537</v>
          </cell>
        </row>
        <row r="135">
          <cell r="A135">
            <v>132742</v>
          </cell>
        </row>
        <row r="136">
          <cell r="A136">
            <v>133475</v>
          </cell>
        </row>
        <row r="137">
          <cell r="A137">
            <v>133572</v>
          </cell>
        </row>
        <row r="138">
          <cell r="A138">
            <v>133682</v>
          </cell>
        </row>
        <row r="139">
          <cell r="A139">
            <v>133792</v>
          </cell>
        </row>
        <row r="140">
          <cell r="A140">
            <v>133321</v>
          </cell>
        </row>
        <row r="141">
          <cell r="A141">
            <v>133708</v>
          </cell>
        </row>
        <row r="142">
          <cell r="A142">
            <v>133869</v>
          </cell>
        </row>
        <row r="143">
          <cell r="A143">
            <v>133695</v>
          </cell>
        </row>
        <row r="144">
          <cell r="A144">
            <v>133748</v>
          </cell>
        </row>
        <row r="145">
          <cell r="A145">
            <v>133580</v>
          </cell>
        </row>
        <row r="146">
          <cell r="A146">
            <v>133677</v>
          </cell>
        </row>
        <row r="147">
          <cell r="A147">
            <v>133963</v>
          </cell>
        </row>
        <row r="148">
          <cell r="A148">
            <v>133778</v>
          </cell>
        </row>
        <row r="149">
          <cell r="A149">
            <v>134160</v>
          </cell>
        </row>
        <row r="150">
          <cell r="A150">
            <v>133935</v>
          </cell>
        </row>
        <row r="151">
          <cell r="A151">
            <v>133937</v>
          </cell>
        </row>
        <row r="152">
          <cell r="A152">
            <v>133743</v>
          </cell>
        </row>
        <row r="153">
          <cell r="A153">
            <v>133781</v>
          </cell>
        </row>
        <row r="154">
          <cell r="A154">
            <v>133787</v>
          </cell>
        </row>
        <row r="155">
          <cell r="A155">
            <v>133788</v>
          </cell>
        </row>
        <row r="156">
          <cell r="A156">
            <v>133789</v>
          </cell>
        </row>
        <row r="157">
          <cell r="A157">
            <v>133868</v>
          </cell>
        </row>
        <row r="158">
          <cell r="A158">
            <v>133964</v>
          </cell>
        </row>
        <row r="159">
          <cell r="A159">
            <v>133805</v>
          </cell>
        </row>
        <row r="160">
          <cell r="A160">
            <v>133852</v>
          </cell>
        </row>
        <row r="161">
          <cell r="A161">
            <v>133621</v>
          </cell>
        </row>
        <row r="162">
          <cell r="A162">
            <v>133791</v>
          </cell>
        </row>
        <row r="163">
          <cell r="A163">
            <v>133442</v>
          </cell>
        </row>
        <row r="164">
          <cell r="A164">
            <v>133637</v>
          </cell>
        </row>
        <row r="165">
          <cell r="A165">
            <v>133514</v>
          </cell>
        </row>
        <row r="166">
          <cell r="A166">
            <v>133870</v>
          </cell>
        </row>
        <row r="167">
          <cell r="A167">
            <v>134174</v>
          </cell>
        </row>
        <row r="168">
          <cell r="A168">
            <v>133159</v>
          </cell>
        </row>
        <row r="169">
          <cell r="A169">
            <v>134247</v>
          </cell>
        </row>
        <row r="170">
          <cell r="A170">
            <v>134221</v>
          </cell>
        </row>
        <row r="171">
          <cell r="A171">
            <v>134148</v>
          </cell>
        </row>
        <row r="172">
          <cell r="A172">
            <v>134078</v>
          </cell>
        </row>
        <row r="173">
          <cell r="A173">
            <v>133996</v>
          </cell>
        </row>
        <row r="174">
          <cell r="A174">
            <v>133938</v>
          </cell>
        </row>
        <row r="175">
          <cell r="A175">
            <v>134375</v>
          </cell>
        </row>
        <row r="176">
          <cell r="A176">
            <v>134376</v>
          </cell>
        </row>
        <row r="177">
          <cell r="A177">
            <v>134402</v>
          </cell>
        </row>
        <row r="178">
          <cell r="A178">
            <v>134403</v>
          </cell>
        </row>
        <row r="179">
          <cell r="A179">
            <v>134425</v>
          </cell>
        </row>
        <row r="180">
          <cell r="A180">
            <v>134413</v>
          </cell>
        </row>
        <row r="181">
          <cell r="A181">
            <v>134395</v>
          </cell>
        </row>
        <row r="182">
          <cell r="A182">
            <v>133689</v>
          </cell>
        </row>
        <row r="183">
          <cell r="A183">
            <v>134012</v>
          </cell>
        </row>
        <row r="184">
          <cell r="A184">
            <v>133932</v>
          </cell>
        </row>
        <row r="185">
          <cell r="A185">
            <v>134184</v>
          </cell>
        </row>
        <row r="186">
          <cell r="A186">
            <v>134224</v>
          </cell>
        </row>
        <row r="187">
          <cell r="A187">
            <v>133782</v>
          </cell>
        </row>
        <row r="188">
          <cell r="A188">
            <v>133546</v>
          </cell>
        </row>
        <row r="189">
          <cell r="A189">
            <v>133864</v>
          </cell>
        </row>
        <row r="190">
          <cell r="A190">
            <v>134207</v>
          </cell>
        </row>
        <row r="191">
          <cell r="A191">
            <v>133351</v>
          </cell>
        </row>
        <row r="192">
          <cell r="A192">
            <v>134246</v>
          </cell>
        </row>
        <row r="193">
          <cell r="A193">
            <v>134366</v>
          </cell>
        </row>
        <row r="194">
          <cell r="A194">
            <v>134377</v>
          </cell>
        </row>
        <row r="195">
          <cell r="A195">
            <v>134359</v>
          </cell>
        </row>
        <row r="196">
          <cell r="A196">
            <v>134361</v>
          </cell>
        </row>
        <row r="197">
          <cell r="A197">
            <v>134298</v>
          </cell>
        </row>
        <row r="198">
          <cell r="A198">
            <v>134393</v>
          </cell>
        </row>
        <row r="199">
          <cell r="A199">
            <v>134497</v>
          </cell>
        </row>
        <row r="200">
          <cell r="A200">
            <v>139084</v>
          </cell>
        </row>
        <row r="201">
          <cell r="A201">
            <v>134596</v>
          </cell>
        </row>
        <row r="202">
          <cell r="A202">
            <v>134200</v>
          </cell>
        </row>
        <row r="203">
          <cell r="A203">
            <v>134208</v>
          </cell>
        </row>
        <row r="204">
          <cell r="A204">
            <v>139306</v>
          </cell>
        </row>
        <row r="205">
          <cell r="A205">
            <v>134613</v>
          </cell>
        </row>
        <row r="206">
          <cell r="A206">
            <v>134288</v>
          </cell>
        </row>
        <row r="207">
          <cell r="A207">
            <v>134614</v>
          </cell>
        </row>
        <row r="208">
          <cell r="A208">
            <v>134615</v>
          </cell>
        </row>
        <row r="209">
          <cell r="A209">
            <v>134498</v>
          </cell>
        </row>
        <row r="210">
          <cell r="A210">
            <v>134499</v>
          </cell>
        </row>
        <row r="211">
          <cell r="A211">
            <v>134500</v>
          </cell>
        </row>
        <row r="212">
          <cell r="A212">
            <v>134501</v>
          </cell>
        </row>
        <row r="213">
          <cell r="A213">
            <v>134502</v>
          </cell>
        </row>
        <row r="214">
          <cell r="A214">
            <v>134426</v>
          </cell>
        </row>
        <row r="215">
          <cell r="A215">
            <v>134428</v>
          </cell>
        </row>
        <row r="216">
          <cell r="A216">
            <v>134540</v>
          </cell>
        </row>
        <row r="217">
          <cell r="A217">
            <v>134521</v>
          </cell>
        </row>
        <row r="218">
          <cell r="A218">
            <v>134609</v>
          </cell>
        </row>
        <row r="219">
          <cell r="A219">
            <v>134970</v>
          </cell>
        </row>
        <row r="220">
          <cell r="A220">
            <v>139072</v>
          </cell>
        </row>
        <row r="221">
          <cell r="A221">
            <v>139218</v>
          </cell>
        </row>
        <row r="222">
          <cell r="A222">
            <v>139323</v>
          </cell>
        </row>
        <row r="223">
          <cell r="A223">
            <v>134940</v>
          </cell>
        </row>
        <row r="224">
          <cell r="A224">
            <v>134942</v>
          </cell>
        </row>
        <row r="225">
          <cell r="A225">
            <v>134943</v>
          </cell>
        </row>
        <row r="226">
          <cell r="A226">
            <v>134952</v>
          </cell>
        </row>
        <row r="227">
          <cell r="A227">
            <v>134598</v>
          </cell>
        </row>
        <row r="228">
          <cell r="A228">
            <v>134964</v>
          </cell>
        </row>
        <row r="229">
          <cell r="A229">
            <v>134623</v>
          </cell>
        </row>
        <row r="230">
          <cell r="A230">
            <v>134853</v>
          </cell>
        </row>
        <row r="231">
          <cell r="A231">
            <v>135017</v>
          </cell>
        </row>
        <row r="232">
          <cell r="A232">
            <v>139234</v>
          </cell>
        </row>
        <row r="233">
          <cell r="A233">
            <v>139271</v>
          </cell>
        </row>
        <row r="234">
          <cell r="A234">
            <v>134965</v>
          </cell>
        </row>
        <row r="235">
          <cell r="A235">
            <v>135013</v>
          </cell>
        </row>
        <row r="236">
          <cell r="A236">
            <v>135018</v>
          </cell>
        </row>
        <row r="237">
          <cell r="A237">
            <v>134435</v>
          </cell>
        </row>
        <row r="238">
          <cell r="A238">
            <v>134479</v>
          </cell>
        </row>
        <row r="239">
          <cell r="A239">
            <v>134849</v>
          </cell>
        </row>
        <row r="240">
          <cell r="A240">
            <v>134843</v>
          </cell>
        </row>
        <row r="241">
          <cell r="A241">
            <v>133325</v>
          </cell>
        </row>
        <row r="242">
          <cell r="A242">
            <v>134218</v>
          </cell>
        </row>
        <row r="243">
          <cell r="A243">
            <v>133495</v>
          </cell>
        </row>
        <row r="244">
          <cell r="A244">
            <v>133569</v>
          </cell>
        </row>
        <row r="245">
          <cell r="A245">
            <v>133556</v>
          </cell>
        </row>
        <row r="246">
          <cell r="A246">
            <v>133712</v>
          </cell>
        </row>
        <row r="247">
          <cell r="A247">
            <v>133426</v>
          </cell>
        </row>
        <row r="248">
          <cell r="A248">
            <v>133425</v>
          </cell>
        </row>
        <row r="249">
          <cell r="A249">
            <v>132824</v>
          </cell>
        </row>
        <row r="250">
          <cell r="A250">
            <v>133066</v>
          </cell>
        </row>
        <row r="251">
          <cell r="A251">
            <v>132990</v>
          </cell>
        </row>
        <row r="252">
          <cell r="A252">
            <v>133070</v>
          </cell>
        </row>
        <row r="253">
          <cell r="A253">
            <v>132858</v>
          </cell>
        </row>
        <row r="254">
          <cell r="A254">
            <v>143359</v>
          </cell>
        </row>
        <row r="255">
          <cell r="A255">
            <v>132856</v>
          </cell>
        </row>
        <row r="256">
          <cell r="A256">
            <v>133032</v>
          </cell>
        </row>
        <row r="257">
          <cell r="A257">
            <v>139303</v>
          </cell>
        </row>
        <row r="258">
          <cell r="A258">
            <v>139658</v>
          </cell>
        </row>
        <row r="259">
          <cell r="A259">
            <v>139494</v>
          </cell>
        </row>
        <row r="260">
          <cell r="A260">
            <v>132680</v>
          </cell>
        </row>
        <row r="261">
          <cell r="A261">
            <v>133657</v>
          </cell>
        </row>
        <row r="262">
          <cell r="A262">
            <v>133822</v>
          </cell>
        </row>
        <row r="263">
          <cell r="A263">
            <v>134463</v>
          </cell>
        </row>
        <row r="264">
          <cell r="A264">
            <v>139269</v>
          </cell>
        </row>
        <row r="265">
          <cell r="A265">
            <v>139617</v>
          </cell>
        </row>
        <row r="266">
          <cell r="A266">
            <v>139633</v>
          </cell>
        </row>
        <row r="267">
          <cell r="A267">
            <v>139635</v>
          </cell>
        </row>
        <row r="268">
          <cell r="A268">
            <v>139634</v>
          </cell>
        </row>
        <row r="269">
          <cell r="A269">
            <v>139636</v>
          </cell>
        </row>
        <row r="270">
          <cell r="A270">
            <v>139244</v>
          </cell>
        </row>
        <row r="271">
          <cell r="A271">
            <v>132087</v>
          </cell>
        </row>
        <row r="272">
          <cell r="A272">
            <v>133978</v>
          </cell>
        </row>
        <row r="273">
          <cell r="A273">
            <v>139270</v>
          </cell>
        </row>
        <row r="274">
          <cell r="A274">
            <v>145765</v>
          </cell>
        </row>
      </sheetData>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Contactgegevens"/>
      <sheetName val="Tarievenvoorstel"/>
      <sheetName val="Toelichting"/>
      <sheetName val="Richtlijnen Controle Tarieven"/>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raaitabel"/>
      <sheetName val="Data"/>
      <sheetName val="Opex"/>
      <sheetName val="KP"/>
      <sheetName val="BO"/>
      <sheetName val="EXP"/>
      <sheetName val="Config"/>
      <sheetName val="PJB"/>
      <sheetName val="Oud"/>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v>2008</v>
          </cell>
          <cell r="B2" t="str">
            <v>/Q1</v>
          </cell>
          <cell r="C2">
            <v>50</v>
          </cell>
          <cell r="D2" t="str">
            <v>Ca</v>
          </cell>
          <cell r="E2" t="str">
            <v>Stud.</v>
          </cell>
          <cell r="F2" t="str">
            <v>Noord</v>
          </cell>
          <cell r="G2" t="str">
            <v>DeltaN</v>
          </cell>
          <cell r="H2" t="str">
            <v>AdR</v>
          </cell>
          <cell r="J2" t="str">
            <v>DFo</v>
          </cell>
          <cell r="L2" t="str">
            <v>RaZ</v>
          </cell>
          <cell r="P2" t="str">
            <v>tarief</v>
          </cell>
        </row>
        <row r="3">
          <cell r="A3">
            <v>2009</v>
          </cell>
          <cell r="B3" t="str">
            <v>/Q2</v>
          </cell>
          <cell r="C3">
            <v>110</v>
          </cell>
          <cell r="D3" t="str">
            <v>Kw</v>
          </cell>
          <cell r="E3" t="str">
            <v>Stud+</v>
          </cell>
          <cell r="F3" t="str">
            <v>Zuid</v>
          </cell>
          <cell r="G3" t="str">
            <v>Eneco</v>
          </cell>
          <cell r="H3" t="str">
            <v>BvH</v>
          </cell>
          <cell r="J3" t="str">
            <v>HSt</v>
          </cell>
          <cell r="L3" t="str">
            <v>RaN</v>
          </cell>
          <cell r="P3" t="str">
            <v>extern</v>
          </cell>
        </row>
        <row r="4">
          <cell r="A4">
            <v>2010</v>
          </cell>
          <cell r="B4" t="str">
            <v>/Q3</v>
          </cell>
          <cell r="C4">
            <v>150</v>
          </cell>
          <cell r="D4" t="str">
            <v>RVE</v>
          </cell>
          <cell r="E4" t="str">
            <v>BO</v>
          </cell>
          <cell r="F4" t="str">
            <v>West</v>
          </cell>
          <cell r="G4" t="str">
            <v>ENN</v>
          </cell>
          <cell r="H4" t="str">
            <v>CJa</v>
          </cell>
          <cell r="J4" t="str">
            <v>JVi</v>
          </cell>
          <cell r="L4" t="str">
            <v>NW380</v>
          </cell>
          <cell r="P4" t="str">
            <v>art. 41b</v>
          </cell>
        </row>
        <row r="5">
          <cell r="A5">
            <v>2011</v>
          </cell>
          <cell r="B5" t="str">
            <v>/Q4</v>
          </cell>
          <cell r="C5">
            <v>220</v>
          </cell>
          <cell r="D5" t="str">
            <v>Aa</v>
          </cell>
          <cell r="E5" t="str">
            <v>BO+</v>
          </cell>
          <cell r="F5" t="str">
            <v>Midden</v>
          </cell>
          <cell r="G5" t="str">
            <v>ENZ</v>
          </cell>
          <cell r="H5" t="str">
            <v>FvD</v>
          </cell>
          <cell r="J5" t="str">
            <v>JSl</v>
          </cell>
          <cell r="L5" t="str">
            <v>NW220</v>
          </cell>
          <cell r="P5" t="str">
            <v>art. 31.6</v>
          </cell>
        </row>
        <row r="6">
          <cell r="A6">
            <v>2012</v>
          </cell>
          <cell r="C6">
            <v>380</v>
          </cell>
          <cell r="D6" t="str">
            <v>Re</v>
          </cell>
          <cell r="E6" t="str">
            <v>Real.</v>
          </cell>
          <cell r="F6" t="str">
            <v>NL</v>
          </cell>
          <cell r="G6" t="str">
            <v>CN</v>
          </cell>
          <cell r="H6" t="str">
            <v>ESc</v>
          </cell>
          <cell r="J6" t="str">
            <v>PvD</v>
          </cell>
          <cell r="L6" t="str">
            <v>ZW</v>
          </cell>
          <cell r="P6" t="str">
            <v>tar/ext.</v>
          </cell>
        </row>
        <row r="7">
          <cell r="A7">
            <v>2013</v>
          </cell>
          <cell r="D7" t="str">
            <v>Tc</v>
          </cell>
          <cell r="E7" t="str">
            <v>Real.+</v>
          </cell>
          <cell r="F7" t="str">
            <v>AoE</v>
          </cell>
          <cell r="G7" t="str">
            <v>TenneT</v>
          </cell>
          <cell r="H7" t="str">
            <v>EWi</v>
          </cell>
          <cell r="J7" t="str">
            <v>LRö</v>
          </cell>
          <cell r="L7" t="str">
            <v>NOPw</v>
          </cell>
          <cell r="P7" t="str">
            <v>tar/41b</v>
          </cell>
        </row>
        <row r="8">
          <cell r="A8">
            <v>2014</v>
          </cell>
          <cell r="D8" t="str">
            <v>BvS</v>
          </cell>
          <cell r="E8" t="str">
            <v>OB</v>
          </cell>
          <cell r="G8" t="str">
            <v>TZH</v>
          </cell>
          <cell r="H8" t="str">
            <v>FWe</v>
          </cell>
          <cell r="J8" t="str">
            <v>OZw</v>
          </cell>
          <cell r="L8" t="str">
            <v>NOPt</v>
          </cell>
          <cell r="P8" t="str">
            <v>speciaal</v>
          </cell>
        </row>
        <row r="9">
          <cell r="A9">
            <v>2015</v>
          </cell>
          <cell r="D9" t="str">
            <v>CaR</v>
          </cell>
          <cell r="E9" t="str">
            <v>OB+</v>
          </cell>
          <cell r="H9" t="str">
            <v>GAa</v>
          </cell>
          <cell r="J9" t="str">
            <v>RJa</v>
          </cell>
          <cell r="L9" t="str">
            <v>EEM</v>
          </cell>
          <cell r="P9" t="str">
            <v>voorz. Am</v>
          </cell>
        </row>
        <row r="10">
          <cell r="A10">
            <v>2016</v>
          </cell>
          <cell r="D10" t="str">
            <v>CaZ</v>
          </cell>
          <cell r="E10" t="str">
            <v>PL</v>
          </cell>
          <cell r="H10" t="str">
            <v>HWe</v>
          </cell>
          <cell r="J10" t="str">
            <v>HKr</v>
          </cell>
          <cell r="L10" t="str">
            <v>MVL</v>
          </cell>
        </row>
        <row r="11">
          <cell r="A11">
            <v>2017</v>
          </cell>
          <cell r="D11" t="str">
            <v>CaN</v>
          </cell>
          <cell r="E11" t="str">
            <v>PL+</v>
          </cell>
          <cell r="H11" t="str">
            <v>JJo</v>
          </cell>
          <cell r="J11" t="str">
            <v>MAb</v>
          </cell>
          <cell r="L11" t="str">
            <v>BSL</v>
          </cell>
        </row>
        <row r="12">
          <cell r="A12">
            <v>2018</v>
          </cell>
          <cell r="E12" t="str">
            <v>IF</v>
          </cell>
          <cell r="H12" t="str">
            <v>JZw</v>
          </cell>
          <cell r="J12" t="str">
            <v>BEr</v>
          </cell>
          <cell r="L12" t="str">
            <v>MD</v>
          </cell>
        </row>
        <row r="13">
          <cell r="A13">
            <v>2019</v>
          </cell>
          <cell r="E13" t="str">
            <v>HOLD</v>
          </cell>
          <cell r="H13" t="str">
            <v>KKo</v>
          </cell>
          <cell r="J13" t="str">
            <v>EMo</v>
          </cell>
          <cell r="L13" t="str">
            <v>TZH *</v>
          </cell>
        </row>
        <row r="14">
          <cell r="A14">
            <v>2020</v>
          </cell>
          <cell r="H14" t="str">
            <v>WvA</v>
          </cell>
          <cell r="J14" t="str">
            <v>ABo</v>
          </cell>
          <cell r="L14" t="str">
            <v>CN *</v>
          </cell>
        </row>
        <row r="15">
          <cell r="A15">
            <v>2021</v>
          </cell>
          <cell r="H15" t="str">
            <v>MRu</v>
          </cell>
          <cell r="J15" t="str">
            <v>TMa</v>
          </cell>
          <cell r="L15" t="str">
            <v>ENN *</v>
          </cell>
        </row>
        <row r="16">
          <cell r="A16">
            <v>2022</v>
          </cell>
          <cell r="H16" t="str">
            <v>PJa</v>
          </cell>
          <cell r="L16" t="str">
            <v>ENZ *</v>
          </cell>
        </row>
        <row r="17">
          <cell r="A17">
            <v>2023</v>
          </cell>
          <cell r="H17" t="str">
            <v>RVe</v>
          </cell>
          <cell r="L17" t="str">
            <v>RMa</v>
          </cell>
        </row>
        <row r="18">
          <cell r="A18">
            <v>2024</v>
          </cell>
          <cell r="H18" t="str">
            <v>RvO</v>
          </cell>
          <cell r="L18" t="str">
            <v>Dor</v>
          </cell>
        </row>
        <row r="19">
          <cell r="A19">
            <v>2025</v>
          </cell>
          <cell r="H19" t="str">
            <v>SMe</v>
          </cell>
          <cell r="L19" t="str">
            <v>WVb</v>
          </cell>
        </row>
        <row r="20">
          <cell r="H20" t="str">
            <v>SWo</v>
          </cell>
          <cell r="L20" t="str">
            <v>Vis</v>
          </cell>
        </row>
        <row r="21">
          <cell r="H21" t="str">
            <v>JGu</v>
          </cell>
          <cell r="L21" t="str">
            <v>CBL</v>
          </cell>
        </row>
        <row r="22">
          <cell r="H22" t="str">
            <v>PvdR</v>
          </cell>
          <cell r="L22" t="str">
            <v>MdGtb</v>
          </cell>
        </row>
        <row r="23">
          <cell r="H23" t="str">
            <v>JHS</v>
          </cell>
          <cell r="L23" t="str">
            <v>DSL</v>
          </cell>
        </row>
        <row r="24">
          <cell r="H24" t="str">
            <v>ACr</v>
          </cell>
        </row>
        <row r="25">
          <cell r="H25" t="str">
            <v>FvE</v>
          </cell>
        </row>
        <row r="26">
          <cell r="L26" t="str">
            <v>Z</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resgegevens"/>
      <sheetName val="TAR_Tab 2_Tvoorstel besch afn"/>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tzoekpunten"/>
      <sheetName val="Berekening"/>
      <sheetName val="Correctie ONS"/>
      <sheetName val="Resultaten"/>
      <sheetName val="Database"/>
      <sheetName val="vierkant"/>
      <sheetName val="gegevens"/>
      <sheetName val="deal"/>
      <sheetName val="inkoop"/>
    </sheetNames>
    <sheetDataSet>
      <sheetData sheetId="0" refreshError="1"/>
      <sheetData sheetId="1"/>
      <sheetData sheetId="2" refreshError="1"/>
      <sheetData sheetId="3" refreshError="1"/>
      <sheetData sheetId="4">
        <row r="13">
          <cell r="D13">
            <v>1.1000000000000001</v>
          </cell>
        </row>
      </sheetData>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Voorblad"/>
      <sheetName val="Niet-Beïnvloedbare Kosten"/>
      <sheetName val="Transportvolumes"/>
      <sheetName val="Aantal anwezige aansluitingen"/>
      <sheetName val="Aantal nieuwe aansluitingen"/>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ckpit"/>
      <sheetName val="mandje"/>
      <sheetName val="gegevens"/>
      <sheetName val="individueel"/>
      <sheetName val="fiscus"/>
      <sheetName val="Strategie"/>
      <sheetName val="MAATSTAF"/>
      <sheetName val="Blad1"/>
      <sheetName val="Cok"/>
      <sheetName val="Cok2"/>
      <sheetName val="Blad2"/>
    </sheetNames>
    <sheetDataSet>
      <sheetData sheetId="0">
        <row r="9">
          <cell r="B9">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ulsheet"/>
      <sheetName val="uren specificatie 2008"/>
      <sheetName val="Lijsten"/>
    </sheetNames>
    <sheetDataSet>
      <sheetData sheetId="0" refreshError="1"/>
      <sheetData sheetId="1"/>
      <sheetData sheetId="2">
        <row r="3">
          <cell r="B3" t="str">
            <v>SB</v>
          </cell>
        </row>
        <row r="4">
          <cell r="B4" t="str">
            <v>AM</v>
          </cell>
        </row>
        <row r="5">
          <cell r="B5" t="str">
            <v>TI</v>
          </cell>
        </row>
        <row r="6">
          <cell r="B6" t="str">
            <v>IA</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Adresgegevens"/>
      <sheetName val="Toelichting"/>
      <sheetName val="Toegestane Omzet"/>
      <sheetName val="Tariefvoorstel en Controle"/>
    </sheetNames>
    <sheetDataSet>
      <sheetData sheetId="0"/>
      <sheetData sheetId="1"/>
      <sheetData sheetId="2"/>
      <sheetData sheetId="3">
        <row r="1">
          <cell r="M1" t="str">
            <v>DELT</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sheetData sheetId="2"/>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cbs.nl/nl-NL/menu/themas/prijzen/cijfers/default.htm" TargetMode="External"/><Relationship Id="rId1" Type="http://schemas.openxmlformats.org/officeDocument/2006/relationships/hyperlink" Target="http://www.minfin.nl/Onderwerpen/Belasting_betalen/Invordering/Invorderings_en_heffingsrente" TargetMode="External"/><Relationship Id="rId4"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1:R51"/>
  <sheetViews>
    <sheetView showGridLines="0" view="pageBreakPreview" zoomScale="55" zoomScaleNormal="90" zoomScaleSheetLayoutView="55" workbookViewId="0">
      <selection activeCell="J27" sqref="J27"/>
    </sheetView>
  </sheetViews>
  <sheetFormatPr defaultColWidth="9.140625" defaultRowHeight="12.75"/>
  <cols>
    <col min="1" max="1" width="3.5703125" style="154" customWidth="1"/>
    <col min="2" max="2" width="5.42578125" style="154" customWidth="1"/>
    <col min="3" max="6" width="8" style="154" customWidth="1"/>
    <col min="7" max="7" width="12.5703125" style="154" customWidth="1"/>
    <col min="8" max="14" width="10.85546875" style="154" customWidth="1"/>
    <col min="15" max="15" width="15" style="154" customWidth="1"/>
    <col min="16" max="16" width="2.5703125" style="154" customWidth="1"/>
    <col min="17" max="18" width="9.140625" style="154" hidden="1" customWidth="1"/>
    <col min="19" max="16384" width="9.140625" style="154"/>
  </cols>
  <sheetData>
    <row r="11" spans="1:18" ht="60">
      <c r="A11" s="591" t="s">
        <v>67</v>
      </c>
      <c r="B11" s="592"/>
      <c r="C11" s="592"/>
      <c r="D11" s="592"/>
      <c r="E11" s="592"/>
      <c r="F11" s="592"/>
      <c r="G11" s="592"/>
      <c r="H11" s="592"/>
      <c r="I11" s="592"/>
      <c r="J11" s="592"/>
      <c r="K11" s="592"/>
      <c r="L11" s="592"/>
      <c r="M11" s="592"/>
      <c r="N11" s="592"/>
      <c r="O11" s="592"/>
      <c r="P11" s="592"/>
      <c r="Q11" s="592"/>
      <c r="R11" s="592"/>
    </row>
    <row r="12" spans="1:18" ht="45.75" customHeight="1"/>
    <row r="13" spans="1:18" ht="60">
      <c r="A13" s="591" t="s">
        <v>179</v>
      </c>
      <c r="B13" s="592"/>
      <c r="C13" s="592"/>
      <c r="D13" s="592"/>
      <c r="E13" s="592"/>
      <c r="F13" s="592"/>
      <c r="G13" s="592"/>
      <c r="H13" s="592"/>
      <c r="I13" s="592"/>
      <c r="J13" s="592"/>
      <c r="K13" s="592"/>
      <c r="L13" s="592"/>
      <c r="M13" s="592"/>
      <c r="N13" s="592"/>
      <c r="O13" s="592"/>
      <c r="P13" s="592"/>
      <c r="Q13" s="592"/>
      <c r="R13" s="592"/>
    </row>
    <row r="15" spans="1:18" ht="60">
      <c r="A15" s="593"/>
      <c r="B15" s="592"/>
      <c r="C15" s="592"/>
      <c r="D15" s="592"/>
      <c r="E15" s="592"/>
      <c r="F15" s="592"/>
      <c r="G15" s="592"/>
      <c r="H15" s="592"/>
      <c r="I15" s="592"/>
      <c r="J15" s="592"/>
      <c r="K15" s="592"/>
      <c r="L15" s="592"/>
      <c r="M15" s="592"/>
      <c r="N15" s="592"/>
      <c r="O15" s="592"/>
      <c r="P15" s="592"/>
      <c r="Q15" s="592"/>
      <c r="R15" s="592"/>
    </row>
    <row r="16" spans="1:18" ht="32.25" customHeight="1">
      <c r="C16" s="155"/>
      <c r="D16" s="155"/>
      <c r="E16" s="155"/>
      <c r="F16" s="155"/>
      <c r="G16" s="155"/>
      <c r="H16" s="155"/>
      <c r="I16" s="156"/>
    </row>
    <row r="17" spans="1:18" ht="32.25" customHeight="1">
      <c r="C17" s="155"/>
      <c r="D17" s="155"/>
      <c r="E17" s="155"/>
      <c r="F17" s="155"/>
      <c r="G17" s="155"/>
      <c r="H17" s="155"/>
      <c r="I17" s="156"/>
    </row>
    <row r="18" spans="1:18" ht="32.25" customHeight="1">
      <c r="C18" s="155"/>
      <c r="D18" s="155"/>
      <c r="E18" s="155"/>
      <c r="F18" s="155"/>
      <c r="G18" s="155"/>
      <c r="H18" s="155"/>
      <c r="I18" s="156"/>
    </row>
    <row r="19" spans="1:18" ht="32.25" customHeight="1">
      <c r="C19" s="155"/>
      <c r="D19" s="155"/>
      <c r="E19" s="155"/>
      <c r="F19" s="155"/>
      <c r="G19" s="463"/>
      <c r="H19" s="155"/>
    </row>
    <row r="20" spans="1:18" ht="15.75" customHeight="1">
      <c r="C20" s="155"/>
      <c r="D20" s="155"/>
      <c r="E20" s="155"/>
      <c r="F20" s="155"/>
      <c r="G20" s="155"/>
      <c r="H20" s="155"/>
      <c r="I20" s="156"/>
    </row>
    <row r="21" spans="1:18" ht="15.75" customHeight="1">
      <c r="C21" s="155"/>
      <c r="D21" s="155"/>
      <c r="E21" s="155"/>
      <c r="F21" s="155"/>
      <c r="G21" s="155"/>
      <c r="H21" s="155"/>
      <c r="I21" s="156"/>
    </row>
    <row r="22" spans="1:18" ht="15.75" customHeight="1">
      <c r="C22" s="155"/>
      <c r="D22" s="155"/>
      <c r="E22" s="155"/>
      <c r="F22" s="155"/>
      <c r="G22" s="155"/>
      <c r="H22" s="155"/>
      <c r="I22" s="156"/>
    </row>
    <row r="23" spans="1:18" ht="15.75" customHeight="1">
      <c r="C23" s="155"/>
      <c r="D23" s="155"/>
      <c r="E23" s="155"/>
      <c r="F23" s="155"/>
      <c r="G23" s="155"/>
      <c r="H23" s="155"/>
      <c r="I23" s="156"/>
    </row>
    <row r="24" spans="1:18" ht="15.75" customHeight="1">
      <c r="C24" s="155"/>
      <c r="D24" s="155"/>
      <c r="E24" s="155"/>
      <c r="F24" s="155"/>
      <c r="G24" s="155"/>
      <c r="H24" s="155"/>
      <c r="I24" s="156"/>
    </row>
    <row r="25" spans="1:18" ht="15.75" customHeight="1">
      <c r="C25" s="155"/>
      <c r="D25" s="155"/>
      <c r="E25" s="155"/>
      <c r="F25" s="155"/>
      <c r="G25" s="155"/>
      <c r="H25" s="155"/>
      <c r="I25" s="156"/>
    </row>
    <row r="26" spans="1:18" ht="15.75" customHeight="1">
      <c r="C26" s="155"/>
      <c r="D26" s="155"/>
      <c r="E26" s="155"/>
      <c r="F26" s="155"/>
      <c r="G26" s="155"/>
      <c r="H26" s="155"/>
      <c r="I26" s="156"/>
    </row>
    <row r="27" spans="1:18" ht="15.75" customHeight="1">
      <c r="C27" s="155"/>
      <c r="D27" s="155"/>
      <c r="E27" s="155"/>
      <c r="F27" s="155"/>
      <c r="G27" s="155"/>
      <c r="H27" s="155"/>
      <c r="I27" s="156"/>
    </row>
    <row r="28" spans="1:18" ht="15.75" customHeight="1">
      <c r="C28" s="155"/>
      <c r="D28" s="155"/>
      <c r="E28" s="155"/>
      <c r="F28" s="155"/>
      <c r="G28" s="155"/>
      <c r="H28" s="155"/>
      <c r="I28" s="156"/>
    </row>
    <row r="29" spans="1:18" ht="15.75" customHeight="1">
      <c r="C29" s="155"/>
      <c r="D29" s="155"/>
      <c r="E29" s="155"/>
      <c r="F29" s="155"/>
      <c r="G29" s="155"/>
      <c r="H29" s="155"/>
      <c r="I29" s="156"/>
    </row>
    <row r="30" spans="1:18" ht="15.75" customHeight="1">
      <c r="C30" s="155"/>
      <c r="D30" s="155"/>
      <c r="E30" s="155"/>
      <c r="F30" s="155"/>
      <c r="G30" s="155"/>
      <c r="H30" s="155"/>
      <c r="I30" s="156"/>
    </row>
    <row r="32" spans="1:18" s="157" customFormat="1">
      <c r="A32" s="154"/>
      <c r="B32" s="154"/>
      <c r="C32" s="154"/>
      <c r="D32" s="154"/>
      <c r="E32" s="154"/>
      <c r="F32" s="154"/>
      <c r="G32" s="154"/>
      <c r="H32" s="154"/>
      <c r="I32" s="154"/>
      <c r="J32" s="154"/>
      <c r="K32" s="154"/>
      <c r="L32" s="154"/>
      <c r="M32" s="154"/>
      <c r="N32" s="154"/>
      <c r="O32" s="154"/>
      <c r="P32" s="154"/>
      <c r="Q32" s="154"/>
      <c r="R32" s="154"/>
    </row>
    <row r="33" spans="1:18" s="157" customFormat="1">
      <c r="A33" s="154"/>
      <c r="B33" s="154"/>
      <c r="C33" s="154"/>
      <c r="D33" s="154"/>
      <c r="E33" s="154"/>
      <c r="F33" s="154"/>
      <c r="G33" s="154"/>
      <c r="H33" s="154"/>
      <c r="I33" s="154"/>
      <c r="J33" s="154"/>
      <c r="K33" s="154"/>
      <c r="L33" s="154"/>
      <c r="M33" s="154"/>
      <c r="N33" s="154"/>
      <c r="O33" s="154"/>
      <c r="P33" s="154"/>
      <c r="Q33" s="154"/>
      <c r="R33" s="154"/>
    </row>
    <row r="34" spans="1:18" s="157" customFormat="1">
      <c r="A34" s="154"/>
      <c r="B34" s="154"/>
      <c r="C34" s="154"/>
      <c r="D34" s="154"/>
      <c r="E34" s="154"/>
      <c r="F34" s="154"/>
      <c r="G34" s="154"/>
      <c r="H34" s="154"/>
      <c r="I34" s="154"/>
      <c r="J34" s="154"/>
      <c r="K34" s="154"/>
      <c r="L34" s="154"/>
      <c r="M34" s="154"/>
      <c r="N34" s="154"/>
      <c r="O34" s="154"/>
      <c r="P34" s="154"/>
      <c r="Q34" s="154"/>
      <c r="R34" s="154"/>
    </row>
    <row r="35" spans="1:18" s="157" customFormat="1">
      <c r="A35" s="154"/>
      <c r="B35" s="154"/>
      <c r="C35" s="154"/>
      <c r="D35" s="154"/>
      <c r="E35" s="154"/>
      <c r="F35" s="154"/>
      <c r="G35" s="154"/>
      <c r="H35" s="154"/>
      <c r="I35" s="154"/>
      <c r="J35" s="154"/>
      <c r="K35" s="154"/>
      <c r="L35" s="154"/>
      <c r="M35" s="154"/>
      <c r="N35" s="154"/>
      <c r="O35" s="154"/>
      <c r="P35" s="154"/>
      <c r="Q35" s="154"/>
      <c r="R35" s="154"/>
    </row>
    <row r="36" spans="1:18" s="157" customFormat="1">
      <c r="A36" s="154"/>
      <c r="B36" s="154"/>
      <c r="C36" s="154"/>
      <c r="D36" s="154"/>
      <c r="E36" s="154"/>
      <c r="F36" s="154"/>
      <c r="G36" s="154"/>
      <c r="H36" s="154"/>
      <c r="I36" s="154"/>
      <c r="J36" s="154"/>
      <c r="K36" s="154"/>
      <c r="L36" s="154"/>
      <c r="M36" s="154"/>
      <c r="N36" s="154"/>
      <c r="O36" s="154"/>
      <c r="P36" s="154"/>
      <c r="Q36" s="154"/>
      <c r="R36" s="154"/>
    </row>
    <row r="37" spans="1:18" s="157" customFormat="1">
      <c r="A37" s="158"/>
      <c r="B37" s="158"/>
      <c r="C37" s="158"/>
      <c r="D37" s="158"/>
      <c r="E37" s="158"/>
      <c r="F37" s="158"/>
      <c r="G37" s="158"/>
      <c r="H37" s="158"/>
      <c r="I37" s="158"/>
      <c r="J37" s="158"/>
      <c r="K37" s="158"/>
      <c r="L37" s="158"/>
      <c r="M37" s="158"/>
      <c r="N37" s="158"/>
      <c r="O37" s="158"/>
      <c r="P37" s="158"/>
      <c r="Q37" s="154"/>
      <c r="R37" s="154"/>
    </row>
    <row r="38" spans="1:18" s="157" customFormat="1">
      <c r="A38" s="158"/>
      <c r="B38" s="159" t="s">
        <v>64</v>
      </c>
      <c r="C38" s="158"/>
      <c r="D38" s="158"/>
      <c r="E38" s="158"/>
      <c r="F38" s="158"/>
      <c r="G38" s="158"/>
      <c r="H38" s="158"/>
      <c r="I38" s="158"/>
      <c r="J38" s="158"/>
      <c r="K38" s="158"/>
      <c r="L38" s="158"/>
      <c r="M38" s="158"/>
      <c r="N38" s="158"/>
      <c r="O38" s="158"/>
      <c r="P38" s="158"/>
      <c r="Q38" s="154"/>
      <c r="R38" s="154"/>
    </row>
    <row r="39" spans="1:18" s="157" customFormat="1">
      <c r="A39" s="158"/>
      <c r="B39" s="158"/>
      <c r="C39" s="158"/>
      <c r="D39" s="160"/>
      <c r="E39" s="160"/>
      <c r="F39" s="160"/>
      <c r="G39" s="158"/>
      <c r="H39" s="158"/>
      <c r="I39" s="158"/>
      <c r="J39" s="158"/>
      <c r="K39" s="158"/>
      <c r="L39" s="158"/>
      <c r="M39" s="158"/>
      <c r="N39" s="158"/>
      <c r="O39" s="158"/>
      <c r="P39" s="158"/>
      <c r="Q39" s="158"/>
      <c r="R39" s="158"/>
    </row>
    <row r="40" spans="1:18" s="157" customFormat="1" ht="15.75">
      <c r="A40" s="158"/>
      <c r="B40" s="165">
        <v>0</v>
      </c>
      <c r="C40" s="166"/>
      <c r="D40" s="603" t="s">
        <v>69</v>
      </c>
      <c r="E40" s="595"/>
      <c r="F40" s="595"/>
      <c r="G40" s="595"/>
      <c r="H40" s="595"/>
      <c r="I40" s="595"/>
      <c r="J40" s="595"/>
      <c r="K40" s="595"/>
      <c r="L40" s="595"/>
      <c r="M40" s="595"/>
      <c r="N40" s="596"/>
      <c r="O40" s="596"/>
      <c r="P40" s="158"/>
      <c r="Q40" s="158"/>
      <c r="R40" s="158"/>
    </row>
    <row r="41" spans="1:18" ht="15">
      <c r="A41" s="158"/>
      <c r="B41" s="172"/>
      <c r="C41" s="172"/>
      <c r="D41" s="173"/>
      <c r="E41" s="173"/>
      <c r="F41" s="173"/>
      <c r="G41" s="172"/>
      <c r="H41" s="172"/>
      <c r="I41" s="172"/>
      <c r="J41" s="172"/>
      <c r="K41" s="172"/>
      <c r="L41" s="172"/>
      <c r="M41" s="172"/>
      <c r="N41" s="158"/>
      <c r="O41" s="158"/>
      <c r="P41" s="158"/>
      <c r="Q41" s="158"/>
      <c r="R41" s="158"/>
    </row>
    <row r="42" spans="1:18" ht="15.75">
      <c r="A42" s="158"/>
      <c r="B42" s="174">
        <v>0</v>
      </c>
      <c r="C42" s="175"/>
      <c r="D42" s="599" t="s">
        <v>112</v>
      </c>
      <c r="E42" s="595"/>
      <c r="F42" s="595"/>
      <c r="G42" s="595"/>
      <c r="H42" s="595"/>
      <c r="I42" s="595"/>
      <c r="J42" s="595"/>
      <c r="K42" s="595"/>
      <c r="L42" s="595"/>
      <c r="M42" s="595"/>
      <c r="N42" s="596"/>
      <c r="O42" s="596"/>
      <c r="P42" s="158"/>
      <c r="Q42" s="158"/>
      <c r="R42" s="158"/>
    </row>
    <row r="43" spans="1:18" ht="15">
      <c r="A43" s="158"/>
      <c r="B43" s="172"/>
      <c r="C43" s="172"/>
      <c r="D43" s="173"/>
      <c r="E43" s="173"/>
      <c r="F43" s="173"/>
      <c r="G43" s="172"/>
      <c r="H43" s="172"/>
      <c r="I43" s="172"/>
      <c r="J43" s="172"/>
      <c r="K43" s="172"/>
      <c r="L43" s="172"/>
      <c r="M43" s="172"/>
      <c r="N43" s="158"/>
      <c r="O43" s="158"/>
      <c r="P43" s="158"/>
      <c r="Q43" s="158"/>
      <c r="R43" s="158"/>
    </row>
    <row r="44" spans="1:18" ht="15.75">
      <c r="A44" s="158"/>
      <c r="B44" s="294">
        <v>0</v>
      </c>
      <c r="C44" s="293"/>
      <c r="D44" s="600" t="s">
        <v>113</v>
      </c>
      <c r="E44" s="601"/>
      <c r="F44" s="601"/>
      <c r="G44" s="601"/>
      <c r="H44" s="601"/>
      <c r="I44" s="601"/>
      <c r="J44" s="601"/>
      <c r="K44" s="601"/>
      <c r="L44" s="601"/>
      <c r="M44" s="601"/>
      <c r="N44" s="602"/>
      <c r="O44" s="602"/>
      <c r="P44" s="158"/>
      <c r="Q44" s="158"/>
      <c r="R44" s="158"/>
    </row>
    <row r="45" spans="1:18" ht="15">
      <c r="A45" s="158"/>
      <c r="B45" s="172"/>
      <c r="C45" s="172"/>
      <c r="D45" s="173"/>
      <c r="E45" s="173"/>
      <c r="F45" s="173"/>
      <c r="G45" s="172"/>
      <c r="H45" s="172"/>
      <c r="I45" s="172"/>
      <c r="J45" s="172"/>
      <c r="K45" s="172"/>
      <c r="L45" s="172"/>
      <c r="M45" s="172"/>
      <c r="N45" s="158"/>
      <c r="O45" s="158"/>
      <c r="P45" s="158"/>
      <c r="Q45" s="158"/>
      <c r="R45" s="158"/>
    </row>
    <row r="46" spans="1:18" ht="15.75">
      <c r="A46" s="158"/>
      <c r="B46" s="176">
        <v>0</v>
      </c>
      <c r="C46" s="177"/>
      <c r="D46" s="598" t="s">
        <v>65</v>
      </c>
      <c r="E46" s="595"/>
      <c r="F46" s="595"/>
      <c r="G46" s="595"/>
      <c r="H46" s="595"/>
      <c r="I46" s="595"/>
      <c r="J46" s="595"/>
      <c r="K46" s="595"/>
      <c r="L46" s="595"/>
      <c r="M46" s="595"/>
      <c r="N46" s="596"/>
      <c r="O46" s="596"/>
      <c r="P46" s="158"/>
      <c r="Q46" s="158"/>
      <c r="R46" s="158"/>
    </row>
    <row r="47" spans="1:18" ht="15">
      <c r="A47" s="158"/>
      <c r="B47" s="172"/>
      <c r="C47" s="172"/>
      <c r="D47" s="173"/>
      <c r="E47" s="173"/>
      <c r="F47" s="173"/>
      <c r="G47" s="172"/>
      <c r="H47" s="172"/>
      <c r="I47" s="172"/>
      <c r="J47" s="172"/>
      <c r="K47" s="172"/>
      <c r="L47" s="172"/>
      <c r="M47" s="172"/>
      <c r="N47" s="158"/>
      <c r="O47" s="158"/>
      <c r="P47" s="158"/>
      <c r="Q47" s="158"/>
      <c r="R47" s="158"/>
    </row>
    <row r="48" spans="1:18" ht="15.75">
      <c r="A48" s="158"/>
      <c r="B48" s="178">
        <v>0</v>
      </c>
      <c r="C48" s="179"/>
      <c r="D48" s="597" t="s">
        <v>66</v>
      </c>
      <c r="E48" s="595"/>
      <c r="F48" s="595"/>
      <c r="G48" s="595"/>
      <c r="H48" s="595"/>
      <c r="I48" s="595"/>
      <c r="J48" s="595"/>
      <c r="K48" s="595"/>
      <c r="L48" s="595"/>
      <c r="M48" s="595"/>
      <c r="N48" s="596"/>
      <c r="O48" s="596"/>
      <c r="P48" s="158"/>
      <c r="Q48" s="158"/>
      <c r="R48" s="158"/>
    </row>
    <row r="49" spans="1:18" ht="15">
      <c r="A49" s="158"/>
      <c r="B49" s="172"/>
      <c r="C49" s="172"/>
      <c r="D49" s="172"/>
      <c r="E49" s="172"/>
      <c r="F49" s="172"/>
      <c r="G49" s="180"/>
      <c r="H49" s="180"/>
      <c r="I49" s="172"/>
      <c r="J49" s="172"/>
      <c r="K49" s="172"/>
      <c r="L49" s="172"/>
      <c r="M49" s="172"/>
      <c r="N49" s="158"/>
      <c r="O49" s="158"/>
      <c r="P49" s="158"/>
      <c r="Q49" s="158"/>
      <c r="R49" s="158"/>
    </row>
    <row r="50" spans="1:18" ht="15.75">
      <c r="A50" s="158"/>
      <c r="B50" s="181">
        <v>0</v>
      </c>
      <c r="C50" s="175"/>
      <c r="D50" s="594" t="s">
        <v>73</v>
      </c>
      <c r="E50" s="595"/>
      <c r="F50" s="595"/>
      <c r="G50" s="595"/>
      <c r="H50" s="595"/>
      <c r="I50" s="595"/>
      <c r="J50" s="595"/>
      <c r="K50" s="595"/>
      <c r="L50" s="595"/>
      <c r="M50" s="595"/>
      <c r="N50" s="596"/>
      <c r="O50" s="596"/>
      <c r="P50" s="158"/>
      <c r="Q50" s="158"/>
      <c r="R50" s="158"/>
    </row>
    <row r="51" spans="1:18">
      <c r="A51" s="158"/>
      <c r="B51" s="158"/>
      <c r="C51" s="158"/>
      <c r="D51" s="158"/>
      <c r="E51" s="158"/>
      <c r="F51" s="158"/>
      <c r="G51" s="161"/>
      <c r="H51" s="161"/>
      <c r="I51" s="158"/>
      <c r="J51" s="158"/>
      <c r="K51" s="158"/>
      <c r="L51" s="158"/>
      <c r="M51" s="158"/>
      <c r="N51" s="158"/>
      <c r="O51" s="158"/>
      <c r="P51" s="158"/>
      <c r="Q51" s="158"/>
      <c r="R51" s="158"/>
    </row>
  </sheetData>
  <mergeCells count="9">
    <mergeCell ref="A11:R11"/>
    <mergeCell ref="A13:R13"/>
    <mergeCell ref="A15:R15"/>
    <mergeCell ref="D50:O50"/>
    <mergeCell ref="D48:O48"/>
    <mergeCell ref="D46:O46"/>
    <mergeCell ref="D42:O42"/>
    <mergeCell ref="D44:O44"/>
    <mergeCell ref="D40:O40"/>
  </mergeCells>
  <phoneticPr fontId="29" type="noConversion"/>
  <pageMargins left="0.78740157480314965" right="0.78740157480314965" top="0.98425196850393704" bottom="0.51181102362204722" header="0.51181102362204722" footer="0.51181102362204722"/>
  <pageSetup paperSize="8" scale="85" orientation="portrait" r:id="rId1"/>
  <headerFooter alignWithMargins="0"/>
  <colBreaks count="1" manualBreakCount="1">
    <brk id="16" max="5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H39"/>
  <sheetViews>
    <sheetView showGridLines="0" tabSelected="1" topLeftCell="A7" zoomScaleNormal="100" zoomScaleSheetLayoutView="70" workbookViewId="0">
      <selection activeCell="J30" sqref="J30"/>
    </sheetView>
  </sheetViews>
  <sheetFormatPr defaultColWidth="9.140625" defaultRowHeight="15" customHeight="1"/>
  <cols>
    <col min="1" max="1" width="2.140625" style="77" customWidth="1"/>
    <col min="2" max="2" width="55.5703125" style="77" customWidth="1"/>
    <col min="3" max="3" width="2.140625" style="78" customWidth="1"/>
    <col min="4" max="4" width="20.140625" style="77" customWidth="1"/>
    <col min="5" max="5" width="20.140625" style="78" customWidth="1"/>
    <col min="6" max="6" width="20.140625" style="77" customWidth="1"/>
    <col min="7" max="8" width="13.5703125" style="77" customWidth="1"/>
    <col min="9" max="16384" width="9.140625" style="77"/>
  </cols>
  <sheetData>
    <row r="1" spans="1:8" s="27" customFormat="1" ht="23.25" customHeight="1">
      <c r="A1" s="135" t="s">
        <v>274</v>
      </c>
      <c r="B1" s="135"/>
      <c r="C1" s="135"/>
      <c r="D1" s="135"/>
      <c r="E1" s="623" t="s">
        <v>30</v>
      </c>
      <c r="F1" s="723"/>
    </row>
    <row r="2" spans="1:8" s="39" customFormat="1" ht="15" customHeight="1">
      <c r="A2" s="190"/>
      <c r="B2" s="116"/>
      <c r="C2" s="116"/>
      <c r="D2" s="40"/>
      <c r="E2" s="40"/>
      <c r="F2" s="146"/>
      <c r="G2" s="116"/>
      <c r="H2" s="116"/>
    </row>
    <row r="3" spans="1:8" s="42" customFormat="1" ht="18">
      <c r="A3" s="621" t="s">
        <v>275</v>
      </c>
      <c r="B3" s="642"/>
      <c r="C3" s="41"/>
      <c r="D3" s="719" t="s">
        <v>276</v>
      </c>
      <c r="E3" s="719" t="s">
        <v>277</v>
      </c>
      <c r="F3" s="721" t="s">
        <v>44</v>
      </c>
      <c r="G3" s="139"/>
      <c r="H3" s="139"/>
    </row>
    <row r="4" spans="1:8" s="42" customFormat="1" ht="25.5" customHeight="1">
      <c r="A4" s="43"/>
      <c r="B4" s="45"/>
      <c r="C4" s="45"/>
      <c r="D4" s="720"/>
      <c r="E4" s="720" t="s">
        <v>43</v>
      </c>
      <c r="F4" s="722" t="s">
        <v>33</v>
      </c>
    </row>
    <row r="5" spans="1:8" s="42" customFormat="1" ht="15" customHeight="1">
      <c r="A5" s="46"/>
      <c r="B5" s="47"/>
      <c r="C5" s="48"/>
      <c r="D5" s="53"/>
      <c r="E5" s="47"/>
      <c r="F5" s="49"/>
    </row>
    <row r="6" spans="1:8" s="51" customFormat="1" ht="15" customHeight="1">
      <c r="A6" s="619" t="s">
        <v>171</v>
      </c>
      <c r="B6" s="620"/>
      <c r="C6" s="48"/>
      <c r="D6" s="281"/>
      <c r="E6" s="281"/>
      <c r="F6" s="279"/>
    </row>
    <row r="7" spans="1:8" s="51" customFormat="1" ht="15" customHeight="1">
      <c r="A7" s="52"/>
      <c r="B7" s="53" t="s">
        <v>35</v>
      </c>
      <c r="C7" s="48"/>
      <c r="D7" s="469">
        <f>'TAR_Tab 7_Rekenvolumina 2016'!E7</f>
        <v>41</v>
      </c>
      <c r="E7" s="280">
        <f>'TAR_Tab 8_Tariefberekening 2016'!K8</f>
        <v>12478.96</v>
      </c>
      <c r="F7" s="31">
        <f>D7*E7</f>
        <v>511637.36</v>
      </c>
    </row>
    <row r="8" spans="1:8" s="56" customFormat="1" ht="15" customHeight="1">
      <c r="A8" s="52"/>
      <c r="B8" s="53" t="s">
        <v>16</v>
      </c>
      <c r="C8" s="55"/>
      <c r="D8" s="469">
        <f>'TAR_Tab 7_Rekenvolumina 2016'!E8</f>
        <v>1206530</v>
      </c>
      <c r="E8" s="280">
        <f>'TAR_Tab 8_Tariefberekening 2016'!K9</f>
        <v>6.75</v>
      </c>
      <c r="F8" s="31">
        <f>D8*E8</f>
        <v>8144077.5</v>
      </c>
      <c r="G8" s="51"/>
      <c r="H8" s="51"/>
    </row>
    <row r="9" spans="1:8" s="51" customFormat="1" ht="15" customHeight="1">
      <c r="A9" s="52"/>
      <c r="B9" s="53" t="s">
        <v>17</v>
      </c>
      <c r="D9" s="469">
        <f>'TAR_Tab 7_Rekenvolumina 2016'!E9</f>
        <v>10385039</v>
      </c>
      <c r="E9" s="280">
        <f>'TAR_Tab 8_Tariefberekening 2016'!K10</f>
        <v>0.81</v>
      </c>
      <c r="F9" s="31">
        <f>D9*E9</f>
        <v>8411881.5899999999</v>
      </c>
    </row>
    <row r="10" spans="1:8" s="51" customFormat="1" ht="15" customHeight="1">
      <c r="A10" s="52"/>
      <c r="B10" s="53" t="s">
        <v>22</v>
      </c>
      <c r="D10" s="205"/>
      <c r="E10" s="38"/>
      <c r="F10" s="31">
        <f>D10*E10</f>
        <v>0</v>
      </c>
      <c r="G10" s="141"/>
      <c r="H10" s="141"/>
    </row>
    <row r="11" spans="1:8" s="57" customFormat="1" ht="15" customHeight="1">
      <c r="A11" s="52"/>
      <c r="B11" s="53" t="s">
        <v>24</v>
      </c>
      <c r="C11" s="58"/>
      <c r="D11" s="28"/>
      <c r="E11" s="59"/>
      <c r="F11" s="32">
        <f>SUM(F7:F10)</f>
        <v>17067596.449999999</v>
      </c>
    </row>
    <row r="12" spans="1:8" s="57" customFormat="1" ht="15" customHeight="1">
      <c r="A12" s="52"/>
      <c r="B12" s="53"/>
      <c r="C12" s="58"/>
      <c r="D12" s="28"/>
      <c r="E12" s="59"/>
      <c r="F12" s="28"/>
    </row>
    <row r="13" spans="1:8" s="57" customFormat="1" ht="15" customHeight="1">
      <c r="A13" s="619" t="s">
        <v>172</v>
      </c>
      <c r="B13" s="620"/>
      <c r="C13" s="58"/>
      <c r="D13" s="28"/>
      <c r="E13" s="59"/>
      <c r="F13" s="28"/>
    </row>
    <row r="14" spans="1:8" s="57" customFormat="1" ht="15" customHeight="1">
      <c r="A14" s="456"/>
      <c r="B14" s="53" t="s">
        <v>35</v>
      </c>
      <c r="C14" s="58"/>
      <c r="D14" s="205">
        <f>'TAR_Tab 7_Rekenvolumina 2016'!E12</f>
        <v>0</v>
      </c>
      <c r="E14" s="38">
        <f>'TAR_Tab 8_Tariefberekening 2016'!K8</f>
        <v>12478.96</v>
      </c>
      <c r="F14" s="31">
        <f>D14*E14</f>
        <v>0</v>
      </c>
      <c r="G14" s="575"/>
    </row>
    <row r="15" spans="1:8" s="57" customFormat="1" ht="15" customHeight="1">
      <c r="A15" s="52"/>
      <c r="B15" s="53" t="s">
        <v>16</v>
      </c>
      <c r="C15" s="58"/>
      <c r="D15" s="205">
        <f>'TAR_Tab 7_Rekenvolumina 2016'!E13</f>
        <v>98893</v>
      </c>
      <c r="E15" s="38">
        <f>'TAR_Tab 8_Tariefberekening 2016'!K11</f>
        <v>3.38</v>
      </c>
      <c r="F15" s="31">
        <f>D15*E15</f>
        <v>334258.33999999997</v>
      </c>
    </row>
    <row r="16" spans="1:8" s="57" customFormat="1" ht="15" customHeight="1">
      <c r="A16" s="52"/>
      <c r="B16" s="53" t="s">
        <v>18</v>
      </c>
      <c r="C16" s="58"/>
      <c r="D16" s="205">
        <f>'TAR_Tab 7_Rekenvolumina 2016'!E14</f>
        <v>435516</v>
      </c>
      <c r="E16" s="38">
        <f>'TAR_Tab 8_Tariefberekening 2016'!K12</f>
        <v>0.28000000000000003</v>
      </c>
      <c r="F16" s="31">
        <f>D16*E16</f>
        <v>121944.48000000001</v>
      </c>
    </row>
    <row r="17" spans="1:8" s="57" customFormat="1" ht="15" customHeight="1">
      <c r="A17" s="52"/>
      <c r="B17" s="53" t="s">
        <v>22</v>
      </c>
      <c r="C17" s="58"/>
      <c r="D17" s="205"/>
      <c r="E17" s="38"/>
      <c r="F17" s="31">
        <f>D17*E17</f>
        <v>0</v>
      </c>
      <c r="G17" s="141"/>
      <c r="H17" s="141"/>
    </row>
    <row r="18" spans="1:8" s="57" customFormat="1" ht="15" customHeight="1">
      <c r="A18" s="52"/>
      <c r="B18" s="53" t="s">
        <v>24</v>
      </c>
      <c r="C18" s="58"/>
      <c r="D18" s="28"/>
      <c r="E18" s="59"/>
      <c r="F18" s="32">
        <f>SUM(F14:F17)</f>
        <v>456202.81999999995</v>
      </c>
    </row>
    <row r="19" spans="1:8" s="57" customFormat="1" ht="15" customHeight="1">
      <c r="A19" s="52"/>
      <c r="B19" s="53"/>
      <c r="C19" s="61"/>
      <c r="D19" s="35"/>
      <c r="E19" s="62"/>
      <c r="F19" s="35"/>
    </row>
    <row r="20" spans="1:8" s="57" customFormat="1" ht="15" customHeight="1">
      <c r="A20" s="619" t="s">
        <v>173</v>
      </c>
      <c r="B20" s="620"/>
      <c r="C20" s="48"/>
      <c r="D20" s="28"/>
      <c r="E20" s="59"/>
      <c r="F20" s="50"/>
    </row>
    <row r="21" spans="1:8" s="57" customFormat="1" ht="15" customHeight="1">
      <c r="A21" s="52"/>
      <c r="B21" s="53" t="s">
        <v>35</v>
      </c>
      <c r="C21" s="48"/>
      <c r="D21" s="205">
        <f>'TAR_Tab 7_Rekenvolumina 2016'!E17</f>
        <v>139</v>
      </c>
      <c r="E21" s="38">
        <f>'TAR_Tab 8_Tariefberekening 2016'!K16</f>
        <v>2760</v>
      </c>
      <c r="F21" s="31">
        <f>D21*E21</f>
        <v>383640</v>
      </c>
    </row>
    <row r="22" spans="1:8" s="57" customFormat="1" ht="15" customHeight="1">
      <c r="A22" s="52"/>
      <c r="B22" s="53" t="s">
        <v>16</v>
      </c>
      <c r="C22" s="55"/>
      <c r="D22" s="205">
        <f>'TAR_Tab 7_Rekenvolumina 2016'!E18</f>
        <v>14405784.083333334</v>
      </c>
      <c r="E22" s="38">
        <f>'TAR_Tab 8_Tariefberekening 2016'!K17</f>
        <v>15.41</v>
      </c>
      <c r="F22" s="31">
        <f>D22*E22</f>
        <v>221993132.72416669</v>
      </c>
    </row>
    <row r="23" spans="1:8" s="57" customFormat="1" ht="15" customHeight="1">
      <c r="A23" s="52"/>
      <c r="B23" s="53" t="s">
        <v>17</v>
      </c>
      <c r="C23" s="51"/>
      <c r="D23" s="205">
        <f>'TAR_Tab 7_Rekenvolumina 2016'!E19</f>
        <v>148339593.33333334</v>
      </c>
      <c r="E23" s="38">
        <f>'TAR_Tab 8_Tariefberekening 2016'!K18</f>
        <v>1.5</v>
      </c>
      <c r="F23" s="31">
        <f>D23*E23</f>
        <v>222509390</v>
      </c>
    </row>
    <row r="24" spans="1:8" s="57" customFormat="1" ht="15" customHeight="1">
      <c r="A24" s="52"/>
      <c r="B24" s="53" t="s">
        <v>22</v>
      </c>
      <c r="C24" s="51"/>
      <c r="D24" s="205"/>
      <c r="E24" s="38"/>
      <c r="F24" s="31">
        <f>D24*E24</f>
        <v>0</v>
      </c>
    </row>
    <row r="25" spans="1:8" s="57" customFormat="1" ht="15" customHeight="1">
      <c r="A25" s="52"/>
      <c r="B25" s="53" t="s">
        <v>24</v>
      </c>
      <c r="C25" s="58"/>
      <c r="D25" s="28"/>
      <c r="E25" s="59"/>
      <c r="F25" s="32">
        <f>SUM(F21:F24)</f>
        <v>444886162.72416669</v>
      </c>
    </row>
    <row r="26" spans="1:8" s="57" customFormat="1" ht="15" customHeight="1">
      <c r="A26" s="52"/>
      <c r="B26" s="53"/>
      <c r="C26" s="58"/>
      <c r="D26" s="28"/>
      <c r="E26" s="59"/>
      <c r="F26" s="28"/>
    </row>
    <row r="27" spans="1:8" s="57" customFormat="1" ht="15" customHeight="1">
      <c r="A27" s="619" t="s">
        <v>174</v>
      </c>
      <c r="B27" s="620"/>
      <c r="C27" s="58"/>
      <c r="D27" s="28"/>
      <c r="E27" s="59"/>
      <c r="F27" s="28"/>
    </row>
    <row r="28" spans="1:8" s="57" customFormat="1" ht="15" customHeight="1">
      <c r="A28" s="456"/>
      <c r="B28" s="53" t="s">
        <v>35</v>
      </c>
      <c r="C28" s="58"/>
      <c r="D28" s="205">
        <f>'TAR_Tab 7_Rekenvolumina 2016'!E22</f>
        <v>6</v>
      </c>
      <c r="E28" s="38">
        <f>'TAR_Tab 8_Tariefberekening 2016'!K16</f>
        <v>2760</v>
      </c>
      <c r="F28" s="31">
        <f>D28*E28</f>
        <v>16560</v>
      </c>
    </row>
    <row r="29" spans="1:8" s="57" customFormat="1" ht="15" customHeight="1">
      <c r="A29" s="52"/>
      <c r="B29" s="53" t="s">
        <v>16</v>
      </c>
      <c r="C29" s="58"/>
      <c r="D29" s="205">
        <f>'TAR_Tab 7_Rekenvolumina 2016'!E23</f>
        <v>387194</v>
      </c>
      <c r="E29" s="38">
        <f>'TAR_Tab 8_Tariefberekening 2016'!K19</f>
        <v>7.71</v>
      </c>
      <c r="F29" s="31">
        <f>D29*E29</f>
        <v>2985265.7399999998</v>
      </c>
    </row>
    <row r="30" spans="1:8" s="57" customFormat="1" ht="15" customHeight="1">
      <c r="A30" s="52"/>
      <c r="B30" s="53" t="s">
        <v>18</v>
      </c>
      <c r="C30" s="58"/>
      <c r="D30" s="205">
        <f>'TAR_Tab 7_Rekenvolumina 2016'!E24</f>
        <v>3491190.6666666665</v>
      </c>
      <c r="E30" s="38">
        <f>'TAR_Tab 8_Tariefberekening 2016'!K20</f>
        <v>0.52</v>
      </c>
      <c r="F30" s="31">
        <f>D30*E30</f>
        <v>1815419.1466666667</v>
      </c>
    </row>
    <row r="31" spans="1:8" s="57" customFormat="1" ht="15" customHeight="1">
      <c r="A31" s="52"/>
      <c r="B31" s="53" t="s">
        <v>22</v>
      </c>
      <c r="C31" s="58"/>
      <c r="D31" s="38"/>
      <c r="E31" s="577"/>
      <c r="F31" s="31">
        <f>D31*E31</f>
        <v>0</v>
      </c>
    </row>
    <row r="32" spans="1:8" s="57" customFormat="1" ht="15" customHeight="1">
      <c r="A32" s="52"/>
      <c r="B32" s="53" t="s">
        <v>24</v>
      </c>
      <c r="C32" s="58"/>
      <c r="D32" s="208"/>
      <c r="E32" s="282"/>
      <c r="F32" s="32">
        <f>SUM(F28:F31)</f>
        <v>4817244.8866666667</v>
      </c>
    </row>
    <row r="33" spans="1:6" s="57" customFormat="1" ht="15" customHeight="1">
      <c r="A33" s="52"/>
      <c r="B33" s="53"/>
      <c r="C33" s="58"/>
      <c r="D33" s="30"/>
      <c r="E33" s="63"/>
      <c r="F33" s="35"/>
    </row>
    <row r="34" spans="1:6" s="57" customFormat="1" ht="15" customHeight="1">
      <c r="A34" s="619" t="s">
        <v>175</v>
      </c>
      <c r="B34" s="620"/>
      <c r="C34" s="58"/>
      <c r="D34" s="30"/>
      <c r="E34" s="63"/>
      <c r="F34" s="118"/>
    </row>
    <row r="35" spans="1:6" s="57" customFormat="1" ht="15" customHeight="1">
      <c r="A35" s="119"/>
      <c r="B35" s="64" t="s">
        <v>37</v>
      </c>
      <c r="C35" s="58"/>
      <c r="D35" s="30"/>
      <c r="E35" s="62"/>
      <c r="F35" s="37">
        <f>F11+F18+F25+F32</f>
        <v>467227206.88083333</v>
      </c>
    </row>
    <row r="36" spans="1:6" s="57" customFormat="1" ht="15" customHeight="1" thickBot="1">
      <c r="A36" s="52"/>
      <c r="B36" s="64" t="s">
        <v>55</v>
      </c>
      <c r="C36" s="58"/>
      <c r="D36" s="30"/>
      <c r="E36" s="62"/>
      <c r="F36" s="120">
        <f>'TAR_Tab 4_Inkomsten TO 2016'!J65</f>
        <v>467926153.04330879</v>
      </c>
    </row>
    <row r="37" spans="1:6" s="57" customFormat="1" ht="15" customHeight="1" thickTop="1">
      <c r="A37" s="52"/>
      <c r="B37" s="64" t="s">
        <v>68</v>
      </c>
      <c r="C37" s="58"/>
      <c r="D37" s="30"/>
      <c r="E37" s="62"/>
      <c r="F37" s="37">
        <f>F35-F36</f>
        <v>-698946.16247546673</v>
      </c>
    </row>
    <row r="38" spans="1:6" s="27" customFormat="1" ht="15" customHeight="1">
      <c r="A38" s="65"/>
      <c r="B38" s="196"/>
      <c r="C38" s="67"/>
      <c r="D38" s="68"/>
      <c r="E38" s="69"/>
      <c r="F38" s="29"/>
    </row>
    <row r="39" spans="1:6" s="27" customFormat="1" ht="15" customHeight="1">
      <c r="A39" s="52"/>
      <c r="B39" s="53"/>
      <c r="C39" s="58"/>
      <c r="E39" s="63"/>
      <c r="F39" s="501"/>
    </row>
  </sheetData>
  <mergeCells count="10">
    <mergeCell ref="E1:F1"/>
    <mergeCell ref="A6:B6"/>
    <mergeCell ref="A13:B13"/>
    <mergeCell ref="A3:B3"/>
    <mergeCell ref="D3:D4"/>
    <mergeCell ref="A20:B20"/>
    <mergeCell ref="A27:B27"/>
    <mergeCell ref="A34:B34"/>
    <mergeCell ref="E3:E4"/>
    <mergeCell ref="F3:F4"/>
  </mergeCells>
  <phoneticPr fontId="0" type="noConversion"/>
  <pageMargins left="0.78740157480314965" right="0.78740157480314965" top="0.98425196850393704" bottom="0.51181102362204722" header="0.51181102362204722" footer="0.51181102362204722"/>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I30"/>
  <sheetViews>
    <sheetView showGridLines="0" view="pageBreakPreview" zoomScale="70" zoomScaleNormal="90" zoomScaleSheetLayoutView="70" workbookViewId="0">
      <selection activeCell="F35" sqref="F35"/>
    </sheetView>
  </sheetViews>
  <sheetFormatPr defaultColWidth="10.28515625" defaultRowHeight="12.75"/>
  <cols>
    <col min="1" max="1" width="20.140625" style="2" customWidth="1"/>
    <col min="2" max="2" width="10.5703125" style="2" customWidth="1"/>
    <col min="3" max="5" width="10.28515625" style="2" customWidth="1"/>
    <col min="6" max="6" width="22.5703125" style="2" customWidth="1"/>
    <col min="7" max="7" width="30.7109375" style="2" customWidth="1"/>
    <col min="8" max="8" width="10.28515625" style="2" customWidth="1"/>
    <col min="9" max="9" width="13.28515625" style="2" customWidth="1"/>
    <col min="10" max="10" width="10.28515625" style="2" customWidth="1"/>
    <col min="11" max="11" width="16.5703125" style="2" customWidth="1"/>
    <col min="12" max="16384" width="10.28515625" style="2"/>
  </cols>
  <sheetData>
    <row r="1" spans="1:9" s="1" customFormat="1" ht="23.25" customHeight="1">
      <c r="A1" s="135" t="s">
        <v>39</v>
      </c>
      <c r="B1" s="132"/>
      <c r="C1" s="132"/>
      <c r="D1" s="132"/>
      <c r="E1" s="132"/>
      <c r="F1" s="132"/>
      <c r="G1" s="132"/>
      <c r="H1" s="133"/>
      <c r="I1" s="134"/>
    </row>
    <row r="2" spans="1:9">
      <c r="A2" s="18"/>
      <c r="B2" s="16"/>
      <c r="C2" s="16"/>
      <c r="D2" s="16"/>
      <c r="E2" s="16"/>
      <c r="F2" s="16"/>
      <c r="G2" s="16"/>
      <c r="H2" s="16"/>
      <c r="I2" s="17"/>
    </row>
    <row r="3" spans="1:9" ht="24" customHeight="1">
      <c r="A3" s="609" t="s">
        <v>285</v>
      </c>
      <c r="B3" s="610"/>
      <c r="C3" s="610"/>
      <c r="D3" s="610"/>
      <c r="E3" s="610"/>
      <c r="F3" s="610"/>
      <c r="G3" s="610"/>
      <c r="H3" s="610"/>
      <c r="I3" s="611"/>
    </row>
    <row r="4" spans="1:9" ht="19.5" customHeight="1">
      <c r="A4" s="151"/>
      <c r="B4" s="148"/>
      <c r="C4" s="149"/>
      <c r="D4" s="148"/>
      <c r="E4" s="167" t="s">
        <v>42</v>
      </c>
      <c r="F4" s="153"/>
      <c r="G4" s="150"/>
      <c r="H4" s="148"/>
      <c r="I4" s="152"/>
    </row>
    <row r="5" spans="1:9" ht="21.75" customHeight="1">
      <c r="A5" s="3"/>
      <c r="B5" s="4"/>
      <c r="C5" s="5"/>
      <c r="D5" s="4"/>
      <c r="E5" s="168" t="s">
        <v>63</v>
      </c>
      <c r="F5" s="26">
        <v>42277</v>
      </c>
      <c r="G5" s="6"/>
      <c r="H5" s="4"/>
      <c r="I5" s="7"/>
    </row>
    <row r="6" spans="1:9">
      <c r="A6" s="8"/>
      <c r="B6" s="9"/>
      <c r="C6" s="9"/>
      <c r="D6" s="9"/>
      <c r="E6" s="9"/>
      <c r="F6" s="9"/>
      <c r="G6" s="9"/>
      <c r="H6" s="9"/>
      <c r="I6" s="10"/>
    </row>
    <row r="7" spans="1:9">
      <c r="A7" s="11"/>
      <c r="B7" s="12"/>
      <c r="C7" s="12"/>
      <c r="D7" s="12"/>
      <c r="E7" s="12"/>
      <c r="F7" s="12"/>
      <c r="G7" s="12"/>
      <c r="H7" s="12"/>
      <c r="I7" s="13"/>
    </row>
    <row r="8" spans="1:9" ht="18" customHeight="1">
      <c r="A8" s="14" t="s">
        <v>5</v>
      </c>
      <c r="B8" s="616" t="s">
        <v>59</v>
      </c>
      <c r="C8" s="617"/>
      <c r="D8" s="617"/>
      <c r="E8" s="617"/>
      <c r="F8" s="617"/>
      <c r="G8" s="617"/>
      <c r="H8" s="617"/>
      <c r="I8" s="618"/>
    </row>
    <row r="9" spans="1:9" ht="18" customHeight="1">
      <c r="A9" s="8" t="s">
        <v>6</v>
      </c>
      <c r="B9" s="604" t="s">
        <v>60</v>
      </c>
      <c r="C9" s="605"/>
      <c r="D9" s="605"/>
      <c r="E9" s="605"/>
      <c r="F9" s="605"/>
      <c r="G9" s="605"/>
      <c r="H9" s="605"/>
      <c r="I9" s="606"/>
    </row>
    <row r="10" spans="1:9" ht="18" customHeight="1">
      <c r="A10" s="8" t="s">
        <v>7</v>
      </c>
      <c r="B10" s="604" t="s">
        <v>61</v>
      </c>
      <c r="C10" s="605"/>
      <c r="D10" s="605"/>
      <c r="E10" s="605"/>
      <c r="F10" s="605"/>
      <c r="G10" s="605"/>
      <c r="H10" s="605"/>
      <c r="I10" s="606"/>
    </row>
    <row r="11" spans="1:9" ht="18" customHeight="1">
      <c r="A11" s="8" t="s">
        <v>8</v>
      </c>
      <c r="B11" s="604" t="s">
        <v>62</v>
      </c>
      <c r="C11" s="605"/>
      <c r="D11" s="605"/>
      <c r="E11" s="605"/>
      <c r="F11" s="605"/>
      <c r="G11" s="605"/>
      <c r="H11" s="605"/>
      <c r="I11" s="606"/>
    </row>
    <row r="12" spans="1:9" ht="18" customHeight="1">
      <c r="A12" s="8" t="s">
        <v>9</v>
      </c>
      <c r="B12" s="550" t="s">
        <v>291</v>
      </c>
      <c r="C12" s="551"/>
      <c r="D12" s="551"/>
      <c r="E12" s="551"/>
      <c r="F12" s="551"/>
      <c r="G12" s="551"/>
      <c r="H12" s="551"/>
      <c r="I12" s="552"/>
    </row>
    <row r="13" spans="1:9" ht="18" customHeight="1">
      <c r="A13" s="8" t="s">
        <v>10</v>
      </c>
      <c r="B13" s="550" t="s">
        <v>292</v>
      </c>
      <c r="C13" s="551"/>
      <c r="D13" s="551"/>
      <c r="E13" s="551"/>
      <c r="F13" s="551"/>
      <c r="G13" s="551"/>
      <c r="H13" s="551"/>
      <c r="I13" s="552"/>
    </row>
    <row r="14" spans="1:9" ht="18" customHeight="1">
      <c r="A14" s="8" t="s">
        <v>11</v>
      </c>
      <c r="B14" s="550"/>
      <c r="C14" s="551"/>
      <c r="D14" s="551"/>
      <c r="E14" s="551"/>
      <c r="F14" s="551"/>
      <c r="G14" s="551"/>
      <c r="H14" s="551"/>
      <c r="I14" s="552"/>
    </row>
    <row r="15" spans="1:9" ht="18" customHeight="1">
      <c r="A15" s="15" t="s">
        <v>14</v>
      </c>
      <c r="B15" s="553" t="s">
        <v>293</v>
      </c>
      <c r="C15" s="554"/>
      <c r="D15" s="554"/>
      <c r="E15" s="554"/>
      <c r="F15" s="554"/>
      <c r="G15" s="554"/>
      <c r="H15" s="554"/>
      <c r="I15" s="555"/>
    </row>
    <row r="16" spans="1:9">
      <c r="A16" s="8"/>
      <c r="B16" s="16"/>
      <c r="C16" s="16"/>
      <c r="D16" s="16"/>
      <c r="E16" s="16"/>
      <c r="F16" s="16"/>
      <c r="G16" s="16"/>
      <c r="H16" s="16"/>
      <c r="I16" s="17"/>
    </row>
    <row r="17" spans="1:9">
      <c r="A17" s="8"/>
      <c r="B17" s="16"/>
      <c r="C17" s="16"/>
      <c r="D17" s="16"/>
      <c r="E17" s="16"/>
      <c r="F17" s="16"/>
      <c r="G17" s="16"/>
      <c r="H17" s="16"/>
      <c r="I17" s="17"/>
    </row>
    <row r="18" spans="1:9">
      <c r="A18" s="18"/>
      <c r="B18" s="16"/>
      <c r="C18" s="16"/>
      <c r="D18" s="16"/>
      <c r="E18" s="16"/>
      <c r="F18" s="16"/>
      <c r="G18" s="16"/>
      <c r="H18" s="16"/>
      <c r="I18" s="17"/>
    </row>
    <row r="19" spans="1:9" ht="15.75" customHeight="1">
      <c r="A19" s="19" t="s">
        <v>23</v>
      </c>
      <c r="B19" s="20"/>
      <c r="C19" s="20"/>
      <c r="D19" s="20"/>
      <c r="E19" s="614" t="s">
        <v>114</v>
      </c>
      <c r="F19" s="615"/>
      <c r="G19" s="20" t="s">
        <v>12</v>
      </c>
      <c r="H19" s="20" t="s">
        <v>13</v>
      </c>
      <c r="I19" s="21"/>
    </row>
    <row r="20" spans="1:9" ht="15.75" customHeight="1">
      <c r="A20" s="22"/>
      <c r="B20" s="23"/>
      <c r="C20" s="23"/>
      <c r="D20" s="23"/>
      <c r="E20" s="607"/>
      <c r="F20" s="608"/>
      <c r="G20" s="322"/>
      <c r="H20" s="612"/>
      <c r="I20" s="613"/>
    </row>
    <row r="21" spans="1:9">
      <c r="A21" s="22"/>
      <c r="B21" s="23"/>
      <c r="C21" s="23"/>
      <c r="D21" s="23"/>
      <c r="E21" s="607"/>
      <c r="F21" s="608"/>
      <c r="G21" s="23"/>
      <c r="H21" s="612"/>
      <c r="I21" s="613"/>
    </row>
    <row r="22" spans="1:9">
      <c r="A22" s="18"/>
      <c r="B22" s="16"/>
      <c r="C22" s="16"/>
      <c r="D22" s="16"/>
      <c r="E22" s="16"/>
      <c r="F22" s="16"/>
      <c r="G22" s="16"/>
      <c r="H22" s="16"/>
      <c r="I22" s="17"/>
    </row>
    <row r="23" spans="1:9">
      <c r="A23" s="18"/>
      <c r="B23" s="16"/>
      <c r="C23" s="16"/>
      <c r="D23" s="16"/>
      <c r="E23" s="16"/>
      <c r="F23" s="16"/>
      <c r="G23" s="16"/>
      <c r="H23" s="16"/>
      <c r="I23" s="17"/>
    </row>
    <row r="24" spans="1:9">
      <c r="A24" s="18"/>
      <c r="B24" s="16"/>
      <c r="C24" s="16"/>
      <c r="D24" s="16"/>
      <c r="E24" s="16"/>
      <c r="F24" s="16"/>
      <c r="G24" s="16"/>
      <c r="H24" s="16"/>
      <c r="I24" s="17"/>
    </row>
    <row r="25" spans="1:9" ht="18" customHeight="1">
      <c r="A25" s="24" t="s">
        <v>115</v>
      </c>
      <c r="B25" s="23"/>
      <c r="C25" s="23"/>
      <c r="D25" s="23"/>
      <c r="E25" s="23"/>
      <c r="F25" s="16"/>
      <c r="G25" s="16"/>
      <c r="H25" s="16"/>
      <c r="I25" s="17"/>
    </row>
    <row r="26" spans="1:9" ht="18" customHeight="1">
      <c r="A26" s="24" t="s">
        <v>20</v>
      </c>
      <c r="B26" s="23"/>
      <c r="C26" s="23"/>
      <c r="D26" s="23"/>
      <c r="E26" s="23"/>
      <c r="F26" s="16"/>
      <c r="G26" s="16"/>
      <c r="H26" s="16"/>
      <c r="I26" s="17"/>
    </row>
    <row r="27" spans="1:9" ht="18" customHeight="1">
      <c r="A27" s="24" t="s">
        <v>21</v>
      </c>
      <c r="B27" s="23"/>
      <c r="C27" s="23"/>
      <c r="D27" s="23"/>
      <c r="E27" s="23"/>
      <c r="F27" s="16"/>
      <c r="G27" s="16"/>
      <c r="H27" s="16"/>
      <c r="I27" s="17"/>
    </row>
    <row r="28" spans="1:9" ht="18" customHeight="1">
      <c r="A28" s="136"/>
      <c r="B28" s="25"/>
      <c r="C28" s="25"/>
      <c r="D28" s="25"/>
      <c r="E28" s="25"/>
      <c r="F28" s="12"/>
      <c r="G28" s="12"/>
      <c r="H28" s="12"/>
      <c r="I28" s="13"/>
    </row>
    <row r="29" spans="1:9">
      <c r="I29" s="16"/>
    </row>
    <row r="30" spans="1:9">
      <c r="I30" s="16"/>
    </row>
  </sheetData>
  <mergeCells count="10">
    <mergeCell ref="B9:I9"/>
    <mergeCell ref="B10:I10"/>
    <mergeCell ref="B11:I11"/>
    <mergeCell ref="E21:F21"/>
    <mergeCell ref="A3:I3"/>
    <mergeCell ref="H20:I20"/>
    <mergeCell ref="E19:F19"/>
    <mergeCell ref="E20:F20"/>
    <mergeCell ref="B8:I8"/>
    <mergeCell ref="H21:I21"/>
  </mergeCells>
  <phoneticPr fontId="0" type="noConversion"/>
  <pageMargins left="0.78740157480314965" right="0.78740157480314965" top="0.98425196850393704" bottom="0.51181102362204722" header="0.51181102362204722" footer="0.51181102362204722"/>
  <pageSetup paperSize="9" scale="6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N45"/>
  <sheetViews>
    <sheetView showGridLines="0" topLeftCell="A10" zoomScale="90" zoomScaleNormal="90" zoomScaleSheetLayoutView="70" workbookViewId="0">
      <selection activeCell="H13" sqref="H13"/>
    </sheetView>
  </sheetViews>
  <sheetFormatPr defaultColWidth="9.140625" defaultRowHeight="15" customHeight="1"/>
  <cols>
    <col min="1" max="1" width="12.5703125" style="108" customWidth="1"/>
    <col min="2" max="2" width="52.140625" style="108" customWidth="1"/>
    <col min="3" max="3" width="2.140625" style="114" customWidth="1"/>
    <col min="4" max="4" width="19.5703125" style="108" customWidth="1"/>
    <col min="5" max="5" width="23.85546875" style="108" customWidth="1"/>
    <col min="6" max="6" width="19.5703125" style="108" customWidth="1"/>
    <col min="7" max="7" width="3.5703125" style="108" customWidth="1"/>
    <col min="8" max="9" width="15.5703125" style="108" bestFit="1" customWidth="1"/>
    <col min="10" max="10" width="3.5703125" style="108" customWidth="1"/>
    <col min="11" max="11" width="9.140625" style="108" customWidth="1"/>
    <col min="12" max="12" width="14.140625" style="108" bestFit="1" customWidth="1"/>
    <col min="13" max="13" width="15.5703125" style="108" bestFit="1" customWidth="1"/>
    <col min="14" max="14" width="14.28515625" style="108" bestFit="1" customWidth="1"/>
    <col min="15" max="16384" width="9.140625" style="108"/>
  </cols>
  <sheetData>
    <row r="1" spans="1:10" s="27" customFormat="1" ht="23.25" customHeight="1">
      <c r="A1" s="135" t="s">
        <v>184</v>
      </c>
      <c r="B1" s="135"/>
      <c r="C1" s="135"/>
      <c r="D1" s="135"/>
      <c r="E1" s="623" t="s">
        <v>30</v>
      </c>
      <c r="F1" s="624"/>
      <c r="G1" s="123"/>
      <c r="H1" s="123"/>
      <c r="J1" s="123"/>
    </row>
    <row r="2" spans="1:10" ht="15" customHeight="1">
      <c r="A2" s="171"/>
      <c r="B2" s="145"/>
      <c r="D2" s="47"/>
      <c r="E2" s="63"/>
      <c r="F2" s="49"/>
    </row>
    <row r="3" spans="1:10" s="42" customFormat="1" ht="18">
      <c r="A3" s="625" t="s">
        <v>180</v>
      </c>
      <c r="B3" s="626"/>
      <c r="C3" s="626"/>
      <c r="D3" s="627" t="s">
        <v>181</v>
      </c>
      <c r="E3" s="627" t="s">
        <v>182</v>
      </c>
      <c r="F3" s="629" t="s">
        <v>183</v>
      </c>
      <c r="G3" s="139"/>
      <c r="J3" s="139"/>
    </row>
    <row r="4" spans="1:10" s="42" customFormat="1" ht="31.5" customHeight="1">
      <c r="A4" s="43"/>
      <c r="B4" s="44"/>
      <c r="C4" s="45"/>
      <c r="D4" s="628"/>
      <c r="E4" s="628"/>
      <c r="F4" s="630" t="s">
        <v>19</v>
      </c>
      <c r="J4" s="462" t="s">
        <v>190</v>
      </c>
    </row>
    <row r="5" spans="1:10" s="42" customFormat="1" ht="15" customHeight="1">
      <c r="A5" s="46"/>
      <c r="B5" s="47"/>
      <c r="C5" s="48"/>
      <c r="D5" s="47"/>
      <c r="E5" s="47"/>
      <c r="F5" s="49"/>
      <c r="H5" s="137"/>
    </row>
    <row r="6" spans="1:10" s="51" customFormat="1" ht="15" customHeight="1">
      <c r="A6" s="619" t="s">
        <v>34</v>
      </c>
      <c r="B6" s="620"/>
      <c r="C6" s="48"/>
      <c r="D6" s="207"/>
      <c r="E6" s="207"/>
      <c r="F6" s="113"/>
    </row>
    <row r="7" spans="1:10" s="51" customFormat="1" ht="15" customHeight="1">
      <c r="A7" s="52"/>
      <c r="B7" s="53" t="s">
        <v>15</v>
      </c>
      <c r="C7" s="48"/>
      <c r="D7" s="205">
        <v>41</v>
      </c>
      <c r="E7" s="209">
        <v>12478.96</v>
      </c>
      <c r="F7" s="31">
        <f>D7*E7</f>
        <v>511637.36</v>
      </c>
    </row>
    <row r="8" spans="1:10" s="56" customFormat="1" ht="15" customHeight="1">
      <c r="A8" s="52"/>
      <c r="B8" s="53" t="s">
        <v>16</v>
      </c>
      <c r="C8" s="55"/>
      <c r="D8" s="205">
        <v>1206530</v>
      </c>
      <c r="E8" s="209">
        <v>4.22</v>
      </c>
      <c r="F8" s="31">
        <f>D8*E8</f>
        <v>5091556.5999999996</v>
      </c>
      <c r="G8" s="51"/>
      <c r="H8" s="51"/>
      <c r="I8" s="51"/>
      <c r="J8" s="51"/>
    </row>
    <row r="9" spans="1:10" s="51" customFormat="1" ht="15" customHeight="1">
      <c r="A9" s="52"/>
      <c r="B9" s="53" t="s">
        <v>17</v>
      </c>
      <c r="D9" s="205">
        <v>10385039</v>
      </c>
      <c r="E9" s="209">
        <v>0.47</v>
      </c>
      <c r="F9" s="31">
        <f>D9*E9</f>
        <v>4880968.33</v>
      </c>
    </row>
    <row r="10" spans="1:10" s="27" customFormat="1" ht="15" customHeight="1">
      <c r="A10" s="52"/>
      <c r="B10" s="53" t="s">
        <v>24</v>
      </c>
      <c r="C10" s="58"/>
      <c r="D10" s="28"/>
      <c r="E10" s="59"/>
      <c r="F10" s="32">
        <f>SUM(F7:F9)</f>
        <v>10484162.289999999</v>
      </c>
    </row>
    <row r="11" spans="1:10" s="27" customFormat="1" ht="15" customHeight="1">
      <c r="A11" s="52"/>
      <c r="B11" s="53"/>
      <c r="C11" s="58"/>
      <c r="D11" s="28"/>
      <c r="E11" s="59"/>
      <c r="F11" s="28"/>
    </row>
    <row r="12" spans="1:10" s="27" customFormat="1" ht="15" customHeight="1">
      <c r="A12" s="619" t="s">
        <v>40</v>
      </c>
      <c r="B12" s="620"/>
      <c r="C12" s="58"/>
      <c r="D12" s="28"/>
      <c r="E12" s="59"/>
      <c r="F12" s="28"/>
    </row>
    <row r="13" spans="1:10" s="27" customFormat="1" ht="15" customHeight="1">
      <c r="A13" s="52"/>
      <c r="B13" s="53" t="s">
        <v>15</v>
      </c>
      <c r="C13" s="58"/>
      <c r="D13" s="205">
        <v>0</v>
      </c>
      <c r="E13" s="183">
        <v>12478.96</v>
      </c>
      <c r="F13" s="31">
        <f>D13*E13</f>
        <v>0</v>
      </c>
    </row>
    <row r="14" spans="1:10" s="27" customFormat="1" ht="15" customHeight="1">
      <c r="A14" s="52"/>
      <c r="B14" s="53" t="s">
        <v>16</v>
      </c>
      <c r="C14" s="58"/>
      <c r="D14" s="205">
        <v>98893</v>
      </c>
      <c r="E14" s="183">
        <v>2.11</v>
      </c>
      <c r="F14" s="31">
        <f>D14*E14</f>
        <v>208664.22999999998</v>
      </c>
    </row>
    <row r="15" spans="1:10" s="27" customFormat="1" ht="15" customHeight="1">
      <c r="A15" s="52"/>
      <c r="B15" s="53" t="s">
        <v>18</v>
      </c>
      <c r="C15" s="58"/>
      <c r="D15" s="205">
        <v>435516</v>
      </c>
      <c r="E15" s="183">
        <v>0.16</v>
      </c>
      <c r="F15" s="31">
        <f>D15*E15</f>
        <v>69682.559999999998</v>
      </c>
    </row>
    <row r="16" spans="1:10" s="27" customFormat="1" ht="15" customHeight="1">
      <c r="A16" s="52"/>
      <c r="B16" s="53" t="s">
        <v>24</v>
      </c>
      <c r="C16" s="58"/>
      <c r="D16" s="295"/>
      <c r="E16" s="62"/>
      <c r="F16" s="32">
        <f>SUM(F13:F15)</f>
        <v>278346.78999999998</v>
      </c>
    </row>
    <row r="17" spans="1:11" s="27" customFormat="1" ht="15" customHeight="1">
      <c r="A17" s="52"/>
      <c r="B17" s="53"/>
      <c r="C17" s="58"/>
      <c r="D17" s="28"/>
      <c r="E17" s="63"/>
      <c r="F17" s="34"/>
    </row>
    <row r="18" spans="1:11" s="27" customFormat="1" ht="15" customHeight="1">
      <c r="A18" s="619" t="s">
        <v>36</v>
      </c>
      <c r="B18" s="620"/>
      <c r="C18" s="48"/>
      <c r="D18" s="296"/>
      <c r="E18" s="207"/>
      <c r="F18" s="113"/>
    </row>
    <row r="19" spans="1:11" s="27" customFormat="1" ht="15" customHeight="1">
      <c r="A19" s="52"/>
      <c r="B19" s="53" t="s">
        <v>15</v>
      </c>
      <c r="C19" s="48"/>
      <c r="D19" s="205">
        <v>145</v>
      </c>
      <c r="E19" s="112">
        <v>2760</v>
      </c>
      <c r="F19" s="31">
        <f>D19*E19</f>
        <v>400200</v>
      </c>
    </row>
    <row r="20" spans="1:11" s="27" customFormat="1" ht="15" customHeight="1">
      <c r="A20" s="52"/>
      <c r="B20" s="53" t="s">
        <v>16</v>
      </c>
      <c r="C20" s="55"/>
      <c r="D20" s="205">
        <v>14117953</v>
      </c>
      <c r="E20" s="112">
        <v>13.89</v>
      </c>
      <c r="F20" s="31">
        <f>D20*E20</f>
        <v>196098367.17000002</v>
      </c>
    </row>
    <row r="21" spans="1:11" s="27" customFormat="1" ht="15" customHeight="1">
      <c r="A21" s="52"/>
      <c r="B21" s="53" t="s">
        <v>17</v>
      </c>
      <c r="C21" s="55"/>
      <c r="D21" s="205">
        <v>145420368</v>
      </c>
      <c r="E21" s="112">
        <v>1.3</v>
      </c>
      <c r="F21" s="31">
        <f>D21*E21</f>
        <v>189046478.40000001</v>
      </c>
    </row>
    <row r="22" spans="1:11" s="27" customFormat="1" ht="15" customHeight="1">
      <c r="A22" s="52"/>
      <c r="B22" s="53" t="s">
        <v>24</v>
      </c>
      <c r="C22" s="58"/>
      <c r="D22" s="295"/>
      <c r="E22" s="59"/>
      <c r="F22" s="32">
        <f>SUM(F19:F21)</f>
        <v>385545045.57000005</v>
      </c>
    </row>
    <row r="23" spans="1:11" s="27" customFormat="1" ht="15" customHeight="1">
      <c r="A23" s="52"/>
      <c r="B23" s="53"/>
      <c r="C23" s="58"/>
      <c r="D23" s="28"/>
      <c r="E23" s="63"/>
      <c r="F23" s="28"/>
    </row>
    <row r="24" spans="1:11" s="27" customFormat="1" ht="15" customHeight="1">
      <c r="A24" s="619" t="s">
        <v>41</v>
      </c>
      <c r="B24" s="620"/>
      <c r="C24" s="48"/>
      <c r="D24" s="50"/>
      <c r="E24" s="50"/>
      <c r="F24" s="28"/>
    </row>
    <row r="25" spans="1:11" s="27" customFormat="1" ht="15" customHeight="1">
      <c r="A25" s="52"/>
      <c r="B25" s="53" t="s">
        <v>15</v>
      </c>
      <c r="C25" s="48"/>
      <c r="D25" s="205">
        <v>0</v>
      </c>
      <c r="E25" s="112">
        <v>2760</v>
      </c>
      <c r="F25" s="31">
        <f>D25*E25</f>
        <v>0</v>
      </c>
    </row>
    <row r="26" spans="1:11" s="27" customFormat="1" ht="15" customHeight="1">
      <c r="A26" s="52"/>
      <c r="B26" s="53" t="s">
        <v>16</v>
      </c>
      <c r="C26" s="55"/>
      <c r="D26" s="205">
        <v>356778</v>
      </c>
      <c r="E26" s="140">
        <v>6.95</v>
      </c>
      <c r="F26" s="31">
        <f>D26*E26</f>
        <v>2479607.1</v>
      </c>
    </row>
    <row r="27" spans="1:11" s="27" customFormat="1" ht="15" customHeight="1">
      <c r="A27" s="52"/>
      <c r="B27" s="53" t="s">
        <v>18</v>
      </c>
      <c r="C27" s="51"/>
      <c r="D27" s="205">
        <v>3303424</v>
      </c>
      <c r="E27" s="140">
        <v>0.45</v>
      </c>
      <c r="F27" s="31">
        <f>D27*E27</f>
        <v>1486540.8</v>
      </c>
    </row>
    <row r="28" spans="1:11" s="27" customFormat="1" ht="15" customHeight="1">
      <c r="A28" s="52"/>
      <c r="B28" s="53" t="s">
        <v>24</v>
      </c>
      <c r="C28" s="58"/>
      <c r="D28" s="30"/>
      <c r="E28" s="62"/>
      <c r="F28" s="32">
        <f>SUM(F25:F27)</f>
        <v>3966147.9000000004</v>
      </c>
    </row>
    <row r="29" spans="1:11" s="27" customFormat="1" ht="15" customHeight="1">
      <c r="A29" s="52"/>
      <c r="B29" s="53"/>
      <c r="C29" s="58"/>
      <c r="D29" s="30"/>
      <c r="E29" s="63"/>
      <c r="F29" s="34"/>
    </row>
    <row r="30" spans="1:11" s="27" customFormat="1" ht="15" customHeight="1">
      <c r="A30" s="619" t="s">
        <v>191</v>
      </c>
      <c r="B30" s="620"/>
      <c r="C30" s="58"/>
      <c r="D30" s="30"/>
      <c r="E30" s="63"/>
      <c r="F30" s="36"/>
      <c r="H30" s="53"/>
      <c r="I30" s="53"/>
    </row>
    <row r="31" spans="1:11" s="27" customFormat="1" ht="15" customHeight="1">
      <c r="A31" s="52"/>
      <c r="B31" s="53" t="s">
        <v>32</v>
      </c>
      <c r="C31" s="58"/>
      <c r="D31" s="30"/>
      <c r="E31" s="62"/>
      <c r="F31" s="54">
        <v>415842316.48682302</v>
      </c>
      <c r="H31" s="30"/>
      <c r="I31" s="30"/>
      <c r="J31" s="462"/>
      <c r="K31" s="462"/>
    </row>
    <row r="32" spans="1:11" s="27" customFormat="1" ht="15" customHeight="1" thickBot="1">
      <c r="A32" s="52"/>
      <c r="B32" s="53" t="s">
        <v>31</v>
      </c>
      <c r="C32" s="58"/>
      <c r="D32" s="30"/>
      <c r="E32" s="62"/>
      <c r="F32" s="33">
        <f>F10+F16+F22+F28</f>
        <v>400273702.55000001</v>
      </c>
    </row>
    <row r="33" spans="1:14" s="27" customFormat="1" ht="15" customHeight="1" thickTop="1">
      <c r="A33" s="52"/>
      <c r="B33" s="53" t="s">
        <v>45</v>
      </c>
      <c r="C33" s="58"/>
      <c r="D33" s="30"/>
      <c r="E33" s="62"/>
      <c r="F33" s="124">
        <f>F31-F32</f>
        <v>15568613.93682301</v>
      </c>
    </row>
    <row r="34" spans="1:14" s="27" customFormat="1" ht="15" customHeight="1">
      <c r="A34" s="65"/>
      <c r="B34" s="66"/>
      <c r="C34" s="67"/>
      <c r="D34" s="68"/>
      <c r="E34" s="69"/>
      <c r="F34" s="29"/>
    </row>
    <row r="35" spans="1:14" ht="15" customHeight="1">
      <c r="A35" s="107"/>
      <c r="F35" s="101"/>
      <c r="L35" s="565"/>
      <c r="M35" s="566"/>
      <c r="N35" s="569"/>
    </row>
    <row r="36" spans="1:14" s="27" customFormat="1" ht="18" customHeight="1">
      <c r="A36" s="621" t="s">
        <v>185</v>
      </c>
      <c r="B36" s="622"/>
      <c r="C36" s="622"/>
      <c r="D36" s="632" t="s">
        <v>186</v>
      </c>
      <c r="E36" s="632" t="s">
        <v>187</v>
      </c>
      <c r="F36" s="631" t="s">
        <v>183</v>
      </c>
      <c r="L36" s="567"/>
      <c r="M36" s="568"/>
      <c r="N36" s="570"/>
    </row>
    <row r="37" spans="1:14" s="27" customFormat="1" ht="20.25" customHeight="1">
      <c r="A37" s="43"/>
      <c r="B37" s="44"/>
      <c r="C37" s="45"/>
      <c r="D37" s="628"/>
      <c r="E37" s="628"/>
      <c r="F37" s="630" t="s">
        <v>19</v>
      </c>
      <c r="L37" s="567"/>
      <c r="M37" s="567"/>
    </row>
    <row r="38" spans="1:14" s="27" customFormat="1" ht="15" customHeight="1">
      <c r="A38" s="70"/>
      <c r="B38" s="71"/>
      <c r="C38" s="72"/>
      <c r="D38" s="72"/>
      <c r="E38" s="72"/>
      <c r="F38" s="73"/>
    </row>
    <row r="39" spans="1:14" s="27" customFormat="1" ht="15" customHeight="1">
      <c r="A39" s="619" t="s">
        <v>188</v>
      </c>
      <c r="B39" s="620"/>
      <c r="C39" s="74"/>
      <c r="D39" s="207"/>
      <c r="E39" s="207"/>
      <c r="F39" s="113"/>
      <c r="J39" s="462"/>
    </row>
    <row r="40" spans="1:14" s="27" customFormat="1" ht="15" customHeight="1">
      <c r="A40" s="75"/>
      <c r="B40" s="76" t="s">
        <v>38</v>
      </c>
      <c r="C40" s="74"/>
      <c r="D40" s="205">
        <v>101656224938</v>
      </c>
      <c r="E40" s="334">
        <v>1.01E-3</v>
      </c>
      <c r="F40" s="182">
        <f>D40*E40</f>
        <v>102672787.18738</v>
      </c>
      <c r="G40" s="139"/>
      <c r="J40" s="462"/>
    </row>
    <row r="41" spans="1:14" s="27" customFormat="1" ht="15" customHeight="1">
      <c r="A41" s="75"/>
      <c r="B41" s="76"/>
      <c r="C41" s="74"/>
      <c r="D41" s="208"/>
      <c r="E41" s="74"/>
      <c r="F41" s="35"/>
    </row>
    <row r="42" spans="1:14" s="27" customFormat="1" ht="15" customHeight="1">
      <c r="A42" s="619" t="s">
        <v>189</v>
      </c>
      <c r="B42" s="620"/>
      <c r="C42" s="58"/>
      <c r="D42" s="30"/>
      <c r="E42" s="30"/>
      <c r="F42" s="36"/>
    </row>
    <row r="43" spans="1:14" s="27" customFormat="1" ht="15" customHeight="1">
      <c r="A43" s="52"/>
      <c r="B43" s="53" t="s">
        <v>32</v>
      </c>
      <c r="C43" s="58"/>
      <c r="D43" s="30"/>
      <c r="E43" s="62"/>
      <c r="F43" s="54">
        <v>116698789.66653775</v>
      </c>
      <c r="G43" s="139"/>
      <c r="J43" s="462"/>
    </row>
    <row r="44" spans="1:14" s="27" customFormat="1" ht="15" customHeight="1" thickBot="1">
      <c r="A44" s="52"/>
      <c r="B44" s="53" t="s">
        <v>31</v>
      </c>
      <c r="C44" s="58"/>
      <c r="D44" s="30"/>
      <c r="E44" s="62"/>
      <c r="F44" s="206">
        <f>F40</f>
        <v>102672787.18738</v>
      </c>
    </row>
    <row r="45" spans="1:14" s="27" customFormat="1" ht="15" customHeight="1" thickTop="1">
      <c r="A45" s="65"/>
      <c r="B45" s="66" t="s">
        <v>45</v>
      </c>
      <c r="C45" s="67"/>
      <c r="D45" s="68"/>
      <c r="E45" s="143"/>
      <c r="F45" s="144">
        <f>F43-F44</f>
        <v>14026002.479157746</v>
      </c>
    </row>
  </sheetData>
  <mergeCells count="16">
    <mergeCell ref="A42:B42"/>
    <mergeCell ref="A36:C36"/>
    <mergeCell ref="E1:F1"/>
    <mergeCell ref="A3:C3"/>
    <mergeCell ref="A30:B30"/>
    <mergeCell ref="A12:B12"/>
    <mergeCell ref="A6:B6"/>
    <mergeCell ref="D3:D4"/>
    <mergeCell ref="E3:E4"/>
    <mergeCell ref="F3:F4"/>
    <mergeCell ref="A18:B18"/>
    <mergeCell ref="F36:F37"/>
    <mergeCell ref="A24:B24"/>
    <mergeCell ref="D36:D37"/>
    <mergeCell ref="E36:E37"/>
    <mergeCell ref="A39:B39"/>
  </mergeCells>
  <phoneticPr fontId="0" type="noConversion"/>
  <pageMargins left="0.78740157480314965" right="0.78740157480314965" top="0.98425196850393704" bottom="0.51181102362204722" header="0.51181102362204722" footer="0.51181102362204722"/>
  <pageSetup paperSize="9" scale="5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G75"/>
  <sheetViews>
    <sheetView showGridLines="0" view="pageBreakPreview" zoomScale="85" zoomScaleNormal="85" zoomScaleSheetLayoutView="85" workbookViewId="0">
      <selection activeCell="E21" sqref="E21"/>
    </sheetView>
  </sheetViews>
  <sheetFormatPr defaultColWidth="9.140625" defaultRowHeight="12.75"/>
  <cols>
    <col min="1" max="1" width="53.5703125" style="212" customWidth="1"/>
    <col min="2" max="2" width="4.85546875" style="211" bestFit="1" customWidth="1"/>
    <col min="3" max="3" width="24.42578125" style="212" customWidth="1"/>
    <col min="4" max="4" width="25.28515625" style="212" customWidth="1"/>
    <col min="5" max="5" width="19.140625" style="212" customWidth="1"/>
    <col min="6" max="6" width="15.85546875" style="212" customWidth="1"/>
    <col min="7" max="16384" width="9.140625" style="212"/>
  </cols>
  <sheetData>
    <row r="1" spans="1:7" s="27" customFormat="1" ht="23.25" customHeight="1">
      <c r="A1" s="135" t="s">
        <v>95</v>
      </c>
      <c r="B1" s="135"/>
      <c r="C1" s="135"/>
      <c r="D1" s="135"/>
      <c r="E1" s="633" t="s">
        <v>30</v>
      </c>
      <c r="F1" s="634"/>
    </row>
    <row r="2" spans="1:7">
      <c r="A2" s="210"/>
      <c r="B2" s="316"/>
      <c r="F2" s="511"/>
    </row>
    <row r="3" spans="1:7">
      <c r="A3" s="508" t="s">
        <v>297</v>
      </c>
      <c r="B3" s="478"/>
      <c r="F3" s="511"/>
    </row>
    <row r="4" spans="1:7">
      <c r="A4" s="317"/>
      <c r="B4" s="284"/>
      <c r="C4" s="579" t="s">
        <v>92</v>
      </c>
      <c r="D4" s="579" t="s">
        <v>93</v>
      </c>
      <c r="E4" s="579" t="s">
        <v>94</v>
      </c>
      <c r="F4" s="527" t="s">
        <v>199</v>
      </c>
    </row>
    <row r="5" spans="1:7" s="218" customFormat="1">
      <c r="A5" s="335" t="s">
        <v>196</v>
      </c>
      <c r="B5" s="214" t="s">
        <v>83</v>
      </c>
      <c r="C5" s="580"/>
      <c r="D5" s="580"/>
      <c r="E5" s="580"/>
      <c r="F5" s="513"/>
      <c r="G5" s="517"/>
    </row>
    <row r="6" spans="1:7" s="218" customFormat="1" ht="15.75">
      <c r="A6" s="219" t="s">
        <v>194</v>
      </c>
      <c r="B6" s="305"/>
      <c r="C6" s="581"/>
      <c r="D6" s="581"/>
      <c r="E6" s="581"/>
      <c r="F6" s="513"/>
      <c r="G6" s="517"/>
    </row>
    <row r="7" spans="1:7" s="218" customFormat="1">
      <c r="A7" s="335" t="s">
        <v>197</v>
      </c>
      <c r="B7" s="214" t="s">
        <v>83</v>
      </c>
      <c r="C7" s="582"/>
      <c r="D7" s="582"/>
      <c r="E7" s="582"/>
      <c r="F7" s="513"/>
      <c r="G7" s="517"/>
    </row>
    <row r="8" spans="1:7">
      <c r="A8" s="210"/>
      <c r="C8" s="583"/>
      <c r="D8" s="583"/>
      <c r="E8" s="583"/>
      <c r="F8" s="513"/>
      <c r="G8" s="518"/>
    </row>
    <row r="9" spans="1:7">
      <c r="A9" s="525" t="s">
        <v>198</v>
      </c>
      <c r="B9" s="214" t="s">
        <v>83</v>
      </c>
      <c r="C9" s="584"/>
      <c r="D9" s="584"/>
      <c r="E9" s="584"/>
      <c r="F9" s="513"/>
      <c r="G9" s="518"/>
    </row>
    <row r="10" spans="1:7">
      <c r="A10" s="335" t="s">
        <v>197</v>
      </c>
      <c r="B10" s="214" t="s">
        <v>83</v>
      </c>
      <c r="C10" s="584"/>
      <c r="D10" s="584"/>
      <c r="E10" s="584"/>
      <c r="F10" s="513"/>
      <c r="G10" s="518"/>
    </row>
    <row r="11" spans="1:7">
      <c r="A11" s="210" t="s">
        <v>82</v>
      </c>
      <c r="B11" s="214" t="s">
        <v>83</v>
      </c>
      <c r="C11" s="582"/>
      <c r="D11" s="582"/>
      <c r="E11" s="582"/>
      <c r="F11" s="512"/>
      <c r="G11" s="518"/>
    </row>
    <row r="12" spans="1:7" s="218" customFormat="1">
      <c r="A12" s="311"/>
      <c r="B12" s="284"/>
      <c r="C12" s="585"/>
      <c r="D12" s="585"/>
      <c r="E12" s="585"/>
      <c r="F12" s="514"/>
      <c r="G12" s="517"/>
    </row>
    <row r="13" spans="1:7" s="218" customFormat="1">
      <c r="A13" s="213" t="s">
        <v>106</v>
      </c>
      <c r="B13" s="214" t="s">
        <v>83</v>
      </c>
      <c r="C13" s="584"/>
      <c r="D13" s="584"/>
      <c r="E13" s="584"/>
      <c r="F13" s="514"/>
      <c r="G13" s="517"/>
    </row>
    <row r="14" spans="1:7" s="218" customFormat="1">
      <c r="A14" s="213" t="s">
        <v>107</v>
      </c>
      <c r="B14" s="214" t="s">
        <v>83</v>
      </c>
      <c r="C14" s="584"/>
      <c r="D14" s="584"/>
      <c r="E14" s="584"/>
      <c r="F14" s="514"/>
      <c r="G14" s="517"/>
    </row>
    <row r="15" spans="1:7" s="218" customFormat="1">
      <c r="A15" s="213" t="s">
        <v>105</v>
      </c>
      <c r="B15" s="214" t="s">
        <v>83</v>
      </c>
      <c r="C15" s="584"/>
      <c r="D15" s="584"/>
      <c r="E15" s="584"/>
      <c r="F15" s="513"/>
      <c r="G15" s="517"/>
    </row>
    <row r="16" spans="1:7" s="218" customFormat="1">
      <c r="A16" s="213" t="s">
        <v>108</v>
      </c>
      <c r="B16" s="214" t="s">
        <v>83</v>
      </c>
      <c r="C16" s="584"/>
      <c r="D16" s="584"/>
      <c r="E16" s="584"/>
      <c r="F16" s="309">
        <v>-502057.32995885983</v>
      </c>
      <c r="G16" s="517"/>
    </row>
    <row r="17" spans="1:7" s="218" customFormat="1">
      <c r="A17" s="504"/>
      <c r="B17" s="284"/>
      <c r="C17" s="586"/>
      <c r="D17" s="313"/>
      <c r="E17" s="315"/>
      <c r="F17" s="513"/>
      <c r="G17" s="517"/>
    </row>
    <row r="18" spans="1:7" s="218" customFormat="1">
      <c r="A18" s="526"/>
      <c r="B18" s="478"/>
      <c r="C18" s="586"/>
      <c r="D18" s="313"/>
      <c r="E18" s="315"/>
      <c r="F18" s="513"/>
      <c r="G18" s="517"/>
    </row>
    <row r="19" spans="1:7" s="218" customFormat="1">
      <c r="B19" s="214" t="s">
        <v>83</v>
      </c>
      <c r="C19" s="580"/>
      <c r="D19" s="313"/>
      <c r="E19" s="539"/>
      <c r="F19" s="513"/>
      <c r="G19" s="518"/>
    </row>
    <row r="20" spans="1:7" s="218" customFormat="1">
      <c r="A20" s="525"/>
      <c r="B20" s="214" t="s">
        <v>83</v>
      </c>
      <c r="C20" s="580"/>
      <c r="D20" s="313"/>
      <c r="E20" s="539"/>
      <c r="F20" s="513"/>
      <c r="G20" s="462"/>
    </row>
    <row r="21" spans="1:7" s="218" customFormat="1" ht="12" customHeight="1">
      <c r="A21" s="219"/>
      <c r="B21" s="307"/>
      <c r="C21" s="581"/>
      <c r="D21" s="313"/>
      <c r="E21" s="539"/>
      <c r="F21" s="513"/>
      <c r="G21" s="517"/>
    </row>
    <row r="22" spans="1:7" s="218" customFormat="1">
      <c r="A22" s="525"/>
      <c r="B22" s="214" t="s">
        <v>83</v>
      </c>
      <c r="C22" s="582"/>
      <c r="D22" s="313"/>
      <c r="E22" s="315"/>
      <c r="F22" s="513"/>
      <c r="G22" s="517"/>
    </row>
    <row r="23" spans="1:7" s="218" customFormat="1">
      <c r="A23" s="213"/>
      <c r="B23" s="214" t="s">
        <v>83</v>
      </c>
      <c r="C23" s="587"/>
      <c r="D23" s="313"/>
      <c r="E23" s="315"/>
      <c r="F23" s="513"/>
      <c r="G23" s="517"/>
    </row>
    <row r="24" spans="1:7" s="218" customFormat="1">
      <c r="A24" s="525"/>
      <c r="B24" s="284"/>
      <c r="C24" s="315"/>
      <c r="D24" s="313"/>
      <c r="E24" s="315"/>
      <c r="F24" s="513"/>
      <c r="G24" s="517"/>
    </row>
    <row r="25" spans="1:7" s="218" customFormat="1">
      <c r="A25" s="508" t="s">
        <v>203</v>
      </c>
      <c r="B25" s="478"/>
      <c r="C25" s="314"/>
      <c r="F25" s="536"/>
      <c r="G25" s="517"/>
    </row>
    <row r="26" spans="1:7" s="218" customFormat="1">
      <c r="A26" s="317"/>
      <c r="B26" s="284"/>
      <c r="C26" s="535" t="s">
        <v>200</v>
      </c>
      <c r="D26" s="535" t="s">
        <v>201</v>
      </c>
      <c r="E26" s="535" t="s">
        <v>202</v>
      </c>
      <c r="F26" s="533" t="s">
        <v>199</v>
      </c>
      <c r="G26" s="517"/>
    </row>
    <row r="27" spans="1:7" s="218" customFormat="1">
      <c r="A27" s="335" t="s">
        <v>196</v>
      </c>
      <c r="B27" s="214" t="s">
        <v>83</v>
      </c>
      <c r="C27" s="580"/>
      <c r="D27" s="580"/>
      <c r="E27" s="580"/>
      <c r="F27" s="513"/>
      <c r="G27" s="518"/>
    </row>
    <row r="28" spans="1:7" s="218" customFormat="1" ht="15.75">
      <c r="A28" s="219" t="s">
        <v>194</v>
      </c>
      <c r="B28" s="305"/>
      <c r="C28" s="581"/>
      <c r="D28" s="581"/>
      <c r="E28" s="581"/>
      <c r="F28" s="513"/>
      <c r="G28" s="517"/>
    </row>
    <row r="29" spans="1:7" s="218" customFormat="1">
      <c r="A29" s="335" t="s">
        <v>197</v>
      </c>
      <c r="B29" s="214" t="s">
        <v>83</v>
      </c>
      <c r="C29" s="582"/>
      <c r="D29" s="582"/>
      <c r="E29" s="582"/>
      <c r="F29" s="513"/>
      <c r="G29" s="517"/>
    </row>
    <row r="30" spans="1:7" s="218" customFormat="1">
      <c r="A30" s="311"/>
      <c r="C30" s="583"/>
      <c r="D30" s="583"/>
      <c r="E30" s="583"/>
      <c r="F30" s="512"/>
      <c r="G30" s="517"/>
    </row>
    <row r="31" spans="1:7" s="218" customFormat="1">
      <c r="A31" s="530" t="s">
        <v>198</v>
      </c>
      <c r="B31" s="214" t="s">
        <v>83</v>
      </c>
      <c r="C31" s="584"/>
      <c r="D31" s="584"/>
      <c r="E31" s="584"/>
      <c r="F31" s="514"/>
      <c r="G31" s="518"/>
    </row>
    <row r="32" spans="1:7" s="218" customFormat="1">
      <c r="A32" s="335" t="s">
        <v>197</v>
      </c>
      <c r="B32" s="214" t="s">
        <v>83</v>
      </c>
      <c r="C32" s="584"/>
      <c r="D32" s="584"/>
      <c r="E32" s="584"/>
      <c r="F32" s="514"/>
      <c r="G32" s="518"/>
    </row>
    <row r="33" spans="1:7" s="218" customFormat="1">
      <c r="A33" s="210" t="s">
        <v>82</v>
      </c>
      <c r="B33" s="214" t="s">
        <v>83</v>
      </c>
      <c r="C33" s="582"/>
      <c r="D33" s="582"/>
      <c r="E33" s="582"/>
      <c r="F33" s="514"/>
      <c r="G33" s="518"/>
    </row>
    <row r="34" spans="1:7" s="218" customFormat="1">
      <c r="A34" s="213"/>
      <c r="B34" s="284"/>
      <c r="C34" s="588"/>
      <c r="D34" s="589"/>
      <c r="E34" s="589"/>
      <c r="F34" s="514"/>
      <c r="G34" s="517"/>
    </row>
    <row r="35" spans="1:7" s="218" customFormat="1">
      <c r="A35" s="213" t="s">
        <v>106</v>
      </c>
      <c r="B35" s="214" t="s">
        <v>83</v>
      </c>
      <c r="C35" s="584"/>
      <c r="D35" s="584"/>
      <c r="E35" s="584"/>
      <c r="F35" s="514"/>
      <c r="G35" s="518"/>
    </row>
    <row r="36" spans="1:7" s="218" customFormat="1">
      <c r="A36" s="213" t="s">
        <v>107</v>
      </c>
      <c r="B36" s="214" t="s">
        <v>83</v>
      </c>
      <c r="C36" s="584"/>
      <c r="D36" s="584"/>
      <c r="E36" s="584"/>
      <c r="F36" s="514"/>
      <c r="G36" s="518"/>
    </row>
    <row r="37" spans="1:7" s="218" customFormat="1">
      <c r="A37" s="213" t="s">
        <v>105</v>
      </c>
      <c r="B37" s="214" t="s">
        <v>83</v>
      </c>
      <c r="C37" s="584"/>
      <c r="D37" s="584"/>
      <c r="E37" s="584"/>
      <c r="F37" s="513"/>
      <c r="G37" s="518"/>
    </row>
    <row r="38" spans="1:7" s="218" customFormat="1">
      <c r="A38" s="213" t="s">
        <v>108</v>
      </c>
      <c r="B38" s="214" t="s">
        <v>83</v>
      </c>
      <c r="C38" s="584"/>
      <c r="D38" s="584"/>
      <c r="E38" s="584"/>
      <c r="F38" s="309">
        <v>-11182114.790989177</v>
      </c>
      <c r="G38" s="518"/>
    </row>
    <row r="39" spans="1:7" s="218" customFormat="1">
      <c r="A39" s="306"/>
      <c r="B39" s="307"/>
      <c r="D39" s="310"/>
      <c r="E39" s="307"/>
      <c r="F39" s="513"/>
      <c r="G39" s="517"/>
    </row>
    <row r="40" spans="1:7" s="218" customFormat="1">
      <c r="A40" s="508" t="s">
        <v>204</v>
      </c>
      <c r="B40" s="478"/>
      <c r="C40" s="314"/>
      <c r="F40" s="512"/>
      <c r="G40" s="517"/>
    </row>
    <row r="41" spans="1:7" s="218" customFormat="1">
      <c r="A41" s="317"/>
      <c r="B41" s="284"/>
      <c r="C41" s="535" t="s">
        <v>200</v>
      </c>
      <c r="D41" s="535" t="s">
        <v>201</v>
      </c>
      <c r="E41" s="535" t="s">
        <v>202</v>
      </c>
      <c r="F41" s="533" t="s">
        <v>199</v>
      </c>
      <c r="G41" s="517"/>
    </row>
    <row r="42" spans="1:7" s="218" customFormat="1">
      <c r="A42" s="335" t="s">
        <v>196</v>
      </c>
      <c r="B42" s="214" t="s">
        <v>83</v>
      </c>
      <c r="C42" s="580"/>
      <c r="D42" s="580"/>
      <c r="E42" s="580"/>
      <c r="F42" s="513"/>
      <c r="G42" s="518"/>
    </row>
    <row r="43" spans="1:7" s="218" customFormat="1" ht="15.75">
      <c r="A43" s="219" t="s">
        <v>194</v>
      </c>
      <c r="B43" s="305"/>
      <c r="C43" s="581"/>
      <c r="D43" s="581"/>
      <c r="E43" s="581"/>
      <c r="F43" s="513"/>
      <c r="G43" s="517"/>
    </row>
    <row r="44" spans="1:7" s="218" customFormat="1">
      <c r="A44" s="335" t="s">
        <v>197</v>
      </c>
      <c r="B44" s="214" t="s">
        <v>83</v>
      </c>
      <c r="C44" s="582"/>
      <c r="D44" s="582"/>
      <c r="E44" s="582"/>
      <c r="F44" s="513"/>
      <c r="G44" s="517"/>
    </row>
    <row r="45" spans="1:7" s="218" customFormat="1">
      <c r="A45" s="311"/>
      <c r="C45" s="583"/>
      <c r="D45" s="583"/>
      <c r="E45" s="583"/>
      <c r="F45" s="512"/>
      <c r="G45" s="517"/>
    </row>
    <row r="46" spans="1:7" s="218" customFormat="1">
      <c r="A46" s="530" t="s">
        <v>198</v>
      </c>
      <c r="B46" s="214" t="s">
        <v>83</v>
      </c>
      <c r="C46" s="584"/>
      <c r="D46" s="584"/>
      <c r="E46" s="584"/>
      <c r="F46" s="514"/>
      <c r="G46" s="518"/>
    </row>
    <row r="47" spans="1:7" s="218" customFormat="1">
      <c r="A47" s="335" t="s">
        <v>197</v>
      </c>
      <c r="B47" s="214" t="s">
        <v>83</v>
      </c>
      <c r="C47" s="584"/>
      <c r="D47" s="584"/>
      <c r="E47" s="584"/>
      <c r="F47" s="514"/>
      <c r="G47" s="518"/>
    </row>
    <row r="48" spans="1:7" s="218" customFormat="1">
      <c r="A48" s="210" t="s">
        <v>82</v>
      </c>
      <c r="B48" s="214" t="s">
        <v>83</v>
      </c>
      <c r="C48" s="582"/>
      <c r="D48" s="582"/>
      <c r="E48" s="582"/>
      <c r="F48" s="514"/>
      <c r="G48" s="518"/>
    </row>
    <row r="49" spans="1:7" s="218" customFormat="1">
      <c r="A49" s="213"/>
      <c r="B49" s="284"/>
      <c r="C49" s="588"/>
      <c r="D49" s="589"/>
      <c r="E49" s="589"/>
      <c r="F49" s="514"/>
      <c r="G49" s="517"/>
    </row>
    <row r="50" spans="1:7" s="218" customFormat="1">
      <c r="A50" s="213" t="s">
        <v>106</v>
      </c>
      <c r="B50" s="214" t="s">
        <v>83</v>
      </c>
      <c r="C50" s="584"/>
      <c r="D50" s="584"/>
      <c r="E50" s="584"/>
      <c r="F50" s="514"/>
      <c r="G50" s="518"/>
    </row>
    <row r="51" spans="1:7" s="218" customFormat="1">
      <c r="A51" s="213" t="s">
        <v>107</v>
      </c>
      <c r="B51" s="214" t="s">
        <v>83</v>
      </c>
      <c r="C51" s="584"/>
      <c r="D51" s="584"/>
      <c r="E51" s="584"/>
      <c r="F51" s="514"/>
      <c r="G51" s="518"/>
    </row>
    <row r="52" spans="1:7" s="218" customFormat="1">
      <c r="A52" s="213" t="s">
        <v>105</v>
      </c>
      <c r="B52" s="214" t="s">
        <v>83</v>
      </c>
      <c r="C52" s="584"/>
      <c r="D52" s="584"/>
      <c r="E52" s="584"/>
      <c r="F52" s="513"/>
      <c r="G52" s="518"/>
    </row>
    <row r="53" spans="1:7" s="218" customFormat="1">
      <c r="A53" s="213" t="s">
        <v>108</v>
      </c>
      <c r="B53" s="214" t="s">
        <v>83</v>
      </c>
      <c r="C53" s="584"/>
      <c r="D53" s="584"/>
      <c r="E53" s="584"/>
      <c r="F53" s="309">
        <v>3181587.0804272261</v>
      </c>
      <c r="G53" s="518"/>
    </row>
    <row r="54" spans="1:7" s="218" customFormat="1">
      <c r="A54" s="213"/>
      <c r="B54" s="284"/>
      <c r="C54" s="312"/>
      <c r="D54" s="505"/>
      <c r="E54" s="505"/>
      <c r="F54" s="514"/>
      <c r="G54" s="517"/>
    </row>
    <row r="55" spans="1:7" s="218" customFormat="1">
      <c r="A55" s="508" t="s">
        <v>205</v>
      </c>
      <c r="B55" s="478"/>
      <c r="C55" s="308"/>
      <c r="D55" s="212"/>
      <c r="E55" s="212"/>
      <c r="F55" s="511"/>
      <c r="G55" s="518"/>
    </row>
    <row r="56" spans="1:7" s="218" customFormat="1">
      <c r="A56" s="504" t="s">
        <v>192</v>
      </c>
      <c r="B56" s="214" t="s">
        <v>83</v>
      </c>
      <c r="C56" s="404">
        <v>-1211200</v>
      </c>
      <c r="F56" s="512"/>
      <c r="G56" s="518"/>
    </row>
    <row r="57" spans="1:7" s="218" customFormat="1">
      <c r="A57" s="219" t="s">
        <v>193</v>
      </c>
      <c r="B57" s="214" t="s">
        <v>83</v>
      </c>
      <c r="C57" s="404">
        <v>4901018.62</v>
      </c>
      <c r="D57" s="411"/>
      <c r="E57" s="308"/>
      <c r="F57" s="512"/>
      <c r="G57" s="518"/>
    </row>
    <row r="58" spans="1:7" s="218" customFormat="1" ht="15.75">
      <c r="A58" s="219" t="s">
        <v>194</v>
      </c>
      <c r="B58" s="307"/>
      <c r="C58" s="430">
        <v>1.051644</v>
      </c>
      <c r="D58" s="411"/>
      <c r="E58" s="308"/>
      <c r="F58" s="512"/>
      <c r="G58" s="518"/>
    </row>
    <row r="59" spans="1:7" s="218" customFormat="1">
      <c r="A59" s="504" t="s">
        <v>195</v>
      </c>
      <c r="B59" s="214" t="s">
        <v>83</v>
      </c>
      <c r="C59" s="297">
        <f>C57*C58</f>
        <v>5154126.8256112803</v>
      </c>
      <c r="F59" s="512"/>
      <c r="G59" s="518"/>
    </row>
    <row r="60" spans="1:7" s="218" customFormat="1">
      <c r="A60" s="213" t="s">
        <v>108</v>
      </c>
      <c r="B60" s="214" t="s">
        <v>83</v>
      </c>
      <c r="C60" s="309">
        <f>C56-C59</f>
        <v>-6365326.8256112803</v>
      </c>
      <c r="D60" s="212"/>
      <c r="E60" s="212"/>
      <c r="F60" s="511"/>
      <c r="G60" s="518"/>
    </row>
    <row r="61" spans="1:7" s="218" customFormat="1">
      <c r="A61" s="506"/>
      <c r="B61" s="214"/>
      <c r="C61" s="315"/>
      <c r="D61" s="212"/>
      <c r="E61" s="212"/>
      <c r="F61" s="511"/>
      <c r="G61" s="518"/>
    </row>
    <row r="62" spans="1:7" s="218" customFormat="1">
      <c r="A62" s="538" t="s">
        <v>278</v>
      </c>
      <c r="B62" s="478"/>
      <c r="C62" s="315"/>
      <c r="D62" s="212"/>
      <c r="E62" s="212"/>
      <c r="F62" s="511"/>
      <c r="G62" s="518"/>
    </row>
    <row r="63" spans="1:7" s="218" customFormat="1">
      <c r="A63" s="537" t="s">
        <v>279</v>
      </c>
      <c r="B63" s="214" t="s">
        <v>83</v>
      </c>
      <c r="C63" s="404">
        <v>14319292.699999999</v>
      </c>
      <c r="D63" s="212"/>
      <c r="E63" s="212"/>
      <c r="F63" s="511"/>
      <c r="G63" s="518"/>
    </row>
    <row r="64" spans="1:7" s="218" customFormat="1">
      <c r="A64" s="537" t="s">
        <v>280</v>
      </c>
      <c r="B64" s="214" t="s">
        <v>83</v>
      </c>
      <c r="C64" s="404">
        <v>14842628</v>
      </c>
      <c r="D64" s="212"/>
      <c r="E64" s="212"/>
      <c r="F64" s="511"/>
      <c r="G64" s="519"/>
    </row>
    <row r="65" spans="1:7" s="218" customFormat="1">
      <c r="A65" s="213" t="s">
        <v>108</v>
      </c>
      <c r="B65" s="214" t="s">
        <v>83</v>
      </c>
      <c r="C65" s="309">
        <f>C63-C64</f>
        <v>-523335.30000000075</v>
      </c>
      <c r="D65" s="212"/>
      <c r="E65" s="212"/>
      <c r="F65" s="511"/>
      <c r="G65" s="518"/>
    </row>
    <row r="66" spans="1:7" s="218" customFormat="1">
      <c r="A66" s="537"/>
      <c r="B66" s="214"/>
      <c r="C66" s="315"/>
      <c r="D66" s="212"/>
      <c r="E66" s="212"/>
      <c r="F66" s="511"/>
      <c r="G66" s="518"/>
    </row>
    <row r="67" spans="1:7">
      <c r="A67" s="477" t="s">
        <v>281</v>
      </c>
      <c r="B67" s="478"/>
      <c r="F67" s="511"/>
      <c r="G67" s="518"/>
    </row>
    <row r="68" spans="1:7">
      <c r="A68" s="217"/>
      <c r="B68" s="316"/>
      <c r="C68" s="212">
        <v>2014</v>
      </c>
      <c r="D68" s="218">
        <v>2015</v>
      </c>
      <c r="E68" s="218">
        <v>2016</v>
      </c>
      <c r="F68" s="511"/>
      <c r="G68" s="518"/>
    </row>
    <row r="69" spans="1:7">
      <c r="A69" s="504" t="s">
        <v>207</v>
      </c>
      <c r="B69" s="214" t="s">
        <v>83</v>
      </c>
      <c r="D69" s="468">
        <v>117644</v>
      </c>
      <c r="E69" s="468">
        <v>14061728.000954226</v>
      </c>
      <c r="F69" s="511"/>
      <c r="G69" s="518"/>
    </row>
    <row r="70" spans="1:7">
      <c r="A70" s="504" t="s">
        <v>206</v>
      </c>
      <c r="B70" s="214" t="s">
        <v>83</v>
      </c>
      <c r="C70" s="468">
        <v>1165239</v>
      </c>
      <c r="D70" s="468">
        <v>2006539</v>
      </c>
      <c r="E70" s="468">
        <v>5943425</v>
      </c>
      <c r="F70" s="511"/>
      <c r="G70" s="518"/>
    </row>
    <row r="71" spans="1:7">
      <c r="A71" s="210"/>
      <c r="D71" s="218"/>
      <c r="E71" s="218"/>
      <c r="F71" s="511"/>
      <c r="G71" s="518"/>
    </row>
    <row r="72" spans="1:7">
      <c r="A72" s="210"/>
      <c r="E72" s="218"/>
      <c r="F72" s="511"/>
      <c r="G72" s="518"/>
    </row>
    <row r="73" spans="1:7">
      <c r="A73" s="477" t="s">
        <v>287</v>
      </c>
      <c r="B73" s="478"/>
      <c r="E73" s="218"/>
      <c r="F73" s="511"/>
      <c r="G73" s="518"/>
    </row>
    <row r="74" spans="1:7">
      <c r="A74" s="210"/>
      <c r="D74" s="218"/>
      <c r="E74" s="212">
        <v>2016</v>
      </c>
      <c r="F74" s="512"/>
      <c r="G74" s="518"/>
    </row>
    <row r="75" spans="1:7">
      <c r="A75" s="515" t="s">
        <v>286</v>
      </c>
      <c r="B75" s="516" t="s">
        <v>83</v>
      </c>
      <c r="D75" s="218"/>
      <c r="E75" s="336">
        <v>15279135.550325138</v>
      </c>
      <c r="F75" s="548"/>
      <c r="G75" s="518"/>
    </row>
  </sheetData>
  <mergeCells count="1">
    <mergeCell ref="E1:F1"/>
  </mergeCells>
  <phoneticPr fontId="55" type="noConversion"/>
  <pageMargins left="0.78740157480314965" right="0.78740157480314965" top="0.98425196850393704" bottom="0.51181102362204722" header="0.51181102362204722" footer="0.51181102362204722"/>
  <pageSetup paperSize="8" scale="55" fitToHeight="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R101"/>
  <sheetViews>
    <sheetView showGridLines="0" topLeftCell="B28" zoomScale="85" zoomScaleNormal="85" zoomScaleSheetLayoutView="70" workbookViewId="0">
      <selection activeCell="M65" sqref="M65"/>
    </sheetView>
  </sheetViews>
  <sheetFormatPr defaultColWidth="9.140625" defaultRowHeight="14.25" customHeight="1"/>
  <cols>
    <col min="1" max="1" width="35.7109375" style="85" customWidth="1"/>
    <col min="2" max="2" width="73" style="85" customWidth="1"/>
    <col min="3" max="3" width="15.85546875" style="546" customWidth="1"/>
    <col min="4" max="8" width="15.85546875" style="85" customWidth="1"/>
    <col min="9" max="9" width="15.85546875" style="480" customWidth="1"/>
    <col min="10" max="10" width="15.85546875" style="321" customWidth="1"/>
    <col min="11" max="11" width="2.7109375" style="108" customWidth="1"/>
    <col min="12" max="12" width="15.28515625" style="108" bestFit="1" customWidth="1"/>
    <col min="13" max="14" width="14.28515625" style="108" customWidth="1"/>
    <col min="15" max="15" width="9.140625" style="108"/>
    <col min="16" max="16" width="17.5703125" style="108" bestFit="1" customWidth="1"/>
    <col min="17" max="17" width="10.28515625" style="108" bestFit="1" customWidth="1"/>
    <col min="18" max="18" width="15.140625" style="108" bestFit="1" customWidth="1"/>
    <col min="19" max="16384" width="9.140625" style="108"/>
  </cols>
  <sheetData>
    <row r="1" spans="1:15" s="27" customFormat="1" ht="23.25" customHeight="1">
      <c r="A1" s="135" t="s">
        <v>216</v>
      </c>
      <c r="B1" s="135"/>
      <c r="C1" s="318"/>
      <c r="D1" s="80"/>
      <c r="E1" s="147"/>
      <c r="F1" s="147"/>
      <c r="G1" s="147"/>
      <c r="H1" s="147"/>
      <c r="I1" s="318"/>
      <c r="J1" s="318"/>
      <c r="K1" s="283"/>
      <c r="L1" s="283"/>
      <c r="M1" s="283"/>
      <c r="N1" s="431"/>
    </row>
    <row r="2" spans="1:15" s="79" customFormat="1" ht="14.25" customHeight="1">
      <c r="A2" s="169"/>
      <c r="B2" s="42"/>
      <c r="C2" s="42"/>
      <c r="D2" s="42"/>
      <c r="E2" s="42"/>
      <c r="F2" s="42"/>
      <c r="G2" s="42"/>
      <c r="H2" s="42"/>
      <c r="I2" s="42"/>
      <c r="J2" s="42"/>
      <c r="K2" s="42"/>
      <c r="L2" s="42"/>
      <c r="M2" s="42"/>
      <c r="N2" s="432"/>
    </row>
    <row r="3" spans="1:15" s="79" customFormat="1" ht="24" customHeight="1">
      <c r="A3" s="643" t="s">
        <v>96</v>
      </c>
      <c r="B3" s="642"/>
      <c r="C3" s="80"/>
      <c r="D3" s="80"/>
      <c r="E3" s="80"/>
      <c r="F3" s="80"/>
      <c r="G3" s="80"/>
      <c r="H3" s="197">
        <v>2014</v>
      </c>
      <c r="I3" s="81">
        <v>2015</v>
      </c>
      <c r="J3" s="81">
        <v>2016</v>
      </c>
      <c r="K3" s="283"/>
      <c r="L3" s="197" t="s">
        <v>156</v>
      </c>
      <c r="M3" s="80" t="s">
        <v>157</v>
      </c>
      <c r="N3" s="81" t="s">
        <v>158</v>
      </c>
    </row>
    <row r="4" spans="1:15" s="79" customFormat="1" ht="14.25" customHeight="1">
      <c r="A4" s="82"/>
      <c r="B4" s="83"/>
      <c r="C4" s="83"/>
      <c r="D4" s="83"/>
      <c r="E4" s="83"/>
      <c r="I4" s="83"/>
      <c r="J4" s="83"/>
      <c r="K4" s="42"/>
      <c r="L4" s="42"/>
      <c r="M4" s="42"/>
      <c r="N4" s="432"/>
    </row>
    <row r="5" spans="1:15" s="89" customFormat="1" ht="14.25" customHeight="1">
      <c r="A5" s="637" t="s">
        <v>74</v>
      </c>
      <c r="B5" s="638"/>
      <c r="C5" s="545"/>
      <c r="D5" s="444"/>
      <c r="E5" s="437"/>
      <c r="H5" s="458">
        <v>435864102.57657951</v>
      </c>
      <c r="I5" s="423">
        <f>H8</f>
        <v>417034773.34527129</v>
      </c>
      <c r="J5" s="423">
        <f>I8</f>
        <v>391512245.21654069</v>
      </c>
      <c r="K5" s="42"/>
      <c r="L5" s="83"/>
      <c r="M5" s="83"/>
      <c r="N5" s="84"/>
      <c r="O5" s="27"/>
    </row>
    <row r="6" spans="1:15" s="89" customFormat="1" ht="14.25" customHeight="1">
      <c r="A6" s="637" t="s">
        <v>29</v>
      </c>
      <c r="B6" s="638"/>
      <c r="C6" s="545"/>
      <c r="D6" s="444"/>
      <c r="E6" s="126"/>
      <c r="H6" s="502">
        <v>2.8</v>
      </c>
      <c r="I6" s="524">
        <v>1</v>
      </c>
      <c r="J6" s="502">
        <v>0.8</v>
      </c>
      <c r="K6" s="42"/>
      <c r="L6" s="83"/>
      <c r="M6" s="83"/>
      <c r="N6" s="84"/>
      <c r="O6" s="108"/>
    </row>
    <row r="7" spans="1:15" s="89" customFormat="1" ht="14.25" customHeight="1" thickBot="1">
      <c r="A7" s="645" t="s">
        <v>118</v>
      </c>
      <c r="B7" s="646"/>
      <c r="C7" s="547"/>
      <c r="D7" s="444"/>
      <c r="E7" s="126"/>
      <c r="H7" s="457">
        <v>7.12</v>
      </c>
      <c r="I7" s="457">
        <v>7.12</v>
      </c>
      <c r="J7" s="457">
        <v>7.12</v>
      </c>
      <c r="K7" s="138"/>
      <c r="L7" s="83"/>
      <c r="M7" s="83"/>
      <c r="N7" s="84"/>
      <c r="O7" s="27"/>
    </row>
    <row r="8" spans="1:15" s="89" customFormat="1" ht="14.25" customHeight="1" thickTop="1">
      <c r="A8" s="647" t="s">
        <v>81</v>
      </c>
      <c r="B8" s="638"/>
      <c r="C8" s="545"/>
      <c r="D8" s="444"/>
      <c r="E8" s="126"/>
      <c r="H8" s="424">
        <f>H5*(1+H6/100-H7/100)</f>
        <v>417034773.34527129</v>
      </c>
      <c r="I8" s="425">
        <f>I5*(1+I6/100-I7/100)</f>
        <v>391512245.21654069</v>
      </c>
      <c r="J8" s="425">
        <f>J5*(1+J6/100-J7/100)</f>
        <v>366768671.31885529</v>
      </c>
      <c r="K8" s="83"/>
      <c r="L8" s="83"/>
      <c r="M8" s="83"/>
      <c r="N8" s="84"/>
    </row>
    <row r="9" spans="1:15" s="89" customFormat="1" ht="14.25" customHeight="1">
      <c r="A9" s="449"/>
      <c r="B9" s="447"/>
      <c r="C9" s="545"/>
      <c r="D9" s="444"/>
      <c r="E9" s="126"/>
      <c r="H9" s="292"/>
      <c r="I9" s="292"/>
      <c r="J9" s="292"/>
      <c r="K9" s="83"/>
      <c r="L9" s="83"/>
      <c r="M9" s="83"/>
      <c r="N9" s="84"/>
    </row>
    <row r="10" spans="1:15" s="89" customFormat="1" ht="14.25" customHeight="1">
      <c r="A10" s="445" t="s">
        <v>4</v>
      </c>
      <c r="B10" s="291"/>
      <c r="C10" s="291"/>
      <c r="D10" s="444"/>
      <c r="E10" s="126"/>
      <c r="H10" s="332">
        <v>1.0999999999999999E-2</v>
      </c>
      <c r="I10" s="292"/>
      <c r="J10" s="292"/>
      <c r="K10" s="83"/>
      <c r="L10" s="83"/>
      <c r="M10" s="83"/>
      <c r="N10" s="84"/>
      <c r="O10" s="27"/>
    </row>
    <row r="11" spans="1:15" s="89" customFormat="1" ht="14.25" customHeight="1">
      <c r="A11" s="445" t="s">
        <v>110</v>
      </c>
      <c r="B11" s="291"/>
      <c r="C11" s="291"/>
      <c r="D11" s="444"/>
      <c r="E11" s="126"/>
      <c r="H11" s="333">
        <v>0.96250000000000002</v>
      </c>
      <c r="I11" s="292"/>
      <c r="J11" s="292"/>
      <c r="K11" s="83"/>
      <c r="L11" s="83"/>
      <c r="M11" s="83"/>
      <c r="N11" s="84"/>
      <c r="O11" s="27"/>
    </row>
    <row r="12" spans="1:15" ht="14.25" customHeight="1">
      <c r="A12" s="107"/>
      <c r="B12" s="291"/>
      <c r="C12" s="291"/>
      <c r="D12" s="444"/>
      <c r="E12" s="444"/>
      <c r="H12" s="444"/>
      <c r="I12" s="444"/>
      <c r="J12" s="444"/>
      <c r="N12" s="101"/>
    </row>
    <row r="13" spans="1:15" ht="14.25" customHeight="1">
      <c r="A13" s="439" t="s">
        <v>0</v>
      </c>
      <c r="B13" s="429"/>
      <c r="C13" s="429"/>
      <c r="D13" s="444"/>
      <c r="E13" s="444"/>
      <c r="H13" s="440">
        <f>(H8-H14-H15-H17)*0.3</f>
        <v>100549489.99027292</v>
      </c>
      <c r="I13" s="440">
        <f>(I8-I14-I15-I17)*0.3</f>
        <v>92647122.131523207</v>
      </c>
      <c r="J13" s="458">
        <f>(J8-J14-J15-J17)*0.3</f>
        <v>85025597.550750062</v>
      </c>
      <c r="M13" s="413">
        <f>J13</f>
        <v>85025597.550750062</v>
      </c>
      <c r="N13" s="415">
        <v>0</v>
      </c>
      <c r="O13" s="27"/>
    </row>
    <row r="14" spans="1:15" ht="14.25" customHeight="1">
      <c r="A14" s="439" t="s">
        <v>1</v>
      </c>
      <c r="B14" s="444"/>
      <c r="D14" s="444"/>
      <c r="E14" s="444"/>
      <c r="H14" s="438">
        <v>49782979.232008442</v>
      </c>
      <c r="I14" s="417">
        <v>50280809.024319999</v>
      </c>
      <c r="J14" s="549">
        <f>I14*1.008</f>
        <v>50683055.496514559</v>
      </c>
      <c r="M14" s="285">
        <f>J14</f>
        <v>50683055.496514559</v>
      </c>
      <c r="N14" s="416">
        <v>0</v>
      </c>
      <c r="O14" s="27"/>
    </row>
    <row r="15" spans="1:15" ht="14.25" customHeight="1">
      <c r="A15" s="439" t="s">
        <v>150</v>
      </c>
      <c r="B15" s="444"/>
      <c r="D15" s="444"/>
      <c r="E15" s="444"/>
      <c r="H15" s="438">
        <v>5154126.8256112793</v>
      </c>
      <c r="I15" s="417">
        <v>5205668.09387</v>
      </c>
      <c r="J15" s="549">
        <f>I15*1.008</f>
        <v>5247313.4386209603</v>
      </c>
      <c r="M15" s="285">
        <f>J15</f>
        <v>5247313.4386209603</v>
      </c>
      <c r="N15" s="416">
        <v>0</v>
      </c>
      <c r="O15" s="27"/>
    </row>
    <row r="16" spans="1:15" ht="14.25" customHeight="1">
      <c r="A16" s="439" t="s">
        <v>2</v>
      </c>
      <c r="B16" s="459"/>
      <c r="C16" s="459"/>
      <c r="D16" s="444"/>
      <c r="E16" s="444"/>
      <c r="H16" s="421">
        <f>H8-H13-H14-H15-H17</f>
        <v>234615476.64397016</v>
      </c>
      <c r="I16" s="88">
        <f>I8-I13-I14-I15-I17</f>
        <v>216176618.30688748</v>
      </c>
      <c r="J16" s="100">
        <f>J8-J13-J14-J15-J17</f>
        <v>198393060.95175016</v>
      </c>
      <c r="M16" s="417">
        <v>0</v>
      </c>
      <c r="N16" s="286">
        <f>J16</f>
        <v>198393060.95175016</v>
      </c>
      <c r="O16" s="27"/>
    </row>
    <row r="17" spans="1:17" ht="14.25" customHeight="1" thickBot="1">
      <c r="A17" s="439" t="s">
        <v>3</v>
      </c>
      <c r="B17" s="444"/>
      <c r="D17" s="444"/>
      <c r="E17" s="444"/>
      <c r="H17" s="438">
        <v>26932700.653408442</v>
      </c>
      <c r="I17" s="417">
        <v>27202027.659940001</v>
      </c>
      <c r="J17" s="549">
        <f>I17*1.008</f>
        <v>27419643.881219521</v>
      </c>
      <c r="M17" s="418">
        <v>0</v>
      </c>
      <c r="N17" s="414">
        <f>J17</f>
        <v>27419643.881219521</v>
      </c>
      <c r="O17" s="27"/>
    </row>
    <row r="18" spans="1:17" ht="14.25" customHeight="1" thickTop="1">
      <c r="A18" s="290" t="s">
        <v>24</v>
      </c>
      <c r="B18" s="444"/>
      <c r="D18" s="444"/>
      <c r="E18" s="444"/>
      <c r="H18" s="422">
        <f>SUM(H13:H17)</f>
        <v>417034773.34527129</v>
      </c>
      <c r="I18" s="419">
        <f>SUM(I13:I17)</f>
        <v>391512245.21654069</v>
      </c>
      <c r="J18" s="420">
        <f>SUM(J13:J17)</f>
        <v>366768671.31885529</v>
      </c>
      <c r="M18" s="422">
        <f>SUM(M13:M17)</f>
        <v>140955966.48588559</v>
      </c>
      <c r="N18" s="419">
        <f>SUM(N13:N17)</f>
        <v>225812704.83296967</v>
      </c>
    </row>
    <row r="19" spans="1:17" s="89" customFormat="1" ht="14.25" customHeight="1">
      <c r="A19" s="91"/>
      <c r="B19" s="92"/>
      <c r="C19" s="92"/>
      <c r="D19" s="92"/>
      <c r="E19" s="92"/>
      <c r="F19" s="92"/>
      <c r="G19" s="92"/>
      <c r="H19" s="92"/>
      <c r="I19" s="92"/>
      <c r="J19" s="92"/>
      <c r="K19" s="298"/>
      <c r="L19" s="298"/>
      <c r="M19" s="298"/>
      <c r="N19" s="434"/>
    </row>
    <row r="20" spans="1:17" s="89" customFormat="1" ht="14.25" customHeight="1">
      <c r="A20" s="443"/>
      <c r="B20" s="444"/>
      <c r="C20" s="546"/>
      <c r="D20" s="444"/>
      <c r="E20" s="444"/>
      <c r="F20" s="444"/>
      <c r="G20" s="444"/>
      <c r="H20" s="444"/>
      <c r="I20" s="480"/>
      <c r="J20" s="444"/>
      <c r="K20" s="83"/>
      <c r="L20" s="83"/>
      <c r="M20" s="83"/>
      <c r="N20" s="84"/>
    </row>
    <row r="21" spans="1:17" s="96" customFormat="1" ht="24" customHeight="1">
      <c r="A21" s="644" t="s">
        <v>217</v>
      </c>
      <c r="B21" s="640"/>
      <c r="C21" s="94">
        <v>2009</v>
      </c>
      <c r="D21" s="94">
        <v>2010</v>
      </c>
      <c r="E21" s="94">
        <v>2011</v>
      </c>
      <c r="F21" s="95">
        <v>2012</v>
      </c>
      <c r="G21" s="81">
        <v>2013</v>
      </c>
      <c r="H21" s="80">
        <v>2014</v>
      </c>
      <c r="I21" s="80">
        <v>2015</v>
      </c>
      <c r="J21" s="80">
        <v>2016</v>
      </c>
      <c r="K21" s="283"/>
      <c r="L21" s="197" t="s">
        <v>156</v>
      </c>
      <c r="M21" s="80" t="s">
        <v>157</v>
      </c>
      <c r="N21" s="81" t="s">
        <v>158</v>
      </c>
    </row>
    <row r="22" spans="1:17" s="96" customFormat="1" ht="14.25" customHeight="1">
      <c r="A22" s="443"/>
      <c r="B22" s="444"/>
      <c r="C22" s="302"/>
      <c r="D22" s="302"/>
      <c r="E22" s="302"/>
      <c r="F22" s="303"/>
      <c r="G22" s="301"/>
      <c r="H22" s="86"/>
      <c r="I22" s="86"/>
      <c r="J22" s="86"/>
      <c r="K22" s="108"/>
      <c r="L22" s="107"/>
      <c r="M22" s="107"/>
      <c r="N22" s="117"/>
    </row>
    <row r="23" spans="1:17" s="96" customFormat="1" ht="14.25" customHeight="1">
      <c r="A23" s="639" t="s">
        <v>50</v>
      </c>
      <c r="B23" s="640"/>
      <c r="C23" s="557"/>
      <c r="D23" s="193"/>
      <c r="E23" s="97"/>
      <c r="F23" s="98"/>
      <c r="G23" s="86"/>
      <c r="H23" s="86"/>
      <c r="I23" s="86"/>
      <c r="J23" s="86"/>
      <c r="K23" s="108"/>
      <c r="L23" s="107"/>
      <c r="M23" s="107"/>
      <c r="N23" s="117"/>
    </row>
    <row r="24" spans="1:17" s="96" customFormat="1" ht="14.25" customHeight="1">
      <c r="A24" s="641" t="s">
        <v>53</v>
      </c>
      <c r="B24" s="642"/>
      <c r="C24" s="557"/>
      <c r="D24" s="445"/>
      <c r="E24" s="99"/>
      <c r="F24" s="98"/>
      <c r="G24" s="70"/>
      <c r="H24" s="102"/>
      <c r="I24" s="87"/>
      <c r="J24" s="286">
        <f>J8</f>
        <v>366768671.31885529</v>
      </c>
      <c r="K24" s="138"/>
      <c r="L24" s="427">
        <f>J24</f>
        <v>366768671.31885529</v>
      </c>
      <c r="M24" s="427">
        <f>M18</f>
        <v>140955966.48588559</v>
      </c>
      <c r="N24" s="285">
        <f>N18</f>
        <v>225812704.83296967</v>
      </c>
    </row>
    <row r="25" spans="1:17" s="96" customFormat="1" ht="14.25" customHeight="1">
      <c r="A25" s="443"/>
      <c r="B25" s="447"/>
      <c r="C25" s="557"/>
      <c r="D25" s="445"/>
      <c r="E25" s="99"/>
      <c r="F25" s="98"/>
      <c r="G25" s="142"/>
      <c r="H25" s="142"/>
      <c r="I25" s="142"/>
      <c r="J25" s="142"/>
      <c r="K25" s="138"/>
      <c r="L25" s="107"/>
      <c r="M25" s="107"/>
      <c r="N25" s="117"/>
    </row>
    <row r="26" spans="1:17" s="96" customFormat="1" ht="14.25" customHeight="1">
      <c r="A26" s="639" t="s">
        <v>51</v>
      </c>
      <c r="B26" s="640"/>
      <c r="C26" s="557"/>
      <c r="D26" s="193"/>
      <c r="E26" s="97"/>
      <c r="F26" s="98"/>
      <c r="G26" s="86"/>
      <c r="H26" s="86"/>
      <c r="I26" s="86"/>
      <c r="J26" s="86"/>
      <c r="K26" s="108"/>
      <c r="L26" s="107"/>
      <c r="M26" s="107"/>
      <c r="N26" s="117"/>
    </row>
    <row r="27" spans="1:17" s="96" customFormat="1" ht="14.25" customHeight="1">
      <c r="A27" s="637" t="s">
        <v>218</v>
      </c>
      <c r="B27" s="638"/>
      <c r="C27" s="557"/>
      <c r="D27" s="445"/>
      <c r="E27" s="331"/>
      <c r="F27" s="102"/>
      <c r="G27" s="117"/>
      <c r="H27" s="286">
        <f>'TAR_Tab 2_Inkomsten 2014'!F33</f>
        <v>15568613.93682301</v>
      </c>
      <c r="I27" s="87"/>
      <c r="J27" s="101"/>
      <c r="K27" s="108"/>
      <c r="L27" s="421">
        <f>H45</f>
        <v>16512010.582798239</v>
      </c>
      <c r="M27" s="428">
        <v>762242.86785312067</v>
      </c>
      <c r="N27" s="285">
        <f>L27-M27</f>
        <v>15749767.714945119</v>
      </c>
      <c r="O27" s="103"/>
      <c r="P27" s="103"/>
      <c r="Q27" s="103"/>
    </row>
    <row r="28" spans="1:17" s="96" customFormat="1" ht="14.25" customHeight="1">
      <c r="A28" s="637" t="s">
        <v>219</v>
      </c>
      <c r="B28" s="638"/>
      <c r="C28" s="557"/>
      <c r="D28" s="445"/>
      <c r="E28" s="117"/>
      <c r="F28" s="117"/>
      <c r="G28" s="117"/>
      <c r="H28" s="488">
        <f>'TAR_Tab 3_Nacalculaties + UI'!F38</f>
        <v>-11182114.790989177</v>
      </c>
      <c r="I28" s="87"/>
      <c r="J28" s="101"/>
      <c r="K28" s="138"/>
      <c r="L28" s="421">
        <f>H28*(1+$H$49)</f>
        <v>-12094575.357933886</v>
      </c>
      <c r="M28" s="427">
        <f>L28</f>
        <v>-12094575.357933886</v>
      </c>
      <c r="N28" s="460">
        <v>0</v>
      </c>
    </row>
    <row r="29" spans="1:17" s="96" customFormat="1" ht="14.25" customHeight="1">
      <c r="A29" s="637" t="s">
        <v>220</v>
      </c>
      <c r="B29" s="638"/>
      <c r="C29" s="557"/>
      <c r="D29" s="445"/>
      <c r="E29" s="117"/>
      <c r="F29" s="117"/>
      <c r="G29" s="117"/>
      <c r="H29" s="286">
        <f>'TAR_Tab 3_Nacalculaties + UI'!F53</f>
        <v>3181587.0804272261</v>
      </c>
      <c r="I29" s="87"/>
      <c r="J29" s="101"/>
      <c r="K29" s="138"/>
      <c r="L29" s="421">
        <f t="shared" ref="L29:L33" si="0">H29*(1+$H$49)</f>
        <v>3441204.5861900854</v>
      </c>
      <c r="M29" s="461">
        <v>0</v>
      </c>
      <c r="N29" s="285">
        <f>L29</f>
        <v>3441204.5861900854</v>
      </c>
    </row>
    <row r="30" spans="1:17" s="96" customFormat="1" ht="14.25" customHeight="1">
      <c r="A30" s="637" t="s">
        <v>221</v>
      </c>
      <c r="B30" s="638"/>
      <c r="C30" s="557"/>
      <c r="D30" s="445"/>
      <c r="E30" s="117"/>
      <c r="F30" s="117"/>
      <c r="G30" s="117"/>
      <c r="H30" s="287">
        <f>'TAR_Tab 3_Nacalculaties + UI'!C60</f>
        <v>-6365326.8256112803</v>
      </c>
      <c r="I30" s="474"/>
      <c r="J30" s="101"/>
      <c r="K30" s="138"/>
      <c r="L30" s="421">
        <f t="shared" si="0"/>
        <v>-6884737.4945811555</v>
      </c>
      <c r="M30" s="427">
        <f>L30</f>
        <v>-6884737.4945811555</v>
      </c>
      <c r="N30" s="460">
        <v>0</v>
      </c>
    </row>
    <row r="31" spans="1:17" s="96" customFormat="1" ht="14.25" customHeight="1">
      <c r="A31" s="637" t="s">
        <v>222</v>
      </c>
      <c r="B31" s="638"/>
      <c r="C31" s="557"/>
      <c r="D31" s="445"/>
      <c r="E31" s="117"/>
      <c r="F31" s="117"/>
      <c r="G31" s="117"/>
      <c r="H31" s="489">
        <v>-379240</v>
      </c>
      <c r="I31" s="474"/>
      <c r="J31" s="338"/>
      <c r="K31" s="138"/>
      <c r="L31" s="421">
        <f t="shared" si="0"/>
        <v>-410185.98399999971</v>
      </c>
      <c r="M31" s="427">
        <f>L31</f>
        <v>-410185.98399999971</v>
      </c>
      <c r="N31" s="460">
        <v>0</v>
      </c>
    </row>
    <row r="32" spans="1:17" s="96" customFormat="1" ht="14.25" customHeight="1">
      <c r="A32" s="637" t="s">
        <v>223</v>
      </c>
      <c r="B32" s="638"/>
      <c r="C32" s="557"/>
      <c r="D32" s="445"/>
      <c r="E32" s="117"/>
      <c r="F32" s="117"/>
      <c r="G32" s="117"/>
      <c r="H32" s="489">
        <v>225264</v>
      </c>
      <c r="I32" s="474"/>
      <c r="J32" s="339"/>
      <c r="K32" s="138"/>
      <c r="L32" s="421">
        <f t="shared" si="0"/>
        <v>243645.54239999983</v>
      </c>
      <c r="M32" s="461">
        <v>0</v>
      </c>
      <c r="N32" s="285">
        <f>L32</f>
        <v>243645.54239999983</v>
      </c>
    </row>
    <row r="33" spans="1:14" s="96" customFormat="1" ht="14.25" customHeight="1">
      <c r="A33" s="445" t="s">
        <v>224</v>
      </c>
      <c r="B33" s="447"/>
      <c r="C33" s="557"/>
      <c r="D33" s="445"/>
      <c r="E33" s="117"/>
      <c r="F33" s="117"/>
      <c r="G33" s="117"/>
      <c r="H33" s="287">
        <f>'TAR_Tab 3_Nacalculaties + UI'!C65</f>
        <v>-523335.30000000075</v>
      </c>
      <c r="I33" s="474"/>
      <c r="J33" s="339"/>
      <c r="K33" s="138"/>
      <c r="L33" s="421">
        <f t="shared" si="0"/>
        <v>-566039.46048000036</v>
      </c>
      <c r="M33" s="461">
        <v>0</v>
      </c>
      <c r="N33" s="285">
        <f>L33</f>
        <v>-566039.46048000036</v>
      </c>
    </row>
    <row r="34" spans="1:14" s="96" customFormat="1" ht="14.25" customHeight="1">
      <c r="A34" s="443"/>
      <c r="B34" s="444"/>
      <c r="C34" s="97"/>
      <c r="D34" s="445"/>
      <c r="E34" s="102"/>
      <c r="F34" s="98"/>
      <c r="G34" s="87"/>
      <c r="H34" s="87"/>
      <c r="I34" s="87"/>
      <c r="J34" s="340"/>
      <c r="K34" s="138"/>
      <c r="L34" s="107"/>
      <c r="M34" s="107"/>
      <c r="N34" s="117"/>
    </row>
    <row r="35" spans="1:14" s="96" customFormat="1" ht="14.25" customHeight="1">
      <c r="A35" s="639" t="s">
        <v>109</v>
      </c>
      <c r="B35" s="640"/>
      <c r="C35" s="557"/>
      <c r="D35" s="193"/>
      <c r="E35" s="102"/>
      <c r="F35" s="98"/>
      <c r="G35" s="102"/>
      <c r="H35" s="102"/>
      <c r="I35" s="87"/>
      <c r="J35" s="340"/>
      <c r="K35" s="138"/>
      <c r="L35" s="70"/>
      <c r="M35" s="70"/>
      <c r="N35" s="98"/>
    </row>
    <row r="36" spans="1:14" s="96" customFormat="1" ht="14.25" customHeight="1">
      <c r="A36" s="635" t="s">
        <v>163</v>
      </c>
      <c r="B36" s="636"/>
      <c r="C36" s="558"/>
      <c r="D36" s="194"/>
      <c r="E36" s="87"/>
      <c r="F36" s="98"/>
      <c r="G36" s="102"/>
      <c r="H36" s="102"/>
      <c r="I36" s="286">
        <f>'TAR_Tab 3_Nacalculaties + UI'!D69</f>
        <v>117644</v>
      </c>
      <c r="J36" s="286">
        <f>'TAR_Tab 3_Nacalculaties + UI'!E69</f>
        <v>14061728.000954226</v>
      </c>
      <c r="K36" s="138"/>
      <c r="L36" s="421">
        <f>J36+I36*(1+I49)</f>
        <v>14184077.760954225</v>
      </c>
      <c r="M36" s="285">
        <f>L36</f>
        <v>14184077.760954225</v>
      </c>
      <c r="N36" s="98"/>
    </row>
    <row r="37" spans="1:14" s="96" customFormat="1" ht="14.25" customHeight="1">
      <c r="A37" s="635" t="s">
        <v>162</v>
      </c>
      <c r="B37" s="636"/>
      <c r="C37" s="558"/>
      <c r="D37" s="102"/>
      <c r="E37" s="87"/>
      <c r="F37" s="117"/>
      <c r="G37" s="476"/>
      <c r="H37" s="286">
        <f>'TAR_Tab 3_Nacalculaties + UI'!C70</f>
        <v>1165239</v>
      </c>
      <c r="I37" s="286">
        <f>'TAR_Tab 3_Nacalculaties + UI'!D70</f>
        <v>2006539</v>
      </c>
      <c r="J37" s="286">
        <f>'TAR_Tab 3_Nacalculaties + UI'!E70</f>
        <v>5943425</v>
      </c>
      <c r="K37" s="138"/>
      <c r="L37" s="421">
        <f>H37*(1+H49)+I37*(1+I49)+J37</f>
        <v>9290548.0623999983</v>
      </c>
      <c r="M37" s="461">
        <v>0</v>
      </c>
      <c r="N37" s="285">
        <f>L37</f>
        <v>9290548.0623999983</v>
      </c>
    </row>
    <row r="38" spans="1:14" s="96" customFormat="1" ht="14.25" customHeight="1">
      <c r="A38" s="481" t="s">
        <v>286</v>
      </c>
      <c r="B38" s="482"/>
      <c r="C38" s="558"/>
      <c r="D38" s="102"/>
      <c r="E38" s="87"/>
      <c r="F38" s="117"/>
      <c r="G38" s="490"/>
      <c r="H38" s="490"/>
      <c r="I38" s="491"/>
      <c r="J38" s="286">
        <f>'TAR_Tab 3_Nacalculaties + UI'!E75</f>
        <v>15279135.550325138</v>
      </c>
      <c r="K38" s="138"/>
      <c r="L38" s="421">
        <f>J38</f>
        <v>15279135.550325138</v>
      </c>
      <c r="M38" s="461">
        <v>0</v>
      </c>
      <c r="N38" s="285">
        <f>L38</f>
        <v>15279135.550325138</v>
      </c>
    </row>
    <row r="39" spans="1:14" s="96" customFormat="1" ht="14.25" customHeight="1">
      <c r="A39" s="652" t="s">
        <v>294</v>
      </c>
      <c r="B39" s="653"/>
      <c r="C39" s="115"/>
      <c r="D39" s="115"/>
      <c r="E39" s="115"/>
      <c r="F39" s="115"/>
      <c r="G39" s="115">
        <v>-525077.44999999995</v>
      </c>
      <c r="H39" s="115"/>
      <c r="I39" s="115"/>
      <c r="J39" s="115"/>
      <c r="K39" s="108"/>
      <c r="L39" s="115">
        <f>G39*(1+G49)</f>
        <v>-586376.15231478971</v>
      </c>
      <c r="M39" s="115"/>
      <c r="N39" s="115">
        <f>L39</f>
        <v>-586376.15231478971</v>
      </c>
    </row>
    <row r="40" spans="1:14" s="96" customFormat="1" ht="14.25" customHeight="1">
      <c r="A40" s="466" t="s">
        <v>295</v>
      </c>
      <c r="B40" s="467"/>
      <c r="C40" s="115">
        <v>-1036472</v>
      </c>
      <c r="D40" s="115"/>
      <c r="E40" s="115"/>
      <c r="F40" s="115"/>
      <c r="G40" s="115">
        <v>-3195.8400000000256</v>
      </c>
      <c r="H40" s="115"/>
      <c r="I40" s="115"/>
      <c r="J40" s="115"/>
      <c r="K40" s="108"/>
      <c r="L40" s="115">
        <f>C40*(1+C49)+E40*(1+E49)+F40*(1+F49)+G40*(1+G49)</f>
        <v>-1287119.1993897299</v>
      </c>
      <c r="M40" s="115"/>
      <c r="N40" s="115">
        <f>L40</f>
        <v>-1287119.1993897299</v>
      </c>
    </row>
    <row r="41" spans="1:14" s="96" customFormat="1" ht="14.25" customHeight="1">
      <c r="A41" s="556" t="s">
        <v>296</v>
      </c>
      <c r="B41" s="574"/>
      <c r="C41" s="115"/>
      <c r="D41" s="115"/>
      <c r="E41" s="115"/>
      <c r="F41" s="115"/>
      <c r="G41" s="115">
        <v>100796</v>
      </c>
      <c r="H41" s="115">
        <v>1096753</v>
      </c>
      <c r="I41" s="115"/>
      <c r="J41" s="115"/>
      <c r="K41" s="564"/>
      <c r="L41" s="115">
        <f>G41*(1+G49)+H41*(1+H49)</f>
        <v>1298811.1926722254</v>
      </c>
      <c r="M41" s="115">
        <f>L41</f>
        <v>1298811.1926722254</v>
      </c>
      <c r="N41" s="115"/>
    </row>
    <row r="42" spans="1:14" s="103" customFormat="1" ht="14.25" customHeight="1">
      <c r="A42" s="639" t="s">
        <v>52</v>
      </c>
      <c r="B42" s="640"/>
      <c r="C42" s="557"/>
      <c r="D42" s="193"/>
      <c r="E42" s="102"/>
      <c r="F42" s="193"/>
      <c r="G42" s="102"/>
      <c r="H42" s="87"/>
      <c r="I42" s="87"/>
      <c r="J42" s="87"/>
      <c r="K42" s="27"/>
      <c r="L42" s="70"/>
      <c r="M42" s="70"/>
      <c r="N42" s="98"/>
    </row>
    <row r="43" spans="1:14" s="96" customFormat="1" ht="14.25" customHeight="1">
      <c r="A43" s="637" t="s">
        <v>46</v>
      </c>
      <c r="B43" s="638"/>
      <c r="C43" s="557"/>
      <c r="D43" s="445"/>
      <c r="E43" s="445"/>
      <c r="F43" s="445"/>
      <c r="G43" s="102"/>
      <c r="H43" s="285">
        <f>H27</f>
        <v>15568613.93682301</v>
      </c>
      <c r="I43" s="87"/>
      <c r="J43" s="87"/>
      <c r="K43" s="138"/>
      <c r="L43" s="70"/>
      <c r="M43" s="70"/>
      <c r="N43" s="98"/>
    </row>
    <row r="44" spans="1:14" s="96" customFormat="1" ht="14.25" customHeight="1" thickBot="1">
      <c r="A44" s="637" t="s">
        <v>253</v>
      </c>
      <c r="B44" s="638"/>
      <c r="C44" s="557"/>
      <c r="D44" s="445"/>
      <c r="E44" s="445"/>
      <c r="F44" s="445"/>
      <c r="G44" s="121"/>
      <c r="H44" s="288">
        <f>J99</f>
        <v>6.0596058827298682E-2</v>
      </c>
      <c r="I44" s="87"/>
      <c r="J44" s="87"/>
      <c r="K44" s="138"/>
      <c r="L44" s="70"/>
      <c r="M44" s="70"/>
      <c r="N44" s="98"/>
    </row>
    <row r="45" spans="1:14" s="96" customFormat="1" ht="14.25" customHeight="1" thickTop="1">
      <c r="A45" s="637" t="s">
        <v>254</v>
      </c>
      <c r="B45" s="638"/>
      <c r="C45" s="557"/>
      <c r="D45" s="445"/>
      <c r="E45" s="445"/>
      <c r="F45" s="445"/>
      <c r="G45" s="102"/>
      <c r="H45" s="499">
        <f>H43*(1+H44)</f>
        <v>16512010.582798239</v>
      </c>
      <c r="I45" s="101"/>
      <c r="J45" s="101"/>
      <c r="K45" s="138"/>
      <c r="L45" s="70"/>
      <c r="M45" s="70"/>
      <c r="N45" s="98"/>
    </row>
    <row r="46" spans="1:14" s="103" customFormat="1" ht="14.25" customHeight="1">
      <c r="A46" s="637" t="s">
        <v>255</v>
      </c>
      <c r="B46" s="638"/>
      <c r="C46" s="557"/>
      <c r="D46" s="445"/>
      <c r="E46" s="97"/>
      <c r="F46" s="445"/>
      <c r="G46" s="97"/>
      <c r="H46" s="27"/>
      <c r="I46" s="98"/>
      <c r="J46" s="285">
        <f>H45</f>
        <v>16512010.582798239</v>
      </c>
      <c r="K46" s="27"/>
      <c r="L46" s="70"/>
      <c r="M46" s="70"/>
      <c r="N46" s="98"/>
    </row>
    <row r="47" spans="1:14" s="96" customFormat="1" ht="14.25" customHeight="1">
      <c r="A47" s="637"/>
      <c r="B47" s="638"/>
      <c r="C47" s="557"/>
      <c r="D47" s="445"/>
      <c r="E47" s="102"/>
      <c r="F47" s="445"/>
      <c r="G47" s="337"/>
      <c r="H47" s="104"/>
      <c r="I47" s="104"/>
      <c r="J47" s="104"/>
      <c r="K47" s="108"/>
      <c r="L47" s="70"/>
      <c r="M47" s="70"/>
      <c r="N47" s="98"/>
    </row>
    <row r="48" spans="1:14" s="96" customFormat="1" ht="14.25" customHeight="1">
      <c r="A48" s="637" t="s">
        <v>47</v>
      </c>
      <c r="B48" s="638"/>
      <c r="C48" s="88">
        <f>C39+C40</f>
        <v>-1036472</v>
      </c>
      <c r="D48" s="88">
        <f>D39+D40</f>
        <v>0</v>
      </c>
      <c r="E48" s="88">
        <f>E39+E40</f>
        <v>0</v>
      </c>
      <c r="F48" s="88">
        <f>F39+F40</f>
        <v>0</v>
      </c>
      <c r="G48" s="88">
        <f>G39+G40+G41</f>
        <v>-427477.29000000004</v>
      </c>
      <c r="H48" s="88">
        <f>SUM(H28:H41)</f>
        <v>-12781173.836173233</v>
      </c>
      <c r="I48" s="88">
        <f>SUM(I28:I40)</f>
        <v>2124183</v>
      </c>
      <c r="J48" s="87"/>
      <c r="K48" s="108"/>
      <c r="L48" s="70"/>
      <c r="M48" s="70"/>
      <c r="N48" s="98"/>
    </row>
    <row r="49" spans="1:16" s="96" customFormat="1" ht="14.25" customHeight="1" thickBot="1">
      <c r="A49" s="637" t="s">
        <v>256</v>
      </c>
      <c r="B49" s="638"/>
      <c r="C49" s="288">
        <f>J91</f>
        <v>0.23838393122342594</v>
      </c>
      <c r="D49" s="288">
        <f>J92</f>
        <v>0.20744387127254593</v>
      </c>
      <c r="E49" s="288">
        <f>J93</f>
        <v>0.17799402075370341</v>
      </c>
      <c r="F49" s="288">
        <f>J94</f>
        <v>0.14674892008649953</v>
      </c>
      <c r="G49" s="288">
        <f>J95</f>
        <v>0.11674221072489366</v>
      </c>
      <c r="H49" s="288">
        <f>J96</f>
        <v>8.1599999999999229E-2</v>
      </c>
      <c r="I49" s="288">
        <f>J97</f>
        <v>3.9999999999999591E-2</v>
      </c>
      <c r="J49" s="87"/>
      <c r="K49" s="138"/>
      <c r="L49" s="70"/>
      <c r="M49" s="70"/>
      <c r="N49" s="98"/>
      <c r="P49" s="576"/>
    </row>
    <row r="50" spans="1:16" s="96" customFormat="1" ht="14.25" customHeight="1" thickTop="1">
      <c r="A50" s="637" t="s">
        <v>254</v>
      </c>
      <c r="B50" s="638"/>
      <c r="C50" s="90">
        <f t="shared" ref="C50:I50" si="1">C48*(1+C49)</f>
        <v>-1283550.2699630067</v>
      </c>
      <c r="D50" s="90">
        <f t="shared" si="1"/>
        <v>0</v>
      </c>
      <c r="E50" s="90">
        <f t="shared" si="1"/>
        <v>0</v>
      </c>
      <c r="F50" s="90">
        <f t="shared" si="1"/>
        <v>0</v>
      </c>
      <c r="G50" s="90">
        <f t="shared" si="1"/>
        <v>-477381.9338692865</v>
      </c>
      <c r="H50" s="90">
        <f t="shared" si="1"/>
        <v>-13824117.621204959</v>
      </c>
      <c r="I50" s="90">
        <f t="shared" si="1"/>
        <v>2209150.3199999989</v>
      </c>
      <c r="J50" s="101"/>
      <c r="K50" s="138"/>
      <c r="L50" s="70"/>
      <c r="M50" s="70"/>
      <c r="N50" s="98"/>
    </row>
    <row r="51" spans="1:16" s="96" customFormat="1" ht="14.25" customHeight="1">
      <c r="A51" s="637" t="s">
        <v>255</v>
      </c>
      <c r="B51" s="638"/>
      <c r="C51" s="557"/>
      <c r="D51" s="445"/>
      <c r="E51" s="102"/>
      <c r="F51" s="102"/>
      <c r="G51" s="86"/>
      <c r="H51" s="108"/>
      <c r="I51" s="492"/>
      <c r="J51" s="88">
        <f>SUM(C50:I50)</f>
        <v>-13375899.505037254</v>
      </c>
      <c r="K51" s="108"/>
      <c r="L51" s="70"/>
      <c r="M51" s="70"/>
      <c r="N51" s="98"/>
    </row>
    <row r="52" spans="1:16" s="96" customFormat="1" ht="14.25" customHeight="1">
      <c r="A52" s="443"/>
      <c r="B52" s="444"/>
      <c r="C52" s="97"/>
      <c r="D52" s="445"/>
      <c r="E52" s="97"/>
      <c r="F52" s="98"/>
      <c r="G52" s="86"/>
      <c r="H52" s="97"/>
      <c r="I52" s="86"/>
      <c r="J52" s="86"/>
      <c r="K52" s="108"/>
      <c r="L52" s="70"/>
      <c r="M52" s="70"/>
      <c r="N52" s="98"/>
    </row>
    <row r="53" spans="1:16" s="96" customFormat="1" ht="14.25" customHeight="1">
      <c r="A53" s="657" t="s">
        <v>159</v>
      </c>
      <c r="B53" s="658"/>
      <c r="C53" s="557"/>
      <c r="D53" s="193"/>
      <c r="E53" s="97"/>
      <c r="F53" s="98"/>
      <c r="G53" s="86"/>
      <c r="H53" s="97"/>
      <c r="I53" s="86"/>
      <c r="J53" s="86"/>
      <c r="K53" s="289"/>
      <c r="L53" s="70"/>
      <c r="M53" s="70"/>
      <c r="N53" s="98"/>
    </row>
    <row r="54" spans="1:16" s="96" customFormat="1" ht="14.25" customHeight="1">
      <c r="A54" s="637" t="s">
        <v>75</v>
      </c>
      <c r="B54" s="638"/>
      <c r="C54" s="557"/>
      <c r="D54" s="445"/>
      <c r="E54" s="102"/>
      <c r="F54" s="98"/>
      <c r="G54" s="98"/>
      <c r="H54" s="107"/>
      <c r="I54" s="107"/>
      <c r="J54" s="115">
        <v>-760931.19979381165</v>
      </c>
      <c r="K54" s="108"/>
      <c r="L54" s="421">
        <f>J54</f>
        <v>-760931.19979381165</v>
      </c>
      <c r="M54" s="427">
        <f>L54</f>
        <v>-760931.19979381165</v>
      </c>
      <c r="N54" s="460">
        <v>0</v>
      </c>
    </row>
    <row r="55" spans="1:16" ht="14.25" customHeight="1">
      <c r="A55" s="637" t="s">
        <v>76</v>
      </c>
      <c r="B55" s="638"/>
      <c r="C55" s="557"/>
      <c r="D55" s="445"/>
      <c r="E55" s="102"/>
      <c r="F55" s="98"/>
      <c r="G55" s="98"/>
      <c r="H55" s="107"/>
      <c r="I55" s="107"/>
      <c r="J55" s="115">
        <v>-23780904.070206188</v>
      </c>
      <c r="L55" s="421">
        <f>J55</f>
        <v>-23780904.070206188</v>
      </c>
      <c r="M55" s="461">
        <v>0</v>
      </c>
      <c r="N55" s="285">
        <f>L55</f>
        <v>-23780904.070206188</v>
      </c>
    </row>
    <row r="56" spans="1:16" s="96" customFormat="1" ht="13.5" customHeight="1">
      <c r="A56" s="465" t="s">
        <v>260</v>
      </c>
      <c r="B56" s="444"/>
      <c r="C56" s="97"/>
      <c r="D56" s="445"/>
      <c r="E56" s="102"/>
      <c r="F56" s="98"/>
      <c r="G56" s="86"/>
      <c r="H56" s="97"/>
      <c r="I56" s="97"/>
      <c r="J56" s="115">
        <v>14578185.512015998</v>
      </c>
      <c r="K56" s="108"/>
      <c r="L56" s="421">
        <f>J56</f>
        <v>14578185.512015998</v>
      </c>
      <c r="M56" s="461">
        <v>0</v>
      </c>
      <c r="N56" s="285">
        <f>L56</f>
        <v>14578185.512015998</v>
      </c>
    </row>
    <row r="57" spans="1:16" s="96" customFormat="1" ht="13.5" customHeight="1">
      <c r="A57" s="470"/>
      <c r="B57" s="471"/>
      <c r="C57" s="97"/>
      <c r="D57" s="472"/>
      <c r="E57" s="102"/>
      <c r="F57" s="98"/>
      <c r="G57" s="86"/>
      <c r="H57" s="97"/>
      <c r="I57" s="86"/>
      <c r="J57" s="474"/>
      <c r="K57" s="27"/>
      <c r="L57" s="475"/>
      <c r="M57" s="70"/>
      <c r="N57" s="476"/>
    </row>
    <row r="58" spans="1:16" s="96" customFormat="1" ht="13.5" customHeight="1">
      <c r="A58" s="639" t="s">
        <v>177</v>
      </c>
      <c r="B58" s="640"/>
      <c r="C58" s="557"/>
      <c r="D58" s="472"/>
      <c r="E58" s="102"/>
      <c r="F58" s="98"/>
      <c r="G58" s="86"/>
      <c r="H58" s="97"/>
      <c r="I58" s="97"/>
      <c r="J58" s="476"/>
      <c r="K58" s="27"/>
      <c r="L58" s="475"/>
      <c r="M58" s="70"/>
      <c r="N58" s="476"/>
    </row>
    <row r="59" spans="1:16" s="96" customFormat="1" ht="13.5" customHeight="1">
      <c r="A59" s="470" t="s">
        <v>178</v>
      </c>
      <c r="B59" s="471"/>
      <c r="C59" s="97"/>
      <c r="D59" s="472"/>
      <c r="E59" s="102"/>
      <c r="F59" s="98"/>
      <c r="G59" s="86"/>
      <c r="H59" s="97"/>
      <c r="I59" s="476"/>
      <c r="J59" s="115">
        <f>-129857000</f>
        <v>-129857000</v>
      </c>
      <c r="K59" s="101"/>
      <c r="L59" s="421">
        <f>J59</f>
        <v>-129857000</v>
      </c>
      <c r="M59" s="285">
        <f>L59</f>
        <v>-129857000</v>
      </c>
      <c r="N59" s="460">
        <v>0</v>
      </c>
    </row>
    <row r="60" spans="1:16" s="96" customFormat="1" ht="13.5" customHeight="1">
      <c r="A60" s="470"/>
      <c r="B60" s="471"/>
      <c r="C60" s="97"/>
      <c r="D60" s="472"/>
      <c r="E60" s="102"/>
      <c r="F60" s="98"/>
      <c r="G60" s="86"/>
      <c r="H60" s="97"/>
      <c r="I60" s="86"/>
      <c r="J60" s="474"/>
      <c r="K60" s="27"/>
      <c r="L60" s="497"/>
      <c r="M60" s="498"/>
      <c r="N60" s="476"/>
    </row>
    <row r="61" spans="1:16" s="96" customFormat="1" ht="13.5" customHeight="1">
      <c r="A61" s="639" t="s">
        <v>257</v>
      </c>
      <c r="B61" s="640"/>
      <c r="C61" s="557"/>
      <c r="D61" s="486"/>
      <c r="E61" s="102"/>
      <c r="F61" s="98"/>
      <c r="G61" s="86"/>
      <c r="H61" s="97"/>
      <c r="I61" s="86"/>
      <c r="J61" s="490"/>
      <c r="K61" s="27"/>
      <c r="L61" s="475"/>
      <c r="M61" s="70"/>
      <c r="N61" s="476"/>
    </row>
    <row r="62" spans="1:16" s="96" customFormat="1" ht="13.5" customHeight="1">
      <c r="A62" s="484" t="s">
        <v>258</v>
      </c>
      <c r="B62" s="485"/>
      <c r="C62" s="97"/>
      <c r="D62" s="486"/>
      <c r="E62" s="102"/>
      <c r="F62" s="98"/>
      <c r="G62" s="86"/>
      <c r="H62" s="97"/>
      <c r="I62" s="86"/>
      <c r="J62" s="286">
        <f>'TAR_Tab 6_Inkomsten SO 2016'!I44</f>
        <v>202557731.85339713</v>
      </c>
      <c r="K62" s="108"/>
      <c r="L62" s="285">
        <f>J62</f>
        <v>202557731.85339713</v>
      </c>
      <c r="M62" s="285">
        <f>L62</f>
        <v>202557731.85339713</v>
      </c>
      <c r="N62" s="476"/>
    </row>
    <row r="63" spans="1:16" s="96" customFormat="1" ht="13.5" customHeight="1">
      <c r="A63" s="484"/>
      <c r="B63" s="485"/>
      <c r="C63" s="97"/>
      <c r="D63" s="486"/>
      <c r="E63" s="102"/>
      <c r="F63" s="98"/>
      <c r="G63" s="86"/>
      <c r="H63" s="97"/>
      <c r="I63" s="86"/>
      <c r="J63" s="474"/>
      <c r="K63" s="27"/>
      <c r="L63" s="497"/>
      <c r="M63" s="498"/>
      <c r="N63" s="476"/>
    </row>
    <row r="64" spans="1:16" s="96" customFormat="1" ht="14.25" customHeight="1">
      <c r="A64" s="639" t="s">
        <v>165</v>
      </c>
      <c r="B64" s="654"/>
      <c r="C64" s="193"/>
      <c r="D64" s="193"/>
      <c r="E64" s="102"/>
      <c r="F64" s="98"/>
      <c r="G64" s="86"/>
      <c r="H64" s="97"/>
      <c r="I64" s="86"/>
      <c r="J64" s="340"/>
      <c r="K64" s="108"/>
      <c r="L64" s="107"/>
      <c r="M64" s="107"/>
      <c r="N64" s="117"/>
    </row>
    <row r="65" spans="1:16" ht="14.25" customHeight="1">
      <c r="A65" s="655" t="s">
        <v>259</v>
      </c>
      <c r="B65" s="656"/>
      <c r="C65" s="102"/>
      <c r="D65" s="486"/>
      <c r="E65" s="102"/>
      <c r="F65" s="98"/>
      <c r="G65" s="98"/>
      <c r="H65" s="107"/>
      <c r="I65" s="107"/>
      <c r="J65" s="341">
        <f>SUM(J24:J62)</f>
        <v>467926153.04330879</v>
      </c>
      <c r="L65" s="341">
        <f>SUM(L24:L62)</f>
        <v>467926153.04330879</v>
      </c>
      <c r="M65" s="341">
        <f>SUM(M24:M62)</f>
        <v>209751400.12445346</v>
      </c>
      <c r="N65" s="341">
        <f>SUM(N24:N62)</f>
        <v>258174752.91885531</v>
      </c>
      <c r="O65" s="27"/>
      <c r="P65" s="27"/>
    </row>
    <row r="66" spans="1:16" ht="14.25" customHeight="1">
      <c r="A66" s="105"/>
      <c r="B66" s="92"/>
      <c r="C66" s="300"/>
      <c r="D66" s="300"/>
      <c r="E66" s="92"/>
      <c r="F66" s="203"/>
      <c r="G66" s="93"/>
      <c r="H66" s="93"/>
      <c r="I66" s="93"/>
      <c r="J66" s="93"/>
      <c r="K66" s="106"/>
      <c r="L66" s="435"/>
      <c r="M66" s="435"/>
      <c r="N66" s="436"/>
    </row>
    <row r="67" spans="1:16" ht="14.25" customHeight="1">
      <c r="A67" s="443"/>
      <c r="B67" s="444"/>
      <c r="D67" s="444"/>
      <c r="E67" s="111"/>
      <c r="F67" s="111"/>
      <c r="G67" s="111"/>
      <c r="H67" s="111"/>
      <c r="J67" s="444"/>
      <c r="L67" s="565"/>
      <c r="N67" s="101"/>
    </row>
    <row r="68" spans="1:16" ht="18">
      <c r="A68" s="644" t="s">
        <v>58</v>
      </c>
      <c r="B68" s="659"/>
      <c r="C68" s="94">
        <v>2009</v>
      </c>
      <c r="D68" s="94">
        <v>2010</v>
      </c>
      <c r="E68" s="94">
        <v>2011</v>
      </c>
      <c r="F68" s="95">
        <v>2012</v>
      </c>
      <c r="G68" s="95">
        <v>2013</v>
      </c>
      <c r="H68" s="95">
        <v>2014</v>
      </c>
      <c r="I68" s="81">
        <v>2015</v>
      </c>
      <c r="J68" s="324">
        <v>2016</v>
      </c>
      <c r="K68" s="283"/>
      <c r="L68" s="283"/>
      <c r="M68" s="283"/>
      <c r="N68" s="431"/>
    </row>
    <row r="69" spans="1:16" ht="14.25" customHeight="1">
      <c r="A69" s="107"/>
      <c r="B69" s="27"/>
      <c r="C69" s="559"/>
      <c r="D69" s="304"/>
      <c r="E69" s="304"/>
      <c r="F69" s="303"/>
      <c r="G69" s="195"/>
      <c r="H69" s="195"/>
      <c r="I69" s="184"/>
      <c r="J69" s="184"/>
      <c r="N69" s="101"/>
    </row>
    <row r="70" spans="1:16" ht="14.25" customHeight="1">
      <c r="A70" s="637" t="s">
        <v>25</v>
      </c>
      <c r="B70" s="648"/>
      <c r="C70" s="121">
        <v>4.9000000000000002E-2</v>
      </c>
      <c r="D70" s="121">
        <v>2.5000000000000001E-2</v>
      </c>
      <c r="E70" s="121">
        <v>2.5000000000000001E-2</v>
      </c>
      <c r="F70" s="121">
        <v>2.8500000000000001E-2</v>
      </c>
      <c r="G70" s="121">
        <v>0.03</v>
      </c>
      <c r="H70" s="121">
        <v>0.03</v>
      </c>
      <c r="I70" s="319">
        <v>0.04</v>
      </c>
      <c r="J70" s="323">
        <v>0.04</v>
      </c>
      <c r="N70" s="101"/>
    </row>
    <row r="71" spans="1:16" ht="14.25" customHeight="1">
      <c r="A71" s="637" t="s">
        <v>26</v>
      </c>
      <c r="B71" s="648"/>
      <c r="C71" s="121">
        <v>3.5000000000000003E-2</v>
      </c>
      <c r="D71" s="121">
        <v>2.5000000000000001E-2</v>
      </c>
      <c r="E71" s="121">
        <v>2.5000000000000001E-2</v>
      </c>
      <c r="F71" s="121">
        <v>2.3E-2</v>
      </c>
      <c r="G71" s="121">
        <v>0.03</v>
      </c>
      <c r="H71" s="121">
        <v>0.04</v>
      </c>
      <c r="I71" s="319">
        <v>0.04</v>
      </c>
      <c r="J71" s="323">
        <v>0.04</v>
      </c>
      <c r="N71" s="101"/>
    </row>
    <row r="72" spans="1:16" ht="14.25" customHeight="1">
      <c r="A72" s="637" t="s">
        <v>27</v>
      </c>
      <c r="B72" s="648"/>
      <c r="C72" s="121">
        <v>2.75E-2</v>
      </c>
      <c r="D72" s="121">
        <v>2.5000000000000001E-2</v>
      </c>
      <c r="E72" s="121">
        <v>2.75E-2</v>
      </c>
      <c r="F72" s="121">
        <v>2.5000000000000001E-2</v>
      </c>
      <c r="G72" s="121">
        <v>0.03</v>
      </c>
      <c r="H72" s="121">
        <v>0.04</v>
      </c>
      <c r="I72" s="121">
        <v>0.04</v>
      </c>
      <c r="J72" s="121"/>
      <c r="N72" s="101"/>
    </row>
    <row r="73" spans="1:16" ht="14.25" customHeight="1">
      <c r="A73" s="637" t="s">
        <v>28</v>
      </c>
      <c r="B73" s="648"/>
      <c r="C73" s="121">
        <v>2.5000000000000001E-2</v>
      </c>
      <c r="D73" s="121">
        <v>2.5000000000000001E-2</v>
      </c>
      <c r="E73" s="121">
        <v>0.03</v>
      </c>
      <c r="F73" s="319">
        <v>2.2499999999999999E-2</v>
      </c>
      <c r="G73" s="121">
        <v>0.03</v>
      </c>
      <c r="H73" s="121">
        <v>0.04</v>
      </c>
      <c r="I73" s="121">
        <v>0.04</v>
      </c>
      <c r="J73" s="121"/>
      <c r="N73" s="101"/>
    </row>
    <row r="74" spans="1:16" ht="14.25" customHeight="1">
      <c r="A74" s="637"/>
      <c r="B74" s="648"/>
      <c r="C74" s="97"/>
      <c r="D74" s="117"/>
      <c r="E74" s="117"/>
      <c r="F74" s="101"/>
      <c r="G74" s="184"/>
      <c r="H74" s="184"/>
      <c r="I74" s="184"/>
      <c r="J74" s="184"/>
      <c r="N74" s="101"/>
    </row>
    <row r="75" spans="1:16" ht="14.25" customHeight="1">
      <c r="A75" s="544" t="s">
        <v>288</v>
      </c>
      <c r="B75" s="546"/>
      <c r="C75" s="97"/>
      <c r="D75" s="130">
        <f>(1+C72)^(1/4)*(1+C73)^(1/4)*(1+D70)^(1/4)*(1+D71)^(1/4)-1</f>
        <v>2.5624429165615581E-2</v>
      </c>
      <c r="E75" s="101"/>
      <c r="F75" s="101"/>
      <c r="G75" s="563"/>
      <c r="H75" s="184"/>
      <c r="I75" s="184"/>
      <c r="J75" s="184"/>
      <c r="N75" s="101"/>
    </row>
    <row r="76" spans="1:16" ht="14.25" customHeight="1">
      <c r="A76" s="443" t="s">
        <v>77</v>
      </c>
      <c r="B76" s="444"/>
      <c r="C76" s="97"/>
      <c r="D76" s="117"/>
      <c r="E76" s="130">
        <f>(1+D72)^(1/4)*(1+D73)^(1/4)*(1+E70)^(1/4)*(1+E71)^(1/4)-1</f>
        <v>2.5000000000000133E-2</v>
      </c>
      <c r="F76" s="101"/>
      <c r="G76" s="101"/>
      <c r="H76" s="184"/>
      <c r="I76" s="184"/>
      <c r="J76" s="184"/>
      <c r="N76" s="101"/>
    </row>
    <row r="77" spans="1:16" ht="14.25" customHeight="1">
      <c r="A77" s="528" t="s">
        <v>72</v>
      </c>
      <c r="B77" s="529"/>
      <c r="C77" s="97"/>
      <c r="D77" s="117"/>
      <c r="E77" s="117"/>
      <c r="F77" s="130">
        <f>(1+E72)^(1/4)*(1+E73)^(1/4)*(1+F70)^(1/4)*(1+F71)^(1/4)-1</f>
        <v>2.7246679826693931E-2</v>
      </c>
      <c r="G77" s="101"/>
      <c r="H77" s="184"/>
      <c r="I77" s="184"/>
      <c r="J77" s="184"/>
      <c r="N77" s="101"/>
    </row>
    <row r="78" spans="1:16" ht="14.25" customHeight="1">
      <c r="A78" s="528" t="s">
        <v>79</v>
      </c>
      <c r="B78" s="529"/>
      <c r="C78" s="97"/>
      <c r="D78" s="117"/>
      <c r="E78" s="117"/>
      <c r="F78" s="117"/>
      <c r="G78" s="130">
        <f>(1+F72)^(1/4)*(1+F73)^(1/4)*(1+G70)^(1/4)*(1+G71)^(1/4)-1</f>
        <v>2.6869862241643006E-2</v>
      </c>
      <c r="H78" s="184"/>
      <c r="I78" s="184"/>
      <c r="J78" s="184"/>
      <c r="N78" s="101"/>
    </row>
    <row r="79" spans="1:16" ht="14.25" customHeight="1">
      <c r="A79" s="528" t="s">
        <v>116</v>
      </c>
      <c r="B79" s="529"/>
      <c r="C79" s="97"/>
      <c r="D79" s="117"/>
      <c r="E79" s="117"/>
      <c r="F79" s="117"/>
      <c r="G79" s="117"/>
      <c r="H79" s="122">
        <f>(1+G72)^(1/4)*(1+G73)^(1/4)*(1+H70)^(1/4)*(1+H71)^(1/4)-1</f>
        <v>3.2490949264880387E-2</v>
      </c>
      <c r="I79" s="121"/>
      <c r="J79" s="121"/>
      <c r="N79" s="101"/>
    </row>
    <row r="80" spans="1:16" s="326" customFormat="1" ht="14.25" customHeight="1">
      <c r="A80" s="528" t="s">
        <v>160</v>
      </c>
      <c r="B80" s="529"/>
      <c r="C80" s="97"/>
      <c r="D80" s="327"/>
      <c r="E80" s="327"/>
      <c r="G80" s="327"/>
      <c r="H80" s="328"/>
      <c r="I80" s="122">
        <f>(1+H72)^(1/4)*(1+H73)^(1/4)*(1+I70)^(1/4)*(1+I71)^(1/4)-1</f>
        <v>3.9999999999999591E-2</v>
      </c>
      <c r="J80" s="327"/>
      <c r="N80" s="433"/>
    </row>
    <row r="81" spans="1:18" s="326" customFormat="1" ht="14.25" customHeight="1">
      <c r="A81" s="479" t="s">
        <v>208</v>
      </c>
      <c r="B81" s="480"/>
      <c r="C81" s="97"/>
      <c r="D81" s="327"/>
      <c r="E81" s="327"/>
      <c r="G81" s="327"/>
      <c r="H81" s="328"/>
      <c r="J81" s="122">
        <f>(1+I72)^(1/4)*(1+I73)^(1/4)*(1+J70)^(1/4)*(1+J71)^(1/4)-1</f>
        <v>3.9999999999999591E-2</v>
      </c>
      <c r="N81" s="433"/>
    </row>
    <row r="82" spans="1:18" ht="14.25" customHeight="1">
      <c r="A82" s="443"/>
      <c r="B82" s="129"/>
      <c r="C82" s="560"/>
      <c r="D82" s="117"/>
      <c r="E82" s="117"/>
      <c r="F82" s="444"/>
      <c r="G82" s="117"/>
      <c r="H82" s="117"/>
      <c r="I82" s="117"/>
      <c r="J82" s="121"/>
      <c r="N82" s="101"/>
    </row>
    <row r="83" spans="1:18" ht="14.25" customHeight="1">
      <c r="A83" s="543" t="s">
        <v>289</v>
      </c>
      <c r="B83" s="129"/>
      <c r="C83" s="560"/>
      <c r="D83" s="130">
        <f>(1+D71)^(1/4)*(1+D72)^(1/4)-1</f>
        <v>1.2422836565829432E-2</v>
      </c>
      <c r="E83" s="101"/>
      <c r="F83" s="546"/>
      <c r="G83" s="117"/>
      <c r="H83" s="117"/>
      <c r="I83" s="117"/>
      <c r="J83" s="121"/>
      <c r="N83" s="101"/>
      <c r="P83" s="571"/>
    </row>
    <row r="84" spans="1:18" ht="14.25" customHeight="1">
      <c r="A84" s="530" t="s">
        <v>78</v>
      </c>
      <c r="B84" s="531"/>
      <c r="C84" s="102"/>
      <c r="D84" s="117"/>
      <c r="E84" s="130">
        <f>(1+E70)^(1/4)*(1+E71)^(1/4)-1</f>
        <v>1.2422836565829432E-2</v>
      </c>
      <c r="F84" s="444"/>
      <c r="G84" s="117"/>
      <c r="H84" s="117"/>
      <c r="I84" s="117"/>
      <c r="J84" s="117"/>
      <c r="N84" s="101"/>
    </row>
    <row r="85" spans="1:18" ht="14.25" customHeight="1">
      <c r="A85" s="530" t="s">
        <v>71</v>
      </c>
      <c r="B85" s="531"/>
      <c r="C85" s="102"/>
      <c r="D85" s="117"/>
      <c r="E85" s="117"/>
      <c r="F85" s="130">
        <f>(1+F70)^(1/4)*(1+F71)^(1/4)-1</f>
        <v>1.279134754711353E-2</v>
      </c>
      <c r="G85" s="117"/>
      <c r="H85" s="117"/>
      <c r="I85" s="117"/>
      <c r="J85" s="117"/>
      <c r="N85" s="101"/>
      <c r="P85" s="566"/>
      <c r="R85" s="569"/>
    </row>
    <row r="86" spans="1:18" ht="14.25" customHeight="1">
      <c r="A86" s="530" t="s">
        <v>80</v>
      </c>
      <c r="B86" s="531"/>
      <c r="C86" s="102"/>
      <c r="D86" s="117"/>
      <c r="E86" s="444"/>
      <c r="F86" s="117"/>
      <c r="G86" s="122">
        <f>(1+G70)^(1/4)*(1+G71)^(1/4)-1</f>
        <v>1.4889156509221735E-2</v>
      </c>
      <c r="H86" s="117"/>
      <c r="I86" s="117"/>
      <c r="J86" s="117"/>
      <c r="N86" s="101"/>
      <c r="P86" s="566"/>
      <c r="R86" s="569"/>
    </row>
    <row r="87" spans="1:18" ht="14.25" customHeight="1">
      <c r="A87" s="530" t="s">
        <v>117</v>
      </c>
      <c r="B87" s="531"/>
      <c r="C87" s="102"/>
      <c r="D87" s="117"/>
      <c r="E87" s="117"/>
      <c r="F87" s="117"/>
      <c r="G87" s="444"/>
      <c r="H87" s="122">
        <f>(1+H70)^(1/4)*(1+H71)^(1/4)-1</f>
        <v>1.7343561750330583E-2</v>
      </c>
      <c r="I87" s="121"/>
      <c r="J87" s="121"/>
      <c r="N87" s="101"/>
      <c r="P87" s="569"/>
    </row>
    <row r="88" spans="1:18" s="326" customFormat="1" ht="14.25" customHeight="1">
      <c r="A88" s="635" t="s">
        <v>161</v>
      </c>
      <c r="B88" s="649"/>
      <c r="C88" s="102"/>
      <c r="D88" s="327"/>
      <c r="E88" s="327"/>
      <c r="F88" s="327"/>
      <c r="G88" s="325"/>
      <c r="H88" s="328"/>
      <c r="I88" s="122">
        <f>(1+I70)^(1/4)*(1+I71)^(1/4)-1</f>
        <v>1.980390271855681E-2</v>
      </c>
      <c r="J88" s="327"/>
      <c r="N88" s="433"/>
    </row>
    <row r="89" spans="1:18" s="326" customFormat="1" ht="14.25" customHeight="1">
      <c r="A89" s="635" t="s">
        <v>209</v>
      </c>
      <c r="B89" s="649"/>
      <c r="C89" s="102"/>
      <c r="D89" s="327"/>
      <c r="E89" s="327"/>
      <c r="F89" s="327"/>
      <c r="G89" s="325"/>
      <c r="H89" s="328"/>
      <c r="J89" s="122">
        <f>(1+J70)^(1/4)*(1+J71)^(1/4)-1</f>
        <v>1.980390271855681E-2</v>
      </c>
      <c r="N89" s="433"/>
    </row>
    <row r="90" spans="1:18" ht="14.25" customHeight="1">
      <c r="A90" s="443"/>
      <c r="B90" s="344"/>
      <c r="C90" s="561"/>
      <c r="D90" s="117"/>
      <c r="E90" s="117"/>
      <c r="F90" s="117"/>
      <c r="G90" s="117"/>
      <c r="H90" s="117"/>
      <c r="I90" s="117"/>
      <c r="J90" s="117"/>
      <c r="N90" s="101"/>
    </row>
    <row r="91" spans="1:18" ht="14.25" customHeight="1">
      <c r="A91" s="544" t="s">
        <v>290</v>
      </c>
      <c r="B91" s="344"/>
      <c r="C91" s="561"/>
      <c r="D91" s="117"/>
      <c r="E91" s="117"/>
      <c r="F91" s="117"/>
      <c r="G91" s="117"/>
      <c r="H91" s="117"/>
      <c r="I91" s="117"/>
      <c r="J91" s="131">
        <f>(1+D75)*(1+E76)*(1+F77)*(1+G78)*(1+H79)*(1+I80)*(1+J81)-1</f>
        <v>0.23838393122342594</v>
      </c>
      <c r="N91" s="101"/>
    </row>
    <row r="92" spans="1:18" ht="14.25" customHeight="1">
      <c r="A92" s="528" t="s">
        <v>210</v>
      </c>
      <c r="B92" s="529"/>
      <c r="C92" s="97"/>
      <c r="D92" s="117"/>
      <c r="E92" s="117"/>
      <c r="F92" s="117"/>
      <c r="G92" s="117"/>
      <c r="H92" s="342"/>
      <c r="I92" s="342"/>
      <c r="J92" s="131">
        <f>(1+E76)*(1+F77)*(1+G78)*(1+H79)*(1+I80)*(1+J81)-1</f>
        <v>0.20744387127254593</v>
      </c>
      <c r="N92" s="101"/>
    </row>
    <row r="93" spans="1:18" ht="14.25" customHeight="1">
      <c r="A93" s="528" t="s">
        <v>211</v>
      </c>
      <c r="B93" s="529"/>
      <c r="C93" s="97"/>
      <c r="D93" s="117"/>
      <c r="E93" s="117"/>
      <c r="F93" s="117"/>
      <c r="G93" s="117"/>
      <c r="H93" s="342"/>
      <c r="I93" s="342"/>
      <c r="J93" s="131">
        <f>(1+F77)*(1+G78)*(1+H79)*(1+I80)*(1+J81)-1</f>
        <v>0.17799402075370341</v>
      </c>
      <c r="N93" s="101"/>
    </row>
    <row r="94" spans="1:18" ht="14.25" customHeight="1">
      <c r="A94" s="528" t="s">
        <v>212</v>
      </c>
      <c r="B94" s="529"/>
      <c r="C94" s="97"/>
      <c r="D94" s="117"/>
      <c r="E94" s="117"/>
      <c r="F94" s="117"/>
      <c r="G94" s="117"/>
      <c r="H94" s="342"/>
      <c r="I94" s="342"/>
      <c r="J94" s="131">
        <f>(1+G78)*(1+H79)*(1+I80)*(1+J81)-1</f>
        <v>0.14674892008649953</v>
      </c>
      <c r="N94" s="101"/>
    </row>
    <row r="95" spans="1:18" ht="14.25" customHeight="1">
      <c r="A95" s="528" t="s">
        <v>213</v>
      </c>
      <c r="B95" s="546"/>
      <c r="C95" s="97"/>
      <c r="D95" s="117"/>
      <c r="E95" s="117"/>
      <c r="F95" s="117"/>
      <c r="G95" s="117"/>
      <c r="H95" s="342"/>
      <c r="I95" s="342"/>
      <c r="J95" s="131">
        <f>(1+H79)*(1+I80)*(1+J81)-1</f>
        <v>0.11674221072489366</v>
      </c>
      <c r="N95" s="101"/>
    </row>
    <row r="96" spans="1:18" ht="14.25" customHeight="1">
      <c r="A96" s="528" t="s">
        <v>214</v>
      </c>
      <c r="B96" s="546"/>
      <c r="C96" s="97"/>
      <c r="D96" s="101"/>
      <c r="E96" s="117"/>
      <c r="F96" s="117"/>
      <c r="G96" s="117"/>
      <c r="H96" s="342"/>
      <c r="I96" s="342"/>
      <c r="J96" s="131">
        <f>(1+I80)*(1+J81)-1</f>
        <v>8.1599999999999229E-2</v>
      </c>
      <c r="N96" s="101"/>
    </row>
    <row r="97" spans="1:14" ht="14.25" customHeight="1">
      <c r="A97" s="479" t="s">
        <v>208</v>
      </c>
      <c r="B97" s="546"/>
      <c r="C97" s="97"/>
      <c r="D97" s="101"/>
      <c r="E97" s="117"/>
      <c r="F97" s="117"/>
      <c r="G97" s="117"/>
      <c r="H97" s="342"/>
      <c r="I97" s="342"/>
      <c r="J97" s="131">
        <f>J81</f>
        <v>3.9999999999999591E-2</v>
      </c>
      <c r="N97" s="101"/>
    </row>
    <row r="98" spans="1:14" ht="14.25" customHeight="1">
      <c r="A98" s="443"/>
      <c r="B98" s="546"/>
      <c r="C98" s="97"/>
      <c r="D98" s="101"/>
      <c r="E98" s="117"/>
      <c r="F98" s="117"/>
      <c r="G98" s="117"/>
      <c r="H98" s="343"/>
      <c r="I98" s="343"/>
      <c r="J98" s="117"/>
      <c r="N98" s="101"/>
    </row>
    <row r="99" spans="1:14" ht="14.25" customHeight="1">
      <c r="A99" s="650" t="s">
        <v>215</v>
      </c>
      <c r="B99" s="651"/>
      <c r="C99" s="562"/>
      <c r="D99" s="299"/>
      <c r="E99" s="299"/>
      <c r="F99" s="203"/>
      <c r="G99" s="329"/>
      <c r="H99" s="330"/>
      <c r="I99" s="330"/>
      <c r="J99" s="204">
        <f>(1+I88)*(1+J81)-1</f>
        <v>6.0596058827298682E-2</v>
      </c>
      <c r="K99" s="106"/>
      <c r="L99" s="106"/>
      <c r="M99" s="106"/>
      <c r="N99" s="329"/>
    </row>
    <row r="100" spans="1:14" ht="14.25" customHeight="1">
      <c r="A100" s="108"/>
      <c r="B100" s="108"/>
      <c r="C100" s="108"/>
      <c r="D100" s="108"/>
      <c r="E100" s="108"/>
      <c r="F100" s="108"/>
      <c r="G100" s="108"/>
      <c r="H100" s="108"/>
      <c r="I100" s="108"/>
      <c r="J100" s="108"/>
    </row>
    <row r="101" spans="1:14" ht="14.25" customHeight="1">
      <c r="A101" s="507"/>
      <c r="B101" s="510"/>
      <c r="C101" s="510"/>
      <c r="D101" s="507"/>
      <c r="E101" s="108"/>
      <c r="F101" s="108"/>
      <c r="G101" s="108"/>
      <c r="H101" s="108"/>
      <c r="I101" s="108"/>
      <c r="J101" s="108"/>
    </row>
  </sheetData>
  <mergeCells count="45">
    <mergeCell ref="A89:B89"/>
    <mergeCell ref="A99:B99"/>
    <mergeCell ref="A37:B37"/>
    <mergeCell ref="A39:B39"/>
    <mergeCell ref="A50:B50"/>
    <mergeCell ref="A64:B64"/>
    <mergeCell ref="A72:B72"/>
    <mergeCell ref="A54:B54"/>
    <mergeCell ref="A65:B65"/>
    <mergeCell ref="A55:B55"/>
    <mergeCell ref="A53:B53"/>
    <mergeCell ref="A71:B71"/>
    <mergeCell ref="A88:B88"/>
    <mergeCell ref="A68:B68"/>
    <mergeCell ref="A49:B49"/>
    <mergeCell ref="A48:B48"/>
    <mergeCell ref="A74:B74"/>
    <mergeCell ref="A42:B42"/>
    <mergeCell ref="A43:B43"/>
    <mergeCell ref="A44:B44"/>
    <mergeCell ref="A51:B51"/>
    <mergeCell ref="A46:B46"/>
    <mergeCell ref="A45:B45"/>
    <mergeCell ref="A47:B47"/>
    <mergeCell ref="A58:B58"/>
    <mergeCell ref="A61:B61"/>
    <mergeCell ref="A73:B73"/>
    <mergeCell ref="A70:B70"/>
    <mergeCell ref="A3:B3"/>
    <mergeCell ref="A21:B21"/>
    <mergeCell ref="A23:B23"/>
    <mergeCell ref="A5:B5"/>
    <mergeCell ref="A26:B26"/>
    <mergeCell ref="A6:B6"/>
    <mergeCell ref="A7:B7"/>
    <mergeCell ref="A8:B8"/>
    <mergeCell ref="A36:B36"/>
    <mergeCell ref="A29:B29"/>
    <mergeCell ref="A35:B35"/>
    <mergeCell ref="A30:B30"/>
    <mergeCell ref="A24:B24"/>
    <mergeCell ref="A27:B27"/>
    <mergeCell ref="A28:B28"/>
    <mergeCell ref="A31:B31"/>
    <mergeCell ref="A32:B32"/>
  </mergeCells>
  <phoneticPr fontId="0" type="noConversion"/>
  <pageMargins left="0.78740157480314965" right="0.78740157480314965" top="0.98425196850393704" bottom="0.51181102362204722" header="0.51181102362204722" footer="0.51181102362204722"/>
  <pageSetup paperSize="8" scale="40" orientation="portrait" r:id="rId1"/>
  <headerFooter alignWithMargins="0"/>
  <ignoredErrors>
    <ignoredError sqref="H3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AF65"/>
  <sheetViews>
    <sheetView showGridLines="0" view="pageBreakPreview" zoomScale="85" zoomScaleNormal="90" zoomScaleSheetLayoutView="85" workbookViewId="0">
      <selection activeCell="C32" sqref="C32"/>
    </sheetView>
  </sheetViews>
  <sheetFormatPr defaultColWidth="9.140625" defaultRowHeight="12.75"/>
  <cols>
    <col min="1" max="1" width="10.85546875" style="230" customWidth="1"/>
    <col min="2" max="2" width="5.7109375" style="230" customWidth="1"/>
    <col min="3" max="3" width="2.85546875" style="230" customWidth="1"/>
    <col min="4" max="4" width="14.85546875" style="230" customWidth="1"/>
    <col min="5" max="5" width="7.140625" style="230" customWidth="1"/>
    <col min="6" max="6" width="54.5703125" style="230" customWidth="1"/>
    <col min="7" max="7" width="7.5703125" style="230" customWidth="1"/>
    <col min="8" max="8" width="5.42578125" style="230" bestFit="1" customWidth="1"/>
    <col min="9" max="10" width="8.5703125" style="230" customWidth="1"/>
    <col min="11" max="11" width="7.140625" style="230" customWidth="1"/>
    <col min="12" max="12" width="11.85546875" style="230" customWidth="1"/>
    <col min="13" max="13" width="5.7109375" style="230" customWidth="1"/>
    <col min="14" max="14" width="2.85546875" style="230" customWidth="1"/>
    <col min="15" max="15" width="16.140625" style="230" customWidth="1"/>
    <col min="16" max="16" width="3.85546875" style="230" bestFit="1" customWidth="1"/>
    <col min="17" max="17" width="37" style="230" customWidth="1"/>
    <col min="18" max="18" width="2.85546875" style="230" customWidth="1"/>
    <col min="19" max="19" width="8.5703125" style="230" customWidth="1"/>
    <col min="20" max="20" width="9.85546875" style="230" bestFit="1" customWidth="1"/>
    <col min="21" max="25" width="7.140625" style="230" customWidth="1"/>
    <col min="26" max="26" width="20.28515625" style="230" bestFit="1" customWidth="1"/>
    <col min="27" max="33" width="7.140625" style="230" customWidth="1"/>
    <col min="34" max="16384" width="9.140625" style="230"/>
  </cols>
  <sheetData>
    <row r="1" spans="1:31" s="220" customFormat="1" ht="23.25" customHeight="1" thickBot="1">
      <c r="A1" s="135" t="s">
        <v>225</v>
      </c>
      <c r="B1" s="135"/>
      <c r="C1" s="135"/>
      <c r="D1" s="221"/>
      <c r="E1" s="221"/>
      <c r="F1" s="221"/>
      <c r="G1" s="221"/>
      <c r="H1" s="221"/>
      <c r="I1" s="222"/>
      <c r="J1" s="221"/>
      <c r="K1" s="223"/>
      <c r="L1" s="223"/>
      <c r="M1" s="224"/>
      <c r="N1" s="224"/>
      <c r="O1" s="223"/>
      <c r="P1" s="225" t="s">
        <v>30</v>
      </c>
      <c r="Z1" s="226"/>
      <c r="AA1" s="226"/>
      <c r="AB1" s="226"/>
      <c r="AC1" s="226"/>
      <c r="AD1" s="226"/>
      <c r="AE1" s="226"/>
    </row>
    <row r="2" spans="1:31">
      <c r="A2" s="227"/>
      <c r="B2" s="228"/>
      <c r="C2" s="228"/>
      <c r="D2" s="228"/>
      <c r="E2" s="228"/>
      <c r="F2" s="228"/>
      <c r="G2" s="228"/>
      <c r="H2" s="228"/>
      <c r="I2" s="228"/>
      <c r="J2" s="228"/>
      <c r="K2" s="228"/>
      <c r="L2" s="228"/>
      <c r="M2" s="228"/>
      <c r="N2" s="228"/>
      <c r="O2" s="228"/>
      <c r="P2" s="229"/>
      <c r="Z2" s="216"/>
      <c r="AA2" s="216"/>
      <c r="AB2" s="216"/>
      <c r="AC2" s="216"/>
      <c r="AD2" s="216"/>
      <c r="AE2" s="216"/>
    </row>
    <row r="3" spans="1:31" ht="12.75" customHeight="1">
      <c r="A3" s="693" t="s">
        <v>226</v>
      </c>
      <c r="B3" s="694"/>
      <c r="C3" s="694"/>
      <c r="D3" s="694"/>
      <c r="E3" s="694"/>
      <c r="F3" s="694"/>
      <c r="G3" s="694"/>
      <c r="H3" s="694"/>
      <c r="I3" s="694"/>
      <c r="J3" s="694"/>
      <c r="K3" s="228"/>
      <c r="L3" s="228"/>
      <c r="M3" s="228"/>
      <c r="N3" s="228"/>
      <c r="O3" s="228"/>
      <c r="P3" s="229"/>
      <c r="Z3" s="232"/>
      <c r="AA3" s="233"/>
      <c r="AB3" s="216"/>
      <c r="AC3" s="216"/>
      <c r="AD3" s="216"/>
      <c r="AE3" s="216"/>
    </row>
    <row r="4" spans="1:31" ht="12.75" customHeight="1">
      <c r="A4" s="693"/>
      <c r="B4" s="694"/>
      <c r="C4" s="694"/>
      <c r="D4" s="694"/>
      <c r="E4" s="694"/>
      <c r="F4" s="694"/>
      <c r="G4" s="694"/>
      <c r="H4" s="694"/>
      <c r="I4" s="694"/>
      <c r="J4" s="694"/>
      <c r="K4" s="228"/>
      <c r="L4" s="228"/>
      <c r="M4" s="228"/>
      <c r="N4" s="228"/>
      <c r="O4" s="228"/>
      <c r="P4" s="229"/>
      <c r="Z4" s="216"/>
      <c r="AA4" s="216"/>
      <c r="AB4" s="216"/>
      <c r="AC4" s="216"/>
      <c r="AD4" s="216"/>
      <c r="AE4" s="216"/>
    </row>
    <row r="5" spans="1:31" ht="12.75" customHeight="1">
      <c r="A5" s="693"/>
      <c r="B5" s="694"/>
      <c r="C5" s="694"/>
      <c r="D5" s="694"/>
      <c r="E5" s="694"/>
      <c r="F5" s="694"/>
      <c r="G5" s="694"/>
      <c r="H5" s="694"/>
      <c r="I5" s="694"/>
      <c r="J5" s="694"/>
      <c r="K5" s="234"/>
      <c r="L5" s="234"/>
      <c r="M5" s="228"/>
      <c r="N5" s="228"/>
      <c r="O5" s="228"/>
      <c r="P5" s="229"/>
      <c r="Z5" s="216"/>
      <c r="AA5" s="216"/>
      <c r="AB5" s="216"/>
      <c r="AC5" s="216"/>
      <c r="AD5" s="216"/>
      <c r="AE5" s="216"/>
    </row>
    <row r="6" spans="1:31" ht="12.75" customHeight="1">
      <c r="A6" s="693"/>
      <c r="B6" s="694"/>
      <c r="C6" s="694"/>
      <c r="D6" s="694"/>
      <c r="E6" s="694"/>
      <c r="F6" s="694"/>
      <c r="G6" s="694"/>
      <c r="H6" s="694"/>
      <c r="I6" s="694"/>
      <c r="J6" s="694"/>
      <c r="K6" s="234"/>
      <c r="L6" s="234"/>
      <c r="M6" s="228"/>
      <c r="N6" s="228"/>
      <c r="O6" s="228"/>
      <c r="P6" s="229"/>
      <c r="Z6" s="216"/>
      <c r="AA6" s="216"/>
      <c r="AB6" s="216"/>
      <c r="AC6" s="216"/>
      <c r="AD6" s="216"/>
      <c r="AE6" s="216"/>
    </row>
    <row r="7" spans="1:31" ht="15" customHeight="1">
      <c r="A7" s="235"/>
      <c r="B7" s="236"/>
      <c r="C7" s="236"/>
      <c r="D7" s="236"/>
      <c r="E7" s="236"/>
      <c r="F7" s="236"/>
      <c r="G7" s="236"/>
      <c r="H7" s="236"/>
      <c r="I7" s="236"/>
      <c r="J7" s="236"/>
      <c r="K7" s="234"/>
      <c r="L7" s="228"/>
      <c r="M7" s="228"/>
      <c r="N7" s="228"/>
      <c r="O7" s="228"/>
      <c r="P7" s="229"/>
    </row>
    <row r="8" spans="1:31" ht="12.75" customHeight="1">
      <c r="A8" s="227"/>
      <c r="B8" s="228"/>
      <c r="C8" s="228"/>
      <c r="D8" s="228"/>
      <c r="E8" s="228"/>
      <c r="F8" s="228"/>
      <c r="G8" s="228"/>
      <c r="H8" s="228"/>
      <c r="I8" s="228"/>
      <c r="J8" s="228"/>
      <c r="K8" s="228"/>
      <c r="L8" s="228"/>
      <c r="M8" s="228"/>
      <c r="N8" s="228"/>
      <c r="O8" s="228"/>
      <c r="P8" s="229"/>
    </row>
    <row r="9" spans="1:31" ht="14.25" customHeight="1">
      <c r="A9" s="237" t="s">
        <v>248</v>
      </c>
      <c r="B9" s="223"/>
      <c r="C9" s="223"/>
      <c r="D9" s="238"/>
      <c r="E9" s="228"/>
      <c r="F9" s="237" t="s">
        <v>227</v>
      </c>
      <c r="G9" s="223"/>
      <c r="H9" s="223"/>
      <c r="I9" s="223"/>
      <c r="J9" s="238"/>
      <c r="K9" s="228"/>
      <c r="L9" s="228"/>
      <c r="M9" s="228"/>
      <c r="N9" s="228"/>
      <c r="O9" s="239"/>
      <c r="P9" s="229"/>
    </row>
    <row r="10" spans="1:31" ht="12.75" customHeight="1">
      <c r="A10" s="240"/>
      <c r="B10" s="241"/>
      <c r="C10" s="241"/>
      <c r="D10" s="242"/>
      <c r="E10" s="228"/>
      <c r="F10" s="240"/>
      <c r="G10" s="241"/>
      <c r="H10" s="241"/>
      <c r="I10" s="241"/>
      <c r="J10" s="242"/>
      <c r="K10" s="228"/>
      <c r="L10" s="228"/>
      <c r="M10" s="228"/>
      <c r="N10" s="228"/>
      <c r="O10" s="228"/>
      <c r="P10" s="229"/>
    </row>
    <row r="11" spans="1:31" ht="12.75" customHeight="1">
      <c r="A11" s="672" t="s">
        <v>247</v>
      </c>
      <c r="B11" s="673"/>
      <c r="C11" s="243" t="s">
        <v>85</v>
      </c>
      <c r="D11" s="405">
        <f>D12*D13+D14+D15</f>
        <v>41786946.397886775</v>
      </c>
      <c r="E11" s="244"/>
      <c r="F11" s="672" t="s">
        <v>238</v>
      </c>
      <c r="G11" s="673"/>
      <c r="H11" s="243" t="s">
        <v>85</v>
      </c>
      <c r="I11" s="664">
        <f>I12*(1+I13)</f>
        <v>42542454.388760574</v>
      </c>
      <c r="J11" s="665"/>
      <c r="K11" s="244"/>
      <c r="L11" s="228"/>
      <c r="M11" s="228"/>
      <c r="N11" s="228"/>
      <c r="O11" s="239"/>
      <c r="P11" s="229"/>
    </row>
    <row r="12" spans="1:31" ht="12.75" customHeight="1">
      <c r="A12" s="672" t="s">
        <v>120</v>
      </c>
      <c r="B12" s="673"/>
      <c r="C12" s="243" t="s">
        <v>84</v>
      </c>
      <c r="D12" s="406">
        <f>D41</f>
        <v>3.5999999999999997E-2</v>
      </c>
      <c r="E12" s="228"/>
      <c r="F12" s="672" t="s">
        <v>247</v>
      </c>
      <c r="G12" s="673"/>
      <c r="H12" s="243" t="s">
        <v>85</v>
      </c>
      <c r="I12" s="691">
        <f>D11</f>
        <v>41786946.397886775</v>
      </c>
      <c r="J12" s="692"/>
      <c r="K12" s="228"/>
      <c r="L12" s="412"/>
      <c r="M12" s="228"/>
      <c r="N12" s="228"/>
      <c r="O12" s="239"/>
      <c r="P12" s="229"/>
    </row>
    <row r="13" spans="1:31" ht="12.75" customHeight="1">
      <c r="A13" s="672" t="s">
        <v>246</v>
      </c>
      <c r="B13" s="673"/>
      <c r="C13" s="243" t="s">
        <v>85</v>
      </c>
      <c r="D13" s="407">
        <v>61218851.221394159</v>
      </c>
      <c r="E13" s="228"/>
      <c r="F13" s="672" t="s">
        <v>242</v>
      </c>
      <c r="G13" s="673"/>
      <c r="H13" s="243" t="s">
        <v>84</v>
      </c>
      <c r="I13" s="666">
        <f>(1+O44)*(1+O45)-1</f>
        <v>1.8080000000000096E-2</v>
      </c>
      <c r="J13" s="667"/>
      <c r="K13" s="244"/>
      <c r="L13" s="228"/>
      <c r="M13" s="228"/>
      <c r="N13" s="228"/>
      <c r="O13" s="239"/>
      <c r="P13" s="229"/>
      <c r="Q13" s="519"/>
    </row>
    <row r="14" spans="1:31" ht="12.75" customHeight="1">
      <c r="A14" s="672" t="s">
        <v>245</v>
      </c>
      <c r="B14" s="673"/>
      <c r="C14" s="243" t="s">
        <v>85</v>
      </c>
      <c r="D14" s="407">
        <v>10974380.227166582</v>
      </c>
      <c r="E14" s="228"/>
      <c r="F14" s="227"/>
      <c r="G14" s="228"/>
      <c r="H14" s="228"/>
      <c r="I14" s="228"/>
      <c r="J14" s="229"/>
      <c r="K14" s="228"/>
      <c r="L14" s="228"/>
      <c r="M14" s="228"/>
      <c r="N14" s="228"/>
      <c r="O14" s="228"/>
      <c r="P14" s="229"/>
      <c r="Q14" s="519"/>
    </row>
    <row r="15" spans="1:31" ht="12.75" customHeight="1">
      <c r="A15" s="672" t="s">
        <v>244</v>
      </c>
      <c r="B15" s="673"/>
      <c r="C15" s="243" t="s">
        <v>85</v>
      </c>
      <c r="D15" s="407">
        <v>28608687.526750006</v>
      </c>
      <c r="E15" s="228"/>
      <c r="F15" s="674"/>
      <c r="G15" s="675"/>
      <c r="H15" s="450"/>
      <c r="I15" s="676"/>
      <c r="J15" s="677"/>
      <c r="K15" s="228"/>
      <c r="L15" s="228"/>
      <c r="M15" s="228"/>
      <c r="N15" s="228"/>
      <c r="O15" s="228"/>
      <c r="P15" s="229"/>
      <c r="Q15" s="518"/>
    </row>
    <row r="16" spans="1:31" ht="12.75" customHeight="1">
      <c r="A16" s="681"/>
      <c r="B16" s="682"/>
      <c r="C16" s="682"/>
      <c r="D16" s="683"/>
      <c r="E16" s="228"/>
      <c r="F16" s="678"/>
      <c r="G16" s="679"/>
      <c r="H16" s="679"/>
      <c r="I16" s="679"/>
      <c r="J16" s="680"/>
      <c r="K16" s="228"/>
      <c r="L16" s="228"/>
      <c r="M16" s="228"/>
      <c r="N16" s="228"/>
      <c r="O16" s="228"/>
      <c r="P16" s="229"/>
    </row>
    <row r="17" spans="1:32" ht="12.75" customHeight="1">
      <c r="A17" s="245"/>
      <c r="B17" s="246"/>
      <c r="C17" s="246"/>
      <c r="D17" s="246"/>
      <c r="E17" s="246"/>
      <c r="F17" s="246"/>
      <c r="G17" s="246"/>
      <c r="H17" s="246"/>
      <c r="I17" s="246"/>
      <c r="J17" s="246"/>
      <c r="K17" s="228"/>
      <c r="L17" s="228"/>
      <c r="M17" s="228"/>
      <c r="N17" s="228"/>
      <c r="O17" s="228"/>
      <c r="P17" s="229"/>
    </row>
    <row r="18" spans="1:32" ht="12.75" customHeight="1">
      <c r="A18" s="215"/>
      <c r="B18" s="216"/>
      <c r="C18" s="216"/>
      <c r="D18" s="216"/>
      <c r="E18" s="228"/>
      <c r="F18" s="228"/>
      <c r="G18" s="228"/>
      <c r="H18" s="228"/>
      <c r="I18" s="228"/>
      <c r="J18" s="228"/>
      <c r="K18" s="228"/>
      <c r="L18" s="228"/>
      <c r="M18" s="228"/>
      <c r="N18" s="228"/>
      <c r="O18" s="228"/>
      <c r="P18" s="229"/>
    </row>
    <row r="19" spans="1:32" ht="14.25" customHeight="1">
      <c r="A19" s="237" t="s">
        <v>231</v>
      </c>
      <c r="B19" s="223"/>
      <c r="C19" s="223"/>
      <c r="D19" s="238"/>
      <c r="E19" s="228"/>
      <c r="F19" s="237" t="s">
        <v>228</v>
      </c>
      <c r="G19" s="223"/>
      <c r="H19" s="223"/>
      <c r="I19" s="223"/>
      <c r="J19" s="238"/>
      <c r="K19" s="228"/>
      <c r="L19" s="237" t="s">
        <v>230</v>
      </c>
      <c r="M19" s="223"/>
      <c r="N19" s="223"/>
      <c r="O19" s="238"/>
      <c r="P19" s="229"/>
      <c r="Z19" s="247"/>
      <c r="AA19" s="248"/>
      <c r="AB19" s="231"/>
      <c r="AC19" s="231"/>
      <c r="AD19" s="231"/>
      <c r="AE19" s="231"/>
      <c r="AF19" s="231"/>
    </row>
    <row r="20" spans="1:32" ht="12.75" customHeight="1">
      <c r="A20" s="240"/>
      <c r="B20" s="241"/>
      <c r="C20" s="241"/>
      <c r="D20" s="242"/>
      <c r="E20" s="228"/>
      <c r="F20" s="240"/>
      <c r="G20" s="241"/>
      <c r="H20" s="241"/>
      <c r="I20" s="241"/>
      <c r="J20" s="242"/>
      <c r="K20" s="228"/>
      <c r="L20" s="240"/>
      <c r="M20" s="241"/>
      <c r="N20" s="241"/>
      <c r="O20" s="242"/>
      <c r="P20" s="229"/>
      <c r="Z20" s="231"/>
      <c r="AA20" s="231"/>
      <c r="AB20" s="231"/>
      <c r="AC20" s="231"/>
      <c r="AD20" s="231"/>
      <c r="AE20" s="231"/>
      <c r="AF20" s="231"/>
    </row>
    <row r="21" spans="1:32" ht="12.75" customHeight="1">
      <c r="A21" s="672" t="s">
        <v>91</v>
      </c>
      <c r="B21" s="673"/>
      <c r="C21" s="243" t="s">
        <v>85</v>
      </c>
      <c r="D21" s="405">
        <v>74854510.879999995</v>
      </c>
      <c r="E21" s="244"/>
      <c r="F21" s="672" t="s">
        <v>239</v>
      </c>
      <c r="G21" s="673"/>
      <c r="H21" s="243" t="s">
        <v>85</v>
      </c>
      <c r="I21" s="664">
        <f>I22*(1+I23)-I24*(1+I25)</f>
        <v>50602366.996710412</v>
      </c>
      <c r="J21" s="665"/>
      <c r="K21" s="244"/>
      <c r="L21" s="672" t="s">
        <v>237</v>
      </c>
      <c r="M21" s="673"/>
      <c r="N21" s="243" t="s">
        <v>85</v>
      </c>
      <c r="O21" s="249">
        <f>O22+O23+O24</f>
        <v>150499317.68576548</v>
      </c>
      <c r="P21" s="250"/>
      <c r="S21" s="251"/>
    </row>
    <row r="22" spans="1:32" ht="12.75" customHeight="1">
      <c r="A22" s="672" t="s">
        <v>151</v>
      </c>
      <c r="B22" s="673"/>
      <c r="C22" s="243" t="s">
        <v>85</v>
      </c>
      <c r="D22" s="590"/>
      <c r="E22" s="228"/>
      <c r="F22" s="672" t="s">
        <v>241</v>
      </c>
      <c r="G22" s="673"/>
      <c r="H22" s="243" t="s">
        <v>85</v>
      </c>
      <c r="I22" s="691">
        <f>D21</f>
        <v>74854510.879999995</v>
      </c>
      <c r="J22" s="692"/>
      <c r="K22" s="228"/>
      <c r="L22" s="672" t="s">
        <v>238</v>
      </c>
      <c r="M22" s="673"/>
      <c r="N22" s="243" t="s">
        <v>85</v>
      </c>
      <c r="O22" s="520">
        <f>I11</f>
        <v>42542454.388760574</v>
      </c>
      <c r="P22" s="229"/>
      <c r="Q22" s="518"/>
    </row>
    <row r="23" spans="1:32" ht="12.75" customHeight="1">
      <c r="A23" s="672" t="s">
        <v>93</v>
      </c>
      <c r="B23" s="673"/>
      <c r="C23" s="243" t="s">
        <v>85</v>
      </c>
      <c r="D23" s="590"/>
      <c r="E23" s="228"/>
      <c r="F23" s="672" t="s">
        <v>242</v>
      </c>
      <c r="G23" s="673"/>
      <c r="H23" s="243" t="s">
        <v>84</v>
      </c>
      <c r="I23" s="666">
        <f>(1+O44)*(1+O45)-1</f>
        <v>1.8080000000000096E-2</v>
      </c>
      <c r="J23" s="667"/>
      <c r="K23" s="228"/>
      <c r="L23" s="672" t="s">
        <v>239</v>
      </c>
      <c r="M23" s="673"/>
      <c r="N23" s="243" t="s">
        <v>85</v>
      </c>
      <c r="O23" s="520">
        <f>I21</f>
        <v>50602366.996710412</v>
      </c>
      <c r="P23" s="229"/>
      <c r="Q23" s="518"/>
      <c r="T23" s="252"/>
    </row>
    <row r="24" spans="1:32" ht="12.75" customHeight="1">
      <c r="A24" s="672" t="s">
        <v>152</v>
      </c>
      <c r="B24" s="673"/>
      <c r="C24" s="243" t="s">
        <v>85</v>
      </c>
      <c r="D24" s="590"/>
      <c r="E24" s="228"/>
      <c r="F24" s="672" t="s">
        <v>282</v>
      </c>
      <c r="G24" s="673"/>
      <c r="H24" s="243" t="s">
        <v>85</v>
      </c>
      <c r="I24" s="689">
        <v>24620686</v>
      </c>
      <c r="J24" s="690"/>
      <c r="K24" s="228"/>
      <c r="L24" s="672" t="s">
        <v>240</v>
      </c>
      <c r="M24" s="673"/>
      <c r="N24" s="243" t="s">
        <v>85</v>
      </c>
      <c r="O24" s="520">
        <f>I31</f>
        <v>57354496.300294481</v>
      </c>
      <c r="P24" s="229"/>
      <c r="Q24" s="518"/>
    </row>
    <row r="25" spans="1:32" ht="12.75" customHeight="1">
      <c r="A25" s="672" t="s">
        <v>153</v>
      </c>
      <c r="B25" s="673"/>
      <c r="C25" s="243" t="s">
        <v>85</v>
      </c>
      <c r="D25" s="590"/>
      <c r="E25" s="228"/>
      <c r="F25" s="672" t="s">
        <v>164</v>
      </c>
      <c r="G25" s="673"/>
      <c r="H25" s="243" t="s">
        <v>84</v>
      </c>
      <c r="I25" s="666">
        <f>(1+I41)^(1/4)*(1+I42)^(1/4)*(1+I43)^(1/4)*(1+I44)^(1/4)-1</f>
        <v>3.9999999999999591E-2</v>
      </c>
      <c r="J25" s="667"/>
      <c r="K25" s="244"/>
      <c r="L25" s="267"/>
      <c r="M25" s="408"/>
      <c r="N25" s="409"/>
      <c r="O25" s="410"/>
      <c r="P25" s="229"/>
      <c r="Q25" s="518"/>
    </row>
    <row r="26" spans="1:32" ht="12.75" customHeight="1">
      <c r="A26" s="681"/>
      <c r="B26" s="682"/>
      <c r="C26" s="682"/>
      <c r="D26" s="683"/>
      <c r="E26" s="228"/>
      <c r="F26" s="681"/>
      <c r="G26" s="682"/>
      <c r="H26" s="682"/>
      <c r="I26" s="682"/>
      <c r="J26" s="683"/>
      <c r="K26" s="228"/>
      <c r="L26" s="228"/>
      <c r="M26" s="228"/>
      <c r="N26" s="228"/>
      <c r="O26" s="228"/>
      <c r="P26" s="229"/>
    </row>
    <row r="27" spans="1:32" ht="12.75" customHeight="1">
      <c r="A27" s="253"/>
      <c r="B27" s="254"/>
      <c r="C27" s="254"/>
      <c r="D27" s="254"/>
      <c r="E27" s="246"/>
      <c r="F27" s="246"/>
      <c r="G27" s="246"/>
      <c r="H27" s="246"/>
      <c r="I27" s="246"/>
      <c r="J27" s="246"/>
      <c r="K27" s="228"/>
      <c r="L27" s="228"/>
      <c r="M27" s="228"/>
      <c r="N27" s="228"/>
      <c r="O27" s="228"/>
      <c r="P27" s="229"/>
    </row>
    <row r="28" spans="1:32" ht="14.25" customHeight="1">
      <c r="A28" s="215"/>
      <c r="B28" s="216"/>
      <c r="C28" s="216"/>
      <c r="D28" s="216"/>
      <c r="E28" s="228"/>
      <c r="F28" s="228"/>
      <c r="G28" s="228"/>
      <c r="H28" s="228"/>
      <c r="I28" s="228"/>
      <c r="J28" s="228"/>
      <c r="K28" s="228"/>
      <c r="L28" s="228"/>
      <c r="M28" s="228"/>
      <c r="N28" s="228"/>
      <c r="O28" s="228"/>
      <c r="P28" s="229"/>
    </row>
    <row r="29" spans="1:32" ht="12.75" customHeight="1">
      <c r="A29" s="227"/>
      <c r="B29" s="228"/>
      <c r="C29" s="228"/>
      <c r="D29" s="228"/>
      <c r="E29" s="228"/>
      <c r="F29" s="684" t="s">
        <v>229</v>
      </c>
      <c r="G29" s="685"/>
      <c r="H29" s="685"/>
      <c r="I29" s="685"/>
      <c r="J29" s="686"/>
      <c r="K29" s="228"/>
      <c r="L29" s="228"/>
      <c r="M29" s="228"/>
      <c r="N29" s="228"/>
      <c r="O29" s="228"/>
      <c r="P29" s="229"/>
    </row>
    <row r="30" spans="1:32" ht="12.75" customHeight="1">
      <c r="A30" s="227"/>
      <c r="B30" s="228"/>
      <c r="C30" s="228"/>
      <c r="D30" s="228"/>
      <c r="E30" s="228"/>
      <c r="F30" s="240"/>
      <c r="G30" s="241"/>
      <c r="H30" s="241"/>
      <c r="I30" s="241"/>
      <c r="J30" s="242"/>
      <c r="K30" s="244"/>
      <c r="L30" s="228"/>
      <c r="M30" s="228"/>
      <c r="N30" s="228"/>
      <c r="O30" s="228"/>
      <c r="P30" s="229"/>
      <c r="Q30" s="227"/>
    </row>
    <row r="31" spans="1:32" ht="12.75" customHeight="1">
      <c r="A31" s="227"/>
      <c r="B31" s="228"/>
      <c r="C31" s="228"/>
      <c r="D31" s="228"/>
      <c r="E31" s="244"/>
      <c r="F31" s="660" t="s">
        <v>240</v>
      </c>
      <c r="G31" s="661"/>
      <c r="H31" s="243" t="s">
        <v>85</v>
      </c>
      <c r="I31" s="664">
        <f>I35*(1+O45-I32)</f>
        <v>57354496.300294481</v>
      </c>
      <c r="J31" s="665"/>
      <c r="K31" s="244"/>
      <c r="L31" s="670"/>
      <c r="M31" s="671"/>
      <c r="N31" s="228"/>
      <c r="O31" s="228"/>
      <c r="P31" s="229"/>
    </row>
    <row r="32" spans="1:32" ht="12.75" customHeight="1">
      <c r="A32" s="227"/>
      <c r="B32" s="228"/>
      <c r="C32" s="228"/>
      <c r="D32" s="228"/>
      <c r="E32" s="244"/>
      <c r="F32" s="660" t="s">
        <v>154</v>
      </c>
      <c r="G32" s="661"/>
      <c r="H32" s="243"/>
      <c r="I32" s="666">
        <f>(1+I33)-(I34/I35)^(3/3)</f>
        <v>-9.5787227219112037E-2</v>
      </c>
      <c r="J32" s="667"/>
      <c r="K32" s="228"/>
      <c r="L32" s="228"/>
      <c r="M32" s="228"/>
      <c r="N32" s="228"/>
      <c r="O32" s="228"/>
      <c r="P32" s="229"/>
    </row>
    <row r="33" spans="1:32" ht="12.75" customHeight="1">
      <c r="A33" s="227"/>
      <c r="B33" s="228"/>
      <c r="C33" s="228"/>
      <c r="D33" s="228"/>
      <c r="E33" s="228"/>
      <c r="F33" s="660" t="s">
        <v>119</v>
      </c>
      <c r="G33" s="661"/>
      <c r="H33" s="243"/>
      <c r="I33" s="668">
        <f>O47</f>
        <v>0.02</v>
      </c>
      <c r="J33" s="669"/>
      <c r="K33" s="228"/>
      <c r="L33" s="228"/>
      <c r="M33" s="228"/>
      <c r="N33" s="228"/>
      <c r="O33" s="228"/>
      <c r="P33" s="229"/>
    </row>
    <row r="34" spans="1:32" ht="12.75" customHeight="1">
      <c r="A34" s="227"/>
      <c r="B34" s="228"/>
      <c r="C34" s="228"/>
      <c r="D34" s="228"/>
      <c r="E34" s="228"/>
      <c r="F34" s="451" t="s">
        <v>155</v>
      </c>
      <c r="G34" s="452"/>
      <c r="H34" s="243" t="s">
        <v>85</v>
      </c>
      <c r="I34" s="662">
        <v>57978034.912294477</v>
      </c>
      <c r="J34" s="663"/>
      <c r="K34" s="228"/>
      <c r="L34" s="228"/>
      <c r="M34" s="228"/>
      <c r="N34" s="688"/>
      <c r="O34" s="688"/>
      <c r="P34" s="229"/>
      <c r="Q34" s="462"/>
    </row>
    <row r="35" spans="1:32" ht="12.75" customHeight="1">
      <c r="A35" s="227"/>
      <c r="B35" s="228"/>
      <c r="C35" s="228"/>
      <c r="D35" s="228"/>
      <c r="E35" s="228"/>
      <c r="F35" s="660" t="s">
        <v>176</v>
      </c>
      <c r="G35" s="661"/>
      <c r="H35" s="243" t="s">
        <v>85</v>
      </c>
      <c r="I35" s="662">
        <v>51961551</v>
      </c>
      <c r="J35" s="663"/>
      <c r="K35" s="228"/>
      <c r="L35" s="228"/>
      <c r="M35" s="228"/>
      <c r="N35" s="228"/>
      <c r="O35" s="228"/>
      <c r="P35" s="229"/>
      <c r="Q35" s="519"/>
    </row>
    <row r="36" spans="1:32" ht="12.75" customHeight="1">
      <c r="A36" s="227"/>
      <c r="B36" s="228"/>
      <c r="C36" s="228"/>
      <c r="D36" s="228"/>
      <c r="E36" s="228"/>
      <c r="F36" s="697"/>
      <c r="G36" s="698"/>
      <c r="H36" s="698"/>
      <c r="I36" s="698"/>
      <c r="J36" s="699"/>
      <c r="K36" s="228"/>
      <c r="L36" s="228"/>
      <c r="M36" s="228"/>
      <c r="N36" s="228"/>
      <c r="O36" s="228"/>
      <c r="P36" s="229"/>
      <c r="Q36" s="519"/>
      <c r="T36" s="345"/>
      <c r="U36" s="687"/>
      <c r="V36" s="687"/>
      <c r="W36" s="347"/>
      <c r="X36" s="347"/>
      <c r="Y36" s="345"/>
    </row>
    <row r="37" spans="1:32" ht="12.75" customHeight="1" thickBot="1">
      <c r="A37" s="256"/>
      <c r="B37" s="257"/>
      <c r="C37" s="257"/>
      <c r="D37" s="257"/>
      <c r="E37" s="257"/>
      <c r="F37" s="426"/>
      <c r="G37" s="426"/>
      <c r="H37" s="426"/>
      <c r="I37" s="426"/>
      <c r="J37" s="426"/>
      <c r="K37" s="257"/>
      <c r="L37" s="257"/>
      <c r="M37" s="257"/>
      <c r="N37" s="257"/>
      <c r="O37" s="257"/>
      <c r="P37" s="258"/>
      <c r="Q37" s="519"/>
      <c r="T37" s="345"/>
      <c r="U37" s="687"/>
      <c r="V37" s="687"/>
      <c r="W37" s="347"/>
      <c r="X37" s="347"/>
      <c r="Y37" s="345"/>
    </row>
    <row r="38" spans="1:32" ht="12.75" customHeight="1">
      <c r="A38" s="227"/>
      <c r="B38" s="228"/>
      <c r="C38" s="228"/>
      <c r="D38" s="228"/>
      <c r="E38" s="228"/>
      <c r="F38" s="228"/>
      <c r="G38" s="228"/>
      <c r="H38" s="228"/>
      <c r="I38" s="228"/>
      <c r="J38" s="228"/>
      <c r="K38" s="228"/>
      <c r="L38" s="228"/>
      <c r="M38" s="228"/>
      <c r="N38" s="228"/>
      <c r="O38" s="228"/>
      <c r="P38" s="229"/>
      <c r="Q38" s="519"/>
      <c r="T38" s="345"/>
      <c r="U38" s="687"/>
      <c r="V38" s="687"/>
      <c r="W38" s="347"/>
      <c r="X38" s="347"/>
      <c r="Y38" s="346"/>
    </row>
    <row r="39" spans="1:32" ht="14.25" customHeight="1">
      <c r="A39" s="273" t="s">
        <v>243</v>
      </c>
      <c r="B39" s="274"/>
      <c r="C39" s="274"/>
      <c r="D39" s="275"/>
      <c r="E39" s="228"/>
      <c r="F39" s="237" t="s">
        <v>86</v>
      </c>
      <c r="G39" s="223"/>
      <c r="H39" s="223"/>
      <c r="I39" s="223"/>
      <c r="J39" s="238"/>
      <c r="K39" s="228"/>
      <c r="L39" s="237" t="s">
        <v>87</v>
      </c>
      <c r="M39" s="223"/>
      <c r="N39" s="223"/>
      <c r="O39" s="238"/>
      <c r="P39" s="229"/>
      <c r="Q39" s="519"/>
      <c r="T39" s="345"/>
      <c r="U39" s="687"/>
      <c r="V39" s="687"/>
      <c r="W39" s="347"/>
      <c r="X39" s="347"/>
      <c r="Y39" s="345"/>
    </row>
    <row r="40" spans="1:32" ht="12.75" customHeight="1">
      <c r="A40" s="276"/>
      <c r="B40" s="277"/>
      <c r="C40" s="277"/>
      <c r="D40" s="278"/>
      <c r="E40" s="228"/>
      <c r="F40" s="240"/>
      <c r="G40" s="259"/>
      <c r="H40" s="241"/>
      <c r="I40" s="260"/>
      <c r="J40" s="261" t="s">
        <v>88</v>
      </c>
      <c r="K40" s="228"/>
      <c r="L40" s="262" t="s">
        <v>89</v>
      </c>
      <c r="M40" s="263"/>
      <c r="N40" s="263"/>
      <c r="O40" s="264"/>
      <c r="P40" s="265"/>
      <c r="Q40" s="519"/>
      <c r="S40" s="231"/>
      <c r="T40" s="345"/>
      <c r="U40" s="687"/>
      <c r="V40" s="687"/>
      <c r="W40" s="348"/>
      <c r="X40" s="348"/>
      <c r="Y40" s="345"/>
      <c r="Z40" s="231"/>
      <c r="AA40" s="231"/>
      <c r="AB40" s="231"/>
      <c r="AC40" s="231"/>
      <c r="AD40" s="231"/>
      <c r="AE40" s="231"/>
      <c r="AF40" s="231"/>
    </row>
    <row r="41" spans="1:32" ht="12.75" customHeight="1">
      <c r="A41" s="674" t="s">
        <v>120</v>
      </c>
      <c r="B41" s="675"/>
      <c r="C41" s="675"/>
      <c r="D41" s="464">
        <v>3.5999999999999997E-2</v>
      </c>
      <c r="E41" s="228"/>
      <c r="F41" s="227" t="s">
        <v>233</v>
      </c>
      <c r="G41" s="228"/>
      <c r="H41" s="228"/>
      <c r="I41" s="700">
        <v>0.04</v>
      </c>
      <c r="J41" s="701"/>
      <c r="K41" s="228"/>
      <c r="L41" s="227" t="s">
        <v>90</v>
      </c>
      <c r="M41" s="228"/>
      <c r="N41" s="228"/>
      <c r="O41" s="454">
        <v>2.5999999999999999E-2</v>
      </c>
      <c r="P41" s="229"/>
      <c r="Q41" s="519"/>
      <c r="S41" s="231"/>
      <c r="T41" s="345"/>
      <c r="U41" s="687"/>
      <c r="V41" s="687"/>
      <c r="W41" s="348"/>
      <c r="X41" s="348"/>
      <c r="Y41" s="346"/>
      <c r="Z41" s="231"/>
      <c r="AA41" s="231"/>
      <c r="AB41" s="231"/>
      <c r="AC41" s="231"/>
      <c r="AD41" s="231"/>
      <c r="AE41" s="231"/>
      <c r="AF41" s="231"/>
    </row>
    <row r="42" spans="1:32" ht="12.75" customHeight="1">
      <c r="A42" s="703"/>
      <c r="B42" s="704"/>
      <c r="C42" s="704"/>
      <c r="D42" s="705"/>
      <c r="E42" s="228"/>
      <c r="F42" s="227" t="s">
        <v>234</v>
      </c>
      <c r="G42" s="228"/>
      <c r="H42" s="228"/>
      <c r="I42" s="706">
        <v>0.04</v>
      </c>
      <c r="J42" s="707"/>
      <c r="K42" s="228"/>
      <c r="L42" s="227" t="s">
        <v>111</v>
      </c>
      <c r="M42" s="228"/>
      <c r="N42" s="228"/>
      <c r="O42" s="454">
        <v>2.3E-2</v>
      </c>
      <c r="P42" s="229"/>
      <c r="Q42" s="519"/>
      <c r="S42" s="231"/>
      <c r="T42" s="345"/>
      <c r="U42" s="687"/>
      <c r="V42" s="687"/>
      <c r="W42" s="347"/>
      <c r="X42" s="347"/>
      <c r="Y42" s="346"/>
      <c r="Z42" s="231"/>
      <c r="AA42" s="231"/>
      <c r="AB42" s="231"/>
      <c r="AC42" s="231"/>
      <c r="AD42" s="231"/>
      <c r="AE42" s="231"/>
      <c r="AF42" s="231"/>
    </row>
    <row r="43" spans="1:32" ht="12.75" customHeight="1">
      <c r="A43" s="227"/>
      <c r="B43" s="228"/>
      <c r="C43" s="228"/>
      <c r="D43" s="228"/>
      <c r="E43" s="228"/>
      <c r="F43" s="227" t="s">
        <v>235</v>
      </c>
      <c r="G43" s="228"/>
      <c r="H43" s="228"/>
      <c r="I43" s="668">
        <f>I42</f>
        <v>0.04</v>
      </c>
      <c r="J43" s="669"/>
      <c r="K43" s="228"/>
      <c r="L43" s="227" t="s">
        <v>166</v>
      </c>
      <c r="M43" s="228"/>
      <c r="N43" s="228"/>
      <c r="O43" s="453">
        <v>2.8000000000000001E-2</v>
      </c>
      <c r="P43" s="229"/>
      <c r="Q43" s="519"/>
      <c r="S43" s="231"/>
      <c r="T43" s="345"/>
      <c r="U43" s="687"/>
      <c r="V43" s="687"/>
      <c r="W43" s="349"/>
      <c r="X43" s="349"/>
      <c r="Y43" s="345"/>
      <c r="Z43" s="231"/>
      <c r="AA43" s="231"/>
      <c r="AB43" s="231"/>
      <c r="AC43" s="231"/>
      <c r="AD43" s="231"/>
      <c r="AE43" s="231"/>
      <c r="AF43" s="231"/>
    </row>
    <row r="44" spans="1:32" ht="12.75" customHeight="1">
      <c r="A44" s="227"/>
      <c r="B44" s="228"/>
      <c r="C44" s="228"/>
      <c r="D44" s="228"/>
      <c r="E44" s="228"/>
      <c r="F44" s="227" t="s">
        <v>236</v>
      </c>
      <c r="G44" s="228"/>
      <c r="H44" s="228"/>
      <c r="I44" s="668">
        <f>I42</f>
        <v>0.04</v>
      </c>
      <c r="J44" s="669"/>
      <c r="K44" s="228"/>
      <c r="L44" s="227" t="s">
        <v>167</v>
      </c>
      <c r="M44" s="228"/>
      <c r="N44" s="228"/>
      <c r="O44" s="453">
        <v>0.01</v>
      </c>
      <c r="P44" s="229"/>
      <c r="Q44" s="519"/>
      <c r="S44" s="231"/>
      <c r="T44" s="702"/>
      <c r="U44" s="702"/>
      <c r="V44" s="702"/>
      <c r="W44" s="347"/>
      <c r="X44" s="347"/>
      <c r="Y44" s="345"/>
      <c r="Z44" s="231"/>
      <c r="AA44" s="231"/>
      <c r="AB44" s="231"/>
      <c r="AC44" s="231"/>
      <c r="AD44" s="231"/>
      <c r="AE44" s="231"/>
      <c r="AF44" s="231"/>
    </row>
    <row r="45" spans="1:32" ht="12.75" customHeight="1">
      <c r="A45" s="227"/>
      <c r="B45" s="228"/>
      <c r="C45" s="228"/>
      <c r="D45" s="228"/>
      <c r="E45" s="228"/>
      <c r="F45" s="678"/>
      <c r="G45" s="679"/>
      <c r="H45" s="679"/>
      <c r="I45" s="679"/>
      <c r="J45" s="680"/>
      <c r="K45" s="228"/>
      <c r="L45" s="227" t="s">
        <v>232</v>
      </c>
      <c r="M45" s="228"/>
      <c r="N45" s="228"/>
      <c r="O45" s="453">
        <v>8.0000000000000002E-3</v>
      </c>
      <c r="P45" s="229"/>
      <c r="Q45" s="519"/>
      <c r="S45" s="231"/>
      <c r="T45" s="702"/>
      <c r="U45" s="702"/>
      <c r="V45" s="702"/>
      <c r="W45" s="347"/>
      <c r="X45" s="347"/>
      <c r="Y45" s="346"/>
      <c r="Z45" s="231"/>
      <c r="AA45" s="231"/>
      <c r="AB45" s="231"/>
      <c r="AC45" s="231"/>
      <c r="AD45" s="231"/>
      <c r="AE45" s="231"/>
      <c r="AF45" s="231"/>
    </row>
    <row r="46" spans="1:32" ht="12.75" customHeight="1">
      <c r="A46" s="227"/>
      <c r="B46" s="228"/>
      <c r="C46" s="228"/>
      <c r="D46" s="228"/>
      <c r="E46" s="228"/>
      <c r="F46" s="228"/>
      <c r="G46" s="228"/>
      <c r="H46" s="228"/>
      <c r="I46" s="228"/>
      <c r="J46" s="228"/>
      <c r="K46" s="228"/>
      <c r="L46" s="678"/>
      <c r="M46" s="679"/>
      <c r="N46" s="679"/>
      <c r="O46" s="680"/>
      <c r="P46" s="229"/>
      <c r="Q46" s="519"/>
      <c r="S46" s="231"/>
      <c r="T46" s="702"/>
      <c r="U46" s="702"/>
      <c r="V46" s="702"/>
      <c r="W46" s="347"/>
      <c r="X46" s="347"/>
      <c r="Y46" s="345"/>
      <c r="Z46" s="231"/>
      <c r="AA46" s="231"/>
      <c r="AB46" s="231"/>
      <c r="AC46" s="231"/>
      <c r="AD46" s="231"/>
      <c r="AE46" s="231"/>
      <c r="AF46" s="231"/>
    </row>
    <row r="47" spans="1:32" ht="12.75" customHeight="1">
      <c r="A47" s="227"/>
      <c r="B47" s="228"/>
      <c r="C47" s="228"/>
      <c r="D47" s="228"/>
      <c r="E47" s="228"/>
      <c r="F47" s="228"/>
      <c r="G47" s="228"/>
      <c r="H47" s="228"/>
      <c r="I47" s="228"/>
      <c r="J47" s="228"/>
      <c r="K47" s="228"/>
      <c r="L47" s="695" t="s">
        <v>119</v>
      </c>
      <c r="M47" s="696"/>
      <c r="N47" s="441"/>
      <c r="O47" s="455">
        <v>0.02</v>
      </c>
      <c r="P47" s="229"/>
      <c r="Q47" s="519"/>
      <c r="S47" s="231"/>
      <c r="T47" s="702"/>
      <c r="U47" s="702"/>
      <c r="V47" s="702"/>
      <c r="W47" s="347"/>
      <c r="X47" s="347"/>
      <c r="Y47" s="345"/>
      <c r="Z47" s="231"/>
      <c r="AA47" s="231"/>
      <c r="AB47" s="231"/>
      <c r="AC47" s="231"/>
      <c r="AD47" s="231"/>
      <c r="AE47" s="231"/>
      <c r="AF47" s="231"/>
    </row>
    <row r="48" spans="1:32" ht="12.75" customHeight="1">
      <c r="A48" s="227"/>
      <c r="B48" s="228"/>
      <c r="C48" s="228"/>
      <c r="D48" s="228"/>
      <c r="E48" s="228"/>
      <c r="F48" s="228"/>
      <c r="G48" s="228"/>
      <c r="H48" s="228"/>
      <c r="I48" s="228"/>
      <c r="J48" s="228"/>
      <c r="K48" s="228"/>
      <c r="L48" s="228"/>
      <c r="M48" s="228"/>
      <c r="N48" s="228"/>
      <c r="O48" s="228"/>
      <c r="P48" s="229"/>
      <c r="Q48" s="519"/>
      <c r="S48" s="231"/>
      <c r="T48" s="231"/>
      <c r="U48" s="231"/>
      <c r="V48" s="231"/>
      <c r="W48" s="231"/>
      <c r="X48" s="231"/>
      <c r="Y48" s="231"/>
      <c r="Z48" s="231"/>
      <c r="AA48" s="231"/>
      <c r="AB48" s="231"/>
      <c r="AC48" s="231"/>
      <c r="AD48" s="231"/>
      <c r="AE48" s="231"/>
      <c r="AF48" s="231"/>
    </row>
    <row r="49" spans="1:32" ht="12.75" customHeight="1">
      <c r="A49" s="267"/>
      <c r="B49" s="268"/>
      <c r="C49" s="268"/>
      <c r="D49" s="268"/>
      <c r="E49" s="268"/>
      <c r="F49" s="268"/>
      <c r="G49" s="268"/>
      <c r="H49" s="268"/>
      <c r="I49" s="268"/>
      <c r="J49" s="268"/>
      <c r="K49" s="268"/>
      <c r="L49" s="268"/>
      <c r="M49" s="268"/>
      <c r="N49" s="268"/>
      <c r="O49" s="268"/>
      <c r="P49" s="255"/>
      <c r="S49" s="231"/>
      <c r="T49" s="231"/>
      <c r="U49" s="231"/>
      <c r="V49" s="231"/>
      <c r="W49" s="266"/>
      <c r="X49" s="231"/>
      <c r="Y49" s="231"/>
      <c r="Z49" s="231"/>
      <c r="AA49" s="231"/>
      <c r="AB49" s="231"/>
      <c r="AC49" s="231"/>
      <c r="AD49" s="231"/>
      <c r="AE49" s="231"/>
      <c r="AF49" s="231"/>
    </row>
    <row r="50" spans="1:32" s="228" customFormat="1" ht="12.75" customHeight="1">
      <c r="A50" s="230"/>
      <c r="B50" s="230"/>
      <c r="C50" s="230"/>
      <c r="D50" s="230"/>
      <c r="F50" s="230"/>
      <c r="G50" s="230"/>
      <c r="H50" s="230"/>
      <c r="L50" s="230"/>
      <c r="M50" s="230"/>
      <c r="N50" s="230"/>
      <c r="O50" s="230"/>
      <c r="S50" s="216"/>
      <c r="T50" s="216"/>
      <c r="U50" s="216"/>
      <c r="V50" s="216"/>
      <c r="W50" s="216"/>
      <c r="X50" s="216"/>
      <c r="Y50" s="216"/>
      <c r="Z50" s="216"/>
      <c r="AA50" s="216"/>
      <c r="AB50" s="216"/>
      <c r="AC50" s="216"/>
      <c r="AD50" s="216"/>
      <c r="AE50" s="216"/>
      <c r="AF50" s="216"/>
    </row>
    <row r="51" spans="1:32" ht="12.75" customHeight="1">
      <c r="S51" s="231"/>
      <c r="T51" s="231"/>
      <c r="U51" s="231"/>
      <c r="V51" s="231"/>
      <c r="W51" s="231"/>
      <c r="X51" s="231"/>
      <c r="Y51" s="231"/>
      <c r="Z51" s="231"/>
      <c r="AA51" s="231"/>
      <c r="AB51" s="231"/>
      <c r="AC51" s="231"/>
      <c r="AD51" s="231"/>
      <c r="AE51" s="231"/>
      <c r="AF51" s="231"/>
    </row>
    <row r="52" spans="1:32" ht="24" customHeight="1">
      <c r="A52" s="269"/>
    </row>
    <row r="53" spans="1:32" ht="12.75" customHeight="1">
      <c r="A53" s="270"/>
    </row>
    <row r="54" spans="1:32" ht="12.75" customHeight="1">
      <c r="A54" s="270"/>
    </row>
    <row r="55" spans="1:32" ht="12.75" customHeight="1">
      <c r="A55" s="270"/>
    </row>
    <row r="56" spans="1:32" ht="12.75" customHeight="1">
      <c r="A56" s="270"/>
    </row>
    <row r="57" spans="1:32" ht="12.75" customHeight="1">
      <c r="A57" s="271"/>
      <c r="K57" s="272"/>
    </row>
    <row r="58" spans="1:32" ht="12.75" customHeight="1"/>
    <row r="59" spans="1:32" ht="12.75" customHeight="1"/>
    <row r="60" spans="1:32" ht="12.75" customHeight="1">
      <c r="K60" s="228"/>
      <c r="L60" s="228"/>
    </row>
    <row r="61" spans="1:32" ht="12.75" customHeight="1">
      <c r="K61" s="228"/>
    </row>
    <row r="62" spans="1:32" ht="12.75" customHeight="1"/>
    <row r="63" spans="1:32" ht="12.75" customHeight="1">
      <c r="S63" s="231"/>
      <c r="T63" s="231"/>
      <c r="U63" s="231"/>
      <c r="V63" s="231"/>
      <c r="W63" s="231"/>
      <c r="X63" s="231"/>
      <c r="Y63" s="231"/>
      <c r="Z63" s="231"/>
      <c r="AA63" s="231"/>
      <c r="AB63" s="231"/>
      <c r="AC63" s="231"/>
      <c r="AD63" s="231"/>
      <c r="AE63" s="231"/>
      <c r="AF63" s="231"/>
    </row>
    <row r="64" spans="1:32" ht="12.75" customHeight="1">
      <c r="S64" s="231"/>
      <c r="T64" s="231"/>
      <c r="U64" s="231"/>
      <c r="V64" s="231"/>
      <c r="W64" s="231"/>
      <c r="X64" s="231"/>
      <c r="Y64" s="231"/>
      <c r="Z64" s="231"/>
      <c r="AA64" s="231"/>
      <c r="AB64" s="231"/>
      <c r="AC64" s="231"/>
      <c r="AD64" s="231"/>
      <c r="AE64" s="231"/>
      <c r="AF64" s="231"/>
    </row>
    <row r="65" spans="19:32" ht="12.75" customHeight="1">
      <c r="S65" s="231"/>
      <c r="T65" s="231"/>
      <c r="U65" s="231"/>
      <c r="V65" s="231"/>
      <c r="W65" s="231"/>
      <c r="X65" s="231"/>
      <c r="Y65" s="231"/>
      <c r="Z65" s="231"/>
      <c r="AA65" s="231"/>
      <c r="AB65" s="231"/>
      <c r="AC65" s="231"/>
      <c r="AD65" s="231"/>
      <c r="AE65" s="231"/>
      <c r="AF65" s="231"/>
    </row>
  </sheetData>
  <mergeCells count="71">
    <mergeCell ref="U40:V40"/>
    <mergeCell ref="U41:V41"/>
    <mergeCell ref="U42:V42"/>
    <mergeCell ref="U43:V43"/>
    <mergeCell ref="A42:D42"/>
    <mergeCell ref="I42:J42"/>
    <mergeCell ref="I43:J43"/>
    <mergeCell ref="T44:V44"/>
    <mergeCell ref="T45:V45"/>
    <mergeCell ref="T46:V46"/>
    <mergeCell ref="T47:V47"/>
    <mergeCell ref="L46:O46"/>
    <mergeCell ref="I44:J44"/>
    <mergeCell ref="F45:J45"/>
    <mergeCell ref="L47:M47"/>
    <mergeCell ref="A41:C41"/>
    <mergeCell ref="F36:J36"/>
    <mergeCell ref="I41:J41"/>
    <mergeCell ref="A25:B25"/>
    <mergeCell ref="F25:G25"/>
    <mergeCell ref="I25:J25"/>
    <mergeCell ref="A3:J6"/>
    <mergeCell ref="A12:B12"/>
    <mergeCell ref="F12:G12"/>
    <mergeCell ref="I12:J12"/>
    <mergeCell ref="A11:B11"/>
    <mergeCell ref="F11:G11"/>
    <mergeCell ref="I11:J11"/>
    <mergeCell ref="L21:M21"/>
    <mergeCell ref="L22:M22"/>
    <mergeCell ref="A24:B24"/>
    <mergeCell ref="F24:G24"/>
    <mergeCell ref="I24:J24"/>
    <mergeCell ref="L24:M24"/>
    <mergeCell ref="L23:M23"/>
    <mergeCell ref="A21:B21"/>
    <mergeCell ref="F21:G21"/>
    <mergeCell ref="I21:J21"/>
    <mergeCell ref="I22:J22"/>
    <mergeCell ref="I23:J23"/>
    <mergeCell ref="F22:G22"/>
    <mergeCell ref="U39:V39"/>
    <mergeCell ref="U38:V38"/>
    <mergeCell ref="U37:V37"/>
    <mergeCell ref="U36:V36"/>
    <mergeCell ref="I34:J34"/>
    <mergeCell ref="N34:O34"/>
    <mergeCell ref="L31:M31"/>
    <mergeCell ref="A13:B13"/>
    <mergeCell ref="F13:G13"/>
    <mergeCell ref="I13:J13"/>
    <mergeCell ref="F15:G15"/>
    <mergeCell ref="I15:J15"/>
    <mergeCell ref="F16:J16"/>
    <mergeCell ref="A16:D16"/>
    <mergeCell ref="A22:B22"/>
    <mergeCell ref="A15:B15"/>
    <mergeCell ref="F29:J29"/>
    <mergeCell ref="F26:J26"/>
    <mergeCell ref="A23:B23"/>
    <mergeCell ref="A14:B14"/>
    <mergeCell ref="A26:D26"/>
    <mergeCell ref="F23:G23"/>
    <mergeCell ref="F35:G35"/>
    <mergeCell ref="I35:J35"/>
    <mergeCell ref="F31:G31"/>
    <mergeCell ref="I31:J31"/>
    <mergeCell ref="F32:G32"/>
    <mergeCell ref="I32:J32"/>
    <mergeCell ref="F33:G33"/>
    <mergeCell ref="I33:J33"/>
  </mergeCells>
  <phoneticPr fontId="56" type="noConversion"/>
  <hyperlinks>
    <hyperlink ref="J40" r:id="rId1" display="Bron: Ministerie van Financiën"/>
    <hyperlink ref="L40" r:id="rId2" display="Bron: Centraal bureau voor de Statistiek"/>
  </hyperlinks>
  <pageMargins left="0.78740157480314965" right="0.78740157480314965" top="0.98425196850393704" bottom="0.51181102362204722" header="0.51181102362204722" footer="0.51181102362204722"/>
  <pageSetup paperSize="9" scale="50" orientation="portrait" r:id="rId3"/>
  <headerFooter alignWithMargins="0"/>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L78"/>
  <sheetViews>
    <sheetView showGridLines="0" topLeftCell="A10" zoomScale="90" zoomScaleNormal="90" zoomScaleSheetLayoutView="66" workbookViewId="0">
      <selection activeCell="E29" sqref="E29"/>
    </sheetView>
  </sheetViews>
  <sheetFormatPr defaultColWidth="9.140625" defaultRowHeight="14.25" customHeight="1"/>
  <cols>
    <col min="1" max="1" width="35.7109375" style="85" customWidth="1"/>
    <col min="2" max="2" width="55.7109375" style="85" customWidth="1"/>
    <col min="3" max="4" width="15.28515625" style="85" customWidth="1"/>
    <col min="5" max="7" width="15.42578125" style="85" customWidth="1"/>
    <col min="8" max="8" width="15.42578125" style="480" customWidth="1"/>
    <col min="9" max="9" width="15.42578125" style="108" customWidth="1"/>
    <col min="10" max="16384" width="9.140625" style="108"/>
  </cols>
  <sheetData>
    <row r="1" spans="1:11" s="27" customFormat="1" ht="23.25" customHeight="1">
      <c r="A1" s="135" t="s">
        <v>249</v>
      </c>
      <c r="B1" s="135"/>
      <c r="C1" s="135"/>
      <c r="D1" s="135"/>
      <c r="E1" s="135"/>
      <c r="F1" s="135"/>
      <c r="G1" s="714" t="s">
        <v>30</v>
      </c>
      <c r="H1" s="714"/>
      <c r="I1" s="483"/>
      <c r="J1" s="503"/>
    </row>
    <row r="2" spans="1:11" s="96" customFormat="1" ht="14.25" customHeight="1">
      <c r="A2" s="164"/>
      <c r="B2" s="444"/>
      <c r="C2" s="444"/>
      <c r="D2" s="444"/>
      <c r="E2" s="500"/>
      <c r="F2" s="444"/>
      <c r="G2" s="108"/>
      <c r="H2" s="444"/>
      <c r="I2" s="480"/>
      <c r="J2" s="107"/>
      <c r="K2" s="108"/>
    </row>
    <row r="3" spans="1:11" s="96" customFormat="1" ht="24" customHeight="1">
      <c r="A3" s="643" t="s">
        <v>97</v>
      </c>
      <c r="B3" s="642"/>
      <c r="C3" s="80"/>
      <c r="D3" s="80"/>
      <c r="E3" s="80"/>
      <c r="F3" s="80"/>
      <c r="G3" s="80"/>
      <c r="H3" s="80"/>
      <c r="I3" s="81">
        <v>2016</v>
      </c>
      <c r="J3" s="108"/>
      <c r="K3" s="108"/>
    </row>
    <row r="4" spans="1:11" s="96" customFormat="1" ht="14.25" customHeight="1">
      <c r="A4" s="82"/>
      <c r="B4" s="83"/>
      <c r="C4" s="83"/>
      <c r="D4" s="42"/>
      <c r="E4" s="42"/>
      <c r="F4" s="83"/>
      <c r="G4" s="83"/>
      <c r="I4" s="494"/>
      <c r="J4" s="108"/>
      <c r="K4" s="108"/>
    </row>
    <row r="5" spans="1:11" s="96" customFormat="1" ht="14.25" customHeight="1">
      <c r="A5" s="637" t="s">
        <v>54</v>
      </c>
      <c r="B5" s="638"/>
      <c r="C5" s="444"/>
      <c r="D5" s="125"/>
      <c r="E5" s="125"/>
      <c r="F5" s="126"/>
      <c r="G5" s="126"/>
      <c r="I5" s="285">
        <f>'TAR_Tab 5_Budgetberekening 2016'!O24</f>
        <v>57354496.300294481</v>
      </c>
      <c r="J5" s="108"/>
      <c r="K5" s="108"/>
    </row>
    <row r="6" spans="1:11" s="96" customFormat="1" ht="14.25" customHeight="1">
      <c r="A6" s="637" t="s">
        <v>48</v>
      </c>
      <c r="B6" s="638"/>
      <c r="C6" s="444"/>
      <c r="D6" s="125"/>
      <c r="E6" s="125"/>
      <c r="F6" s="126"/>
      <c r="G6" s="126"/>
      <c r="I6" s="285">
        <f>'TAR_Tab 5_Budgetberekening 2016'!O22</f>
        <v>42542454.388760574</v>
      </c>
      <c r="J6" s="108"/>
      <c r="K6" s="108"/>
    </row>
    <row r="7" spans="1:11" s="96" customFormat="1" ht="14.25" customHeight="1" thickBot="1">
      <c r="A7" s="637" t="s">
        <v>49</v>
      </c>
      <c r="B7" s="638"/>
      <c r="C7" s="444"/>
      <c r="D7" s="125"/>
      <c r="E7" s="125"/>
      <c r="F7" s="127"/>
      <c r="G7" s="127"/>
      <c r="I7" s="285">
        <f>'TAR_Tab 5_Budgetberekening 2016'!O23</f>
        <v>50602366.996710412</v>
      </c>
      <c r="J7" s="108"/>
      <c r="K7" s="108"/>
    </row>
    <row r="8" spans="1:11" s="96" customFormat="1" ht="14.25" customHeight="1" thickTop="1">
      <c r="A8" s="647" t="s">
        <v>250</v>
      </c>
      <c r="B8" s="638"/>
      <c r="C8" s="448"/>
      <c r="D8" s="125"/>
      <c r="E8" s="125"/>
      <c r="F8" s="125"/>
      <c r="G8" s="125"/>
      <c r="I8" s="170">
        <f>SUM(I5:I7)</f>
        <v>150499317.68576548</v>
      </c>
      <c r="J8" s="108"/>
      <c r="K8" s="108"/>
    </row>
    <row r="9" spans="1:11" s="96" customFormat="1" ht="15">
      <c r="A9" s="91"/>
      <c r="B9" s="92"/>
      <c r="C9" s="92"/>
      <c r="D9" s="92"/>
      <c r="E9" s="92"/>
      <c r="F9" s="92"/>
      <c r="G9" s="92"/>
      <c r="H9" s="93"/>
      <c r="I9" s="493"/>
      <c r="J9" s="108"/>
      <c r="K9" s="108"/>
    </row>
    <row r="10" spans="1:11" s="96" customFormat="1" ht="15">
      <c r="A10" s="443"/>
      <c r="B10" s="444"/>
      <c r="C10" s="444"/>
      <c r="D10" s="444"/>
      <c r="E10" s="444"/>
      <c r="F10" s="444"/>
      <c r="G10" s="444"/>
      <c r="H10" s="480"/>
      <c r="I10" s="101"/>
      <c r="J10" s="108"/>
    </row>
    <row r="11" spans="1:11" s="96" customFormat="1" ht="18">
      <c r="A11" s="644" t="s">
        <v>251</v>
      </c>
      <c r="B11" s="640"/>
      <c r="C11" s="94">
        <v>2010</v>
      </c>
      <c r="D11" s="94">
        <v>2011</v>
      </c>
      <c r="E11" s="95">
        <v>2012</v>
      </c>
      <c r="F11" s="95">
        <v>2013</v>
      </c>
      <c r="G11" s="95">
        <v>2014</v>
      </c>
      <c r="H11" s="81">
        <v>2015</v>
      </c>
      <c r="I11" s="324">
        <v>2016</v>
      </c>
      <c r="J11" s="108"/>
    </row>
    <row r="12" spans="1:11" s="96" customFormat="1" ht="15">
      <c r="A12" s="107"/>
      <c r="B12" s="108"/>
      <c r="C12" s="304"/>
      <c r="D12" s="304"/>
      <c r="E12" s="303"/>
      <c r="F12" s="304"/>
      <c r="G12" s="303"/>
      <c r="H12" s="303"/>
      <c r="I12" s="303"/>
      <c r="J12" s="108"/>
    </row>
    <row r="13" spans="1:11" s="96" customFormat="1" ht="15">
      <c r="A13" s="639" t="s">
        <v>98</v>
      </c>
      <c r="B13" s="620"/>
      <c r="C13" s="194"/>
      <c r="D13" s="117"/>
      <c r="E13" s="117"/>
      <c r="F13" s="117"/>
      <c r="G13" s="101"/>
      <c r="H13" s="101"/>
      <c r="I13" s="117"/>
      <c r="J13" s="108"/>
    </row>
    <row r="14" spans="1:11" s="96" customFormat="1" ht="15">
      <c r="A14" s="637" t="s">
        <v>70</v>
      </c>
      <c r="B14" s="638"/>
      <c r="C14" s="102"/>
      <c r="D14" s="99"/>
      <c r="E14" s="99"/>
      <c r="F14" s="98"/>
      <c r="G14" s="117"/>
      <c r="H14" s="117"/>
      <c r="I14" s="88">
        <f>I8</f>
        <v>150499317.68576548</v>
      </c>
      <c r="J14" s="108"/>
    </row>
    <row r="15" spans="1:11" s="96" customFormat="1" ht="14.25" customHeight="1">
      <c r="A15" s="107"/>
      <c r="B15" s="108"/>
      <c r="C15" s="117"/>
      <c r="D15" s="117"/>
      <c r="E15" s="117"/>
      <c r="F15" s="117"/>
      <c r="G15" s="101"/>
      <c r="H15" s="101"/>
      <c r="I15" s="117"/>
      <c r="J15" s="108"/>
    </row>
    <row r="16" spans="1:11" s="96" customFormat="1" ht="14.25" customHeight="1">
      <c r="A16" s="639" t="s">
        <v>99</v>
      </c>
      <c r="B16" s="620"/>
      <c r="C16" s="194"/>
      <c r="D16" s="97"/>
      <c r="E16" s="194"/>
      <c r="F16" s="98"/>
      <c r="G16" s="86"/>
      <c r="H16" s="86"/>
      <c r="I16" s="117"/>
      <c r="J16" s="108"/>
    </row>
    <row r="17" spans="1:10" ht="14.25" customHeight="1">
      <c r="A17" s="445" t="s">
        <v>218</v>
      </c>
      <c r="B17" s="446"/>
      <c r="C17" s="102"/>
      <c r="D17" s="97"/>
      <c r="E17" s="97"/>
      <c r="G17" s="285">
        <f>'TAR_Tab 2_Inkomsten 2014'!F45</f>
        <v>14026002.479157746</v>
      </c>
      <c r="H17" s="104"/>
      <c r="I17" s="117"/>
    </row>
    <row r="18" spans="1:10" ht="14.25" customHeight="1">
      <c r="A18" s="635" t="s">
        <v>298</v>
      </c>
      <c r="B18" s="712"/>
      <c r="C18" s="102"/>
      <c r="D18" s="97"/>
      <c r="E18" s="97"/>
      <c r="G18" s="285">
        <f>'TAR_Tab 3_Nacalculaties + UI'!F16</f>
        <v>-502057.32995885983</v>
      </c>
      <c r="H18" s="104"/>
      <c r="I18" s="117"/>
    </row>
    <row r="19" spans="1:10" ht="14.25" customHeight="1">
      <c r="A19" s="530"/>
      <c r="B19" s="534"/>
      <c r="C19" s="102"/>
      <c r="D19" s="97"/>
      <c r="E19" s="97"/>
      <c r="F19" s="529"/>
      <c r="G19" s="285">
        <f>'TAR_Tab 3_Nacalculaties + UI'!C23</f>
        <v>0</v>
      </c>
      <c r="H19" s="104"/>
      <c r="I19" s="117"/>
    </row>
    <row r="20" spans="1:10" s="96" customFormat="1" ht="14.25" customHeight="1">
      <c r="A20" s="635" t="s">
        <v>252</v>
      </c>
      <c r="B20" s="715"/>
      <c r="C20" s="115"/>
      <c r="D20" s="115">
        <v>48816.32</v>
      </c>
      <c r="E20" s="115">
        <v>104103.1</v>
      </c>
      <c r="F20" s="115">
        <v>1286557.05</v>
      </c>
      <c r="G20" s="115"/>
      <c r="H20" s="104"/>
      <c r="I20" s="117"/>
      <c r="J20" s="108"/>
    </row>
    <row r="21" spans="1:10" s="103" customFormat="1" ht="14.25" customHeight="1">
      <c r="A21" s="445"/>
      <c r="B21" s="448"/>
      <c r="C21" s="102"/>
      <c r="D21" s="102"/>
      <c r="E21" s="87"/>
      <c r="F21" s="104"/>
      <c r="G21" s="86"/>
      <c r="H21" s="97"/>
      <c r="I21" s="98"/>
      <c r="J21" s="27"/>
    </row>
    <row r="22" spans="1:10" s="96" customFormat="1" ht="14.25" customHeight="1">
      <c r="A22" s="639" t="s">
        <v>168</v>
      </c>
      <c r="B22" s="620"/>
      <c r="C22" s="194"/>
      <c r="D22" s="102"/>
      <c r="E22" s="87"/>
      <c r="F22" s="104"/>
      <c r="G22" s="86"/>
      <c r="H22" s="117"/>
      <c r="I22" s="117"/>
    </row>
    <row r="23" spans="1:10" s="96" customFormat="1" ht="14.25" customHeight="1">
      <c r="A23" s="523" t="s">
        <v>170</v>
      </c>
      <c r="B23" s="522"/>
      <c r="C23" s="194"/>
      <c r="D23" s="102"/>
      <c r="E23" s="87"/>
      <c r="F23" s="104"/>
      <c r="G23" s="115">
        <v>20312641.25</v>
      </c>
      <c r="H23" s="115">
        <v>13597813.109999999</v>
      </c>
      <c r="I23" s="117"/>
    </row>
    <row r="24" spans="1:10" s="96" customFormat="1" ht="14.25" customHeight="1">
      <c r="A24" s="652"/>
      <c r="B24" s="716"/>
      <c r="C24" s="115"/>
      <c r="D24" s="115"/>
      <c r="E24" s="115"/>
      <c r="F24" s="115"/>
      <c r="G24" s="115"/>
      <c r="H24" s="115"/>
      <c r="I24" s="117"/>
    </row>
    <row r="25" spans="1:10" s="103" customFormat="1" ht="14.25" customHeight="1">
      <c r="A25" s="495"/>
      <c r="B25" s="496"/>
      <c r="C25" s="102"/>
      <c r="D25" s="102"/>
      <c r="E25" s="87"/>
      <c r="F25" s="104"/>
      <c r="G25" s="86"/>
      <c r="H25" s="98"/>
      <c r="I25" s="98"/>
    </row>
    <row r="26" spans="1:10" s="103" customFormat="1" ht="14.25" customHeight="1">
      <c r="A26" s="639" t="s">
        <v>169</v>
      </c>
      <c r="B26" s="620"/>
      <c r="C26" s="194"/>
      <c r="D26" s="102"/>
      <c r="E26" s="87"/>
      <c r="F26" s="104"/>
      <c r="G26" s="87"/>
      <c r="H26" s="87"/>
      <c r="I26" s="98"/>
      <c r="J26" s="27"/>
    </row>
    <row r="27" spans="1:10" ht="14.25" customHeight="1">
      <c r="A27" s="637" t="s">
        <v>46</v>
      </c>
      <c r="B27" s="638"/>
      <c r="C27" s="102"/>
      <c r="D27" s="102"/>
      <c r="E27" s="117"/>
      <c r="F27" s="97"/>
      <c r="G27" s="413">
        <f>G17</f>
        <v>14026002.479157746</v>
      </c>
      <c r="H27" s="101"/>
      <c r="I27" s="117"/>
    </row>
    <row r="28" spans="1:10" s="96" customFormat="1" ht="14.25" customHeight="1" thickBot="1">
      <c r="A28" s="637" t="s">
        <v>261</v>
      </c>
      <c r="B28" s="638"/>
      <c r="C28" s="102"/>
      <c r="D28" s="102"/>
      <c r="E28" s="117"/>
      <c r="G28" s="288">
        <f>I78</f>
        <v>6.0596058827298682E-2</v>
      </c>
      <c r="H28" s="101"/>
      <c r="I28" s="117"/>
      <c r="J28" s="108"/>
    </row>
    <row r="29" spans="1:10" s="96" customFormat="1" ht="14.25" customHeight="1" thickTop="1">
      <c r="A29" s="637" t="s">
        <v>262</v>
      </c>
      <c r="B29" s="638"/>
      <c r="C29" s="102"/>
      <c r="D29" s="102"/>
      <c r="E29" s="117"/>
      <c r="G29" s="90">
        <f>G27*(1+G28)</f>
        <v>14875922.950496625</v>
      </c>
      <c r="H29" s="101"/>
      <c r="I29" s="117"/>
      <c r="J29" s="108"/>
    </row>
    <row r="30" spans="1:10" s="96" customFormat="1" ht="14.25" customHeight="1">
      <c r="A30" s="637" t="s">
        <v>255</v>
      </c>
      <c r="B30" s="638"/>
      <c r="C30" s="102"/>
      <c r="D30" s="102"/>
      <c r="E30" s="87"/>
      <c r="F30" s="104"/>
      <c r="G30" s="117"/>
      <c r="H30" s="101"/>
      <c r="I30" s="286">
        <f>G29</f>
        <v>14875922.950496625</v>
      </c>
      <c r="J30" s="108"/>
    </row>
    <row r="31" spans="1:10" s="103" customFormat="1" ht="14.25" customHeight="1">
      <c r="A31" s="445"/>
      <c r="B31" s="448"/>
      <c r="C31" s="102"/>
      <c r="D31" s="102"/>
      <c r="E31" s="87"/>
      <c r="F31" s="104"/>
      <c r="G31" s="101"/>
      <c r="H31" s="101"/>
      <c r="I31" s="98"/>
      <c r="J31" s="27"/>
    </row>
    <row r="32" spans="1:10" s="103" customFormat="1" ht="14.25" customHeight="1">
      <c r="A32" s="637" t="s">
        <v>56</v>
      </c>
      <c r="B32" s="638"/>
      <c r="C32" s="102"/>
      <c r="D32" s="87"/>
      <c r="E32" s="87"/>
      <c r="F32" s="104"/>
      <c r="G32" s="101"/>
      <c r="H32" s="101"/>
      <c r="I32" s="98"/>
      <c r="J32" s="27"/>
    </row>
    <row r="33" spans="1:10" s="103" customFormat="1" ht="14.25" customHeight="1">
      <c r="A33" s="635" t="s">
        <v>263</v>
      </c>
      <c r="B33" s="713"/>
      <c r="C33" s="88">
        <f>C20</f>
        <v>0</v>
      </c>
      <c r="D33" s="100">
        <f>D20</f>
        <v>48816.32</v>
      </c>
      <c r="E33" s="100">
        <f>E20</f>
        <v>104103.1</v>
      </c>
      <c r="F33" s="100">
        <f>F20</f>
        <v>1286557.05</v>
      </c>
      <c r="G33" s="100">
        <f>G18+G19+G20</f>
        <v>-502057.32995885983</v>
      </c>
      <c r="H33" s="101"/>
      <c r="I33" s="98"/>
      <c r="J33" s="27"/>
    </row>
    <row r="34" spans="1:10" s="96" customFormat="1" ht="14.25" customHeight="1" thickBot="1">
      <c r="A34" s="635" t="s">
        <v>264</v>
      </c>
      <c r="B34" s="712"/>
      <c r="C34" s="288">
        <f>I71</f>
        <v>0.20744387127254593</v>
      </c>
      <c r="D34" s="320">
        <f>I72</f>
        <v>0.17799402075370341</v>
      </c>
      <c r="E34" s="320">
        <f>I73</f>
        <v>0.14674892008649953</v>
      </c>
      <c r="F34" s="320">
        <f>I74</f>
        <v>0.11674221072489366</v>
      </c>
      <c r="G34" s="320">
        <f>I75</f>
        <v>8.1599999999999229E-2</v>
      </c>
      <c r="H34" s="101"/>
      <c r="I34" s="117"/>
      <c r="J34" s="108"/>
    </row>
    <row r="35" spans="1:10" s="96" customFormat="1" ht="14.25" customHeight="1" thickTop="1">
      <c r="A35" s="635" t="s">
        <v>265</v>
      </c>
      <c r="B35" s="712"/>
      <c r="C35" s="90">
        <f>C33*(1+C34)</f>
        <v>0</v>
      </c>
      <c r="D35" s="110">
        <f>D33*(1+D34)</f>
        <v>57505.333075199429</v>
      </c>
      <c r="E35" s="110">
        <f>E33*(1+E34)</f>
        <v>119380.11750265688</v>
      </c>
      <c r="F35" s="110">
        <f>F33*(1+F34)</f>
        <v>1436752.5642406975</v>
      </c>
      <c r="G35" s="110">
        <f>G33*(1+G34)</f>
        <v>-543025.20808350237</v>
      </c>
      <c r="H35" s="101"/>
      <c r="I35" s="117"/>
      <c r="J35" s="108"/>
    </row>
    <row r="36" spans="1:10" s="96" customFormat="1" ht="14.25" customHeight="1">
      <c r="A36" s="637" t="s">
        <v>255</v>
      </c>
      <c r="B36" s="638"/>
      <c r="C36" s="102"/>
      <c r="D36" s="102"/>
      <c r="E36" s="87"/>
      <c r="F36" s="104"/>
      <c r="G36" s="117"/>
      <c r="H36" s="101"/>
      <c r="I36" s="100">
        <f>SUM(C35:G35)</f>
        <v>1070612.8067350513</v>
      </c>
      <c r="J36" s="108"/>
    </row>
    <row r="37" spans="1:10" s="103" customFormat="1" ht="14.25" customHeight="1">
      <c r="A37" s="445"/>
      <c r="B37" s="448"/>
      <c r="C37" s="102"/>
      <c r="D37" s="102"/>
      <c r="E37" s="87"/>
      <c r="F37" s="104"/>
      <c r="G37" s="98"/>
      <c r="H37" s="337"/>
      <c r="I37" s="104"/>
      <c r="J37" s="27"/>
    </row>
    <row r="38" spans="1:10" ht="14.25" customHeight="1">
      <c r="A38" s="637" t="s">
        <v>57</v>
      </c>
      <c r="B38" s="638"/>
      <c r="C38" s="88">
        <f>C24</f>
        <v>0</v>
      </c>
      <c r="D38" s="88">
        <f>D24</f>
        <v>0</v>
      </c>
      <c r="E38" s="88">
        <f>E24</f>
        <v>0</v>
      </c>
      <c r="F38" s="88">
        <f>F24</f>
        <v>0</v>
      </c>
      <c r="G38" s="88">
        <f>G23+G24</f>
        <v>20312641.25</v>
      </c>
      <c r="H38" s="88">
        <f>H23+H24</f>
        <v>13597813.109999999</v>
      </c>
      <c r="I38" s="101"/>
    </row>
    <row r="39" spans="1:10" s="96" customFormat="1" ht="14.25" customHeight="1" thickBot="1">
      <c r="A39" s="637" t="s">
        <v>263</v>
      </c>
      <c r="B39" s="638"/>
      <c r="C39" s="288">
        <f>I71</f>
        <v>0.20744387127254593</v>
      </c>
      <c r="D39" s="320">
        <f>I72</f>
        <v>0.17799402075370341</v>
      </c>
      <c r="E39" s="320">
        <f>I73</f>
        <v>0.14674892008649953</v>
      </c>
      <c r="F39" s="320">
        <f>I74</f>
        <v>0.11674221072489366</v>
      </c>
      <c r="G39" s="288">
        <f>I75</f>
        <v>8.1599999999999229E-2</v>
      </c>
      <c r="H39" s="288">
        <f>I76</f>
        <v>3.9999999999999591E-2</v>
      </c>
      <c r="I39" s="101"/>
      <c r="J39" s="108"/>
    </row>
    <row r="40" spans="1:10" s="96" customFormat="1" ht="14.25" customHeight="1" thickTop="1">
      <c r="A40" s="637" t="s">
        <v>254</v>
      </c>
      <c r="B40" s="638"/>
      <c r="C40" s="90">
        <f t="shared" ref="C40:H40" si="0">C38*(1+C39)</f>
        <v>0</v>
      </c>
      <c r="D40" s="110">
        <f t="shared" si="0"/>
        <v>0</v>
      </c>
      <c r="E40" s="110">
        <f t="shared" si="0"/>
        <v>0</v>
      </c>
      <c r="F40" s="110">
        <f t="shared" si="0"/>
        <v>0</v>
      </c>
      <c r="G40" s="110">
        <f t="shared" si="0"/>
        <v>21970152.775999986</v>
      </c>
      <c r="H40" s="110">
        <f t="shared" si="0"/>
        <v>14141725.634399993</v>
      </c>
      <c r="I40" s="101"/>
      <c r="J40" s="108"/>
    </row>
    <row r="41" spans="1:10" s="96" customFormat="1" ht="14.25" customHeight="1">
      <c r="A41" s="637" t="s">
        <v>255</v>
      </c>
      <c r="B41" s="638"/>
      <c r="C41" s="102"/>
      <c r="D41" s="87"/>
      <c r="E41" s="87"/>
      <c r="F41" s="104"/>
      <c r="G41" s="117"/>
      <c r="H41" s="101"/>
      <c r="I41" s="100">
        <f>SUM(C40:H40)</f>
        <v>36111878.410399981</v>
      </c>
      <c r="J41" s="108"/>
    </row>
    <row r="42" spans="1:10" s="96" customFormat="1" ht="14.25" customHeight="1">
      <c r="A42" s="470"/>
      <c r="B42" s="473"/>
      <c r="C42" s="102"/>
      <c r="D42" s="87"/>
      <c r="E42" s="87"/>
      <c r="F42" s="104"/>
      <c r="G42" s="117"/>
      <c r="H42" s="101"/>
      <c r="I42" s="87"/>
      <c r="J42" s="108"/>
    </row>
    <row r="43" spans="1:10" s="96" customFormat="1" ht="14.25" customHeight="1">
      <c r="A43" s="639" t="s">
        <v>283</v>
      </c>
      <c r="B43" s="620"/>
      <c r="C43" s="102"/>
      <c r="D43" s="87"/>
      <c r="E43" s="87"/>
      <c r="F43" s="104"/>
      <c r="G43" s="117"/>
      <c r="H43" s="101"/>
      <c r="I43" s="87"/>
      <c r="J43" s="108"/>
    </row>
    <row r="44" spans="1:10" s="96" customFormat="1" ht="14.25" customHeight="1">
      <c r="A44" s="487" t="s">
        <v>258</v>
      </c>
      <c r="B44" s="487"/>
      <c r="C44" s="102"/>
      <c r="D44" s="87"/>
      <c r="E44" s="87"/>
      <c r="F44" s="104"/>
      <c r="G44" s="117"/>
      <c r="H44" s="117"/>
      <c r="I44" s="286">
        <f>I41+I36+I30+I14</f>
        <v>202557731.85339713</v>
      </c>
      <c r="J44" s="108"/>
    </row>
    <row r="45" spans="1:10" s="96" customFormat="1" ht="14.25" customHeight="1">
      <c r="A45" s="484"/>
      <c r="B45" s="485"/>
      <c r="C45" s="102"/>
      <c r="D45" s="87"/>
      <c r="E45" s="87"/>
      <c r="F45" s="104"/>
      <c r="G45" s="117"/>
      <c r="H45" s="101"/>
      <c r="I45" s="101"/>
      <c r="J45" s="108"/>
    </row>
    <row r="46" spans="1:10" s="103" customFormat="1" ht="14.25" customHeight="1">
      <c r="A46" s="639" t="s">
        <v>284</v>
      </c>
      <c r="B46" s="620"/>
      <c r="C46" s="109"/>
      <c r="D46" s="87"/>
      <c r="E46" s="87"/>
      <c r="F46" s="104"/>
      <c r="G46" s="97"/>
      <c r="H46" s="86"/>
      <c r="I46" s="104"/>
      <c r="J46" s="27"/>
    </row>
    <row r="47" spans="1:10" s="103" customFormat="1" ht="14.25" customHeight="1">
      <c r="A47" s="641" t="s">
        <v>266</v>
      </c>
      <c r="B47" s="711"/>
      <c r="C47" s="87"/>
      <c r="D47" s="86"/>
      <c r="E47" s="87"/>
      <c r="F47" s="104"/>
      <c r="G47" s="102"/>
      <c r="H47" s="87"/>
      <c r="I47" s="128">
        <f>-I44+I41+I36+I30+I14</f>
        <v>0</v>
      </c>
      <c r="J47" s="27"/>
    </row>
    <row r="48" spans="1:10" ht="14.25" customHeight="1">
      <c r="A48" s="91"/>
      <c r="B48" s="92"/>
      <c r="C48" s="300"/>
      <c r="D48" s="300"/>
      <c r="E48" s="300"/>
      <c r="F48" s="300"/>
      <c r="G48" s="300"/>
      <c r="H48" s="300"/>
      <c r="I48" s="203"/>
    </row>
    <row r="49" spans="1:12" ht="14.25" customHeight="1">
      <c r="A49" s="443"/>
      <c r="B49" s="444"/>
      <c r="C49" s="444"/>
      <c r="D49" s="111"/>
      <c r="E49" s="111"/>
      <c r="F49" s="111"/>
      <c r="G49" s="111"/>
      <c r="I49" s="101"/>
    </row>
    <row r="50" spans="1:12" s="96" customFormat="1" ht="20.25" customHeight="1">
      <c r="A50" s="644" t="s">
        <v>100</v>
      </c>
      <c r="B50" s="659"/>
      <c r="C50" s="94">
        <v>2010</v>
      </c>
      <c r="D50" s="94">
        <v>2011</v>
      </c>
      <c r="E50" s="95">
        <v>2012</v>
      </c>
      <c r="F50" s="95">
        <v>2013</v>
      </c>
      <c r="G50" s="95">
        <v>2014</v>
      </c>
      <c r="H50" s="81">
        <v>2015</v>
      </c>
      <c r="I50" s="324">
        <v>2016</v>
      </c>
      <c r="J50" s="108"/>
    </row>
    <row r="51" spans="1:12" s="96" customFormat="1" ht="14.25" customHeight="1">
      <c r="A51" s="304"/>
      <c r="B51" s="541"/>
      <c r="C51" s="540"/>
      <c r="D51" s="304"/>
      <c r="E51" s="303"/>
      <c r="F51" s="195"/>
      <c r="G51" s="195"/>
      <c r="H51" s="195"/>
      <c r="I51" s="303"/>
      <c r="J51" s="108"/>
    </row>
    <row r="52" spans="1:12" ht="14.25" customHeight="1">
      <c r="A52" s="637" t="s">
        <v>25</v>
      </c>
      <c r="B52" s="709"/>
      <c r="C52" s="121">
        <v>2.5000000000000001E-2</v>
      </c>
      <c r="D52" s="121">
        <v>2.5000000000000001E-2</v>
      </c>
      <c r="E52" s="121">
        <v>2.8500000000000001E-2</v>
      </c>
      <c r="F52" s="121">
        <v>0.03</v>
      </c>
      <c r="G52" s="121">
        <v>0.03</v>
      </c>
      <c r="H52" s="319">
        <v>0.04</v>
      </c>
      <c r="I52" s="323">
        <v>0.04</v>
      </c>
      <c r="K52" s="648"/>
      <c r="L52" s="648"/>
    </row>
    <row r="53" spans="1:12" ht="14.25" customHeight="1">
      <c r="A53" s="637" t="s">
        <v>26</v>
      </c>
      <c r="B53" s="709"/>
      <c r="C53" s="121">
        <v>2.5000000000000001E-2</v>
      </c>
      <c r="D53" s="121">
        <v>2.5000000000000001E-2</v>
      </c>
      <c r="E53" s="121">
        <v>2.3E-2</v>
      </c>
      <c r="F53" s="121">
        <v>0.03</v>
      </c>
      <c r="G53" s="121">
        <v>0.04</v>
      </c>
      <c r="H53" s="319">
        <v>0.04</v>
      </c>
      <c r="I53" s="323">
        <v>0.04</v>
      </c>
      <c r="K53" s="648"/>
      <c r="L53" s="648"/>
    </row>
    <row r="54" spans="1:12" ht="14.25" customHeight="1">
      <c r="A54" s="637" t="s">
        <v>27</v>
      </c>
      <c r="B54" s="709"/>
      <c r="C54" s="121">
        <v>2.5000000000000001E-2</v>
      </c>
      <c r="D54" s="121">
        <v>2.75E-2</v>
      </c>
      <c r="E54" s="121">
        <v>2.5000000000000001E-2</v>
      </c>
      <c r="F54" s="121">
        <v>0.03</v>
      </c>
      <c r="G54" s="121">
        <v>0.04</v>
      </c>
      <c r="H54" s="121">
        <v>0.04</v>
      </c>
      <c r="I54" s="121"/>
      <c r="K54" s="648"/>
      <c r="L54" s="648"/>
    </row>
    <row r="55" spans="1:12" ht="14.25" customHeight="1">
      <c r="A55" s="637" t="s">
        <v>28</v>
      </c>
      <c r="B55" s="709"/>
      <c r="C55" s="121">
        <v>2.5000000000000001E-2</v>
      </c>
      <c r="D55" s="121">
        <v>0.03</v>
      </c>
      <c r="E55" s="319">
        <v>2.2499999999999999E-2</v>
      </c>
      <c r="F55" s="121">
        <v>0.03</v>
      </c>
      <c r="G55" s="121">
        <v>0.04</v>
      </c>
      <c r="H55" s="121">
        <v>0.04</v>
      </c>
      <c r="I55" s="121"/>
      <c r="K55" s="648"/>
      <c r="L55" s="648"/>
    </row>
    <row r="56" spans="1:12" ht="14.25" customHeight="1">
      <c r="A56" s="637"/>
      <c r="B56" s="709"/>
      <c r="C56" s="117"/>
      <c r="D56" s="117"/>
      <c r="E56" s="101"/>
      <c r="F56" s="184"/>
      <c r="G56" s="184"/>
      <c r="H56" s="184"/>
      <c r="I56" s="184"/>
      <c r="K56" s="648"/>
      <c r="L56" s="648"/>
    </row>
    <row r="57" spans="1:12" ht="14.25" customHeight="1">
      <c r="A57" s="528" t="s">
        <v>77</v>
      </c>
      <c r="B57" s="532"/>
      <c r="C57" s="117"/>
      <c r="D57" s="130">
        <f>(1+C54)^(1/4)*(1+C55)^(1/4)*(1+D52)^(1/4)*(1+D53)^(1/4)-1</f>
        <v>2.5000000000000133E-2</v>
      </c>
      <c r="E57" s="101"/>
      <c r="F57" s="101"/>
      <c r="G57" s="184"/>
      <c r="H57" s="184"/>
      <c r="I57" s="184"/>
      <c r="K57" s="529"/>
      <c r="L57" s="529"/>
    </row>
    <row r="58" spans="1:12" ht="14.25" customHeight="1">
      <c r="A58" s="528" t="s">
        <v>72</v>
      </c>
      <c r="B58" s="532"/>
      <c r="C58" s="117"/>
      <c r="D58" s="117"/>
      <c r="E58" s="130">
        <f>(1+D54)^(1/4)*(1+D55)^(1/4)*(1+E52)^(1/4)*(1+E53)^(1/4)-1</f>
        <v>2.7246679826693931E-2</v>
      </c>
      <c r="F58" s="101"/>
      <c r="G58" s="184"/>
      <c r="H58" s="184"/>
      <c r="I58" s="184"/>
      <c r="K58" s="529"/>
      <c r="L58" s="529"/>
    </row>
    <row r="59" spans="1:12" ht="14.25" customHeight="1">
      <c r="A59" s="528" t="s">
        <v>79</v>
      </c>
      <c r="B59" s="532"/>
      <c r="C59" s="117"/>
      <c r="D59" s="117"/>
      <c r="E59" s="117"/>
      <c r="F59" s="130">
        <f>(1+E54)^(1/4)*(1+E55)^(1/4)*(1+F52)^(1/4)*(1+F53)^(1/4)-1</f>
        <v>2.6869862241643006E-2</v>
      </c>
      <c r="G59" s="184"/>
      <c r="H59" s="184"/>
      <c r="I59" s="184"/>
      <c r="K59" s="529"/>
      <c r="L59" s="529"/>
    </row>
    <row r="60" spans="1:12" ht="14.25" customHeight="1">
      <c r="A60" s="528" t="s">
        <v>116</v>
      </c>
      <c r="B60" s="532"/>
      <c r="C60" s="117"/>
      <c r="D60" s="117"/>
      <c r="E60" s="117"/>
      <c r="F60" s="117"/>
      <c r="G60" s="122">
        <f>(1+F54)^(1/4)*(1+F55)^(1/4)*(1+G52)^(1/4)*(1+G53)^(1/4)-1</f>
        <v>3.2490949264880387E-2</v>
      </c>
      <c r="H60" s="121"/>
      <c r="I60" s="121"/>
      <c r="K60" s="529"/>
      <c r="L60" s="529"/>
    </row>
    <row r="61" spans="1:12" ht="14.25" customHeight="1">
      <c r="A61" s="528" t="s">
        <v>160</v>
      </c>
      <c r="B61" s="532"/>
      <c r="C61" s="327"/>
      <c r="D61" s="327"/>
      <c r="E61" s="326"/>
      <c r="F61" s="327"/>
      <c r="G61" s="328"/>
      <c r="H61" s="122">
        <f>(1+G54)^(1/4)*(1+G55)^(1/4)*(1+H52)^(1/4)*(1+H53)^(1/4)-1</f>
        <v>3.9999999999999591E-2</v>
      </c>
      <c r="I61" s="327"/>
      <c r="J61" s="107"/>
      <c r="K61" s="529"/>
      <c r="L61" s="529"/>
    </row>
    <row r="62" spans="1:12" ht="14.25" customHeight="1">
      <c r="A62" s="528" t="s">
        <v>208</v>
      </c>
      <c r="B62" s="532"/>
      <c r="C62" s="327"/>
      <c r="D62" s="327"/>
      <c r="E62" s="326"/>
      <c r="F62" s="327"/>
      <c r="G62" s="328"/>
      <c r="H62" s="326"/>
      <c r="I62" s="122">
        <f>(1+H54)^(1/4)*(1+H55)^(1/4)*(1+I52)^(1/4)*(1+I53)^(1/4)-1</f>
        <v>3.9999999999999591E-2</v>
      </c>
      <c r="K62" s="529"/>
      <c r="L62" s="529"/>
    </row>
    <row r="63" spans="1:12" ht="14.25" customHeight="1">
      <c r="A63" s="528"/>
      <c r="B63" s="542"/>
      <c r="C63" s="117"/>
      <c r="D63" s="117"/>
      <c r="E63" s="529"/>
      <c r="F63" s="117"/>
      <c r="G63" s="117"/>
      <c r="H63" s="117"/>
      <c r="I63" s="121"/>
      <c r="K63" s="529"/>
      <c r="L63" s="129"/>
    </row>
    <row r="64" spans="1:12" ht="14.25" customHeight="1">
      <c r="A64" s="530" t="s">
        <v>78</v>
      </c>
      <c r="B64" s="87"/>
      <c r="C64" s="117"/>
      <c r="D64" s="130">
        <f>(1+D52)^(1/4)*(1+D53)^(1/4)-1</f>
        <v>1.2422836565829432E-2</v>
      </c>
      <c r="E64" s="529"/>
      <c r="F64" s="117"/>
      <c r="G64" s="117"/>
      <c r="H64" s="117"/>
      <c r="I64" s="117"/>
      <c r="K64" s="531"/>
      <c r="L64" s="531"/>
    </row>
    <row r="65" spans="1:12" ht="14.25" customHeight="1">
      <c r="A65" s="530" t="s">
        <v>71</v>
      </c>
      <c r="B65" s="87"/>
      <c r="C65" s="117"/>
      <c r="D65" s="117"/>
      <c r="E65" s="130">
        <f>(1+E52)^(1/4)*(1+E53)^(1/4)-1</f>
        <v>1.279134754711353E-2</v>
      </c>
      <c r="F65" s="117"/>
      <c r="G65" s="117"/>
      <c r="H65" s="117"/>
      <c r="I65" s="117"/>
      <c r="K65" s="531"/>
      <c r="L65" s="531"/>
    </row>
    <row r="66" spans="1:12" ht="14.25" customHeight="1">
      <c r="A66" s="530" t="s">
        <v>80</v>
      </c>
      <c r="B66" s="87"/>
      <c r="C66" s="117"/>
      <c r="D66" s="529"/>
      <c r="E66" s="117"/>
      <c r="F66" s="122">
        <f>(1+F52)^(1/4)*(1+F53)^(1/4)-1</f>
        <v>1.4889156509221735E-2</v>
      </c>
      <c r="G66" s="117"/>
      <c r="H66" s="117"/>
      <c r="I66" s="117"/>
      <c r="K66" s="531"/>
      <c r="L66" s="531"/>
    </row>
    <row r="67" spans="1:12" ht="14.25" customHeight="1">
      <c r="A67" s="530" t="s">
        <v>117</v>
      </c>
      <c r="B67" s="87"/>
      <c r="C67" s="117"/>
      <c r="D67" s="117"/>
      <c r="E67" s="117"/>
      <c r="F67" s="529"/>
      <c r="G67" s="122">
        <f>(1+G52)^(1/4)*(1+G53)^(1/4)-1</f>
        <v>1.7343561750330583E-2</v>
      </c>
      <c r="H67" s="121"/>
      <c r="I67" s="121"/>
      <c r="K67" s="531"/>
      <c r="L67" s="531"/>
    </row>
    <row r="68" spans="1:12" ht="14.25" customHeight="1">
      <c r="A68" s="635" t="s">
        <v>161</v>
      </c>
      <c r="B68" s="708"/>
      <c r="C68" s="327"/>
      <c r="D68" s="327"/>
      <c r="E68" s="327"/>
      <c r="F68" s="325"/>
      <c r="G68" s="328"/>
      <c r="H68" s="122">
        <f>(1+H52)^(1/4)*(1+H53)^(1/4)-1</f>
        <v>1.980390271855681E-2</v>
      </c>
      <c r="I68" s="326"/>
      <c r="K68" s="649"/>
      <c r="L68" s="649"/>
    </row>
    <row r="69" spans="1:12" ht="14.25" customHeight="1">
      <c r="A69" s="635" t="s">
        <v>209</v>
      </c>
      <c r="B69" s="708"/>
      <c r="C69" s="327"/>
      <c r="D69" s="327"/>
      <c r="E69" s="327"/>
      <c r="F69" s="325"/>
      <c r="G69" s="328"/>
      <c r="H69" s="326"/>
      <c r="I69" s="122">
        <f>(1+I52)^(1/4)*(1+I53)^(1/4)-1</f>
        <v>1.980390271855681E-2</v>
      </c>
      <c r="K69" s="649"/>
      <c r="L69" s="649"/>
    </row>
    <row r="70" spans="1:12" ht="14.25" customHeight="1">
      <c r="A70" s="528"/>
      <c r="B70" s="509"/>
      <c r="C70" s="117"/>
      <c r="D70" s="117"/>
      <c r="E70" s="117"/>
      <c r="F70" s="117"/>
      <c r="G70" s="117"/>
      <c r="H70" s="117"/>
      <c r="I70" s="117"/>
      <c r="K70" s="529"/>
      <c r="L70" s="344"/>
    </row>
    <row r="71" spans="1:12" ht="14.25" customHeight="1">
      <c r="A71" s="528" t="s">
        <v>210</v>
      </c>
      <c r="B71" s="532"/>
      <c r="C71" s="117"/>
      <c r="D71" s="117"/>
      <c r="E71" s="117"/>
      <c r="F71" s="117"/>
      <c r="G71" s="342"/>
      <c r="H71" s="342"/>
      <c r="I71" s="131">
        <f>(1+D57)*(1+E58)*(1+F59)*(1+G60)*(1+H61)*(1+I62)-1</f>
        <v>0.20744387127254593</v>
      </c>
      <c r="K71" s="529"/>
      <c r="L71" s="529"/>
    </row>
    <row r="72" spans="1:12" ht="14.25" customHeight="1">
      <c r="A72" s="528" t="s">
        <v>211</v>
      </c>
      <c r="B72" s="532"/>
      <c r="C72" s="117"/>
      <c r="D72" s="117"/>
      <c r="E72" s="117"/>
      <c r="F72" s="117"/>
      <c r="G72" s="342"/>
      <c r="H72" s="342"/>
      <c r="I72" s="131">
        <f>(1+E58)*(1+F59)*(1+G60)*(1+H61)*(1+I62)-1</f>
        <v>0.17799402075370341</v>
      </c>
      <c r="K72" s="529"/>
      <c r="L72" s="529"/>
    </row>
    <row r="73" spans="1:12" ht="14.25" customHeight="1">
      <c r="A73" s="528" t="s">
        <v>212</v>
      </c>
      <c r="B73" s="532"/>
      <c r="C73" s="117"/>
      <c r="D73" s="117"/>
      <c r="E73" s="117"/>
      <c r="F73" s="117"/>
      <c r="G73" s="342"/>
      <c r="H73" s="342"/>
      <c r="I73" s="131">
        <f>(1+F59)*(1+G60)*(1+H61)*(1+I62)-1</f>
        <v>0.14674892008649953</v>
      </c>
      <c r="K73" s="529"/>
      <c r="L73" s="529"/>
    </row>
    <row r="74" spans="1:12" ht="14.25" customHeight="1">
      <c r="A74" s="528" t="s">
        <v>213</v>
      </c>
      <c r="B74" s="532"/>
      <c r="C74" s="117"/>
      <c r="D74" s="117"/>
      <c r="E74" s="117"/>
      <c r="F74" s="117"/>
      <c r="G74" s="342"/>
      <c r="H74" s="342"/>
      <c r="I74" s="131">
        <f>(1+G60)*(1+H61)*(1+I62)-1</f>
        <v>0.11674221072489366</v>
      </c>
      <c r="K74" s="529"/>
      <c r="L74" s="529"/>
    </row>
    <row r="75" spans="1:12" ht="14.25" customHeight="1">
      <c r="A75" s="528" t="s">
        <v>214</v>
      </c>
      <c r="B75" s="532"/>
      <c r="C75" s="101"/>
      <c r="D75" s="117"/>
      <c r="E75" s="117"/>
      <c r="F75" s="117"/>
      <c r="G75" s="342"/>
      <c r="H75" s="342"/>
      <c r="I75" s="131">
        <f>(1+H61)*(1+I62)-1</f>
        <v>8.1599999999999229E-2</v>
      </c>
      <c r="K75" s="529"/>
      <c r="L75" s="529"/>
    </row>
    <row r="76" spans="1:12" ht="14.25" customHeight="1">
      <c r="A76" s="528" t="s">
        <v>208</v>
      </c>
      <c r="B76" s="532"/>
      <c r="C76" s="101"/>
      <c r="D76" s="117"/>
      <c r="E76" s="117"/>
      <c r="F76" s="117"/>
      <c r="G76" s="342"/>
      <c r="H76" s="342"/>
      <c r="I76" s="131">
        <f>I62</f>
        <v>3.9999999999999591E-2</v>
      </c>
      <c r="K76" s="529"/>
      <c r="L76" s="529"/>
    </row>
    <row r="77" spans="1:12" ht="14.25" customHeight="1">
      <c r="A77" s="528"/>
      <c r="B77" s="532"/>
      <c r="C77" s="101"/>
      <c r="D77" s="117"/>
      <c r="E77" s="117"/>
      <c r="F77" s="117"/>
      <c r="G77" s="343"/>
      <c r="H77" s="343"/>
      <c r="I77" s="117"/>
      <c r="K77" s="529"/>
      <c r="L77" s="529"/>
    </row>
    <row r="78" spans="1:12" ht="14.25" customHeight="1">
      <c r="A78" s="650" t="s">
        <v>215</v>
      </c>
      <c r="B78" s="710"/>
      <c r="C78" s="299"/>
      <c r="D78" s="299"/>
      <c r="E78" s="203"/>
      <c r="F78" s="329"/>
      <c r="G78" s="330"/>
      <c r="H78" s="330"/>
      <c r="I78" s="204">
        <f>(1+H68)*(1+I62)-1</f>
        <v>6.0596058827298682E-2</v>
      </c>
      <c r="K78" s="649"/>
      <c r="L78" s="649"/>
    </row>
  </sheetData>
  <mergeCells count="48">
    <mergeCell ref="A27:B27"/>
    <mergeCell ref="G1:H1"/>
    <mergeCell ref="A18:B18"/>
    <mergeCell ref="A26:B26"/>
    <mergeCell ref="A20:B20"/>
    <mergeCell ref="A3:B3"/>
    <mergeCell ref="A8:B8"/>
    <mergeCell ref="A22:B22"/>
    <mergeCell ref="A24:B24"/>
    <mergeCell ref="A16:B16"/>
    <mergeCell ref="A11:B11"/>
    <mergeCell ref="A5:B5"/>
    <mergeCell ref="A6:B6"/>
    <mergeCell ref="A7:B7"/>
    <mergeCell ref="A13:B13"/>
    <mergeCell ref="A14:B14"/>
    <mergeCell ref="A28:B28"/>
    <mergeCell ref="A29:B29"/>
    <mergeCell ref="A39:B39"/>
    <mergeCell ref="A32:B32"/>
    <mergeCell ref="A36:B36"/>
    <mergeCell ref="A30:B30"/>
    <mergeCell ref="A34:B34"/>
    <mergeCell ref="A33:B33"/>
    <mergeCell ref="A35:B35"/>
    <mergeCell ref="A38:B38"/>
    <mergeCell ref="A40:B40"/>
    <mergeCell ref="A53:B53"/>
    <mergeCell ref="A41:B41"/>
    <mergeCell ref="A47:B47"/>
    <mergeCell ref="A54:B54"/>
    <mergeCell ref="A50:B50"/>
    <mergeCell ref="A46:B46"/>
    <mergeCell ref="A52:B52"/>
    <mergeCell ref="A43:B43"/>
    <mergeCell ref="K68:L68"/>
    <mergeCell ref="K69:L69"/>
    <mergeCell ref="K78:L78"/>
    <mergeCell ref="A69:B69"/>
    <mergeCell ref="K52:L52"/>
    <mergeCell ref="K53:L53"/>
    <mergeCell ref="K54:L54"/>
    <mergeCell ref="K55:L55"/>
    <mergeCell ref="K56:L56"/>
    <mergeCell ref="A55:B55"/>
    <mergeCell ref="A68:B68"/>
    <mergeCell ref="A78:B78"/>
    <mergeCell ref="A56:B56"/>
  </mergeCells>
  <phoneticPr fontId="0" type="noConversion"/>
  <pageMargins left="0.78740157480314965" right="0.78740157480314965" top="0.98425196850393704" bottom="0.51181102362204722" header="0.51181102362204722" footer="0.51181102362204722"/>
  <pageSetup paperSize="8" scale="5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F24"/>
  <sheetViews>
    <sheetView showGridLines="0" zoomScale="90" zoomScaleNormal="90" zoomScaleSheetLayoutView="70" workbookViewId="0">
      <selection activeCell="H23" sqref="H23"/>
    </sheetView>
  </sheetViews>
  <sheetFormatPr defaultColWidth="9.140625" defaultRowHeight="15" customHeight="1"/>
  <cols>
    <col min="1" max="1" width="2.140625" style="77" customWidth="1"/>
    <col min="2" max="2" width="55.5703125" style="77" customWidth="1"/>
    <col min="3" max="3" width="2.7109375" style="78" customWidth="1"/>
    <col min="4" max="4" width="20.42578125" style="77" customWidth="1"/>
    <col min="5" max="5" width="20.5703125" style="77" customWidth="1"/>
    <col min="6" max="16384" width="9.140625" style="77"/>
  </cols>
  <sheetData>
    <row r="1" spans="1:6" s="27" customFormat="1" ht="23.25" customHeight="1">
      <c r="A1" s="135" t="s">
        <v>267</v>
      </c>
      <c r="B1" s="135"/>
      <c r="C1" s="135"/>
      <c r="D1" s="135"/>
      <c r="E1" s="189"/>
    </row>
    <row r="2" spans="1:6" s="39" customFormat="1" ht="15" customHeight="1">
      <c r="A2" s="190"/>
      <c r="B2" s="116"/>
      <c r="C2" s="116"/>
      <c r="D2" s="116"/>
      <c r="E2" s="146"/>
      <c r="F2" s="198"/>
    </row>
    <row r="3" spans="1:6" s="42" customFormat="1" ht="18" customHeight="1">
      <c r="A3" s="625" t="s">
        <v>268</v>
      </c>
      <c r="B3" s="638"/>
      <c r="C3" s="191"/>
      <c r="D3" s="627" t="s">
        <v>269</v>
      </c>
      <c r="E3" s="629" t="s">
        <v>270</v>
      </c>
    </row>
    <row r="4" spans="1:6" s="42" customFormat="1" ht="30.75" customHeight="1">
      <c r="A4" s="192"/>
      <c r="B4" s="45"/>
      <c r="C4" s="185"/>
      <c r="D4" s="718"/>
      <c r="E4" s="717"/>
    </row>
    <row r="5" spans="1:6" s="42" customFormat="1" ht="15" customHeight="1">
      <c r="A5" s="46"/>
      <c r="B5" s="47"/>
      <c r="C5" s="48"/>
      <c r="D5" s="199"/>
      <c r="E5" s="200"/>
    </row>
    <row r="6" spans="1:6" s="51" customFormat="1" ht="15" customHeight="1">
      <c r="A6" s="619" t="s">
        <v>101</v>
      </c>
      <c r="B6" s="620"/>
      <c r="C6" s="48"/>
      <c r="D6" s="50"/>
      <c r="E6" s="50"/>
      <c r="F6" s="141"/>
    </row>
    <row r="7" spans="1:6" s="51" customFormat="1" ht="15" customHeight="1">
      <c r="A7" s="52"/>
      <c r="B7" s="53" t="s">
        <v>35</v>
      </c>
      <c r="C7" s="48"/>
      <c r="D7" s="54">
        <v>37</v>
      </c>
      <c r="E7" s="163">
        <v>41</v>
      </c>
    </row>
    <row r="8" spans="1:6" s="56" customFormat="1" ht="15" customHeight="1">
      <c r="A8" s="52"/>
      <c r="B8" s="53" t="s">
        <v>16</v>
      </c>
      <c r="C8" s="55"/>
      <c r="D8" s="54">
        <v>1356510</v>
      </c>
      <c r="E8" s="163">
        <v>1206530</v>
      </c>
    </row>
    <row r="9" spans="1:6" s="51" customFormat="1" ht="15" customHeight="1">
      <c r="A9" s="52"/>
      <c r="B9" s="53" t="s">
        <v>17</v>
      </c>
      <c r="D9" s="54">
        <v>11591230</v>
      </c>
      <c r="E9" s="163">
        <v>10385039</v>
      </c>
    </row>
    <row r="10" spans="1:6" s="57" customFormat="1" ht="15" customHeight="1">
      <c r="A10" s="52"/>
      <c r="B10" s="53"/>
      <c r="C10" s="58"/>
      <c r="D10" s="186"/>
      <c r="E10" s="163"/>
    </row>
    <row r="11" spans="1:6" s="57" customFormat="1" ht="15" customHeight="1">
      <c r="A11" s="619" t="s">
        <v>102</v>
      </c>
      <c r="B11" s="620"/>
      <c r="C11" s="58"/>
      <c r="D11" s="186"/>
      <c r="E11" s="163"/>
    </row>
    <row r="12" spans="1:6" s="57" customFormat="1" ht="15" customHeight="1">
      <c r="A12" s="456"/>
      <c r="B12" s="53" t="s">
        <v>35</v>
      </c>
      <c r="C12" s="58"/>
      <c r="D12" s="54">
        <v>12</v>
      </c>
      <c r="E12" s="163">
        <v>0</v>
      </c>
    </row>
    <row r="13" spans="1:6" s="57" customFormat="1" ht="15" customHeight="1">
      <c r="A13" s="52"/>
      <c r="B13" s="53" t="s">
        <v>16</v>
      </c>
      <c r="C13" s="58"/>
      <c r="D13" s="162">
        <v>65823</v>
      </c>
      <c r="E13" s="163">
        <v>98893</v>
      </c>
    </row>
    <row r="14" spans="1:6" s="57" customFormat="1" ht="15" customHeight="1">
      <c r="A14" s="52"/>
      <c r="B14" s="53" t="s">
        <v>18</v>
      </c>
      <c r="C14" s="58"/>
      <c r="D14" s="162">
        <v>1113308</v>
      </c>
      <c r="E14" s="163">
        <v>435516</v>
      </c>
    </row>
    <row r="15" spans="1:6" s="57" customFormat="1" ht="15" customHeight="1">
      <c r="A15" s="52"/>
      <c r="B15" s="53"/>
      <c r="C15" s="61"/>
      <c r="D15" s="187"/>
      <c r="E15" s="163"/>
    </row>
    <row r="16" spans="1:6" s="57" customFormat="1" ht="15" customHeight="1">
      <c r="A16" s="619" t="s">
        <v>103</v>
      </c>
      <c r="B16" s="620"/>
      <c r="C16" s="202"/>
      <c r="D16" s="188"/>
      <c r="E16" s="163"/>
    </row>
    <row r="17" spans="1:5" s="57" customFormat="1" ht="15" customHeight="1">
      <c r="A17" s="52"/>
      <c r="B17" s="201" t="s">
        <v>35</v>
      </c>
      <c r="C17" s="34"/>
      <c r="D17" s="54">
        <v>100</v>
      </c>
      <c r="E17" s="163">
        <v>139</v>
      </c>
    </row>
    <row r="18" spans="1:5" s="57" customFormat="1" ht="15" customHeight="1">
      <c r="A18" s="52"/>
      <c r="B18" s="53" t="s">
        <v>16</v>
      </c>
      <c r="C18" s="34"/>
      <c r="D18" s="162">
        <v>14251664</v>
      </c>
      <c r="E18" s="163">
        <v>14405784.083333334</v>
      </c>
    </row>
    <row r="19" spans="1:5" s="57" customFormat="1" ht="15" customHeight="1">
      <c r="A19" s="52"/>
      <c r="B19" s="53" t="s">
        <v>17</v>
      </c>
      <c r="C19" s="34"/>
      <c r="D19" s="162">
        <v>147632121</v>
      </c>
      <c r="E19" s="163">
        <v>148339593.33333334</v>
      </c>
    </row>
    <row r="20" spans="1:5" s="57" customFormat="1" ht="15" customHeight="1">
      <c r="A20" s="52"/>
      <c r="B20" s="53"/>
      <c r="C20" s="61"/>
      <c r="D20" s="186"/>
      <c r="E20" s="163"/>
    </row>
    <row r="21" spans="1:5" s="57" customFormat="1" ht="15" customHeight="1">
      <c r="A21" s="619" t="s">
        <v>104</v>
      </c>
      <c r="B21" s="620"/>
      <c r="C21" s="58"/>
      <c r="D21" s="186"/>
      <c r="E21" s="163"/>
    </row>
    <row r="22" spans="1:5" s="57" customFormat="1" ht="15" customHeight="1">
      <c r="A22" s="456"/>
      <c r="B22" s="53" t="s">
        <v>35</v>
      </c>
      <c r="C22" s="58"/>
      <c r="D22" s="54">
        <v>58</v>
      </c>
      <c r="E22" s="163">
        <v>6</v>
      </c>
    </row>
    <row r="23" spans="1:5" s="57" customFormat="1" ht="15" customHeight="1">
      <c r="A23" s="60"/>
      <c r="B23" s="53" t="s">
        <v>16</v>
      </c>
      <c r="C23" s="58"/>
      <c r="D23" s="162">
        <v>569549</v>
      </c>
      <c r="E23" s="163">
        <v>387194</v>
      </c>
    </row>
    <row r="24" spans="1:5" s="57" customFormat="1" ht="15" customHeight="1">
      <c r="A24" s="65"/>
      <c r="B24" s="66" t="s">
        <v>18</v>
      </c>
      <c r="C24" s="67"/>
      <c r="D24" s="521">
        <v>6409607</v>
      </c>
      <c r="E24" s="163">
        <v>3491190.6666666665</v>
      </c>
    </row>
  </sheetData>
  <mergeCells count="7">
    <mergeCell ref="E3:E4"/>
    <mergeCell ref="A16:B16"/>
    <mergeCell ref="A21:B21"/>
    <mergeCell ref="A6:B6"/>
    <mergeCell ref="A11:B11"/>
    <mergeCell ref="A3:B3"/>
    <mergeCell ref="D3:D4"/>
  </mergeCells>
  <phoneticPr fontId="0" type="noConversion"/>
  <pageMargins left="0.78740157480314965" right="0.78740157480314965" top="0.98425196850393704" bottom="0.51181102362204722" header="0.51181102362204722" footer="0.51181102362204722"/>
  <pageSetup paperSize="9" scale="8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9"/>
  <sheetViews>
    <sheetView showGridLines="0" zoomScale="90" zoomScaleNormal="90" zoomScaleSheetLayoutView="70" workbookViewId="0">
      <selection activeCell="C4" sqref="C4"/>
    </sheetView>
  </sheetViews>
  <sheetFormatPr defaultRowHeight="12.75"/>
  <cols>
    <col min="1" max="1" width="38" style="353" customWidth="1"/>
    <col min="2" max="2" width="9.5703125" style="353" bestFit="1" customWidth="1"/>
    <col min="3" max="3" width="16.85546875" style="353" bestFit="1" customWidth="1"/>
    <col min="4" max="4" width="3.7109375" style="353" customWidth="1"/>
    <col min="5" max="5" width="13" style="353" customWidth="1"/>
    <col min="6" max="7" width="12.7109375" style="353" bestFit="1" customWidth="1"/>
    <col min="8" max="8" width="21.5703125" style="353" bestFit="1" customWidth="1"/>
    <col min="9" max="9" width="13.140625" style="353" bestFit="1" customWidth="1"/>
    <col min="10" max="10" width="19.28515625" style="353" bestFit="1" customWidth="1"/>
    <col min="11" max="11" width="11.85546875" style="353" customWidth="1"/>
    <col min="12" max="12" width="20" style="353" bestFit="1" customWidth="1"/>
    <col min="13" max="14" width="14.42578125" style="353" customWidth="1"/>
    <col min="15" max="15" width="11.140625" style="353" customWidth="1"/>
    <col min="16" max="16" width="11.42578125" style="353" bestFit="1" customWidth="1"/>
    <col min="17" max="256" width="9.140625" style="353"/>
    <col min="257" max="257" width="38" style="353" customWidth="1"/>
    <col min="258" max="258" width="4.85546875" style="353" bestFit="1" customWidth="1"/>
    <col min="259" max="259" width="16.7109375" style="353" bestFit="1" customWidth="1"/>
    <col min="260" max="260" width="3.7109375" style="353" customWidth="1"/>
    <col min="261" max="261" width="13" style="353" customWidth="1"/>
    <col min="262" max="263" width="12.7109375" style="353" bestFit="1" customWidth="1"/>
    <col min="264" max="264" width="21.42578125" style="353" bestFit="1" customWidth="1"/>
    <col min="265" max="265" width="13" style="353" bestFit="1" customWidth="1"/>
    <col min="266" max="266" width="19.140625" style="353" bestFit="1" customWidth="1"/>
    <col min="267" max="267" width="11.85546875" style="353" customWidth="1"/>
    <col min="268" max="268" width="19.85546875" style="353" bestFit="1" customWidth="1"/>
    <col min="269" max="270" width="14.42578125" style="353" customWidth="1"/>
    <col min="271" max="271" width="11.140625" style="353" customWidth="1"/>
    <col min="272" max="272" width="11.42578125" style="353" bestFit="1" customWidth="1"/>
    <col min="273" max="512" width="9.140625" style="353"/>
    <col min="513" max="513" width="38" style="353" customWidth="1"/>
    <col min="514" max="514" width="4.85546875" style="353" bestFit="1" customWidth="1"/>
    <col min="515" max="515" width="16.7109375" style="353" bestFit="1" customWidth="1"/>
    <col min="516" max="516" width="3.7109375" style="353" customWidth="1"/>
    <col min="517" max="517" width="13" style="353" customWidth="1"/>
    <col min="518" max="519" width="12.7109375" style="353" bestFit="1" customWidth="1"/>
    <col min="520" max="520" width="21.42578125" style="353" bestFit="1" customWidth="1"/>
    <col min="521" max="521" width="13" style="353" bestFit="1" customWidth="1"/>
    <col min="522" max="522" width="19.140625" style="353" bestFit="1" customWidth="1"/>
    <col min="523" max="523" width="11.85546875" style="353" customWidth="1"/>
    <col min="524" max="524" width="19.85546875" style="353" bestFit="1" customWidth="1"/>
    <col min="525" max="526" width="14.42578125" style="353" customWidth="1"/>
    <col min="527" max="527" width="11.140625" style="353" customWidth="1"/>
    <col min="528" max="528" width="11.42578125" style="353" bestFit="1" customWidth="1"/>
    <col min="529" max="768" width="9.140625" style="353"/>
    <col min="769" max="769" width="38" style="353" customWidth="1"/>
    <col min="770" max="770" width="4.85546875" style="353" bestFit="1" customWidth="1"/>
    <col min="771" max="771" width="16.7109375" style="353" bestFit="1" customWidth="1"/>
    <col min="772" max="772" width="3.7109375" style="353" customWidth="1"/>
    <col min="773" max="773" width="13" style="353" customWidth="1"/>
    <col min="774" max="775" width="12.7109375" style="353" bestFit="1" customWidth="1"/>
    <col min="776" max="776" width="21.42578125" style="353" bestFit="1" customWidth="1"/>
    <col min="777" max="777" width="13" style="353" bestFit="1" customWidth="1"/>
    <col min="778" max="778" width="19.140625" style="353" bestFit="1" customWidth="1"/>
    <col min="779" max="779" width="11.85546875" style="353" customWidth="1"/>
    <col min="780" max="780" width="19.85546875" style="353" bestFit="1" customWidth="1"/>
    <col min="781" max="782" width="14.42578125" style="353" customWidth="1"/>
    <col min="783" max="783" width="11.140625" style="353" customWidth="1"/>
    <col min="784" max="784" width="11.42578125" style="353" bestFit="1" customWidth="1"/>
    <col min="785" max="1024" width="9.140625" style="353"/>
    <col min="1025" max="1025" width="38" style="353" customWidth="1"/>
    <col min="1026" max="1026" width="4.85546875" style="353" bestFit="1" customWidth="1"/>
    <col min="1027" max="1027" width="16.7109375" style="353" bestFit="1" customWidth="1"/>
    <col min="1028" max="1028" width="3.7109375" style="353" customWidth="1"/>
    <col min="1029" max="1029" width="13" style="353" customWidth="1"/>
    <col min="1030" max="1031" width="12.7109375" style="353" bestFit="1" customWidth="1"/>
    <col min="1032" max="1032" width="21.42578125" style="353" bestFit="1" customWidth="1"/>
    <col min="1033" max="1033" width="13" style="353" bestFit="1" customWidth="1"/>
    <col min="1034" max="1034" width="19.140625" style="353" bestFit="1" customWidth="1"/>
    <col min="1035" max="1035" width="11.85546875" style="353" customWidth="1"/>
    <col min="1036" max="1036" width="19.85546875" style="353" bestFit="1" customWidth="1"/>
    <col min="1037" max="1038" width="14.42578125" style="353" customWidth="1"/>
    <col min="1039" max="1039" width="11.140625" style="353" customWidth="1"/>
    <col min="1040" max="1040" width="11.42578125" style="353" bestFit="1" customWidth="1"/>
    <col min="1041" max="1280" width="9.140625" style="353"/>
    <col min="1281" max="1281" width="38" style="353" customWidth="1"/>
    <col min="1282" max="1282" width="4.85546875" style="353" bestFit="1" customWidth="1"/>
    <col min="1283" max="1283" width="16.7109375" style="353" bestFit="1" customWidth="1"/>
    <col min="1284" max="1284" width="3.7109375" style="353" customWidth="1"/>
    <col min="1285" max="1285" width="13" style="353" customWidth="1"/>
    <col min="1286" max="1287" width="12.7109375" style="353" bestFit="1" customWidth="1"/>
    <col min="1288" max="1288" width="21.42578125" style="353" bestFit="1" customWidth="1"/>
    <col min="1289" max="1289" width="13" style="353" bestFit="1" customWidth="1"/>
    <col min="1290" max="1290" width="19.140625" style="353" bestFit="1" customWidth="1"/>
    <col min="1291" max="1291" width="11.85546875" style="353" customWidth="1"/>
    <col min="1292" max="1292" width="19.85546875" style="353" bestFit="1" customWidth="1"/>
    <col min="1293" max="1294" width="14.42578125" style="353" customWidth="1"/>
    <col min="1295" max="1295" width="11.140625" style="353" customWidth="1"/>
    <col min="1296" max="1296" width="11.42578125" style="353" bestFit="1" customWidth="1"/>
    <col min="1297" max="1536" width="9.140625" style="353"/>
    <col min="1537" max="1537" width="38" style="353" customWidth="1"/>
    <col min="1538" max="1538" width="4.85546875" style="353" bestFit="1" customWidth="1"/>
    <col min="1539" max="1539" width="16.7109375" style="353" bestFit="1" customWidth="1"/>
    <col min="1540" max="1540" width="3.7109375" style="353" customWidth="1"/>
    <col min="1541" max="1541" width="13" style="353" customWidth="1"/>
    <col min="1542" max="1543" width="12.7109375" style="353" bestFit="1" customWidth="1"/>
    <col min="1544" max="1544" width="21.42578125" style="353" bestFit="1" customWidth="1"/>
    <col min="1545" max="1545" width="13" style="353" bestFit="1" customWidth="1"/>
    <col min="1546" max="1546" width="19.140625" style="353" bestFit="1" customWidth="1"/>
    <col min="1547" max="1547" width="11.85546875" style="353" customWidth="1"/>
    <col min="1548" max="1548" width="19.85546875" style="353" bestFit="1" customWidth="1"/>
    <col min="1549" max="1550" width="14.42578125" style="353" customWidth="1"/>
    <col min="1551" max="1551" width="11.140625" style="353" customWidth="1"/>
    <col min="1552" max="1552" width="11.42578125" style="353" bestFit="1" customWidth="1"/>
    <col min="1553" max="1792" width="9.140625" style="353"/>
    <col min="1793" max="1793" width="38" style="353" customWidth="1"/>
    <col min="1794" max="1794" width="4.85546875" style="353" bestFit="1" customWidth="1"/>
    <col min="1795" max="1795" width="16.7109375" style="353" bestFit="1" customWidth="1"/>
    <col min="1796" max="1796" width="3.7109375" style="353" customWidth="1"/>
    <col min="1797" max="1797" width="13" style="353" customWidth="1"/>
    <col min="1798" max="1799" width="12.7109375" style="353" bestFit="1" customWidth="1"/>
    <col min="1800" max="1800" width="21.42578125" style="353" bestFit="1" customWidth="1"/>
    <col min="1801" max="1801" width="13" style="353" bestFit="1" customWidth="1"/>
    <col min="1802" max="1802" width="19.140625" style="353" bestFit="1" customWidth="1"/>
    <col min="1803" max="1803" width="11.85546875" style="353" customWidth="1"/>
    <col min="1804" max="1804" width="19.85546875" style="353" bestFit="1" customWidth="1"/>
    <col min="1805" max="1806" width="14.42578125" style="353" customWidth="1"/>
    <col min="1807" max="1807" width="11.140625" style="353" customWidth="1"/>
    <col min="1808" max="1808" width="11.42578125" style="353" bestFit="1" customWidth="1"/>
    <col min="1809" max="2048" width="9.140625" style="353"/>
    <col min="2049" max="2049" width="38" style="353" customWidth="1"/>
    <col min="2050" max="2050" width="4.85546875" style="353" bestFit="1" customWidth="1"/>
    <col min="2051" max="2051" width="16.7109375" style="353" bestFit="1" customWidth="1"/>
    <col min="2052" max="2052" width="3.7109375" style="353" customWidth="1"/>
    <col min="2053" max="2053" width="13" style="353" customWidth="1"/>
    <col min="2054" max="2055" width="12.7109375" style="353" bestFit="1" customWidth="1"/>
    <col min="2056" max="2056" width="21.42578125" style="353" bestFit="1" customWidth="1"/>
    <col min="2057" max="2057" width="13" style="353" bestFit="1" customWidth="1"/>
    <col min="2058" max="2058" width="19.140625" style="353" bestFit="1" customWidth="1"/>
    <col min="2059" max="2059" width="11.85546875" style="353" customWidth="1"/>
    <col min="2060" max="2060" width="19.85546875" style="353" bestFit="1" customWidth="1"/>
    <col min="2061" max="2062" width="14.42578125" style="353" customWidth="1"/>
    <col min="2063" max="2063" width="11.140625" style="353" customWidth="1"/>
    <col min="2064" max="2064" width="11.42578125" style="353" bestFit="1" customWidth="1"/>
    <col min="2065" max="2304" width="9.140625" style="353"/>
    <col min="2305" max="2305" width="38" style="353" customWidth="1"/>
    <col min="2306" max="2306" width="4.85546875" style="353" bestFit="1" customWidth="1"/>
    <col min="2307" max="2307" width="16.7109375" style="353" bestFit="1" customWidth="1"/>
    <col min="2308" max="2308" width="3.7109375" style="353" customWidth="1"/>
    <col min="2309" max="2309" width="13" style="353" customWidth="1"/>
    <col min="2310" max="2311" width="12.7109375" style="353" bestFit="1" customWidth="1"/>
    <col min="2312" max="2312" width="21.42578125" style="353" bestFit="1" customWidth="1"/>
    <col min="2313" max="2313" width="13" style="353" bestFit="1" customWidth="1"/>
    <col min="2314" max="2314" width="19.140625" style="353" bestFit="1" customWidth="1"/>
    <col min="2315" max="2315" width="11.85546875" style="353" customWidth="1"/>
    <col min="2316" max="2316" width="19.85546875" style="353" bestFit="1" customWidth="1"/>
    <col min="2317" max="2318" width="14.42578125" style="353" customWidth="1"/>
    <col min="2319" max="2319" width="11.140625" style="353" customWidth="1"/>
    <col min="2320" max="2320" width="11.42578125" style="353" bestFit="1" customWidth="1"/>
    <col min="2321" max="2560" width="9.140625" style="353"/>
    <col min="2561" max="2561" width="38" style="353" customWidth="1"/>
    <col min="2562" max="2562" width="4.85546875" style="353" bestFit="1" customWidth="1"/>
    <col min="2563" max="2563" width="16.7109375" style="353" bestFit="1" customWidth="1"/>
    <col min="2564" max="2564" width="3.7109375" style="353" customWidth="1"/>
    <col min="2565" max="2565" width="13" style="353" customWidth="1"/>
    <col min="2566" max="2567" width="12.7109375" style="353" bestFit="1" customWidth="1"/>
    <col min="2568" max="2568" width="21.42578125" style="353" bestFit="1" customWidth="1"/>
    <col min="2569" max="2569" width="13" style="353" bestFit="1" customWidth="1"/>
    <col min="2570" max="2570" width="19.140625" style="353" bestFit="1" customWidth="1"/>
    <col min="2571" max="2571" width="11.85546875" style="353" customWidth="1"/>
    <col min="2572" max="2572" width="19.85546875" style="353" bestFit="1" customWidth="1"/>
    <col min="2573" max="2574" width="14.42578125" style="353" customWidth="1"/>
    <col min="2575" max="2575" width="11.140625" style="353" customWidth="1"/>
    <col min="2576" max="2576" width="11.42578125" style="353" bestFit="1" customWidth="1"/>
    <col min="2577" max="2816" width="9.140625" style="353"/>
    <col min="2817" max="2817" width="38" style="353" customWidth="1"/>
    <col min="2818" max="2818" width="4.85546875" style="353" bestFit="1" customWidth="1"/>
    <col min="2819" max="2819" width="16.7109375" style="353" bestFit="1" customWidth="1"/>
    <col min="2820" max="2820" width="3.7109375" style="353" customWidth="1"/>
    <col min="2821" max="2821" width="13" style="353" customWidth="1"/>
    <col min="2822" max="2823" width="12.7109375" style="353" bestFit="1" customWidth="1"/>
    <col min="2824" max="2824" width="21.42578125" style="353" bestFit="1" customWidth="1"/>
    <col min="2825" max="2825" width="13" style="353" bestFit="1" customWidth="1"/>
    <col min="2826" max="2826" width="19.140625" style="353" bestFit="1" customWidth="1"/>
    <col min="2827" max="2827" width="11.85546875" style="353" customWidth="1"/>
    <col min="2828" max="2828" width="19.85546875" style="353" bestFit="1" customWidth="1"/>
    <col min="2829" max="2830" width="14.42578125" style="353" customWidth="1"/>
    <col min="2831" max="2831" width="11.140625" style="353" customWidth="1"/>
    <col min="2832" max="2832" width="11.42578125" style="353" bestFit="1" customWidth="1"/>
    <col min="2833" max="3072" width="9.140625" style="353"/>
    <col min="3073" max="3073" width="38" style="353" customWidth="1"/>
    <col min="3074" max="3074" width="4.85546875" style="353" bestFit="1" customWidth="1"/>
    <col min="3075" max="3075" width="16.7109375" style="353" bestFit="1" customWidth="1"/>
    <col min="3076" max="3076" width="3.7109375" style="353" customWidth="1"/>
    <col min="3077" max="3077" width="13" style="353" customWidth="1"/>
    <col min="3078" max="3079" width="12.7109375" style="353" bestFit="1" customWidth="1"/>
    <col min="3080" max="3080" width="21.42578125" style="353" bestFit="1" customWidth="1"/>
    <col min="3081" max="3081" width="13" style="353" bestFit="1" customWidth="1"/>
    <col min="3082" max="3082" width="19.140625" style="353" bestFit="1" customWidth="1"/>
    <col min="3083" max="3083" width="11.85546875" style="353" customWidth="1"/>
    <col min="3084" max="3084" width="19.85546875" style="353" bestFit="1" customWidth="1"/>
    <col min="3085" max="3086" width="14.42578125" style="353" customWidth="1"/>
    <col min="3087" max="3087" width="11.140625" style="353" customWidth="1"/>
    <col min="3088" max="3088" width="11.42578125" style="353" bestFit="1" customWidth="1"/>
    <col min="3089" max="3328" width="9.140625" style="353"/>
    <col min="3329" max="3329" width="38" style="353" customWidth="1"/>
    <col min="3330" max="3330" width="4.85546875" style="353" bestFit="1" customWidth="1"/>
    <col min="3331" max="3331" width="16.7109375" style="353" bestFit="1" customWidth="1"/>
    <col min="3332" max="3332" width="3.7109375" style="353" customWidth="1"/>
    <col min="3333" max="3333" width="13" style="353" customWidth="1"/>
    <col min="3334" max="3335" width="12.7109375" style="353" bestFit="1" customWidth="1"/>
    <col min="3336" max="3336" width="21.42578125" style="353" bestFit="1" customWidth="1"/>
    <col min="3337" max="3337" width="13" style="353" bestFit="1" customWidth="1"/>
    <col min="3338" max="3338" width="19.140625" style="353" bestFit="1" customWidth="1"/>
    <col min="3339" max="3339" width="11.85546875" style="353" customWidth="1"/>
    <col min="3340" max="3340" width="19.85546875" style="353" bestFit="1" customWidth="1"/>
    <col min="3341" max="3342" width="14.42578125" style="353" customWidth="1"/>
    <col min="3343" max="3343" width="11.140625" style="353" customWidth="1"/>
    <col min="3344" max="3344" width="11.42578125" style="353" bestFit="1" customWidth="1"/>
    <col min="3345" max="3584" width="9.140625" style="353"/>
    <col min="3585" max="3585" width="38" style="353" customWidth="1"/>
    <col min="3586" max="3586" width="4.85546875" style="353" bestFit="1" customWidth="1"/>
    <col min="3587" max="3587" width="16.7109375" style="353" bestFit="1" customWidth="1"/>
    <col min="3588" max="3588" width="3.7109375" style="353" customWidth="1"/>
    <col min="3589" max="3589" width="13" style="353" customWidth="1"/>
    <col min="3590" max="3591" width="12.7109375" style="353" bestFit="1" customWidth="1"/>
    <col min="3592" max="3592" width="21.42578125" style="353" bestFit="1" customWidth="1"/>
    <col min="3593" max="3593" width="13" style="353" bestFit="1" customWidth="1"/>
    <col min="3594" max="3594" width="19.140625" style="353" bestFit="1" customWidth="1"/>
    <col min="3595" max="3595" width="11.85546875" style="353" customWidth="1"/>
    <col min="3596" max="3596" width="19.85546875" style="353" bestFit="1" customWidth="1"/>
    <col min="3597" max="3598" width="14.42578125" style="353" customWidth="1"/>
    <col min="3599" max="3599" width="11.140625" style="353" customWidth="1"/>
    <col min="3600" max="3600" width="11.42578125" style="353" bestFit="1" customWidth="1"/>
    <col min="3601" max="3840" width="9.140625" style="353"/>
    <col min="3841" max="3841" width="38" style="353" customWidth="1"/>
    <col min="3842" max="3842" width="4.85546875" style="353" bestFit="1" customWidth="1"/>
    <col min="3843" max="3843" width="16.7109375" style="353" bestFit="1" customWidth="1"/>
    <col min="3844" max="3844" width="3.7109375" style="353" customWidth="1"/>
    <col min="3845" max="3845" width="13" style="353" customWidth="1"/>
    <col min="3846" max="3847" width="12.7109375" style="353" bestFit="1" customWidth="1"/>
    <col min="3848" max="3848" width="21.42578125" style="353" bestFit="1" customWidth="1"/>
    <col min="3849" max="3849" width="13" style="353" bestFit="1" customWidth="1"/>
    <col min="3850" max="3850" width="19.140625" style="353" bestFit="1" customWidth="1"/>
    <col min="3851" max="3851" width="11.85546875" style="353" customWidth="1"/>
    <col min="3852" max="3852" width="19.85546875" style="353" bestFit="1" customWidth="1"/>
    <col min="3853" max="3854" width="14.42578125" style="353" customWidth="1"/>
    <col min="3855" max="3855" width="11.140625" style="353" customWidth="1"/>
    <col min="3856" max="3856" width="11.42578125" style="353" bestFit="1" customWidth="1"/>
    <col min="3857" max="4096" width="9.140625" style="353"/>
    <col min="4097" max="4097" width="38" style="353" customWidth="1"/>
    <col min="4098" max="4098" width="4.85546875" style="353" bestFit="1" customWidth="1"/>
    <col min="4099" max="4099" width="16.7109375" style="353" bestFit="1" customWidth="1"/>
    <col min="4100" max="4100" width="3.7109375" style="353" customWidth="1"/>
    <col min="4101" max="4101" width="13" style="353" customWidth="1"/>
    <col min="4102" max="4103" width="12.7109375" style="353" bestFit="1" customWidth="1"/>
    <col min="4104" max="4104" width="21.42578125" style="353" bestFit="1" customWidth="1"/>
    <col min="4105" max="4105" width="13" style="353" bestFit="1" customWidth="1"/>
    <col min="4106" max="4106" width="19.140625" style="353" bestFit="1" customWidth="1"/>
    <col min="4107" max="4107" width="11.85546875" style="353" customWidth="1"/>
    <col min="4108" max="4108" width="19.85546875" style="353" bestFit="1" customWidth="1"/>
    <col min="4109" max="4110" width="14.42578125" style="353" customWidth="1"/>
    <col min="4111" max="4111" width="11.140625" style="353" customWidth="1"/>
    <col min="4112" max="4112" width="11.42578125" style="353" bestFit="1" customWidth="1"/>
    <col min="4113" max="4352" width="9.140625" style="353"/>
    <col min="4353" max="4353" width="38" style="353" customWidth="1"/>
    <col min="4354" max="4354" width="4.85546875" style="353" bestFit="1" customWidth="1"/>
    <col min="4355" max="4355" width="16.7109375" style="353" bestFit="1" customWidth="1"/>
    <col min="4356" max="4356" width="3.7109375" style="353" customWidth="1"/>
    <col min="4357" max="4357" width="13" style="353" customWidth="1"/>
    <col min="4358" max="4359" width="12.7109375" style="353" bestFit="1" customWidth="1"/>
    <col min="4360" max="4360" width="21.42578125" style="353" bestFit="1" customWidth="1"/>
    <col min="4361" max="4361" width="13" style="353" bestFit="1" customWidth="1"/>
    <col min="4362" max="4362" width="19.140625" style="353" bestFit="1" customWidth="1"/>
    <col min="4363" max="4363" width="11.85546875" style="353" customWidth="1"/>
    <col min="4364" max="4364" width="19.85546875" style="353" bestFit="1" customWidth="1"/>
    <col min="4365" max="4366" width="14.42578125" style="353" customWidth="1"/>
    <col min="4367" max="4367" width="11.140625" style="353" customWidth="1"/>
    <col min="4368" max="4368" width="11.42578125" style="353" bestFit="1" customWidth="1"/>
    <col min="4369" max="4608" width="9.140625" style="353"/>
    <col min="4609" max="4609" width="38" style="353" customWidth="1"/>
    <col min="4610" max="4610" width="4.85546875" style="353" bestFit="1" customWidth="1"/>
    <col min="4611" max="4611" width="16.7109375" style="353" bestFit="1" customWidth="1"/>
    <col min="4612" max="4612" width="3.7109375" style="353" customWidth="1"/>
    <col min="4613" max="4613" width="13" style="353" customWidth="1"/>
    <col min="4614" max="4615" width="12.7109375" style="353" bestFit="1" customWidth="1"/>
    <col min="4616" max="4616" width="21.42578125" style="353" bestFit="1" customWidth="1"/>
    <col min="4617" max="4617" width="13" style="353" bestFit="1" customWidth="1"/>
    <col min="4618" max="4618" width="19.140625" style="353" bestFit="1" customWidth="1"/>
    <col min="4619" max="4619" width="11.85546875" style="353" customWidth="1"/>
    <col min="4620" max="4620" width="19.85546875" style="353" bestFit="1" customWidth="1"/>
    <col min="4621" max="4622" width="14.42578125" style="353" customWidth="1"/>
    <col min="4623" max="4623" width="11.140625" style="353" customWidth="1"/>
    <col min="4624" max="4624" width="11.42578125" style="353" bestFit="1" customWidth="1"/>
    <col min="4625" max="4864" width="9.140625" style="353"/>
    <col min="4865" max="4865" width="38" style="353" customWidth="1"/>
    <col min="4866" max="4866" width="4.85546875" style="353" bestFit="1" customWidth="1"/>
    <col min="4867" max="4867" width="16.7109375" style="353" bestFit="1" customWidth="1"/>
    <col min="4868" max="4868" width="3.7109375" style="353" customWidth="1"/>
    <col min="4869" max="4869" width="13" style="353" customWidth="1"/>
    <col min="4870" max="4871" width="12.7109375" style="353" bestFit="1" customWidth="1"/>
    <col min="4872" max="4872" width="21.42578125" style="353" bestFit="1" customWidth="1"/>
    <col min="4873" max="4873" width="13" style="353" bestFit="1" customWidth="1"/>
    <col min="4874" max="4874" width="19.140625" style="353" bestFit="1" customWidth="1"/>
    <col min="4875" max="4875" width="11.85546875" style="353" customWidth="1"/>
    <col min="4876" max="4876" width="19.85546875" style="353" bestFit="1" customWidth="1"/>
    <col min="4877" max="4878" width="14.42578125" style="353" customWidth="1"/>
    <col min="4879" max="4879" width="11.140625" style="353" customWidth="1"/>
    <col min="4880" max="4880" width="11.42578125" style="353" bestFit="1" customWidth="1"/>
    <col min="4881" max="5120" width="9.140625" style="353"/>
    <col min="5121" max="5121" width="38" style="353" customWidth="1"/>
    <col min="5122" max="5122" width="4.85546875" style="353" bestFit="1" customWidth="1"/>
    <col min="5123" max="5123" width="16.7109375" style="353" bestFit="1" customWidth="1"/>
    <col min="5124" max="5124" width="3.7109375" style="353" customWidth="1"/>
    <col min="5125" max="5125" width="13" style="353" customWidth="1"/>
    <col min="5126" max="5127" width="12.7109375" style="353" bestFit="1" customWidth="1"/>
    <col min="5128" max="5128" width="21.42578125" style="353" bestFit="1" customWidth="1"/>
    <col min="5129" max="5129" width="13" style="353" bestFit="1" customWidth="1"/>
    <col min="5130" max="5130" width="19.140625" style="353" bestFit="1" customWidth="1"/>
    <col min="5131" max="5131" width="11.85546875" style="353" customWidth="1"/>
    <col min="5132" max="5132" width="19.85546875" style="353" bestFit="1" customWidth="1"/>
    <col min="5133" max="5134" width="14.42578125" style="353" customWidth="1"/>
    <col min="5135" max="5135" width="11.140625" style="353" customWidth="1"/>
    <col min="5136" max="5136" width="11.42578125" style="353" bestFit="1" customWidth="1"/>
    <col min="5137" max="5376" width="9.140625" style="353"/>
    <col min="5377" max="5377" width="38" style="353" customWidth="1"/>
    <col min="5378" max="5378" width="4.85546875" style="353" bestFit="1" customWidth="1"/>
    <col min="5379" max="5379" width="16.7109375" style="353" bestFit="1" customWidth="1"/>
    <col min="5380" max="5380" width="3.7109375" style="353" customWidth="1"/>
    <col min="5381" max="5381" width="13" style="353" customWidth="1"/>
    <col min="5382" max="5383" width="12.7109375" style="353" bestFit="1" customWidth="1"/>
    <col min="5384" max="5384" width="21.42578125" style="353" bestFit="1" customWidth="1"/>
    <col min="5385" max="5385" width="13" style="353" bestFit="1" customWidth="1"/>
    <col min="5386" max="5386" width="19.140625" style="353" bestFit="1" customWidth="1"/>
    <col min="5387" max="5387" width="11.85546875" style="353" customWidth="1"/>
    <col min="5388" max="5388" width="19.85546875" style="353" bestFit="1" customWidth="1"/>
    <col min="5389" max="5390" width="14.42578125" style="353" customWidth="1"/>
    <col min="5391" max="5391" width="11.140625" style="353" customWidth="1"/>
    <col min="5392" max="5392" width="11.42578125" style="353" bestFit="1" customWidth="1"/>
    <col min="5393" max="5632" width="9.140625" style="353"/>
    <col min="5633" max="5633" width="38" style="353" customWidth="1"/>
    <col min="5634" max="5634" width="4.85546875" style="353" bestFit="1" customWidth="1"/>
    <col min="5635" max="5635" width="16.7109375" style="353" bestFit="1" customWidth="1"/>
    <col min="5636" max="5636" width="3.7109375" style="353" customWidth="1"/>
    <col min="5637" max="5637" width="13" style="353" customWidth="1"/>
    <col min="5638" max="5639" width="12.7109375" style="353" bestFit="1" customWidth="1"/>
    <col min="5640" max="5640" width="21.42578125" style="353" bestFit="1" customWidth="1"/>
    <col min="5641" max="5641" width="13" style="353" bestFit="1" customWidth="1"/>
    <col min="5642" max="5642" width="19.140625" style="353" bestFit="1" customWidth="1"/>
    <col min="5643" max="5643" width="11.85546875" style="353" customWidth="1"/>
    <col min="5644" max="5644" width="19.85546875" style="353" bestFit="1" customWidth="1"/>
    <col min="5645" max="5646" width="14.42578125" style="353" customWidth="1"/>
    <col min="5647" max="5647" width="11.140625" style="353" customWidth="1"/>
    <col min="5648" max="5648" width="11.42578125" style="353" bestFit="1" customWidth="1"/>
    <col min="5649" max="5888" width="9.140625" style="353"/>
    <col min="5889" max="5889" width="38" style="353" customWidth="1"/>
    <col min="5890" max="5890" width="4.85546875" style="353" bestFit="1" customWidth="1"/>
    <col min="5891" max="5891" width="16.7109375" style="353" bestFit="1" customWidth="1"/>
    <col min="5892" max="5892" width="3.7109375" style="353" customWidth="1"/>
    <col min="5893" max="5893" width="13" style="353" customWidth="1"/>
    <col min="5894" max="5895" width="12.7109375" style="353" bestFit="1" customWidth="1"/>
    <col min="5896" max="5896" width="21.42578125" style="353" bestFit="1" customWidth="1"/>
    <col min="5897" max="5897" width="13" style="353" bestFit="1" customWidth="1"/>
    <col min="5898" max="5898" width="19.140625" style="353" bestFit="1" customWidth="1"/>
    <col min="5899" max="5899" width="11.85546875" style="353" customWidth="1"/>
    <col min="5900" max="5900" width="19.85546875" style="353" bestFit="1" customWidth="1"/>
    <col min="5901" max="5902" width="14.42578125" style="353" customWidth="1"/>
    <col min="5903" max="5903" width="11.140625" style="353" customWidth="1"/>
    <col min="5904" max="5904" width="11.42578125" style="353" bestFit="1" customWidth="1"/>
    <col min="5905" max="6144" width="9.140625" style="353"/>
    <col min="6145" max="6145" width="38" style="353" customWidth="1"/>
    <col min="6146" max="6146" width="4.85546875" style="353" bestFit="1" customWidth="1"/>
    <col min="6147" max="6147" width="16.7109375" style="353" bestFit="1" customWidth="1"/>
    <col min="6148" max="6148" width="3.7109375" style="353" customWidth="1"/>
    <col min="6149" max="6149" width="13" style="353" customWidth="1"/>
    <col min="6150" max="6151" width="12.7109375" style="353" bestFit="1" customWidth="1"/>
    <col min="6152" max="6152" width="21.42578125" style="353" bestFit="1" customWidth="1"/>
    <col min="6153" max="6153" width="13" style="353" bestFit="1" customWidth="1"/>
    <col min="6154" max="6154" width="19.140625" style="353" bestFit="1" customWidth="1"/>
    <col min="6155" max="6155" width="11.85546875" style="353" customWidth="1"/>
    <col min="6156" max="6156" width="19.85546875" style="353" bestFit="1" customWidth="1"/>
    <col min="6157" max="6158" width="14.42578125" style="353" customWidth="1"/>
    <col min="6159" max="6159" width="11.140625" style="353" customWidth="1"/>
    <col min="6160" max="6160" width="11.42578125" style="353" bestFit="1" customWidth="1"/>
    <col min="6161" max="6400" width="9.140625" style="353"/>
    <col min="6401" max="6401" width="38" style="353" customWidth="1"/>
    <col min="6402" max="6402" width="4.85546875" style="353" bestFit="1" customWidth="1"/>
    <col min="6403" max="6403" width="16.7109375" style="353" bestFit="1" customWidth="1"/>
    <col min="6404" max="6404" width="3.7109375" style="353" customWidth="1"/>
    <col min="6405" max="6405" width="13" style="353" customWidth="1"/>
    <col min="6406" max="6407" width="12.7109375" style="353" bestFit="1" customWidth="1"/>
    <col min="6408" max="6408" width="21.42578125" style="353" bestFit="1" customWidth="1"/>
    <col min="6409" max="6409" width="13" style="353" bestFit="1" customWidth="1"/>
    <col min="6410" max="6410" width="19.140625" style="353" bestFit="1" customWidth="1"/>
    <col min="6411" max="6411" width="11.85546875" style="353" customWidth="1"/>
    <col min="6412" max="6412" width="19.85546875" style="353" bestFit="1" customWidth="1"/>
    <col min="6413" max="6414" width="14.42578125" style="353" customWidth="1"/>
    <col min="6415" max="6415" width="11.140625" style="353" customWidth="1"/>
    <col min="6416" max="6416" width="11.42578125" style="353" bestFit="1" customWidth="1"/>
    <col min="6417" max="6656" width="9.140625" style="353"/>
    <col min="6657" max="6657" width="38" style="353" customWidth="1"/>
    <col min="6658" max="6658" width="4.85546875" style="353" bestFit="1" customWidth="1"/>
    <col min="6659" max="6659" width="16.7109375" style="353" bestFit="1" customWidth="1"/>
    <col min="6660" max="6660" width="3.7109375" style="353" customWidth="1"/>
    <col min="6661" max="6661" width="13" style="353" customWidth="1"/>
    <col min="6662" max="6663" width="12.7109375" style="353" bestFit="1" customWidth="1"/>
    <col min="6664" max="6664" width="21.42578125" style="353" bestFit="1" customWidth="1"/>
    <col min="6665" max="6665" width="13" style="353" bestFit="1" customWidth="1"/>
    <col min="6666" max="6666" width="19.140625" style="353" bestFit="1" customWidth="1"/>
    <col min="6667" max="6667" width="11.85546875" style="353" customWidth="1"/>
    <col min="6668" max="6668" width="19.85546875" style="353" bestFit="1" customWidth="1"/>
    <col min="6669" max="6670" width="14.42578125" style="353" customWidth="1"/>
    <col min="6671" max="6671" width="11.140625" style="353" customWidth="1"/>
    <col min="6672" max="6672" width="11.42578125" style="353" bestFit="1" customWidth="1"/>
    <col min="6673" max="6912" width="9.140625" style="353"/>
    <col min="6913" max="6913" width="38" style="353" customWidth="1"/>
    <col min="6914" max="6914" width="4.85546875" style="353" bestFit="1" customWidth="1"/>
    <col min="6915" max="6915" width="16.7109375" style="353" bestFit="1" customWidth="1"/>
    <col min="6916" max="6916" width="3.7109375" style="353" customWidth="1"/>
    <col min="6917" max="6917" width="13" style="353" customWidth="1"/>
    <col min="6918" max="6919" width="12.7109375" style="353" bestFit="1" customWidth="1"/>
    <col min="6920" max="6920" width="21.42578125" style="353" bestFit="1" customWidth="1"/>
    <col min="6921" max="6921" width="13" style="353" bestFit="1" customWidth="1"/>
    <col min="6922" max="6922" width="19.140625" style="353" bestFit="1" customWidth="1"/>
    <col min="6923" max="6923" width="11.85546875" style="353" customWidth="1"/>
    <col min="6924" max="6924" width="19.85546875" style="353" bestFit="1" customWidth="1"/>
    <col min="6925" max="6926" width="14.42578125" style="353" customWidth="1"/>
    <col min="6927" max="6927" width="11.140625" style="353" customWidth="1"/>
    <col min="6928" max="6928" width="11.42578125" style="353" bestFit="1" customWidth="1"/>
    <col min="6929" max="7168" width="9.140625" style="353"/>
    <col min="7169" max="7169" width="38" style="353" customWidth="1"/>
    <col min="7170" max="7170" width="4.85546875" style="353" bestFit="1" customWidth="1"/>
    <col min="7171" max="7171" width="16.7109375" style="353" bestFit="1" customWidth="1"/>
    <col min="7172" max="7172" width="3.7109375" style="353" customWidth="1"/>
    <col min="7173" max="7173" width="13" style="353" customWidth="1"/>
    <col min="7174" max="7175" width="12.7109375" style="353" bestFit="1" customWidth="1"/>
    <col min="7176" max="7176" width="21.42578125" style="353" bestFit="1" customWidth="1"/>
    <col min="7177" max="7177" width="13" style="353" bestFit="1" customWidth="1"/>
    <col min="7178" max="7178" width="19.140625" style="353" bestFit="1" customWidth="1"/>
    <col min="7179" max="7179" width="11.85546875" style="353" customWidth="1"/>
    <col min="7180" max="7180" width="19.85546875" style="353" bestFit="1" customWidth="1"/>
    <col min="7181" max="7182" width="14.42578125" style="353" customWidth="1"/>
    <col min="7183" max="7183" width="11.140625" style="353" customWidth="1"/>
    <col min="7184" max="7184" width="11.42578125" style="353" bestFit="1" customWidth="1"/>
    <col min="7185" max="7424" width="9.140625" style="353"/>
    <col min="7425" max="7425" width="38" style="353" customWidth="1"/>
    <col min="7426" max="7426" width="4.85546875" style="353" bestFit="1" customWidth="1"/>
    <col min="7427" max="7427" width="16.7109375" style="353" bestFit="1" customWidth="1"/>
    <col min="7428" max="7428" width="3.7109375" style="353" customWidth="1"/>
    <col min="7429" max="7429" width="13" style="353" customWidth="1"/>
    <col min="7430" max="7431" width="12.7109375" style="353" bestFit="1" customWidth="1"/>
    <col min="7432" max="7432" width="21.42578125" style="353" bestFit="1" customWidth="1"/>
    <col min="7433" max="7433" width="13" style="353" bestFit="1" customWidth="1"/>
    <col min="7434" max="7434" width="19.140625" style="353" bestFit="1" customWidth="1"/>
    <col min="7435" max="7435" width="11.85546875" style="353" customWidth="1"/>
    <col min="7436" max="7436" width="19.85546875" style="353" bestFit="1" customWidth="1"/>
    <col min="7437" max="7438" width="14.42578125" style="353" customWidth="1"/>
    <col min="7439" max="7439" width="11.140625" style="353" customWidth="1"/>
    <col min="7440" max="7440" width="11.42578125" style="353" bestFit="1" customWidth="1"/>
    <col min="7441" max="7680" width="9.140625" style="353"/>
    <col min="7681" max="7681" width="38" style="353" customWidth="1"/>
    <col min="7682" max="7682" width="4.85546875" style="353" bestFit="1" customWidth="1"/>
    <col min="7683" max="7683" width="16.7109375" style="353" bestFit="1" customWidth="1"/>
    <col min="7684" max="7684" width="3.7109375" style="353" customWidth="1"/>
    <col min="7685" max="7685" width="13" style="353" customWidth="1"/>
    <col min="7686" max="7687" width="12.7109375" style="353" bestFit="1" customWidth="1"/>
    <col min="7688" max="7688" width="21.42578125" style="353" bestFit="1" customWidth="1"/>
    <col min="7689" max="7689" width="13" style="353" bestFit="1" customWidth="1"/>
    <col min="7690" max="7690" width="19.140625" style="353" bestFit="1" customWidth="1"/>
    <col min="7691" max="7691" width="11.85546875" style="353" customWidth="1"/>
    <col min="7692" max="7692" width="19.85546875" style="353" bestFit="1" customWidth="1"/>
    <col min="7693" max="7694" width="14.42578125" style="353" customWidth="1"/>
    <col min="7695" max="7695" width="11.140625" style="353" customWidth="1"/>
    <col min="7696" max="7696" width="11.42578125" style="353" bestFit="1" customWidth="1"/>
    <col min="7697" max="7936" width="9.140625" style="353"/>
    <col min="7937" max="7937" width="38" style="353" customWidth="1"/>
    <col min="7938" max="7938" width="4.85546875" style="353" bestFit="1" customWidth="1"/>
    <col min="7939" max="7939" width="16.7109375" style="353" bestFit="1" customWidth="1"/>
    <col min="7940" max="7940" width="3.7109375" style="353" customWidth="1"/>
    <col min="7941" max="7941" width="13" style="353" customWidth="1"/>
    <col min="7942" max="7943" width="12.7109375" style="353" bestFit="1" customWidth="1"/>
    <col min="7944" max="7944" width="21.42578125" style="353" bestFit="1" customWidth="1"/>
    <col min="7945" max="7945" width="13" style="353" bestFit="1" customWidth="1"/>
    <col min="7946" max="7946" width="19.140625" style="353" bestFit="1" customWidth="1"/>
    <col min="7947" max="7947" width="11.85546875" style="353" customWidth="1"/>
    <col min="7948" max="7948" width="19.85546875" style="353" bestFit="1" customWidth="1"/>
    <col min="7949" max="7950" width="14.42578125" style="353" customWidth="1"/>
    <col min="7951" max="7951" width="11.140625" style="353" customWidth="1"/>
    <col min="7952" max="7952" width="11.42578125" style="353" bestFit="1" customWidth="1"/>
    <col min="7953" max="8192" width="9.140625" style="353"/>
    <col min="8193" max="8193" width="38" style="353" customWidth="1"/>
    <col min="8194" max="8194" width="4.85546875" style="353" bestFit="1" customWidth="1"/>
    <col min="8195" max="8195" width="16.7109375" style="353" bestFit="1" customWidth="1"/>
    <col min="8196" max="8196" width="3.7109375" style="353" customWidth="1"/>
    <col min="8197" max="8197" width="13" style="353" customWidth="1"/>
    <col min="8198" max="8199" width="12.7109375" style="353" bestFit="1" customWidth="1"/>
    <col min="8200" max="8200" width="21.42578125" style="353" bestFit="1" customWidth="1"/>
    <col min="8201" max="8201" width="13" style="353" bestFit="1" customWidth="1"/>
    <col min="8202" max="8202" width="19.140625" style="353" bestFit="1" customWidth="1"/>
    <col min="8203" max="8203" width="11.85546875" style="353" customWidth="1"/>
    <col min="8204" max="8204" width="19.85546875" style="353" bestFit="1" customWidth="1"/>
    <col min="8205" max="8206" width="14.42578125" style="353" customWidth="1"/>
    <col min="8207" max="8207" width="11.140625" style="353" customWidth="1"/>
    <col min="8208" max="8208" width="11.42578125" style="353" bestFit="1" customWidth="1"/>
    <col min="8209" max="8448" width="9.140625" style="353"/>
    <col min="8449" max="8449" width="38" style="353" customWidth="1"/>
    <col min="8450" max="8450" width="4.85546875" style="353" bestFit="1" customWidth="1"/>
    <col min="8451" max="8451" width="16.7109375" style="353" bestFit="1" customWidth="1"/>
    <col min="8452" max="8452" width="3.7109375" style="353" customWidth="1"/>
    <col min="8453" max="8453" width="13" style="353" customWidth="1"/>
    <col min="8454" max="8455" width="12.7109375" style="353" bestFit="1" customWidth="1"/>
    <col min="8456" max="8456" width="21.42578125" style="353" bestFit="1" customWidth="1"/>
    <col min="8457" max="8457" width="13" style="353" bestFit="1" customWidth="1"/>
    <col min="8458" max="8458" width="19.140625" style="353" bestFit="1" customWidth="1"/>
    <col min="8459" max="8459" width="11.85546875" style="353" customWidth="1"/>
    <col min="8460" max="8460" width="19.85546875" style="353" bestFit="1" customWidth="1"/>
    <col min="8461" max="8462" width="14.42578125" style="353" customWidth="1"/>
    <col min="8463" max="8463" width="11.140625" style="353" customWidth="1"/>
    <col min="8464" max="8464" width="11.42578125" style="353" bestFit="1" customWidth="1"/>
    <col min="8465" max="8704" width="9.140625" style="353"/>
    <col min="8705" max="8705" width="38" style="353" customWidth="1"/>
    <col min="8706" max="8706" width="4.85546875" style="353" bestFit="1" customWidth="1"/>
    <col min="8707" max="8707" width="16.7109375" style="353" bestFit="1" customWidth="1"/>
    <col min="8708" max="8708" width="3.7109375" style="353" customWidth="1"/>
    <col min="8709" max="8709" width="13" style="353" customWidth="1"/>
    <col min="8710" max="8711" width="12.7109375" style="353" bestFit="1" customWidth="1"/>
    <col min="8712" max="8712" width="21.42578125" style="353" bestFit="1" customWidth="1"/>
    <col min="8713" max="8713" width="13" style="353" bestFit="1" customWidth="1"/>
    <col min="8714" max="8714" width="19.140625" style="353" bestFit="1" customWidth="1"/>
    <col min="8715" max="8715" width="11.85546875" style="353" customWidth="1"/>
    <col min="8716" max="8716" width="19.85546875" style="353" bestFit="1" customWidth="1"/>
    <col min="8717" max="8718" width="14.42578125" style="353" customWidth="1"/>
    <col min="8719" max="8719" width="11.140625" style="353" customWidth="1"/>
    <col min="8720" max="8720" width="11.42578125" style="353" bestFit="1" customWidth="1"/>
    <col min="8721" max="8960" width="9.140625" style="353"/>
    <col min="8961" max="8961" width="38" style="353" customWidth="1"/>
    <col min="8962" max="8962" width="4.85546875" style="353" bestFit="1" customWidth="1"/>
    <col min="8963" max="8963" width="16.7109375" style="353" bestFit="1" customWidth="1"/>
    <col min="8964" max="8964" width="3.7109375" style="353" customWidth="1"/>
    <col min="8965" max="8965" width="13" style="353" customWidth="1"/>
    <col min="8966" max="8967" width="12.7109375" style="353" bestFit="1" customWidth="1"/>
    <col min="8968" max="8968" width="21.42578125" style="353" bestFit="1" customWidth="1"/>
    <col min="8969" max="8969" width="13" style="353" bestFit="1" customWidth="1"/>
    <col min="8970" max="8970" width="19.140625" style="353" bestFit="1" customWidth="1"/>
    <col min="8971" max="8971" width="11.85546875" style="353" customWidth="1"/>
    <col min="8972" max="8972" width="19.85546875" style="353" bestFit="1" customWidth="1"/>
    <col min="8973" max="8974" width="14.42578125" style="353" customWidth="1"/>
    <col min="8975" max="8975" width="11.140625" style="353" customWidth="1"/>
    <col min="8976" max="8976" width="11.42578125" style="353" bestFit="1" customWidth="1"/>
    <col min="8977" max="9216" width="9.140625" style="353"/>
    <col min="9217" max="9217" width="38" style="353" customWidth="1"/>
    <col min="9218" max="9218" width="4.85546875" style="353" bestFit="1" customWidth="1"/>
    <col min="9219" max="9219" width="16.7109375" style="353" bestFit="1" customWidth="1"/>
    <col min="9220" max="9220" width="3.7109375" style="353" customWidth="1"/>
    <col min="9221" max="9221" width="13" style="353" customWidth="1"/>
    <col min="9222" max="9223" width="12.7109375" style="353" bestFit="1" customWidth="1"/>
    <col min="9224" max="9224" width="21.42578125" style="353" bestFit="1" customWidth="1"/>
    <col min="9225" max="9225" width="13" style="353" bestFit="1" customWidth="1"/>
    <col min="9226" max="9226" width="19.140625" style="353" bestFit="1" customWidth="1"/>
    <col min="9227" max="9227" width="11.85546875" style="353" customWidth="1"/>
    <col min="9228" max="9228" width="19.85546875" style="353" bestFit="1" customWidth="1"/>
    <col min="9229" max="9230" width="14.42578125" style="353" customWidth="1"/>
    <col min="9231" max="9231" width="11.140625" style="353" customWidth="1"/>
    <col min="9232" max="9232" width="11.42578125" style="353" bestFit="1" customWidth="1"/>
    <col min="9233" max="9472" width="9.140625" style="353"/>
    <col min="9473" max="9473" width="38" style="353" customWidth="1"/>
    <col min="9474" max="9474" width="4.85546875" style="353" bestFit="1" customWidth="1"/>
    <col min="9475" max="9475" width="16.7109375" style="353" bestFit="1" customWidth="1"/>
    <col min="9476" max="9476" width="3.7109375" style="353" customWidth="1"/>
    <col min="9477" max="9477" width="13" style="353" customWidth="1"/>
    <col min="9478" max="9479" width="12.7109375" style="353" bestFit="1" customWidth="1"/>
    <col min="9480" max="9480" width="21.42578125" style="353" bestFit="1" customWidth="1"/>
    <col min="9481" max="9481" width="13" style="353" bestFit="1" customWidth="1"/>
    <col min="9482" max="9482" width="19.140625" style="353" bestFit="1" customWidth="1"/>
    <col min="9483" max="9483" width="11.85546875" style="353" customWidth="1"/>
    <col min="9484" max="9484" width="19.85546875" style="353" bestFit="1" customWidth="1"/>
    <col min="9485" max="9486" width="14.42578125" style="353" customWidth="1"/>
    <col min="9487" max="9487" width="11.140625" style="353" customWidth="1"/>
    <col min="9488" max="9488" width="11.42578125" style="353" bestFit="1" customWidth="1"/>
    <col min="9489" max="9728" width="9.140625" style="353"/>
    <col min="9729" max="9729" width="38" style="353" customWidth="1"/>
    <col min="9730" max="9730" width="4.85546875" style="353" bestFit="1" customWidth="1"/>
    <col min="9731" max="9731" width="16.7109375" style="353" bestFit="1" customWidth="1"/>
    <col min="9732" max="9732" width="3.7109375" style="353" customWidth="1"/>
    <col min="9733" max="9733" width="13" style="353" customWidth="1"/>
    <col min="9734" max="9735" width="12.7109375" style="353" bestFit="1" customWidth="1"/>
    <col min="9736" max="9736" width="21.42578125" style="353" bestFit="1" customWidth="1"/>
    <col min="9737" max="9737" width="13" style="353" bestFit="1" customWidth="1"/>
    <col min="9738" max="9738" width="19.140625" style="353" bestFit="1" customWidth="1"/>
    <col min="9739" max="9739" width="11.85546875" style="353" customWidth="1"/>
    <col min="9740" max="9740" width="19.85546875" style="353" bestFit="1" customWidth="1"/>
    <col min="9741" max="9742" width="14.42578125" style="353" customWidth="1"/>
    <col min="9743" max="9743" width="11.140625" style="353" customWidth="1"/>
    <col min="9744" max="9744" width="11.42578125" style="353" bestFit="1" customWidth="1"/>
    <col min="9745" max="9984" width="9.140625" style="353"/>
    <col min="9985" max="9985" width="38" style="353" customWidth="1"/>
    <col min="9986" max="9986" width="4.85546875" style="353" bestFit="1" customWidth="1"/>
    <col min="9987" max="9987" width="16.7109375" style="353" bestFit="1" customWidth="1"/>
    <col min="9988" max="9988" width="3.7109375" style="353" customWidth="1"/>
    <col min="9989" max="9989" width="13" style="353" customWidth="1"/>
    <col min="9990" max="9991" width="12.7109375" style="353" bestFit="1" customWidth="1"/>
    <col min="9992" max="9992" width="21.42578125" style="353" bestFit="1" customWidth="1"/>
    <col min="9993" max="9993" width="13" style="353" bestFit="1" customWidth="1"/>
    <col min="9994" max="9994" width="19.140625" style="353" bestFit="1" customWidth="1"/>
    <col min="9995" max="9995" width="11.85546875" style="353" customWidth="1"/>
    <col min="9996" max="9996" width="19.85546875" style="353" bestFit="1" customWidth="1"/>
    <col min="9997" max="9998" width="14.42578125" style="353" customWidth="1"/>
    <col min="9999" max="9999" width="11.140625" style="353" customWidth="1"/>
    <col min="10000" max="10000" width="11.42578125" style="353" bestFit="1" customWidth="1"/>
    <col min="10001" max="10240" width="9.140625" style="353"/>
    <col min="10241" max="10241" width="38" style="353" customWidth="1"/>
    <col min="10242" max="10242" width="4.85546875" style="353" bestFit="1" customWidth="1"/>
    <col min="10243" max="10243" width="16.7109375" style="353" bestFit="1" customWidth="1"/>
    <col min="10244" max="10244" width="3.7109375" style="353" customWidth="1"/>
    <col min="10245" max="10245" width="13" style="353" customWidth="1"/>
    <col min="10246" max="10247" width="12.7109375" style="353" bestFit="1" customWidth="1"/>
    <col min="10248" max="10248" width="21.42578125" style="353" bestFit="1" customWidth="1"/>
    <col min="10249" max="10249" width="13" style="353" bestFit="1" customWidth="1"/>
    <col min="10250" max="10250" width="19.140625" style="353" bestFit="1" customWidth="1"/>
    <col min="10251" max="10251" width="11.85546875" style="353" customWidth="1"/>
    <col min="10252" max="10252" width="19.85546875" style="353" bestFit="1" customWidth="1"/>
    <col min="10253" max="10254" width="14.42578125" style="353" customWidth="1"/>
    <col min="10255" max="10255" width="11.140625" style="353" customWidth="1"/>
    <col min="10256" max="10256" width="11.42578125" style="353" bestFit="1" customWidth="1"/>
    <col min="10257" max="10496" width="9.140625" style="353"/>
    <col min="10497" max="10497" width="38" style="353" customWidth="1"/>
    <col min="10498" max="10498" width="4.85546875" style="353" bestFit="1" customWidth="1"/>
    <col min="10499" max="10499" width="16.7109375" style="353" bestFit="1" customWidth="1"/>
    <col min="10500" max="10500" width="3.7109375" style="353" customWidth="1"/>
    <col min="10501" max="10501" width="13" style="353" customWidth="1"/>
    <col min="10502" max="10503" width="12.7109375" style="353" bestFit="1" customWidth="1"/>
    <col min="10504" max="10504" width="21.42578125" style="353" bestFit="1" customWidth="1"/>
    <col min="10505" max="10505" width="13" style="353" bestFit="1" customWidth="1"/>
    <col min="10506" max="10506" width="19.140625" style="353" bestFit="1" customWidth="1"/>
    <col min="10507" max="10507" width="11.85546875" style="353" customWidth="1"/>
    <col min="10508" max="10508" width="19.85546875" style="353" bestFit="1" customWidth="1"/>
    <col min="10509" max="10510" width="14.42578125" style="353" customWidth="1"/>
    <col min="10511" max="10511" width="11.140625" style="353" customWidth="1"/>
    <col min="10512" max="10512" width="11.42578125" style="353" bestFit="1" customWidth="1"/>
    <col min="10513" max="10752" width="9.140625" style="353"/>
    <col min="10753" max="10753" width="38" style="353" customWidth="1"/>
    <col min="10754" max="10754" width="4.85546875" style="353" bestFit="1" customWidth="1"/>
    <col min="10755" max="10755" width="16.7109375" style="353" bestFit="1" customWidth="1"/>
    <col min="10756" max="10756" width="3.7109375" style="353" customWidth="1"/>
    <col min="10757" max="10757" width="13" style="353" customWidth="1"/>
    <col min="10758" max="10759" width="12.7109375" style="353" bestFit="1" customWidth="1"/>
    <col min="10760" max="10760" width="21.42578125" style="353" bestFit="1" customWidth="1"/>
    <col min="10761" max="10761" width="13" style="353" bestFit="1" customWidth="1"/>
    <col min="10762" max="10762" width="19.140625" style="353" bestFit="1" customWidth="1"/>
    <col min="10763" max="10763" width="11.85546875" style="353" customWidth="1"/>
    <col min="10764" max="10764" width="19.85546875" style="353" bestFit="1" customWidth="1"/>
    <col min="10765" max="10766" width="14.42578125" style="353" customWidth="1"/>
    <col min="10767" max="10767" width="11.140625" style="353" customWidth="1"/>
    <col min="10768" max="10768" width="11.42578125" style="353" bestFit="1" customWidth="1"/>
    <col min="10769" max="11008" width="9.140625" style="353"/>
    <col min="11009" max="11009" width="38" style="353" customWidth="1"/>
    <col min="11010" max="11010" width="4.85546875" style="353" bestFit="1" customWidth="1"/>
    <col min="11011" max="11011" width="16.7109375" style="353" bestFit="1" customWidth="1"/>
    <col min="11012" max="11012" width="3.7109375" style="353" customWidth="1"/>
    <col min="11013" max="11013" width="13" style="353" customWidth="1"/>
    <col min="11014" max="11015" width="12.7109375" style="353" bestFit="1" customWidth="1"/>
    <col min="11016" max="11016" width="21.42578125" style="353" bestFit="1" customWidth="1"/>
    <col min="11017" max="11017" width="13" style="353" bestFit="1" customWidth="1"/>
    <col min="11018" max="11018" width="19.140625" style="353" bestFit="1" customWidth="1"/>
    <col min="11019" max="11019" width="11.85546875" style="353" customWidth="1"/>
    <col min="11020" max="11020" width="19.85546875" style="353" bestFit="1" customWidth="1"/>
    <col min="11021" max="11022" width="14.42578125" style="353" customWidth="1"/>
    <col min="11023" max="11023" width="11.140625" style="353" customWidth="1"/>
    <col min="11024" max="11024" width="11.42578125" style="353" bestFit="1" customWidth="1"/>
    <col min="11025" max="11264" width="9.140625" style="353"/>
    <col min="11265" max="11265" width="38" style="353" customWidth="1"/>
    <col min="11266" max="11266" width="4.85546875" style="353" bestFit="1" customWidth="1"/>
    <col min="11267" max="11267" width="16.7109375" style="353" bestFit="1" customWidth="1"/>
    <col min="11268" max="11268" width="3.7109375" style="353" customWidth="1"/>
    <col min="11269" max="11269" width="13" style="353" customWidth="1"/>
    <col min="11270" max="11271" width="12.7109375" style="353" bestFit="1" customWidth="1"/>
    <col min="11272" max="11272" width="21.42578125" style="353" bestFit="1" customWidth="1"/>
    <col min="11273" max="11273" width="13" style="353" bestFit="1" customWidth="1"/>
    <col min="11274" max="11274" width="19.140625" style="353" bestFit="1" customWidth="1"/>
    <col min="11275" max="11275" width="11.85546875" style="353" customWidth="1"/>
    <col min="11276" max="11276" width="19.85546875" style="353" bestFit="1" customWidth="1"/>
    <col min="11277" max="11278" width="14.42578125" style="353" customWidth="1"/>
    <col min="11279" max="11279" width="11.140625" style="353" customWidth="1"/>
    <col min="11280" max="11280" width="11.42578125" style="353" bestFit="1" customWidth="1"/>
    <col min="11281" max="11520" width="9.140625" style="353"/>
    <col min="11521" max="11521" width="38" style="353" customWidth="1"/>
    <col min="11522" max="11522" width="4.85546875" style="353" bestFit="1" customWidth="1"/>
    <col min="11523" max="11523" width="16.7109375" style="353" bestFit="1" customWidth="1"/>
    <col min="11524" max="11524" width="3.7109375" style="353" customWidth="1"/>
    <col min="11525" max="11525" width="13" style="353" customWidth="1"/>
    <col min="11526" max="11527" width="12.7109375" style="353" bestFit="1" customWidth="1"/>
    <col min="11528" max="11528" width="21.42578125" style="353" bestFit="1" customWidth="1"/>
    <col min="11529" max="11529" width="13" style="353" bestFit="1" customWidth="1"/>
    <col min="11530" max="11530" width="19.140625" style="353" bestFit="1" customWidth="1"/>
    <col min="11531" max="11531" width="11.85546875" style="353" customWidth="1"/>
    <col min="11532" max="11532" width="19.85546875" style="353" bestFit="1" customWidth="1"/>
    <col min="11533" max="11534" width="14.42578125" style="353" customWidth="1"/>
    <col min="11535" max="11535" width="11.140625" style="353" customWidth="1"/>
    <col min="11536" max="11536" width="11.42578125" style="353" bestFit="1" customWidth="1"/>
    <col min="11537" max="11776" width="9.140625" style="353"/>
    <col min="11777" max="11777" width="38" style="353" customWidth="1"/>
    <col min="11778" max="11778" width="4.85546875" style="353" bestFit="1" customWidth="1"/>
    <col min="11779" max="11779" width="16.7109375" style="353" bestFit="1" customWidth="1"/>
    <col min="11780" max="11780" width="3.7109375" style="353" customWidth="1"/>
    <col min="11781" max="11781" width="13" style="353" customWidth="1"/>
    <col min="11782" max="11783" width="12.7109375" style="353" bestFit="1" customWidth="1"/>
    <col min="11784" max="11784" width="21.42578125" style="353" bestFit="1" customWidth="1"/>
    <col min="11785" max="11785" width="13" style="353" bestFit="1" customWidth="1"/>
    <col min="11786" max="11786" width="19.140625" style="353" bestFit="1" customWidth="1"/>
    <col min="11787" max="11787" width="11.85546875" style="353" customWidth="1"/>
    <col min="11788" max="11788" width="19.85546875" style="353" bestFit="1" customWidth="1"/>
    <col min="11789" max="11790" width="14.42578125" style="353" customWidth="1"/>
    <col min="11791" max="11791" width="11.140625" style="353" customWidth="1"/>
    <col min="11792" max="11792" width="11.42578125" style="353" bestFit="1" customWidth="1"/>
    <col min="11793" max="12032" width="9.140625" style="353"/>
    <col min="12033" max="12033" width="38" style="353" customWidth="1"/>
    <col min="12034" max="12034" width="4.85546875" style="353" bestFit="1" customWidth="1"/>
    <col min="12035" max="12035" width="16.7109375" style="353" bestFit="1" customWidth="1"/>
    <col min="12036" max="12036" width="3.7109375" style="353" customWidth="1"/>
    <col min="12037" max="12037" width="13" style="353" customWidth="1"/>
    <col min="12038" max="12039" width="12.7109375" style="353" bestFit="1" customWidth="1"/>
    <col min="12040" max="12040" width="21.42578125" style="353" bestFit="1" customWidth="1"/>
    <col min="12041" max="12041" width="13" style="353" bestFit="1" customWidth="1"/>
    <col min="12042" max="12042" width="19.140625" style="353" bestFit="1" customWidth="1"/>
    <col min="12043" max="12043" width="11.85546875" style="353" customWidth="1"/>
    <col min="12044" max="12044" width="19.85546875" style="353" bestFit="1" customWidth="1"/>
    <col min="12045" max="12046" width="14.42578125" style="353" customWidth="1"/>
    <col min="12047" max="12047" width="11.140625" style="353" customWidth="1"/>
    <col min="12048" max="12048" width="11.42578125" style="353" bestFit="1" customWidth="1"/>
    <col min="12049" max="12288" width="9.140625" style="353"/>
    <col min="12289" max="12289" width="38" style="353" customWidth="1"/>
    <col min="12290" max="12290" width="4.85546875" style="353" bestFit="1" customWidth="1"/>
    <col min="12291" max="12291" width="16.7109375" style="353" bestFit="1" customWidth="1"/>
    <col min="12292" max="12292" width="3.7109375" style="353" customWidth="1"/>
    <col min="12293" max="12293" width="13" style="353" customWidth="1"/>
    <col min="12294" max="12295" width="12.7109375" style="353" bestFit="1" customWidth="1"/>
    <col min="12296" max="12296" width="21.42578125" style="353" bestFit="1" customWidth="1"/>
    <col min="12297" max="12297" width="13" style="353" bestFit="1" customWidth="1"/>
    <col min="12298" max="12298" width="19.140625" style="353" bestFit="1" customWidth="1"/>
    <col min="12299" max="12299" width="11.85546875" style="353" customWidth="1"/>
    <col min="12300" max="12300" width="19.85546875" style="353" bestFit="1" customWidth="1"/>
    <col min="12301" max="12302" width="14.42578125" style="353" customWidth="1"/>
    <col min="12303" max="12303" width="11.140625" style="353" customWidth="1"/>
    <col min="12304" max="12304" width="11.42578125" style="353" bestFit="1" customWidth="1"/>
    <col min="12305" max="12544" width="9.140625" style="353"/>
    <col min="12545" max="12545" width="38" style="353" customWidth="1"/>
    <col min="12546" max="12546" width="4.85546875" style="353" bestFit="1" customWidth="1"/>
    <col min="12547" max="12547" width="16.7109375" style="353" bestFit="1" customWidth="1"/>
    <col min="12548" max="12548" width="3.7109375" style="353" customWidth="1"/>
    <col min="12549" max="12549" width="13" style="353" customWidth="1"/>
    <col min="12550" max="12551" width="12.7109375" style="353" bestFit="1" customWidth="1"/>
    <col min="12552" max="12552" width="21.42578125" style="353" bestFit="1" customWidth="1"/>
    <col min="12553" max="12553" width="13" style="353" bestFit="1" customWidth="1"/>
    <col min="12554" max="12554" width="19.140625" style="353" bestFit="1" customWidth="1"/>
    <col min="12555" max="12555" width="11.85546875" style="353" customWidth="1"/>
    <col min="12556" max="12556" width="19.85546875" style="353" bestFit="1" customWidth="1"/>
    <col min="12557" max="12558" width="14.42578125" style="353" customWidth="1"/>
    <col min="12559" max="12559" width="11.140625" style="353" customWidth="1"/>
    <col min="12560" max="12560" width="11.42578125" style="353" bestFit="1" customWidth="1"/>
    <col min="12561" max="12800" width="9.140625" style="353"/>
    <col min="12801" max="12801" width="38" style="353" customWidth="1"/>
    <col min="12802" max="12802" width="4.85546875" style="353" bestFit="1" customWidth="1"/>
    <col min="12803" max="12803" width="16.7109375" style="353" bestFit="1" customWidth="1"/>
    <col min="12804" max="12804" width="3.7109375" style="353" customWidth="1"/>
    <col min="12805" max="12805" width="13" style="353" customWidth="1"/>
    <col min="12806" max="12807" width="12.7109375" style="353" bestFit="1" customWidth="1"/>
    <col min="12808" max="12808" width="21.42578125" style="353" bestFit="1" customWidth="1"/>
    <col min="12809" max="12809" width="13" style="353" bestFit="1" customWidth="1"/>
    <col min="12810" max="12810" width="19.140625" style="353" bestFit="1" customWidth="1"/>
    <col min="12811" max="12811" width="11.85546875" style="353" customWidth="1"/>
    <col min="12812" max="12812" width="19.85546875" style="353" bestFit="1" customWidth="1"/>
    <col min="12813" max="12814" width="14.42578125" style="353" customWidth="1"/>
    <col min="12815" max="12815" width="11.140625" style="353" customWidth="1"/>
    <col min="12816" max="12816" width="11.42578125" style="353" bestFit="1" customWidth="1"/>
    <col min="12817" max="13056" width="9.140625" style="353"/>
    <col min="13057" max="13057" width="38" style="353" customWidth="1"/>
    <col min="13058" max="13058" width="4.85546875" style="353" bestFit="1" customWidth="1"/>
    <col min="13059" max="13059" width="16.7109375" style="353" bestFit="1" customWidth="1"/>
    <col min="13060" max="13060" width="3.7109375" style="353" customWidth="1"/>
    <col min="13061" max="13061" width="13" style="353" customWidth="1"/>
    <col min="13062" max="13063" width="12.7109375" style="353" bestFit="1" customWidth="1"/>
    <col min="13064" max="13064" width="21.42578125" style="353" bestFit="1" customWidth="1"/>
    <col min="13065" max="13065" width="13" style="353" bestFit="1" customWidth="1"/>
    <col min="13066" max="13066" width="19.140625" style="353" bestFit="1" customWidth="1"/>
    <col min="13067" max="13067" width="11.85546875" style="353" customWidth="1"/>
    <col min="13068" max="13068" width="19.85546875" style="353" bestFit="1" customWidth="1"/>
    <col min="13069" max="13070" width="14.42578125" style="353" customWidth="1"/>
    <col min="13071" max="13071" width="11.140625" style="353" customWidth="1"/>
    <col min="13072" max="13072" width="11.42578125" style="353" bestFit="1" customWidth="1"/>
    <col min="13073" max="13312" width="9.140625" style="353"/>
    <col min="13313" max="13313" width="38" style="353" customWidth="1"/>
    <col min="13314" max="13314" width="4.85546875" style="353" bestFit="1" customWidth="1"/>
    <col min="13315" max="13315" width="16.7109375" style="353" bestFit="1" customWidth="1"/>
    <col min="13316" max="13316" width="3.7109375" style="353" customWidth="1"/>
    <col min="13317" max="13317" width="13" style="353" customWidth="1"/>
    <col min="13318" max="13319" width="12.7109375" style="353" bestFit="1" customWidth="1"/>
    <col min="13320" max="13320" width="21.42578125" style="353" bestFit="1" customWidth="1"/>
    <col min="13321" max="13321" width="13" style="353" bestFit="1" customWidth="1"/>
    <col min="13322" max="13322" width="19.140625" style="353" bestFit="1" customWidth="1"/>
    <col min="13323" max="13323" width="11.85546875" style="353" customWidth="1"/>
    <col min="13324" max="13324" width="19.85546875" style="353" bestFit="1" customWidth="1"/>
    <col min="13325" max="13326" width="14.42578125" style="353" customWidth="1"/>
    <col min="13327" max="13327" width="11.140625" style="353" customWidth="1"/>
    <col min="13328" max="13328" width="11.42578125" style="353" bestFit="1" customWidth="1"/>
    <col min="13329" max="13568" width="9.140625" style="353"/>
    <col min="13569" max="13569" width="38" style="353" customWidth="1"/>
    <col min="13570" max="13570" width="4.85546875" style="353" bestFit="1" customWidth="1"/>
    <col min="13571" max="13571" width="16.7109375" style="353" bestFit="1" customWidth="1"/>
    <col min="13572" max="13572" width="3.7109375" style="353" customWidth="1"/>
    <col min="13573" max="13573" width="13" style="353" customWidth="1"/>
    <col min="13574" max="13575" width="12.7109375" style="353" bestFit="1" customWidth="1"/>
    <col min="13576" max="13576" width="21.42578125" style="353" bestFit="1" customWidth="1"/>
    <col min="13577" max="13577" width="13" style="353" bestFit="1" customWidth="1"/>
    <col min="13578" max="13578" width="19.140625" style="353" bestFit="1" customWidth="1"/>
    <col min="13579" max="13579" width="11.85546875" style="353" customWidth="1"/>
    <col min="13580" max="13580" width="19.85546875" style="353" bestFit="1" customWidth="1"/>
    <col min="13581" max="13582" width="14.42578125" style="353" customWidth="1"/>
    <col min="13583" max="13583" width="11.140625" style="353" customWidth="1"/>
    <col min="13584" max="13584" width="11.42578125" style="353" bestFit="1" customWidth="1"/>
    <col min="13585" max="13824" width="9.140625" style="353"/>
    <col min="13825" max="13825" width="38" style="353" customWidth="1"/>
    <col min="13826" max="13826" width="4.85546875" style="353" bestFit="1" customWidth="1"/>
    <col min="13827" max="13827" width="16.7109375" style="353" bestFit="1" customWidth="1"/>
    <col min="13828" max="13828" width="3.7109375" style="353" customWidth="1"/>
    <col min="13829" max="13829" width="13" style="353" customWidth="1"/>
    <col min="13830" max="13831" width="12.7109375" style="353" bestFit="1" customWidth="1"/>
    <col min="13832" max="13832" width="21.42578125" style="353" bestFit="1" customWidth="1"/>
    <col min="13833" max="13833" width="13" style="353" bestFit="1" customWidth="1"/>
    <col min="13834" max="13834" width="19.140625" style="353" bestFit="1" customWidth="1"/>
    <col min="13835" max="13835" width="11.85546875" style="353" customWidth="1"/>
    <col min="13836" max="13836" width="19.85546875" style="353" bestFit="1" customWidth="1"/>
    <col min="13837" max="13838" width="14.42578125" style="353" customWidth="1"/>
    <col min="13839" max="13839" width="11.140625" style="353" customWidth="1"/>
    <col min="13840" max="13840" width="11.42578125" style="353" bestFit="1" customWidth="1"/>
    <col min="13841" max="14080" width="9.140625" style="353"/>
    <col min="14081" max="14081" width="38" style="353" customWidth="1"/>
    <col min="14082" max="14082" width="4.85546875" style="353" bestFit="1" customWidth="1"/>
    <col min="14083" max="14083" width="16.7109375" style="353" bestFit="1" customWidth="1"/>
    <col min="14084" max="14084" width="3.7109375" style="353" customWidth="1"/>
    <col min="14085" max="14085" width="13" style="353" customWidth="1"/>
    <col min="14086" max="14087" width="12.7109375" style="353" bestFit="1" customWidth="1"/>
    <col min="14088" max="14088" width="21.42578125" style="353" bestFit="1" customWidth="1"/>
    <col min="14089" max="14089" width="13" style="353" bestFit="1" customWidth="1"/>
    <col min="14090" max="14090" width="19.140625" style="353" bestFit="1" customWidth="1"/>
    <col min="14091" max="14091" width="11.85546875" style="353" customWidth="1"/>
    <col min="14092" max="14092" width="19.85546875" style="353" bestFit="1" customWidth="1"/>
    <col min="14093" max="14094" width="14.42578125" style="353" customWidth="1"/>
    <col min="14095" max="14095" width="11.140625" style="353" customWidth="1"/>
    <col min="14096" max="14096" width="11.42578125" style="353" bestFit="1" customWidth="1"/>
    <col min="14097" max="14336" width="9.140625" style="353"/>
    <col min="14337" max="14337" width="38" style="353" customWidth="1"/>
    <col min="14338" max="14338" width="4.85546875" style="353" bestFit="1" customWidth="1"/>
    <col min="14339" max="14339" width="16.7109375" style="353" bestFit="1" customWidth="1"/>
    <col min="14340" max="14340" width="3.7109375" style="353" customWidth="1"/>
    <col min="14341" max="14341" width="13" style="353" customWidth="1"/>
    <col min="14342" max="14343" width="12.7109375" style="353" bestFit="1" customWidth="1"/>
    <col min="14344" max="14344" width="21.42578125" style="353" bestFit="1" customWidth="1"/>
    <col min="14345" max="14345" width="13" style="353" bestFit="1" customWidth="1"/>
    <col min="14346" max="14346" width="19.140625" style="353" bestFit="1" customWidth="1"/>
    <col min="14347" max="14347" width="11.85546875" style="353" customWidth="1"/>
    <col min="14348" max="14348" width="19.85546875" style="353" bestFit="1" customWidth="1"/>
    <col min="14349" max="14350" width="14.42578125" style="353" customWidth="1"/>
    <col min="14351" max="14351" width="11.140625" style="353" customWidth="1"/>
    <col min="14352" max="14352" width="11.42578125" style="353" bestFit="1" customWidth="1"/>
    <col min="14353" max="14592" width="9.140625" style="353"/>
    <col min="14593" max="14593" width="38" style="353" customWidth="1"/>
    <col min="14594" max="14594" width="4.85546875" style="353" bestFit="1" customWidth="1"/>
    <col min="14595" max="14595" width="16.7109375" style="353" bestFit="1" customWidth="1"/>
    <col min="14596" max="14596" width="3.7109375" style="353" customWidth="1"/>
    <col min="14597" max="14597" width="13" style="353" customWidth="1"/>
    <col min="14598" max="14599" width="12.7109375" style="353" bestFit="1" customWidth="1"/>
    <col min="14600" max="14600" width="21.42578125" style="353" bestFit="1" customWidth="1"/>
    <col min="14601" max="14601" width="13" style="353" bestFit="1" customWidth="1"/>
    <col min="14602" max="14602" width="19.140625" style="353" bestFit="1" customWidth="1"/>
    <col min="14603" max="14603" width="11.85546875" style="353" customWidth="1"/>
    <col min="14604" max="14604" width="19.85546875" style="353" bestFit="1" customWidth="1"/>
    <col min="14605" max="14606" width="14.42578125" style="353" customWidth="1"/>
    <col min="14607" max="14607" width="11.140625" style="353" customWidth="1"/>
    <col min="14608" max="14608" width="11.42578125" style="353" bestFit="1" customWidth="1"/>
    <col min="14609" max="14848" width="9.140625" style="353"/>
    <col min="14849" max="14849" width="38" style="353" customWidth="1"/>
    <col min="14850" max="14850" width="4.85546875" style="353" bestFit="1" customWidth="1"/>
    <col min="14851" max="14851" width="16.7109375" style="353" bestFit="1" customWidth="1"/>
    <col min="14852" max="14852" width="3.7109375" style="353" customWidth="1"/>
    <col min="14853" max="14853" width="13" style="353" customWidth="1"/>
    <col min="14854" max="14855" width="12.7109375" style="353" bestFit="1" customWidth="1"/>
    <col min="14856" max="14856" width="21.42578125" style="353" bestFit="1" customWidth="1"/>
    <col min="14857" max="14857" width="13" style="353" bestFit="1" customWidth="1"/>
    <col min="14858" max="14858" width="19.140625" style="353" bestFit="1" customWidth="1"/>
    <col min="14859" max="14859" width="11.85546875" style="353" customWidth="1"/>
    <col min="14860" max="14860" width="19.85546875" style="353" bestFit="1" customWidth="1"/>
    <col min="14861" max="14862" width="14.42578125" style="353" customWidth="1"/>
    <col min="14863" max="14863" width="11.140625" style="353" customWidth="1"/>
    <col min="14864" max="14864" width="11.42578125" style="353" bestFit="1" customWidth="1"/>
    <col min="14865" max="15104" width="9.140625" style="353"/>
    <col min="15105" max="15105" width="38" style="353" customWidth="1"/>
    <col min="15106" max="15106" width="4.85546875" style="353" bestFit="1" customWidth="1"/>
    <col min="15107" max="15107" width="16.7109375" style="353" bestFit="1" customWidth="1"/>
    <col min="15108" max="15108" width="3.7109375" style="353" customWidth="1"/>
    <col min="15109" max="15109" width="13" style="353" customWidth="1"/>
    <col min="15110" max="15111" width="12.7109375" style="353" bestFit="1" customWidth="1"/>
    <col min="15112" max="15112" width="21.42578125" style="353" bestFit="1" customWidth="1"/>
    <col min="15113" max="15113" width="13" style="353" bestFit="1" customWidth="1"/>
    <col min="15114" max="15114" width="19.140625" style="353" bestFit="1" customWidth="1"/>
    <col min="15115" max="15115" width="11.85546875" style="353" customWidth="1"/>
    <col min="15116" max="15116" width="19.85546875" style="353" bestFit="1" customWidth="1"/>
    <col min="15117" max="15118" width="14.42578125" style="353" customWidth="1"/>
    <col min="15119" max="15119" width="11.140625" style="353" customWidth="1"/>
    <col min="15120" max="15120" width="11.42578125" style="353" bestFit="1" customWidth="1"/>
    <col min="15121" max="15360" width="9.140625" style="353"/>
    <col min="15361" max="15361" width="38" style="353" customWidth="1"/>
    <col min="15362" max="15362" width="4.85546875" style="353" bestFit="1" customWidth="1"/>
    <col min="15363" max="15363" width="16.7109375" style="353" bestFit="1" customWidth="1"/>
    <col min="15364" max="15364" width="3.7109375" style="353" customWidth="1"/>
    <col min="15365" max="15365" width="13" style="353" customWidth="1"/>
    <col min="15366" max="15367" width="12.7109375" style="353" bestFit="1" customWidth="1"/>
    <col min="15368" max="15368" width="21.42578125" style="353" bestFit="1" customWidth="1"/>
    <col min="15369" max="15369" width="13" style="353" bestFit="1" customWidth="1"/>
    <col min="15370" max="15370" width="19.140625" style="353" bestFit="1" customWidth="1"/>
    <col min="15371" max="15371" width="11.85546875" style="353" customWidth="1"/>
    <col min="15372" max="15372" width="19.85546875" style="353" bestFit="1" customWidth="1"/>
    <col min="15373" max="15374" width="14.42578125" style="353" customWidth="1"/>
    <col min="15375" max="15375" width="11.140625" style="353" customWidth="1"/>
    <col min="15376" max="15376" width="11.42578125" style="353" bestFit="1" customWidth="1"/>
    <col min="15377" max="15616" width="9.140625" style="353"/>
    <col min="15617" max="15617" width="38" style="353" customWidth="1"/>
    <col min="15618" max="15618" width="4.85546875" style="353" bestFit="1" customWidth="1"/>
    <col min="15619" max="15619" width="16.7109375" style="353" bestFit="1" customWidth="1"/>
    <col min="15620" max="15620" width="3.7109375" style="353" customWidth="1"/>
    <col min="15621" max="15621" width="13" style="353" customWidth="1"/>
    <col min="15622" max="15623" width="12.7109375" style="353" bestFit="1" customWidth="1"/>
    <col min="15624" max="15624" width="21.42578125" style="353" bestFit="1" customWidth="1"/>
    <col min="15625" max="15625" width="13" style="353" bestFit="1" customWidth="1"/>
    <col min="15626" max="15626" width="19.140625" style="353" bestFit="1" customWidth="1"/>
    <col min="15627" max="15627" width="11.85546875" style="353" customWidth="1"/>
    <col min="15628" max="15628" width="19.85546875" style="353" bestFit="1" customWidth="1"/>
    <col min="15629" max="15630" width="14.42578125" style="353" customWidth="1"/>
    <col min="15631" max="15631" width="11.140625" style="353" customWidth="1"/>
    <col min="15632" max="15632" width="11.42578125" style="353" bestFit="1" customWidth="1"/>
    <col min="15633" max="15872" width="9.140625" style="353"/>
    <col min="15873" max="15873" width="38" style="353" customWidth="1"/>
    <col min="15874" max="15874" width="4.85546875" style="353" bestFit="1" customWidth="1"/>
    <col min="15875" max="15875" width="16.7109375" style="353" bestFit="1" customWidth="1"/>
    <col min="15876" max="15876" width="3.7109375" style="353" customWidth="1"/>
    <col min="15877" max="15877" width="13" style="353" customWidth="1"/>
    <col min="15878" max="15879" width="12.7109375" style="353" bestFit="1" customWidth="1"/>
    <col min="15880" max="15880" width="21.42578125" style="353" bestFit="1" customWidth="1"/>
    <col min="15881" max="15881" width="13" style="353" bestFit="1" customWidth="1"/>
    <col min="15882" max="15882" width="19.140625" style="353" bestFit="1" customWidth="1"/>
    <col min="15883" max="15883" width="11.85546875" style="353" customWidth="1"/>
    <col min="15884" max="15884" width="19.85546875" style="353" bestFit="1" customWidth="1"/>
    <col min="15885" max="15886" width="14.42578125" style="353" customWidth="1"/>
    <col min="15887" max="15887" width="11.140625" style="353" customWidth="1"/>
    <col min="15888" max="15888" width="11.42578125" style="353" bestFit="1" customWidth="1"/>
    <col min="15889" max="16128" width="9.140625" style="353"/>
    <col min="16129" max="16129" width="38" style="353" customWidth="1"/>
    <col min="16130" max="16130" width="4.85546875" style="353" bestFit="1" customWidth="1"/>
    <col min="16131" max="16131" width="16.7109375" style="353" bestFit="1" customWidth="1"/>
    <col min="16132" max="16132" width="3.7109375" style="353" customWidth="1"/>
    <col min="16133" max="16133" width="13" style="353" customWidth="1"/>
    <col min="16134" max="16135" width="12.7109375" style="353" bestFit="1" customWidth="1"/>
    <col min="16136" max="16136" width="21.42578125" style="353" bestFit="1" customWidth="1"/>
    <col min="16137" max="16137" width="13" style="353" bestFit="1" customWidth="1"/>
    <col min="16138" max="16138" width="19.140625" style="353" bestFit="1" customWidth="1"/>
    <col min="16139" max="16139" width="11.85546875" style="353" customWidth="1"/>
    <col min="16140" max="16140" width="19.85546875" style="353" bestFit="1" customWidth="1"/>
    <col min="16141" max="16142" width="14.42578125" style="353" customWidth="1"/>
    <col min="16143" max="16143" width="11.140625" style="353" customWidth="1"/>
    <col min="16144" max="16144" width="11.42578125" style="353" bestFit="1" customWidth="1"/>
    <col min="16145" max="16384" width="9.140625" style="353"/>
  </cols>
  <sheetData>
    <row r="1" spans="1:31" s="354" customFormat="1" ht="23.25" customHeight="1" thickBot="1">
      <c r="A1" s="135" t="s">
        <v>271</v>
      </c>
      <c r="B1" s="135"/>
      <c r="C1" s="135"/>
      <c r="D1" s="135"/>
      <c r="E1" s="350"/>
      <c r="F1" s="350"/>
      <c r="G1" s="350"/>
      <c r="H1" s="350"/>
      <c r="I1" s="350"/>
      <c r="J1" s="351"/>
      <c r="K1" s="350"/>
      <c r="L1" s="352" t="s">
        <v>30</v>
      </c>
      <c r="M1" s="353"/>
      <c r="N1" s="353"/>
      <c r="O1" s="353"/>
      <c r="P1" s="353"/>
      <c r="Z1" s="355"/>
      <c r="AA1" s="355"/>
      <c r="AB1" s="355"/>
      <c r="AC1" s="355"/>
      <c r="AD1" s="355"/>
      <c r="AE1" s="355"/>
    </row>
    <row r="2" spans="1:31">
      <c r="A2" s="361"/>
      <c r="B2" s="356"/>
      <c r="C2" s="357"/>
      <c r="D2" s="356"/>
      <c r="E2" s="358"/>
      <c r="F2" s="356"/>
      <c r="G2" s="359"/>
      <c r="H2" s="356"/>
      <c r="I2" s="356"/>
      <c r="J2" s="356"/>
      <c r="K2" s="356"/>
      <c r="L2" s="360"/>
    </row>
    <row r="3" spans="1:31">
      <c r="A3" s="362" t="s">
        <v>121</v>
      </c>
      <c r="B3" s="363"/>
      <c r="C3" s="364">
        <f>'TAR_Tab 4_Inkomsten TO 2016'!L65</f>
        <v>467926153.04330879</v>
      </c>
      <c r="D3" s="365"/>
      <c r="E3" s="366"/>
      <c r="F3" s="366"/>
      <c r="G3" s="366"/>
      <c r="H3" s="363"/>
      <c r="I3" s="363"/>
      <c r="J3" s="363"/>
      <c r="K3" s="363"/>
      <c r="L3" s="367"/>
      <c r="Q3" s="368"/>
    </row>
    <row r="4" spans="1:31">
      <c r="A4" s="442" t="s">
        <v>122</v>
      </c>
      <c r="B4" s="363"/>
      <c r="C4" s="364">
        <f>'TAR_Tab 4_Inkomsten TO 2016'!M65</f>
        <v>209751400.12445346</v>
      </c>
      <c r="D4" s="365"/>
      <c r="E4" s="366"/>
      <c r="F4" s="366"/>
      <c r="G4" s="366"/>
      <c r="H4" s="363"/>
      <c r="I4" s="363"/>
      <c r="J4" s="363"/>
      <c r="K4" s="363"/>
      <c r="L4" s="367"/>
      <c r="Q4" s="368"/>
    </row>
    <row r="5" spans="1:31">
      <c r="A5" s="442" t="s">
        <v>123</v>
      </c>
      <c r="B5" s="363"/>
      <c r="C5" s="364">
        <f>'TAR_Tab 4_Inkomsten TO 2016'!N65</f>
        <v>258174752.91885531</v>
      </c>
      <c r="D5" s="365"/>
      <c r="E5" s="366"/>
      <c r="F5" s="366"/>
      <c r="G5" s="366"/>
      <c r="H5" s="363"/>
      <c r="I5" s="363"/>
      <c r="J5" s="363"/>
      <c r="K5" s="363"/>
      <c r="L5" s="367"/>
      <c r="Q5" s="368"/>
    </row>
    <row r="6" spans="1:31">
      <c r="A6" s="370"/>
      <c r="B6" s="363"/>
      <c r="C6" s="371"/>
      <c r="D6" s="371"/>
      <c r="E6" s="363"/>
      <c r="F6" s="363"/>
      <c r="G6" s="363"/>
      <c r="H6" s="363"/>
      <c r="I6" s="363"/>
      <c r="J6" s="363"/>
      <c r="K6" s="363"/>
      <c r="L6" s="367"/>
      <c r="Q6" s="368"/>
    </row>
    <row r="7" spans="1:31" ht="20.25">
      <c r="A7" s="372" t="s">
        <v>124</v>
      </c>
      <c r="B7" s="363"/>
      <c r="C7" s="363"/>
      <c r="D7" s="363"/>
      <c r="E7" s="373" t="s">
        <v>125</v>
      </c>
      <c r="F7" s="363"/>
      <c r="G7" s="363"/>
      <c r="H7" s="374" t="s">
        <v>272</v>
      </c>
      <c r="I7" s="373" t="s">
        <v>273</v>
      </c>
      <c r="J7" s="373" t="s">
        <v>126</v>
      </c>
      <c r="K7" s="373" t="s">
        <v>127</v>
      </c>
      <c r="L7" s="375" t="s">
        <v>126</v>
      </c>
      <c r="Q7" s="368"/>
    </row>
    <row r="8" spans="1:31">
      <c r="A8" s="392" t="s">
        <v>128</v>
      </c>
      <c r="B8" s="363"/>
      <c r="C8" s="364">
        <f>C4</f>
        <v>209751400.12445346</v>
      </c>
      <c r="D8" s="363"/>
      <c r="E8" s="363" t="s">
        <v>129</v>
      </c>
      <c r="F8" s="363"/>
      <c r="G8" s="363"/>
      <c r="H8" s="376">
        <f>'TAR_Tab 7_Rekenvolumina 2016'!E7+'TAR_Tab 7_Rekenvolumina 2016'!E12</f>
        <v>41</v>
      </c>
      <c r="I8" s="377">
        <v>12478.96</v>
      </c>
      <c r="J8" s="378">
        <f>H8*I8</f>
        <v>511637.36</v>
      </c>
      <c r="K8" s="379">
        <f>ROUND(I8,2)</f>
        <v>12478.96</v>
      </c>
      <c r="L8" s="380">
        <f>H8*K8</f>
        <v>511637.36</v>
      </c>
      <c r="Q8" s="368"/>
    </row>
    <row r="9" spans="1:31">
      <c r="A9" s="392" t="s">
        <v>130</v>
      </c>
      <c r="B9" s="363"/>
      <c r="C9" s="378">
        <f>H8*I8</f>
        <v>511637.36</v>
      </c>
      <c r="D9" s="363"/>
      <c r="E9" s="363" t="s">
        <v>131</v>
      </c>
      <c r="F9" s="363"/>
      <c r="G9" s="363"/>
      <c r="H9" s="376">
        <f>'TAR_Tab 7_Rekenvolumina 2016'!E8</f>
        <v>1206530</v>
      </c>
      <c r="I9" s="381">
        <f>C23/(H9+0.5*H11)</f>
        <v>6.7546247416222078</v>
      </c>
      <c r="J9" s="378">
        <f>H9*I9</f>
        <v>8149657.3895094423</v>
      </c>
      <c r="K9" s="379">
        <f>ROUND(I9,2)</f>
        <v>6.75</v>
      </c>
      <c r="L9" s="380">
        <f>H9*K9</f>
        <v>8144077.5</v>
      </c>
      <c r="Q9" s="368"/>
    </row>
    <row r="10" spans="1:31">
      <c r="A10" s="392" t="s">
        <v>132</v>
      </c>
      <c r="B10" s="363"/>
      <c r="C10" s="378">
        <f>C8-C9</f>
        <v>209239762.76445344</v>
      </c>
      <c r="D10" s="363"/>
      <c r="E10" s="363" t="s">
        <v>133</v>
      </c>
      <c r="F10" s="363"/>
      <c r="G10" s="363"/>
      <c r="H10" s="376">
        <f>'TAR_Tab 7_Rekenvolumina 2016'!E9</f>
        <v>10385039</v>
      </c>
      <c r="I10" s="381">
        <f>C24/(H10+18/52*H12)</f>
        <v>0.80522165754333963</v>
      </c>
      <c r="J10" s="378">
        <f>H10*I10</f>
        <v>8362258.317232226</v>
      </c>
      <c r="K10" s="379">
        <f>ROUND(I10,2)</f>
        <v>0.81</v>
      </c>
      <c r="L10" s="380">
        <f>H10*K10</f>
        <v>8411881.5899999999</v>
      </c>
      <c r="Q10" s="368"/>
    </row>
    <row r="11" spans="1:31">
      <c r="A11" s="442" t="s">
        <v>134</v>
      </c>
      <c r="B11" s="572">
        <f>((H9+H11)/((H9+H11)+(H17+H19)))</f>
        <v>8.109022711277232E-2</v>
      </c>
      <c r="C11" s="378">
        <f>B11*C10</f>
        <v>16967299.883592129</v>
      </c>
      <c r="D11" s="363"/>
      <c r="E11" s="363" t="s">
        <v>135</v>
      </c>
      <c r="F11" s="363"/>
      <c r="G11" s="363"/>
      <c r="H11" s="376">
        <f>'TAR_Tab 7_Rekenvolumina 2016'!E13</f>
        <v>98893</v>
      </c>
      <c r="I11" s="381">
        <f>I9*0.5</f>
        <v>3.3773123708111039</v>
      </c>
      <c r="J11" s="378">
        <f>H11*I11</f>
        <v>333992.55228662252</v>
      </c>
      <c r="K11" s="379">
        <f>ROUND(I11,2)</f>
        <v>3.38</v>
      </c>
      <c r="L11" s="380">
        <f>H11*K11</f>
        <v>334258.33999999997</v>
      </c>
      <c r="Q11" s="368"/>
    </row>
    <row r="12" spans="1:31">
      <c r="A12" s="442" t="s">
        <v>136</v>
      </c>
      <c r="B12" s="572">
        <f>((H17+H19)/((H9+H11)+(H17+H19)))</f>
        <v>0.91890977288722764</v>
      </c>
      <c r="C12" s="378">
        <f>C10-C11</f>
        <v>192272462.88086131</v>
      </c>
      <c r="D12" s="363"/>
      <c r="E12" s="363" t="s">
        <v>137</v>
      </c>
      <c r="F12" s="363"/>
      <c r="G12" s="363"/>
      <c r="H12" s="376">
        <f>'TAR_Tab 7_Rekenvolumina 2016'!E14</f>
        <v>435516</v>
      </c>
      <c r="I12" s="381">
        <f>18/52*I10</f>
        <v>0.27873057376500215</v>
      </c>
      <c r="J12" s="382">
        <f>H12*I12</f>
        <v>121391.62456383868</v>
      </c>
      <c r="K12" s="383">
        <f>ROUND(I12,2)</f>
        <v>0.28000000000000003</v>
      </c>
      <c r="L12" s="384">
        <f>H12*K12</f>
        <v>121944.48000000001</v>
      </c>
      <c r="Q12" s="368"/>
    </row>
    <row r="13" spans="1:31">
      <c r="A13" s="370"/>
      <c r="B13" s="385"/>
      <c r="C13" s="371"/>
      <c r="D13" s="363"/>
      <c r="E13" s="363"/>
      <c r="F13" s="363"/>
      <c r="G13" s="363"/>
      <c r="H13" s="363"/>
      <c r="I13" s="363"/>
      <c r="J13" s="386">
        <f>SUM(J8:J12)</f>
        <v>17478937.243592128</v>
      </c>
      <c r="K13" s="578"/>
      <c r="L13" s="387">
        <f>SUM(L8:L12)</f>
        <v>17523799.27</v>
      </c>
      <c r="Q13" s="368"/>
    </row>
    <row r="14" spans="1:31">
      <c r="A14" s="370"/>
      <c r="B14" s="385"/>
      <c r="C14" s="363"/>
      <c r="D14" s="363"/>
      <c r="E14" s="363"/>
      <c r="F14" s="363"/>
      <c r="G14" s="363"/>
      <c r="H14" s="363"/>
      <c r="I14" s="363"/>
      <c r="J14" s="363"/>
      <c r="K14" s="578"/>
      <c r="L14" s="388">
        <f>L13-J13</f>
        <v>44862.026407871395</v>
      </c>
      <c r="Q14" s="368"/>
    </row>
    <row r="15" spans="1:31" ht="20.25">
      <c r="A15" s="372" t="s">
        <v>138</v>
      </c>
      <c r="B15" s="363"/>
      <c r="C15" s="363"/>
      <c r="D15" s="363"/>
      <c r="E15" s="373" t="s">
        <v>125</v>
      </c>
      <c r="F15" s="363"/>
      <c r="G15" s="363"/>
      <c r="H15" s="374" t="s">
        <v>139</v>
      </c>
      <c r="I15" s="373" t="s">
        <v>140</v>
      </c>
      <c r="J15" s="371"/>
      <c r="K15" s="578"/>
      <c r="L15" s="389"/>
      <c r="Q15" s="368"/>
    </row>
    <row r="16" spans="1:31">
      <c r="A16" s="392" t="s">
        <v>141</v>
      </c>
      <c r="B16" s="363"/>
      <c r="C16" s="364">
        <f>C5</f>
        <v>258174752.91885531</v>
      </c>
      <c r="D16" s="371"/>
      <c r="E16" s="363" t="s">
        <v>129</v>
      </c>
      <c r="F16" s="363"/>
      <c r="G16" s="363"/>
      <c r="H16" s="376">
        <f>'TAR_Tab 7_Rekenvolumina 2016'!E17+'TAR_Tab 7_Rekenvolumina 2016'!E22</f>
        <v>145</v>
      </c>
      <c r="I16" s="377">
        <v>2760</v>
      </c>
      <c r="J16" s="378">
        <f>H16*I16</f>
        <v>400200</v>
      </c>
      <c r="K16" s="379">
        <f>ROUND(I16,2)</f>
        <v>2760</v>
      </c>
      <c r="L16" s="380">
        <f>H16*K16</f>
        <v>400200</v>
      </c>
      <c r="Q16" s="368"/>
    </row>
    <row r="17" spans="1:17">
      <c r="A17" s="392" t="s">
        <v>142</v>
      </c>
      <c r="B17" s="363"/>
      <c r="C17" s="378">
        <f>H16*I16</f>
        <v>400200</v>
      </c>
      <c r="D17" s="363"/>
      <c r="E17" s="363" t="s">
        <v>131</v>
      </c>
      <c r="F17" s="363"/>
      <c r="G17" s="363"/>
      <c r="H17" s="376">
        <f>'TAR_Tab 7_Rekenvolumina 2016'!E18</f>
        <v>14405784.083333334</v>
      </c>
      <c r="I17" s="381">
        <f>C27/(H17+0.5*H19)</f>
        <v>15.413222424664655</v>
      </c>
      <c r="J17" s="378">
        <f>H17*I17</f>
        <v>222039554.2781105</v>
      </c>
      <c r="K17" s="379">
        <f>ROUND(I17,2)</f>
        <v>15.41</v>
      </c>
      <c r="L17" s="380">
        <f>H17*K17</f>
        <v>221993132.72416669</v>
      </c>
      <c r="N17" s="573"/>
      <c r="Q17" s="368"/>
    </row>
    <row r="18" spans="1:17">
      <c r="A18" s="392" t="s">
        <v>143</v>
      </c>
      <c r="B18" s="363"/>
      <c r="C18" s="378">
        <f>C16-C17</f>
        <v>257774552.91885531</v>
      </c>
      <c r="D18" s="363"/>
      <c r="E18" s="363" t="s">
        <v>133</v>
      </c>
      <c r="F18" s="363"/>
      <c r="G18" s="363"/>
      <c r="H18" s="376">
        <f>'TAR_Tab 7_Rekenvolumina 2016'!E19</f>
        <v>148339593.33333334</v>
      </c>
      <c r="I18" s="381">
        <f>C28/(H18+18/52*H20)</f>
        <v>1.5046900252625746</v>
      </c>
      <c r="J18" s="378">
        <f>H18*I18</f>
        <v>223205106.44017339</v>
      </c>
      <c r="K18" s="379">
        <f>ROUND(I18,2)</f>
        <v>1.5</v>
      </c>
      <c r="L18" s="380">
        <f>H18*K18</f>
        <v>222509390</v>
      </c>
      <c r="N18" s="573"/>
      <c r="Q18" s="368"/>
    </row>
    <row r="19" spans="1:17">
      <c r="A19" s="392" t="s">
        <v>144</v>
      </c>
      <c r="B19" s="363"/>
      <c r="C19" s="378">
        <f>C12+C18</f>
        <v>450047015.79971659</v>
      </c>
      <c r="D19" s="363"/>
      <c r="E19" s="363" t="s">
        <v>135</v>
      </c>
      <c r="F19" s="363"/>
      <c r="G19" s="363"/>
      <c r="H19" s="376">
        <f>'TAR_Tab 7_Rekenvolumina 2016'!E23</f>
        <v>387194</v>
      </c>
      <c r="I19" s="381">
        <f>I17*0.5</f>
        <v>7.7066112123323274</v>
      </c>
      <c r="J19" s="378">
        <f>H19*I19</f>
        <v>2983953.6217478029</v>
      </c>
      <c r="K19" s="379">
        <f>ROUND(I19,2)</f>
        <v>7.71</v>
      </c>
      <c r="L19" s="380">
        <f>H19*K19</f>
        <v>2985265.7399999998</v>
      </c>
      <c r="N19" s="573"/>
      <c r="Q19" s="368"/>
    </row>
    <row r="20" spans="1:17">
      <c r="A20" s="369"/>
      <c r="B20" s="390"/>
      <c r="C20" s="390"/>
      <c r="D20" s="371"/>
      <c r="E20" s="363" t="s">
        <v>137</v>
      </c>
      <c r="F20" s="363"/>
      <c r="G20" s="363"/>
      <c r="H20" s="376">
        <f>'TAR_Tab 7_Rekenvolumina 2016'!E24</f>
        <v>3491190.6666666665</v>
      </c>
      <c r="I20" s="381">
        <f>18/52*I18</f>
        <v>0.52085423951396814</v>
      </c>
      <c r="J20" s="382">
        <f>H20*I20</f>
        <v>1818401.45968493</v>
      </c>
      <c r="K20" s="383">
        <f>ROUND(I20,2)</f>
        <v>0.52</v>
      </c>
      <c r="L20" s="384">
        <f>H20*K20</f>
        <v>1815419.1466666667</v>
      </c>
      <c r="Q20" s="368"/>
    </row>
    <row r="21" spans="1:17">
      <c r="A21" s="369"/>
      <c r="B21" s="363"/>
      <c r="C21" s="371"/>
      <c r="D21" s="363"/>
      <c r="E21" s="363"/>
      <c r="F21" s="363"/>
      <c r="G21" s="363"/>
      <c r="H21" s="363"/>
      <c r="I21" s="363"/>
      <c r="J21" s="386">
        <f>SUM(J16:J20)</f>
        <v>450447215.79971659</v>
      </c>
      <c r="K21" s="363"/>
      <c r="L21" s="387">
        <f>SUM(L16:L20)</f>
        <v>449703407.61083335</v>
      </c>
      <c r="Q21" s="368"/>
    </row>
    <row r="22" spans="1:17" ht="15.75">
      <c r="A22" s="391" t="s">
        <v>145</v>
      </c>
      <c r="B22" s="363"/>
      <c r="C22" s="363"/>
      <c r="D22" s="363"/>
      <c r="E22" s="363"/>
      <c r="F22" s="363"/>
      <c r="G22" s="363"/>
      <c r="H22" s="363"/>
      <c r="I22" s="363"/>
      <c r="J22" s="363"/>
      <c r="K22" s="363"/>
      <c r="L22" s="388">
        <f>L21-J21</f>
        <v>-743808.18888324499</v>
      </c>
      <c r="Q22" s="368"/>
    </row>
    <row r="23" spans="1:17">
      <c r="A23" s="392" t="s">
        <v>146</v>
      </c>
      <c r="B23" s="363"/>
      <c r="C23" s="378">
        <f>C11/2</f>
        <v>8483649.9417960644</v>
      </c>
      <c r="D23" s="363"/>
      <c r="E23" s="363"/>
      <c r="F23" s="363"/>
      <c r="G23" s="363"/>
      <c r="H23" s="371"/>
      <c r="I23" s="363"/>
      <c r="J23" s="393"/>
      <c r="K23" s="363"/>
      <c r="L23" s="394"/>
      <c r="Q23" s="368"/>
    </row>
    <row r="24" spans="1:17">
      <c r="A24" s="392" t="s">
        <v>147</v>
      </c>
      <c r="B24" s="363"/>
      <c r="C24" s="378">
        <f>C11/2</f>
        <v>8483649.9417960644</v>
      </c>
      <c r="D24" s="363"/>
      <c r="E24" s="363"/>
      <c r="F24" s="363"/>
      <c r="G24" s="363"/>
      <c r="H24" s="371"/>
      <c r="I24" s="363"/>
      <c r="J24" s="386">
        <f>J13+J21</f>
        <v>467926153.04330873</v>
      </c>
      <c r="K24" s="363"/>
      <c r="L24" s="387">
        <f>L13+L21</f>
        <v>467227206.88083333</v>
      </c>
      <c r="Q24" s="368"/>
    </row>
    <row r="25" spans="1:17">
      <c r="A25" s="370"/>
      <c r="B25" s="363"/>
      <c r="C25" s="371"/>
      <c r="D25" s="363"/>
      <c r="E25" s="363"/>
      <c r="F25" s="363"/>
      <c r="G25" s="363"/>
      <c r="H25" s="363"/>
      <c r="I25" s="395"/>
      <c r="J25" s="396">
        <f>J24-C3</f>
        <v>0</v>
      </c>
      <c r="K25" s="363"/>
      <c r="L25" s="397">
        <f>L24-J24</f>
        <v>-698946.16247540712</v>
      </c>
      <c r="Q25" s="368"/>
    </row>
    <row r="26" spans="1:17" ht="15.75">
      <c r="A26" s="391" t="s">
        <v>148</v>
      </c>
      <c r="B26" s="398"/>
      <c r="C26" s="371"/>
      <c r="D26" s="363"/>
      <c r="E26" s="363"/>
      <c r="F26" s="363"/>
      <c r="G26" s="363"/>
      <c r="H26" s="363"/>
      <c r="I26" s="363"/>
      <c r="J26" s="363"/>
      <c r="K26" s="363"/>
      <c r="L26" s="367"/>
    </row>
    <row r="27" spans="1:17">
      <c r="A27" s="361" t="s">
        <v>146</v>
      </c>
      <c r="B27" s="363"/>
      <c r="C27" s="378">
        <f>C19/2</f>
        <v>225023507.8998583</v>
      </c>
      <c r="D27" s="363"/>
      <c r="E27" s="371"/>
      <c r="F27" s="363"/>
      <c r="G27" s="363"/>
      <c r="H27" s="363"/>
      <c r="I27" s="363"/>
      <c r="J27" s="363"/>
      <c r="K27" s="363"/>
      <c r="L27" s="367"/>
    </row>
    <row r="28" spans="1:17">
      <c r="A28" s="361" t="s">
        <v>149</v>
      </c>
      <c r="B28" s="363"/>
      <c r="C28" s="378">
        <f>C19/2</f>
        <v>225023507.8998583</v>
      </c>
      <c r="D28" s="363"/>
      <c r="E28" s="363"/>
      <c r="F28" s="363"/>
      <c r="G28" s="363"/>
      <c r="H28" s="363"/>
      <c r="I28" s="363"/>
      <c r="J28" s="363"/>
      <c r="K28" s="363"/>
      <c r="L28" s="367"/>
    </row>
    <row r="29" spans="1:17" s="400" customFormat="1">
      <c r="A29" s="401"/>
      <c r="B29" s="402"/>
      <c r="C29" s="402"/>
      <c r="D29" s="402"/>
      <c r="E29" s="402"/>
      <c r="F29" s="402"/>
      <c r="G29" s="402"/>
      <c r="H29" s="402"/>
      <c r="I29" s="402"/>
      <c r="J29" s="402"/>
      <c r="K29" s="402"/>
      <c r="L29" s="403"/>
      <c r="M29" s="399"/>
    </row>
  </sheetData>
  <pageMargins left="0.78740157480314965" right="0.78740157480314965" top="0.98425196850393704" bottom="0.51181102362204722" header="0.51181102362204722" footer="0.51181102362204722"/>
  <pageSetup paperSize="9" scale="4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73E4836FB12641B5E5FD3E2B9EDD3C" ma:contentTypeVersion="0" ma:contentTypeDescription="Een nieuw document maken." ma:contentTypeScope="" ma:versionID="90eb0bf5d924f9b89040b408dd205f07">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1664D6-0CB4-4CF1-B6AD-A3806A8212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CA70A20-FF28-4465-AD10-B283F8F9AC0B}">
  <ds:schemaRefs>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5BA89BF2-D1F8-4DDE-8B6A-FB81567DC6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13</vt:i4>
      </vt:variant>
    </vt:vector>
  </HeadingPairs>
  <TitlesOfParts>
    <vt:vector size="23" baseType="lpstr">
      <vt:lpstr>Voorblad</vt:lpstr>
      <vt:lpstr>TAR_Tab 1_Adresgegevens</vt:lpstr>
      <vt:lpstr>TAR_Tab 2_Inkomsten 2014</vt:lpstr>
      <vt:lpstr>TAR_Tab 3_Nacalculaties + UI</vt:lpstr>
      <vt:lpstr>TAR_Tab 4_Inkomsten TO 2016</vt:lpstr>
      <vt:lpstr>TAR_Tab 5_Budgetberekening 2016</vt:lpstr>
      <vt:lpstr>TAR_Tab 6_Inkomsten SO 2016</vt:lpstr>
      <vt:lpstr>TAR_Tab 7_Rekenvolumina 2016</vt:lpstr>
      <vt:lpstr>TAR_Tab 8_Tariefberekening 2016</vt:lpstr>
      <vt:lpstr>TAR_Tab 9_Tarievenvoorstel 2016</vt:lpstr>
      <vt:lpstr>'TAR_Tab 1_Adresgegevens'!Afdrukbereik</vt:lpstr>
      <vt:lpstr>'TAR_Tab 2_Inkomsten 2014'!Afdrukbereik</vt:lpstr>
      <vt:lpstr>'TAR_Tab 3_Nacalculaties + UI'!Afdrukbereik</vt:lpstr>
      <vt:lpstr>'TAR_Tab 4_Inkomsten TO 2016'!Afdrukbereik</vt:lpstr>
      <vt:lpstr>'TAR_Tab 5_Budgetberekening 2016'!Afdrukbereik</vt:lpstr>
      <vt:lpstr>'TAR_Tab 6_Inkomsten SO 2016'!Afdrukbereik</vt:lpstr>
      <vt:lpstr>'TAR_Tab 7_Rekenvolumina 2016'!Afdrukbereik</vt:lpstr>
      <vt:lpstr>'TAR_Tab 8_Tariefberekening 2016'!Afdrukbereik</vt:lpstr>
      <vt:lpstr>'TAR_Tab 9_Tarievenvoorstel 2016'!Afdrukbereik</vt:lpstr>
      <vt:lpstr>Voorblad!Afdrukbereik</vt:lpstr>
      <vt:lpstr>'TAR_Tab 2_Inkomsten 2014'!Afdruktitels</vt:lpstr>
      <vt:lpstr>'TAR_Tab 7_Rekenvolumina 2016'!Afdruktitels</vt:lpstr>
      <vt:lpstr>'TAR_Tab 9_Tarievenvoorstel 2016'!Afdruktitels</vt:lpstr>
    </vt:vector>
  </TitlesOfParts>
  <Company>NMa - Energiekamer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Autoriteit Consument &amp; Markt (ACM)</dc:creator>
  <cp:lastPrinted>2015-09-28T20:04:00Z</cp:lastPrinted>
  <dcterms:created xsi:type="dcterms:W3CDTF">2002-10-28T12:59:17Z</dcterms:created>
  <dcterms:modified xsi:type="dcterms:W3CDTF">2015-10-02T14:39:02Z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0x0101005E73E4836FB12641B5E5FD3E2B9EDD3C</vt:lpwstr>
  </property>
</Properties>
</file>