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45" windowWidth="7650" windowHeight="8265" tabRatio="644" firstSheet="1"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externalReferences>
    <externalReference r:id="rId8"/>
  </externalReference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H34" i="10" l="1"/>
  <c r="H35" i="10"/>
  <c r="H36" i="10"/>
  <c r="H37" i="10"/>
  <c r="H26" i="10"/>
  <c r="H27" i="10"/>
  <c r="H28" i="10"/>
  <c r="H29" i="10"/>
  <c r="H30" i="10"/>
  <c r="H31" i="10"/>
  <c r="H32" i="10"/>
  <c r="H33" i="10"/>
  <c r="J58" i="1" l="1"/>
  <c r="J80" i="1" l="1"/>
  <c r="J69" i="1" l="1"/>
  <c r="C27" i="10"/>
  <c r="C28" i="10"/>
  <c r="C29" i="10"/>
  <c r="C30" i="10"/>
  <c r="C31" i="10"/>
  <c r="C32" i="10"/>
  <c r="C33" i="10"/>
  <c r="C34" i="10"/>
  <c r="C35" i="10"/>
  <c r="C36" i="10"/>
  <c r="C37" i="10"/>
  <c r="C38" i="10"/>
  <c r="C39" i="10"/>
  <c r="C40" i="10"/>
  <c r="C41" i="10"/>
  <c r="C42" i="10"/>
  <c r="E27" i="10"/>
  <c r="E28" i="10"/>
  <c r="E29" i="10"/>
  <c r="E30" i="10"/>
  <c r="E31" i="10"/>
  <c r="E32" i="10"/>
  <c r="E33" i="10"/>
  <c r="E34" i="10"/>
  <c r="E35" i="10"/>
  <c r="E36" i="10"/>
  <c r="E37" i="10"/>
  <c r="E38" i="10"/>
  <c r="E39" i="10"/>
  <c r="E40" i="10"/>
  <c r="E41" i="10"/>
  <c r="E42" i="10"/>
  <c r="E26" i="10"/>
  <c r="C26" i="10"/>
  <c r="J78" i="1" l="1"/>
  <c r="J39" i="1"/>
  <c r="J44" i="1"/>
  <c r="J43" i="1"/>
  <c r="J42" i="1"/>
  <c r="J41" i="1"/>
  <c r="J40" i="1"/>
  <c r="J60" i="1" l="1"/>
  <c r="J62" i="1" s="1"/>
  <c r="J82" i="1"/>
  <c r="J71" i="1"/>
  <c r="J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E15" i="10"/>
  <c r="E14" i="10"/>
  <c r="E13" i="10"/>
  <c r="E12" i="10"/>
  <c r="E11" i="10"/>
  <c r="E10" i="10"/>
  <c r="E9" i="10"/>
  <c r="E8" i="10"/>
  <c r="E7" i="10"/>
  <c r="E6" i="10"/>
  <c r="E5" i="10"/>
  <c r="C6" i="10"/>
  <c r="C7" i="10"/>
  <c r="C8" i="10"/>
  <c r="C9" i="10"/>
  <c r="C10" i="10"/>
  <c r="C11" i="10"/>
  <c r="C12" i="10"/>
  <c r="C13" i="10"/>
  <c r="C14" i="10"/>
  <c r="C15" i="10"/>
  <c r="C16" i="10"/>
  <c r="C17" i="10"/>
  <c r="C18" i="10"/>
  <c r="C19" i="10"/>
  <c r="C20" i="10"/>
  <c r="C21" i="10"/>
  <c r="C5" i="10"/>
  <c r="J85" i="1" l="1"/>
  <c r="J84" i="1"/>
  <c r="I13" i="10" l="1"/>
  <c r="I14" i="10"/>
  <c r="I9" i="10"/>
  <c r="I8" i="10"/>
  <c r="I11" i="10"/>
  <c r="I12" i="10"/>
  <c r="I15" i="10"/>
  <c r="I5" i="10"/>
  <c r="I16" i="10"/>
  <c r="I10" i="10"/>
  <c r="I6" i="10"/>
  <c r="I7" i="10"/>
</calcChain>
</file>

<file path=xl/sharedStrings.xml><?xml version="1.0" encoding="utf-8"?>
<sst xmlns="http://schemas.openxmlformats.org/spreadsheetml/2006/main" count="302" uniqueCount="184">
  <si>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</si>
  <si>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</si>
  <si>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</si>
  <si>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</si>
  <si>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</si>
  <si>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</si>
  <si>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</si>
  <si>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</si>
  <si>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</si>
  <si>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</si>
  <si>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</si>
  <si>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</si>
  <si>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</si>
  <si>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</si>
  <si>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</si>
  <si>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</si>
  <si>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</si>
  <si>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</si>
  <si>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</si>
  <si>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</si>
  <si>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</si>
  <si>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</si>
  <si>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</si>
  <si>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</si>
  <si>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</si>
  <si>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</si>
  <si>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</si>
  <si>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</si>
  <si>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</si>
  <si>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</si>
  <si>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</si>
  <si>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</si>
  <si>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</si>
  <si>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</si>
  <si>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</si>
  <si>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</si>
  <si>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</si>
  <si>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</si>
  <si>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</si>
  <si>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</si>
  <si>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</si>
  <si>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</si>
  <si>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</si>
  <si>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</si>
  <si>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</si>
  <si>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</si>
  <si>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</si>
  <si>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</si>
  <si>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</si>
  <si>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</si>
  <si>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</si>
  <si>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</si>
  <si>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</si>
  <si>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</si>
  <si>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</si>
  <si>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</si>
  <si>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</si>
  <si>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</si>
  <si>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</si>
  <si>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</si>
  <si>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</si>
  <si>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</si>
  <si>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</si>
  <si>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</si>
  <si>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</si>
  <si>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</si>
  <si>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</si>
  <si>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</si>
  <si>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</si>
  <si>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</si>
  <si>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</si>
  <si>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</si>
  <si>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</si>
  <si>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</si>
  <si>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</si>
  <si>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</si>
  <si>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</si>
  <si>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</si>
  <si>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</si>
  <si>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</si>
  <si>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</si>
  <si>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</si>
  <si>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</si>
  <si>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</si>
  <si>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</si>
  <si>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</si>
  <si>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</si>
  <si>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</si>
  <si>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</si>
  <si>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</si>
  <si>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</si>
  <si>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</si>
  <si>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</si>
  <si>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</si>
  <si>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</si>
  <si>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</si>
  <si>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</si>
  <si>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</si>
  <si>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</si>
  <si>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</si>
  <si>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</si>
  <si>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</si>
  <si>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</si>
  <si>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</si>
  <si>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</si>
  <si>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</si>
  <si>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</si>
  <si>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</si>
  <si>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</si>
  <si>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</si>
  <si>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</si>
  <si>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</si>
  <si>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</si>
  <si>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</si>
  <si>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</si>
  <si>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</si>
  <si>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</si>
  <si>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</si>
  <si>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</si>
  <si>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</si>
  <si>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</si>
  <si>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</si>
  <si>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</si>
  <si>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</si>
  <si>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</si>
  <si>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</si>
  <si>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</si>
  <si>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</si>
  <si>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Aansluitdienst</t>
  </si>
  <si>
    <t>Afnemers HS (110-150 kV) max. 600 uur/jr</t>
  </si>
  <si>
    <t>Afnemers TS (25-50 kV) max. 600 uur/jr</t>
  </si>
  <si>
    <t>Afnemers Trafo HS+TS/MS max. 600 uur/jr</t>
  </si>
  <si>
    <t>Kleinverbruikers (t/m 3*80 A op LS) per afnemerscategorie</t>
  </si>
  <si>
    <t>3-10 MVA</t>
  </si>
  <si>
    <t>&gt; 1*6A t/m 3*25A</t>
  </si>
  <si>
    <t>&gt;3*25A en t/m 3*35A</t>
  </si>
  <si>
    <t>t/m 1*6 A</t>
  </si>
  <si>
    <t>&gt; 3*25A t/m 3*80A</t>
  </si>
  <si>
    <t>&gt; 3*80A t/m 175 kVA</t>
  </si>
  <si>
    <t>&gt; 175kVA t/m 1750kVA</t>
  </si>
  <si>
    <t>&gt; 1.750kVA t/m 3.000kVA</t>
  </si>
  <si>
    <t>&gt; 3.000kVA t/m 10.000kVA</t>
  </si>
  <si>
    <t>1*6 A op geschakeld net</t>
  </si>
  <si>
    <t>&gt;1*6A t/m 3*25A</t>
  </si>
  <si>
    <t>&gt;3*35A en t/m 3*63A</t>
  </si>
  <si>
    <t>&gt; 3*63 A t/m 3*80A</t>
  </si>
  <si>
    <t>&gt;3*80A t/m 3*125 A</t>
  </si>
  <si>
    <t>&gt;3*125 Amp t/m 175 kVA</t>
  </si>
  <si>
    <t>&gt; 175kVA t/m 630kVA</t>
  </si>
  <si>
    <t>&gt; 630kVA t/m 1.000kVA</t>
  </si>
  <si>
    <t>&gt; 1.000kVA t/m 1.750kVA</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</si>
  <si>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</si>
  <si>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</si>
  <si>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EUR, pp 2015</t>
  </si>
  <si>
    <t>Toegestane Totale Inkomsten 2015 (incl. correcties) excl. Vastrecht</t>
  </si>
  <si>
    <t>Autoriteit Consument en Markt - Directie Energie</t>
  </si>
  <si>
    <t>Tarievenmandje nettarieven elektriciteit 2016</t>
  </si>
  <si>
    <t>Informatie die is ingevuld door ACM</t>
  </si>
  <si>
    <t>Informatieverzoek tarievenmandje nettarieven elektriciteit 2016</t>
  </si>
  <si>
    <t>TARIEVENVOORSTEL 2016 EN CONTROLE</t>
  </si>
  <si>
    <t>Toegestane Totale Inkomsten 2016 (incl. correcties)</t>
  </si>
  <si>
    <t>EUR, pp 2016</t>
  </si>
  <si>
    <t>Toegestane Totale Inkomsten 2016 (incl. correcties) excl. Vastrecht</t>
  </si>
  <si>
    <t>Toegestane Totale inkomsten 2016 inclusief correcties</t>
  </si>
  <si>
    <t>Totale Omzet 2016 op basis van Rekenvolume</t>
  </si>
  <si>
    <t>Tarief 2016 (EUR)</t>
  </si>
  <si>
    <t>Is het bedrag "Totale Inkomsten 2016 inclusief correcties" in het tabblad Tarievenvoorstel ongewijzigd? Zo nee, waarom niet?</t>
  </si>
  <si>
    <t xml:space="preserve">Indien dit niet het geval is, kunt u aangeven waarom er geen tarievenvoorstel is voor bepaalde categorieën? </t>
  </si>
  <si>
    <t>Is er een tarievenvoorstel voor blindenergie (artikel 3.9.2 van de TarievenCode Elektriciteit)? Zo nee, waarom niet?</t>
  </si>
  <si>
    <t>070 - 722 2005</t>
  </si>
  <si>
    <t>Paul Adriaansen</t>
  </si>
  <si>
    <t>Toegestane Totale Inkomsten 2015 (incl. correcties) gebasseerd op tarieven 2015 en rekenvolumes NE6R</t>
  </si>
  <si>
    <t>Stedin B.V.</t>
  </si>
  <si>
    <t>Postbus 1598</t>
  </si>
  <si>
    <t xml:space="preserve">3000 BN </t>
  </si>
  <si>
    <t>ROTTERDAM</t>
  </si>
  <si>
    <t>werkelijk spanningsniveau (&gt; 1,5 MW)</t>
  </si>
  <si>
    <t>151 t/m 1.500 kW</t>
  </si>
  <si>
    <t>51 t/m 150 kW</t>
  </si>
  <si>
    <t>&gt; 3*80A , ≤ 50 kW</t>
  </si>
  <si>
    <t>Ja</t>
  </si>
  <si>
    <t>Nee</t>
  </si>
  <si>
    <t>Aanpassing gedaan van CPI van 1,0% naar 0,8%</t>
  </si>
  <si>
    <t xml:space="preserve">MS tarief zit boven de werkelijke kosten (cf. cascademodel), daarom daling van tarief. Tariefdaling beoogt om verschil met kosten in 4 jaar gelijk te trekken.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</si>
</sst>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0.0000_-;_-* #,##0.0000\-;_-* &quot;-&quot;??_-;_-@_-"/>
  </numFmts>
  <fonts count="28"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sz val="10"/>
      <color theme="1"/>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70">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
      <left/>
      <right/>
      <top style="thin">
        <color indexed="64"/>
      </top>
      <bottom style="hair">
        <color rgb="FFD9D9D9"/>
      </bottom>
      <diagonal/>
    </border>
    <border>
      <left/>
      <right/>
      <top/>
      <bottom style="hair">
        <color rgb="FFD9D9D9"/>
      </bottom>
      <diagonal/>
    </border>
    <border>
      <left/>
      <right style="thin">
        <color indexed="64"/>
      </right>
      <top style="thin">
        <color indexed="64"/>
      </top>
      <bottom style="hair">
        <color theme="0" tint="-0.14996795556505021"/>
      </bottom>
      <diagonal/>
    </border>
    <border>
      <left/>
      <right style="thin">
        <color indexed="64"/>
      </right>
      <top style="hair">
        <color theme="0" tint="-0.14996795556505021"/>
      </top>
      <bottom style="hair">
        <color theme="0" tint="-0.14996795556505021"/>
      </bottom>
      <diagonal/>
    </border>
    <border>
      <left/>
      <right style="thin">
        <color indexed="64"/>
      </right>
      <top style="hair">
        <color theme="0" tint="-0.14996795556505021"/>
      </top>
      <bottom style="thin">
        <color indexed="64"/>
      </bottom>
      <diagonal/>
    </border>
    <border>
      <left style="hair">
        <color rgb="FFD9D9D9"/>
      </left>
      <right style="hair">
        <color theme="0" tint="-0.14996795556505021"/>
      </right>
      <top/>
      <bottom style="thin">
        <color indexed="64"/>
      </bottom>
      <diagonal/>
    </border>
    <border>
      <left style="hair">
        <color theme="0" tint="-0.14996795556505021"/>
      </left>
      <right style="hair">
        <color theme="0" tint="-0.14996795556505021"/>
      </right>
      <top/>
      <bottom style="hair">
        <color theme="0" tint="-0.14996795556505021"/>
      </bottom>
      <diagonal/>
    </border>
  </borders>
  <cellStyleXfs count="16">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cellStyleXfs>
  <cellXfs count="402">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3" borderId="26" xfId="0" applyFont="1" applyFill="1" applyBorder="1"/>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5" xfId="8" applyNumberFormat="1" applyFont="1" applyFill="1" applyBorder="1" applyAlignment="1" applyProtection="1"/>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22" fontId="21" fillId="3" borderId="23" xfId="10" applyNumberFormat="1" applyFont="1" applyFill="1" applyBorder="1" applyAlignment="1" applyProtection="1">
      <alignment horizontal="center" vertical="top"/>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22" fillId="2" borderId="0" xfId="9" applyFont="1" applyFill="1" applyBorder="1"/>
    <xf numFmtId="0" fontId="8" fillId="3" borderId="24" xfId="1" applyFill="1" applyBorder="1"/>
    <xf numFmtId="0" fontId="8" fillId="3"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37" fontId="6" fillId="0" borderId="0" xfId="0" applyNumberFormat="1" applyFont="1" applyFill="1" applyBorder="1" applyAlignment="1" applyProtection="1">
      <protection locked="0"/>
    </xf>
    <xf numFmtId="0" fontId="6" fillId="10" borderId="53" xfId="12" applyFill="1" applyBorder="1"/>
    <xf numFmtId="0" fontId="6" fillId="10" borderId="54"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9" fontId="1" fillId="18" borderId="55" xfId="0" applyNumberFormat="1" applyFont="1" applyFill="1" applyBorder="1"/>
    <xf numFmtId="169" fontId="1" fillId="18" borderId="56" xfId="0" applyNumberFormat="1" applyFont="1" applyFill="1" applyBorder="1"/>
    <xf numFmtId="169" fontId="1" fillId="18" borderId="57"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58" xfId="0" applyFont="1" applyFill="1" applyBorder="1"/>
    <xf numFmtId="0" fontId="1" fillId="18" borderId="59" xfId="0" applyFont="1" applyFill="1" applyBorder="1"/>
    <xf numFmtId="169" fontId="1" fillId="10" borderId="42" xfId="3" applyNumberFormat="1" applyFont="1" applyFill="1" applyBorder="1"/>
    <xf numFmtId="169" fontId="1" fillId="10" borderId="46" xfId="3" applyNumberFormat="1" applyFont="1" applyFill="1" applyBorder="1"/>
    <xf numFmtId="169" fontId="6" fillId="10" borderId="61" xfId="3" applyNumberFormat="1" applyFont="1" applyFill="1" applyBorder="1"/>
    <xf numFmtId="169" fontId="6" fillId="16" borderId="61" xfId="3" applyNumberFormat="1" applyFont="1" applyFill="1" applyBorder="1"/>
    <xf numFmtId="0" fontId="14" fillId="2" borderId="2" xfId="8" applyFont="1" applyFill="1" applyBorder="1" applyAlignment="1"/>
    <xf numFmtId="0" fontId="14" fillId="2" borderId="0" xfId="8" applyFont="1" applyFill="1" applyBorder="1" applyAlignment="1"/>
    <xf numFmtId="0" fontId="14" fillId="2" borderId="4" xfId="8" applyFont="1" applyFill="1" applyBorder="1" applyAlignment="1"/>
    <xf numFmtId="0" fontId="14" fillId="0" borderId="6"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2" xfId="8" applyNumberFormat="1" applyFont="1" applyFill="1" applyBorder="1" applyAlignment="1" applyProtection="1"/>
    <xf numFmtId="0" fontId="1" fillId="0" borderId="0" xfId="0" applyFont="1" applyFill="1" applyBorder="1" applyAlignment="1">
      <alignment horizontal="left" vertical="top" wrapText="1"/>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23" xfId="9" applyFont="1" applyFill="1" applyBorder="1"/>
    <xf numFmtId="0" fontId="1" fillId="2" borderId="0" xfId="9" applyFont="1" applyFill="1" applyBorder="1"/>
    <xf numFmtId="0" fontId="1" fillId="0" borderId="23" xfId="9" applyFont="1" applyFill="1" applyBorder="1"/>
    <xf numFmtId="0" fontId="8" fillId="0" borderId="24" xfId="1" applyFill="1" applyBorder="1"/>
    <xf numFmtId="0" fontId="8" fillId="0" borderId="22" xfId="1" applyFill="1" applyBorder="1"/>
    <xf numFmtId="0" fontId="1" fillId="4" borderId="23" xfId="9" applyFont="1" applyFill="1" applyBorder="1"/>
    <xf numFmtId="0" fontId="1" fillId="8" borderId="23" xfId="9" applyFont="1" applyFill="1" applyBorder="1"/>
    <xf numFmtId="0" fontId="1" fillId="6" borderId="23" xfId="9" applyFont="1" applyFill="1" applyBorder="1"/>
    <xf numFmtId="0" fontId="1" fillId="7" borderId="23" xfId="9" applyFont="1" applyFill="1" applyBorder="1"/>
    <xf numFmtId="0" fontId="1" fillId="0" borderId="0" xfId="0" applyFont="1" applyFill="1" applyAlignment="1"/>
    <xf numFmtId="0" fontId="1" fillId="0" borderId="0" xfId="0" applyFont="1" applyFill="1" applyAlignment="1">
      <alignment wrapText="1"/>
    </xf>
    <xf numFmtId="0" fontId="1" fillId="0" borderId="0" xfId="0" applyFont="1" applyFill="1" applyBorder="1" applyAlignment="1">
      <alignment horizontal="left"/>
    </xf>
    <xf numFmtId="39" fontId="1" fillId="0" borderId="1" xfId="0" applyNumberFormat="1" applyFont="1" applyFill="1" applyBorder="1" applyAlignment="1">
      <alignment horizontal="left"/>
    </xf>
    <xf numFmtId="39" fontId="1" fillId="0" borderId="0" xfId="0" applyNumberFormat="1" applyFont="1" applyFill="1" applyBorder="1" applyAlignment="1">
      <alignment horizontal="left"/>
    </xf>
    <xf numFmtId="0" fontId="1" fillId="0" borderId="1" xfId="0" applyFont="1" applyFill="1" applyBorder="1" applyAlignment="1"/>
    <xf numFmtId="0" fontId="1" fillId="0" borderId="0" xfId="0" applyFont="1" applyFill="1" applyBorder="1" applyAlignment="1"/>
    <xf numFmtId="39" fontId="7" fillId="0" borderId="1" xfId="0" applyNumberFormat="1" applyFont="1" applyFill="1" applyBorder="1" applyAlignment="1">
      <alignment vertical="top"/>
    </xf>
    <xf numFmtId="49" fontId="7" fillId="0" borderId="1" xfId="0" applyNumberFormat="1" applyFont="1" applyFill="1" applyBorder="1" applyAlignment="1">
      <alignment vertical="top"/>
    </xf>
    <xf numFmtId="0" fontId="1" fillId="0" borderId="0" xfId="0" applyFont="1" applyFill="1" applyAlignment="1">
      <alignment horizontal="left" vertical="top" wrapText="1"/>
    </xf>
    <xf numFmtId="0" fontId="1" fillId="0" borderId="0" xfId="0" applyFont="1" applyFill="1" applyAlignment="1">
      <alignment horizontal="left" vertical="top"/>
    </xf>
    <xf numFmtId="169" fontId="6" fillId="0" borderId="60" xfId="3" applyNumberFormat="1" applyFont="1" applyFill="1" applyBorder="1"/>
    <xf numFmtId="169" fontId="6" fillId="0" borderId="61" xfId="3" applyNumberFormat="1" applyFont="1" applyFill="1" applyBorder="1"/>
    <xf numFmtId="169" fontId="1" fillId="18" borderId="63" xfId="0" applyNumberFormat="1" applyFont="1" applyFill="1" applyBorder="1"/>
    <xf numFmtId="169" fontId="1" fillId="18" borderId="64" xfId="0" applyNumberFormat="1" applyFont="1" applyFill="1" applyBorder="1"/>
    <xf numFmtId="169" fontId="1" fillId="18" borderId="4" xfId="0" applyNumberFormat="1" applyFont="1" applyFill="1" applyBorder="1"/>
    <xf numFmtId="0" fontId="6" fillId="10" borderId="65" xfId="12" applyFill="1" applyBorder="1"/>
    <xf numFmtId="0" fontId="6" fillId="10" borderId="66" xfId="12" applyFill="1" applyBorder="1"/>
    <xf numFmtId="0" fontId="6" fillId="10" borderId="67" xfId="12" applyFill="1" applyBorder="1"/>
    <xf numFmtId="164" fontId="6" fillId="15" borderId="0" xfId="3" applyFont="1" applyFill="1" applyBorder="1"/>
    <xf numFmtId="170" fontId="6" fillId="15" borderId="0" xfId="3" applyNumberFormat="1" applyFont="1" applyFill="1" applyBorder="1"/>
    <xf numFmtId="170" fontId="6" fillId="15" borderId="4" xfId="3" applyNumberFormat="1" applyFont="1" applyFill="1" applyBorder="1"/>
    <xf numFmtId="0" fontId="1" fillId="3" borderId="36" xfId="10" applyFont="1" applyFill="1" applyBorder="1" applyAlignment="1" applyProtection="1">
      <protection locked="0"/>
    </xf>
    <xf numFmtId="0" fontId="1" fillId="3" borderId="10" xfId="10" applyFont="1" applyFill="1" applyBorder="1" applyAlignment="1" applyProtection="1">
      <protection locked="0"/>
    </xf>
    <xf numFmtId="0" fontId="1" fillId="3" borderId="14" xfId="10" applyFont="1" applyFill="1" applyBorder="1" applyAlignment="1" applyProtection="1">
      <protection locked="0"/>
    </xf>
    <xf numFmtId="39" fontId="5" fillId="3" borderId="2" xfId="11" applyNumberFormat="1" applyFont="1" applyFill="1" applyBorder="1" applyAlignment="1"/>
    <xf numFmtId="39" fontId="5" fillId="3" borderId="0" xfId="11" applyNumberFormat="1" applyFont="1" applyFill="1" applyBorder="1" applyAlignment="1"/>
    <xf numFmtId="39" fontId="5" fillId="3" borderId="4" xfId="11" applyNumberFormat="1" applyFont="1" applyFill="1" applyBorder="1" applyAlignment="1"/>
    <xf numFmtId="39" fontId="5" fillId="2" borderId="2" xfId="11" applyNumberFormat="1" applyFont="1" applyFill="1" applyBorder="1" applyAlignment="1"/>
    <xf numFmtId="3" fontId="5" fillId="2" borderId="2" xfId="0" applyNumberFormat="1" applyFont="1" applyFill="1" applyBorder="1" applyAlignment="1" applyProtection="1">
      <protection locked="0"/>
    </xf>
    <xf numFmtId="0" fontId="1" fillId="2" borderId="2" xfId="0" applyFont="1" applyFill="1" applyBorder="1"/>
    <xf numFmtId="39" fontId="5" fillId="3" borderId="24" xfId="11" applyNumberFormat="1" applyFont="1" applyFill="1" applyBorder="1" applyAlignment="1"/>
    <xf numFmtId="0" fontId="1" fillId="3" borderId="26" xfId="0" applyFont="1" applyFill="1" applyBorder="1"/>
    <xf numFmtId="170" fontId="6" fillId="10" borderId="0" xfId="12" applyNumberFormat="1" applyFill="1"/>
    <xf numFmtId="170" fontId="25" fillId="11" borderId="24" xfId="13" applyNumberFormat="1" applyFont="1" applyFill="1" applyBorder="1" applyAlignment="1" applyProtection="1">
      <alignment horizontal="center"/>
    </xf>
    <xf numFmtId="170" fontId="7" fillId="9" borderId="24" xfId="12" applyNumberFormat="1" applyFont="1" applyFill="1" applyBorder="1"/>
    <xf numFmtId="170" fontId="6" fillId="15" borderId="68" xfId="3" applyNumberFormat="1" applyFont="1" applyFill="1" applyBorder="1"/>
    <xf numFmtId="170" fontId="6" fillId="14" borderId="50" xfId="3" applyNumberFormat="1" applyFont="1" applyFill="1" applyBorder="1"/>
    <xf numFmtId="170" fontId="6" fillId="14" borderId="51" xfId="3" applyNumberFormat="1" applyFont="1" applyFill="1" applyBorder="1"/>
    <xf numFmtId="170" fontId="6" fillId="14" borderId="52" xfId="3" applyNumberFormat="1" applyFont="1" applyFill="1" applyBorder="1"/>
    <xf numFmtId="170" fontId="6" fillId="15" borderId="69" xfId="3" applyNumberFormat="1" applyFont="1" applyFill="1" applyBorder="1"/>
    <xf numFmtId="170" fontId="6" fillId="15" borderId="43" xfId="3" applyNumberFormat="1" applyFont="1" applyFill="1" applyBorder="1"/>
    <xf numFmtId="170" fontId="6" fillId="15" borderId="47" xfId="3" applyNumberFormat="1" applyFont="1" applyFill="1" applyBorder="1"/>
    <xf numFmtId="164" fontId="6" fillId="15" borderId="0" xfId="3" applyNumberFormat="1" applyFont="1" applyFill="1" applyBorder="1"/>
    <xf numFmtId="164" fontId="6" fillId="15" borderId="43" xfId="3" applyNumberFormat="1" applyFont="1" applyFill="1" applyBorder="1"/>
    <xf numFmtId="0" fontId="27" fillId="3" borderId="26" xfId="0" applyFont="1" applyFill="1" applyBorder="1" applyAlignment="1">
      <alignment wrapText="1"/>
    </xf>
    <xf numFmtId="0" fontId="9" fillId="0" borderId="0" xfId="10" applyFont="1" applyFill="1" applyBorder="1" applyAlignment="1" applyProtection="1">
      <alignment horizontal="center" vertical="top"/>
    </xf>
    <xf numFmtId="0" fontId="1" fillId="0" borderId="0" xfId="0" applyFont="1" applyFill="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6">
    <cellStyle name="_x000d__x000a_JournalTemplate=C:\COMFO\CTALK\JOURSTD.TPL_x000d__x000a_LbStateAddress=3 3 0 251 1 89 2 311_x000d__x000a_LbStateJou" xfId="1"/>
    <cellStyle name="Euro" xfId="2"/>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ler2.acm.local\Groupdata$\DE\12%20CODATA\06%20Ingevuld\NE\17%20TAR\Tarievenvoorstel%20E%202016\2%20Ruwe%20data\STED%2015.0653.52\Ontvangen%20ACM\Def%20TI%20en%20mandjes%20E\TI-berekening%20RNBs%20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TI-berekening 2016"/>
      <sheetName val="Nacalculaties en correcties"/>
      <sheetName val="Nacalculaties --&gt;"/>
      <sheetName val="OPN 2014-2015"/>
      <sheetName val="Inkoopkosten Transport (IT2014)"/>
      <sheetName val="Lokale heffingen (LH 2014)"/>
      <sheetName val="Volumekorting EII 2014"/>
      <sheetName val="Dubbel vastrecht DCO"/>
      <sheetName val="Ruilverkaveling FNOP 2016"/>
      <sheetName val="Overdracht HS Stedin 2016"/>
      <sheetName val="Input --&gt;"/>
      <sheetName val="SO 2014"/>
      <sheetName val="Heffingsrente"/>
      <sheetName val="CPI"/>
    </sheetNames>
    <sheetDataSet>
      <sheetData sheetId="0"/>
      <sheetData sheetId="1">
        <row r="26">
          <cell r="M26">
            <v>24351957.150263608</v>
          </cell>
        </row>
        <row r="44">
          <cell r="M44">
            <v>655958144.59628773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V45"/>
  <sheetViews>
    <sheetView showGridLines="0" zoomScale="70" zoomScaleNormal="50" zoomScaleSheetLayoutView="40" workbookViewId="0"/>
  </sheetViews>
  <sheetFormatPr defaultRowHeight="12.75" x14ac:dyDescent="0.2"/>
  <cols>
    <col min="1" max="17" width="10.85546875" style="334" customWidth="1"/>
    <col min="18" max="16384" width="9.140625" style="334"/>
  </cols>
  <sheetData>
    <row r="2" spans="1:22" x14ac:dyDescent="0.2">
      <c r="A2" s="334" t="s">
        <v>155</v>
      </c>
    </row>
    <row r="3" spans="1:22" x14ac:dyDescent="0.2">
      <c r="A3" s="334" t="s">
        <v>156</v>
      </c>
    </row>
    <row r="11" spans="1:22" ht="60" x14ac:dyDescent="0.2">
      <c r="A11" s="393" t="s">
        <v>5</v>
      </c>
      <c r="B11" s="394"/>
      <c r="C11" s="394"/>
      <c r="D11" s="394"/>
      <c r="E11" s="394"/>
      <c r="F11" s="394"/>
      <c r="G11" s="394"/>
      <c r="H11" s="394"/>
      <c r="I11" s="394"/>
      <c r="J11" s="394"/>
      <c r="K11" s="394"/>
      <c r="L11" s="394"/>
      <c r="M11" s="394"/>
      <c r="N11" s="394"/>
      <c r="O11" s="394"/>
      <c r="P11" s="394"/>
      <c r="Q11" s="394"/>
      <c r="R11" s="394"/>
      <c r="S11" s="394"/>
      <c r="T11" s="394"/>
      <c r="U11" s="394"/>
      <c r="V11" s="394"/>
    </row>
    <row r="13" spans="1:22" ht="60" x14ac:dyDescent="0.2">
      <c r="A13" s="393" t="s">
        <v>6</v>
      </c>
      <c r="B13" s="394"/>
      <c r="C13" s="394"/>
      <c r="D13" s="394"/>
      <c r="E13" s="394"/>
      <c r="F13" s="394"/>
      <c r="G13" s="394"/>
      <c r="H13" s="394"/>
      <c r="I13" s="394"/>
      <c r="J13" s="394"/>
      <c r="K13" s="394"/>
      <c r="L13" s="394"/>
      <c r="M13" s="394"/>
      <c r="N13" s="394"/>
      <c r="O13" s="394"/>
      <c r="P13" s="394"/>
      <c r="Q13" s="394"/>
      <c r="R13" s="394"/>
      <c r="S13" s="394"/>
      <c r="T13" s="394"/>
      <c r="U13" s="394"/>
      <c r="V13" s="394"/>
    </row>
    <row r="15" spans="1:22" ht="60" x14ac:dyDescent="0.2">
      <c r="A15" s="395">
        <v>2016</v>
      </c>
      <c r="B15" s="394"/>
      <c r="C15" s="394"/>
      <c r="D15" s="394"/>
      <c r="E15" s="394"/>
      <c r="F15" s="394"/>
      <c r="G15" s="394"/>
      <c r="H15" s="394"/>
      <c r="I15" s="394"/>
      <c r="J15" s="394"/>
      <c r="K15" s="394"/>
      <c r="L15" s="394"/>
      <c r="M15" s="394"/>
      <c r="N15" s="394"/>
      <c r="O15" s="394"/>
      <c r="P15" s="394"/>
      <c r="Q15" s="394"/>
      <c r="R15" s="394"/>
      <c r="S15" s="394"/>
      <c r="T15" s="394"/>
      <c r="U15" s="394"/>
      <c r="V15" s="394"/>
    </row>
    <row r="16" spans="1:22" ht="32.25" customHeight="1" x14ac:dyDescent="0.2">
      <c r="C16" s="347"/>
      <c r="D16" s="347"/>
      <c r="E16" s="347"/>
      <c r="F16" s="347"/>
      <c r="G16" s="347"/>
      <c r="H16" s="347"/>
      <c r="I16" s="348"/>
    </row>
    <row r="17" spans="1:22" ht="32.25" customHeight="1" x14ac:dyDescent="0.2">
      <c r="C17" s="347"/>
      <c r="D17" s="347"/>
      <c r="E17" s="347"/>
      <c r="F17" s="347"/>
      <c r="G17" s="347"/>
      <c r="H17" s="347"/>
      <c r="I17" s="348"/>
    </row>
    <row r="18" spans="1:22" ht="32.25" customHeight="1" x14ac:dyDescent="0.2">
      <c r="C18" s="347"/>
      <c r="D18" s="347"/>
      <c r="E18" s="347"/>
      <c r="F18" s="347"/>
      <c r="G18" s="347"/>
      <c r="H18" s="347"/>
      <c r="I18" s="348"/>
    </row>
    <row r="19" spans="1:22" ht="32.25" customHeight="1" x14ac:dyDescent="0.2">
      <c r="C19" s="347"/>
      <c r="D19" s="347"/>
      <c r="E19" s="347"/>
      <c r="F19" s="347"/>
      <c r="G19" s="347"/>
      <c r="H19" s="347"/>
      <c r="I19" s="348"/>
    </row>
    <row r="20" spans="1:22" ht="15.75" customHeight="1" x14ac:dyDescent="0.2">
      <c r="C20" s="347"/>
      <c r="D20" s="347"/>
      <c r="E20" s="347"/>
      <c r="F20" s="347"/>
      <c r="G20" s="347"/>
      <c r="H20" s="347"/>
      <c r="I20" s="348"/>
    </row>
    <row r="21" spans="1:22" ht="15.75" customHeight="1" x14ac:dyDescent="0.2">
      <c r="C21" s="347"/>
      <c r="D21" s="347"/>
      <c r="E21" s="347"/>
      <c r="F21" s="347"/>
      <c r="G21" s="347"/>
      <c r="H21" s="347"/>
      <c r="I21" s="348"/>
    </row>
    <row r="22" spans="1:22" ht="15.75" customHeight="1" x14ac:dyDescent="0.2">
      <c r="C22" s="335"/>
      <c r="D22" s="335"/>
      <c r="E22" s="335"/>
      <c r="F22" s="335"/>
      <c r="G22" s="335"/>
      <c r="H22" s="335"/>
      <c r="I22" s="336"/>
    </row>
    <row r="26" spans="1:22" s="337" customFormat="1" x14ac:dyDescent="0.2">
      <c r="A26" s="334"/>
      <c r="B26" s="334"/>
      <c r="C26" s="334"/>
      <c r="D26" s="334"/>
      <c r="E26" s="334"/>
      <c r="F26" s="334"/>
      <c r="G26" s="334"/>
      <c r="H26" s="334"/>
      <c r="I26" s="334"/>
      <c r="J26" s="334"/>
      <c r="K26" s="334"/>
      <c r="L26" s="334"/>
      <c r="M26" s="334"/>
      <c r="N26" s="334"/>
      <c r="O26" s="334"/>
      <c r="P26" s="334"/>
      <c r="Q26" s="334"/>
      <c r="R26" s="334"/>
      <c r="S26" s="334"/>
      <c r="T26" s="334"/>
      <c r="U26" s="334"/>
      <c r="V26" s="334"/>
    </row>
    <row r="27" spans="1:22" s="337" customFormat="1" x14ac:dyDescent="0.2">
      <c r="A27" s="334"/>
      <c r="B27" s="334"/>
      <c r="C27" s="334"/>
      <c r="D27" s="334"/>
      <c r="E27" s="334"/>
      <c r="F27" s="334"/>
      <c r="G27" s="334"/>
      <c r="H27" s="334"/>
      <c r="I27" s="334"/>
      <c r="J27" s="334"/>
      <c r="K27" s="334"/>
      <c r="L27" s="334"/>
      <c r="M27" s="334"/>
      <c r="N27" s="334"/>
      <c r="O27" s="334"/>
      <c r="P27" s="334"/>
      <c r="Q27" s="334"/>
      <c r="R27" s="334"/>
      <c r="S27" s="334"/>
      <c r="T27" s="334"/>
      <c r="U27" s="334"/>
      <c r="V27" s="334"/>
    </row>
    <row r="28" spans="1:22" s="337" customFormat="1" x14ac:dyDescent="0.2">
      <c r="A28" s="334"/>
      <c r="B28" s="334"/>
      <c r="C28" s="334"/>
      <c r="D28" s="334"/>
      <c r="E28" s="334"/>
      <c r="F28" s="334"/>
      <c r="G28" s="334"/>
      <c r="H28" s="334"/>
      <c r="I28" s="334"/>
      <c r="J28" s="334"/>
      <c r="K28" s="334"/>
      <c r="L28" s="334"/>
      <c r="M28" s="334"/>
      <c r="N28" s="334"/>
      <c r="O28" s="334"/>
      <c r="P28" s="334"/>
      <c r="Q28" s="334"/>
      <c r="R28" s="334"/>
      <c r="S28" s="334"/>
      <c r="T28" s="334"/>
      <c r="U28" s="334"/>
      <c r="V28" s="334"/>
    </row>
    <row r="29" spans="1:22" s="337" customFormat="1" x14ac:dyDescent="0.2">
      <c r="A29" s="334"/>
      <c r="B29" s="334"/>
      <c r="C29" s="334"/>
      <c r="D29" s="334"/>
      <c r="E29" s="334"/>
      <c r="F29" s="334"/>
      <c r="G29" s="334"/>
      <c r="H29" s="334"/>
      <c r="I29" s="334"/>
      <c r="J29" s="334"/>
      <c r="K29" s="334"/>
      <c r="L29" s="334"/>
      <c r="M29" s="334"/>
      <c r="N29" s="334"/>
      <c r="O29" s="334"/>
      <c r="P29" s="334"/>
      <c r="Q29" s="334"/>
      <c r="R29" s="334"/>
      <c r="S29" s="334"/>
      <c r="T29" s="334"/>
      <c r="U29" s="334"/>
      <c r="V29" s="334"/>
    </row>
    <row r="30" spans="1:22" s="337" customFormat="1" x14ac:dyDescent="0.2">
      <c r="A30" s="334"/>
      <c r="B30" s="334"/>
      <c r="C30" s="334"/>
      <c r="D30" s="334"/>
      <c r="E30" s="334"/>
      <c r="F30" s="334"/>
      <c r="G30" s="334"/>
      <c r="H30" s="334"/>
      <c r="I30" s="334"/>
      <c r="J30" s="334"/>
      <c r="K30" s="334"/>
      <c r="L30" s="334"/>
      <c r="M30" s="334"/>
      <c r="N30" s="334"/>
      <c r="O30" s="334"/>
      <c r="P30" s="334"/>
      <c r="Q30" s="334"/>
      <c r="R30" s="334"/>
      <c r="S30" s="334"/>
      <c r="T30" s="334"/>
      <c r="U30" s="334"/>
      <c r="V30" s="334"/>
    </row>
    <row r="31" spans="1:22" s="337" customFormat="1" x14ac:dyDescent="0.2">
      <c r="A31" s="334"/>
      <c r="B31" s="334"/>
      <c r="C31" s="334"/>
      <c r="D31" s="334"/>
      <c r="E31" s="334"/>
      <c r="F31" s="334"/>
      <c r="G31" s="334"/>
      <c r="H31" s="334"/>
      <c r="I31" s="334"/>
      <c r="J31" s="334"/>
      <c r="K31" s="334"/>
      <c r="L31" s="334"/>
      <c r="M31" s="334"/>
      <c r="N31" s="334"/>
      <c r="O31" s="334"/>
      <c r="P31" s="334"/>
      <c r="Q31" s="334"/>
      <c r="R31" s="334"/>
      <c r="S31" s="334"/>
      <c r="T31" s="334"/>
      <c r="U31" s="334"/>
      <c r="V31" s="334"/>
    </row>
    <row r="32" spans="1:22" s="337" customFormat="1" x14ac:dyDescent="0.2">
      <c r="A32" s="334"/>
      <c r="B32" s="334"/>
      <c r="C32" s="334"/>
      <c r="D32" s="334"/>
      <c r="E32" s="334"/>
      <c r="F32" s="334"/>
      <c r="G32" s="334"/>
      <c r="H32" s="334"/>
      <c r="I32" s="334"/>
      <c r="J32" s="334"/>
      <c r="K32" s="334"/>
      <c r="L32" s="334"/>
      <c r="M32" s="334"/>
      <c r="N32" s="334"/>
      <c r="O32" s="334"/>
      <c r="P32" s="334"/>
      <c r="Q32" s="334"/>
      <c r="R32" s="334"/>
      <c r="S32" s="334"/>
      <c r="T32" s="334"/>
      <c r="U32" s="334"/>
      <c r="V32" s="334"/>
    </row>
    <row r="33" spans="2:11" s="110" customFormat="1" x14ac:dyDescent="0.2">
      <c r="B33" s="111" t="s">
        <v>91</v>
      </c>
    </row>
    <row r="34" spans="2:11" s="112" customFormat="1" x14ac:dyDescent="0.2"/>
    <row r="35" spans="2:11" s="112" customFormat="1" x14ac:dyDescent="0.2">
      <c r="B35" s="338" t="s">
        <v>94</v>
      </c>
      <c r="C35" s="114"/>
      <c r="D35" s="114"/>
      <c r="E35" s="114"/>
      <c r="F35" s="114"/>
      <c r="G35" s="114"/>
      <c r="H35" s="114"/>
      <c r="I35" s="114"/>
      <c r="J35" s="114"/>
      <c r="K35" s="115"/>
    </row>
    <row r="36" spans="2:11" s="112" customFormat="1" x14ac:dyDescent="0.2">
      <c r="B36" s="339"/>
    </row>
    <row r="37" spans="2:11" s="112" customFormat="1" x14ac:dyDescent="0.2">
      <c r="B37" s="340" t="s">
        <v>157</v>
      </c>
      <c r="C37" s="341"/>
      <c r="D37" s="341"/>
      <c r="E37" s="341"/>
      <c r="F37" s="341"/>
      <c r="G37" s="341"/>
      <c r="H37" s="341"/>
      <c r="I37" s="341"/>
      <c r="J37" s="341"/>
      <c r="K37" s="342"/>
    </row>
    <row r="38" spans="2:11" s="112" customFormat="1" x14ac:dyDescent="0.2">
      <c r="B38" s="113"/>
    </row>
    <row r="39" spans="2:11" s="112" customFormat="1" x14ac:dyDescent="0.2">
      <c r="B39" s="343" t="s">
        <v>92</v>
      </c>
      <c r="C39" s="116"/>
      <c r="D39" s="116"/>
      <c r="E39" s="116"/>
      <c r="F39" s="116"/>
      <c r="G39" s="116"/>
      <c r="H39" s="116"/>
      <c r="I39" s="116"/>
      <c r="J39" s="116"/>
      <c r="K39" s="117"/>
    </row>
    <row r="40" spans="2:11" s="112" customFormat="1" x14ac:dyDescent="0.2">
      <c r="B40" s="339"/>
    </row>
    <row r="41" spans="2:11" s="112" customFormat="1" x14ac:dyDescent="0.2">
      <c r="B41" s="344" t="s">
        <v>96</v>
      </c>
      <c r="C41" s="120"/>
      <c r="D41" s="120"/>
      <c r="E41" s="120"/>
      <c r="F41" s="120"/>
      <c r="G41" s="120"/>
      <c r="H41" s="120"/>
      <c r="I41" s="120"/>
      <c r="J41" s="120"/>
      <c r="K41" s="121"/>
    </row>
    <row r="42" spans="2:11" s="112" customFormat="1" x14ac:dyDescent="0.2"/>
    <row r="43" spans="2:11" s="112" customFormat="1" x14ac:dyDescent="0.2">
      <c r="B43" s="345" t="s">
        <v>93</v>
      </c>
      <c r="C43" s="118"/>
      <c r="D43" s="118"/>
      <c r="E43" s="118"/>
      <c r="F43" s="118"/>
      <c r="G43" s="118"/>
      <c r="H43" s="118"/>
      <c r="I43" s="118"/>
      <c r="J43" s="118"/>
      <c r="K43" s="119"/>
    </row>
    <row r="44" spans="2:11" s="112" customFormat="1" x14ac:dyDescent="0.2"/>
    <row r="45" spans="2:11" s="112" customFormat="1" x14ac:dyDescent="0.2">
      <c r="B45" s="346" t="s">
        <v>95</v>
      </c>
      <c r="C45" s="122"/>
      <c r="D45" s="122"/>
      <c r="E45" s="122"/>
      <c r="F45" s="122"/>
      <c r="G45" s="122"/>
      <c r="H45" s="122"/>
      <c r="I45" s="122"/>
      <c r="J45" s="122"/>
      <c r="K45" s="123"/>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70" zoomScaleNormal="100" zoomScaleSheetLayoutView="55" workbookViewId="0">
      <selection activeCell="D14" sqref="D14:D16"/>
    </sheetView>
  </sheetViews>
  <sheetFormatPr defaultColWidth="10.28515625" defaultRowHeight="12.75" x14ac:dyDescent="0.2"/>
  <cols>
    <col min="1" max="1" width="7" style="31"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6" customFormat="1" ht="32.25" customHeight="1" x14ac:dyDescent="0.4">
      <c r="A1" s="264"/>
      <c r="B1" s="264"/>
      <c r="C1" s="265" t="s">
        <v>82</v>
      </c>
      <c r="D1" s="266"/>
      <c r="E1" s="267"/>
      <c r="F1" s="268"/>
      <c r="G1" s="268"/>
      <c r="H1" s="268"/>
      <c r="I1" s="269"/>
      <c r="J1" s="269"/>
      <c r="K1" s="270"/>
      <c r="L1" s="270"/>
      <c r="M1" s="271"/>
      <c r="N1" s="270"/>
      <c r="O1" s="270"/>
      <c r="P1" s="270"/>
      <c r="Q1" s="272"/>
      <c r="R1" s="272"/>
      <c r="S1" s="270"/>
    </row>
    <row r="2" spans="1:19" ht="24" customHeight="1" x14ac:dyDescent="0.2">
      <c r="A2" s="273"/>
      <c r="S2" s="274"/>
    </row>
    <row r="3" spans="1:19" ht="23.25" x14ac:dyDescent="0.2">
      <c r="A3" s="273"/>
      <c r="C3" s="275" t="s">
        <v>158</v>
      </c>
      <c r="D3" s="276"/>
      <c r="E3" s="276"/>
      <c r="F3" s="277"/>
      <c r="G3" s="277"/>
      <c r="H3" s="278"/>
      <c r="I3" s="278"/>
      <c r="J3" s="279"/>
      <c r="K3" s="279"/>
      <c r="L3" s="279"/>
      <c r="M3" s="279"/>
      <c r="N3" s="279"/>
      <c r="O3" s="279"/>
      <c r="P3" s="279"/>
      <c r="Q3" s="280"/>
      <c r="R3" s="7"/>
      <c r="S3" s="281"/>
    </row>
    <row r="4" spans="1:19" ht="10.5" customHeight="1" x14ac:dyDescent="0.35">
      <c r="A4" s="270"/>
      <c r="C4" s="396"/>
      <c r="D4" s="397"/>
      <c r="E4" s="397"/>
      <c r="F4" s="397"/>
      <c r="G4" s="397"/>
      <c r="H4" s="282"/>
      <c r="I4" s="283"/>
      <c r="J4" s="281"/>
      <c r="K4" s="281"/>
      <c r="L4" s="281"/>
      <c r="M4" s="281"/>
      <c r="N4" s="281"/>
      <c r="O4" s="281"/>
      <c r="P4" s="281"/>
      <c r="Q4" s="284"/>
      <c r="R4" s="7"/>
      <c r="S4" s="281"/>
    </row>
    <row r="5" spans="1:19" ht="30" customHeight="1" x14ac:dyDescent="0.35">
      <c r="A5" s="270"/>
      <c r="C5" s="285"/>
      <c r="D5" s="286"/>
      <c r="E5" s="286"/>
      <c r="F5" s="286"/>
      <c r="G5" s="287" t="s">
        <v>81</v>
      </c>
      <c r="H5" s="105"/>
      <c r="I5" s="283"/>
      <c r="J5" s="281"/>
      <c r="K5" s="281"/>
      <c r="L5" s="281"/>
      <c r="M5" s="281"/>
      <c r="N5" s="281"/>
      <c r="O5" s="281"/>
      <c r="P5" s="281"/>
      <c r="Q5" s="284"/>
      <c r="R5" s="7"/>
      <c r="S5" s="281"/>
    </row>
    <row r="6" spans="1:19" ht="10.5" customHeight="1" x14ac:dyDescent="0.2">
      <c r="A6" s="270"/>
      <c r="C6" s="288"/>
      <c r="D6" s="289"/>
      <c r="E6" s="289"/>
      <c r="F6" s="289"/>
      <c r="G6" s="289"/>
      <c r="H6" s="290"/>
      <c r="I6" s="291"/>
      <c r="J6" s="292"/>
      <c r="K6" s="292"/>
      <c r="L6" s="292"/>
      <c r="M6" s="292"/>
      <c r="N6" s="292"/>
      <c r="O6" s="292"/>
      <c r="P6" s="292"/>
      <c r="Q6" s="293"/>
      <c r="R6" s="7"/>
      <c r="S6" s="281"/>
    </row>
    <row r="7" spans="1:19" ht="15" customHeight="1" x14ac:dyDescent="0.2">
      <c r="A7" s="273"/>
      <c r="C7" s="8"/>
      <c r="D7" s="9"/>
      <c r="E7" s="9"/>
      <c r="F7" s="9"/>
      <c r="G7" s="9"/>
      <c r="H7" s="9"/>
      <c r="I7" s="9"/>
      <c r="J7" s="7"/>
      <c r="K7" s="7"/>
      <c r="L7" s="7"/>
      <c r="M7" s="7"/>
      <c r="N7" s="7"/>
      <c r="O7" s="7"/>
      <c r="P7" s="7"/>
      <c r="Q7" s="10"/>
      <c r="R7" s="7"/>
      <c r="S7" s="281"/>
    </row>
    <row r="8" spans="1:19" ht="15" customHeight="1" x14ac:dyDescent="0.2">
      <c r="A8" s="273"/>
      <c r="C8" s="8"/>
      <c r="D8" s="11"/>
      <c r="E8" s="11"/>
      <c r="F8" s="11"/>
      <c r="G8" s="11"/>
      <c r="H8" s="11"/>
      <c r="I8" s="11"/>
      <c r="J8" s="12"/>
      <c r="K8" s="12"/>
      <c r="L8" s="12"/>
      <c r="M8" s="12"/>
      <c r="N8" s="12"/>
      <c r="O8" s="12"/>
      <c r="P8" s="12"/>
      <c r="Q8" s="13"/>
      <c r="R8" s="7"/>
      <c r="S8" s="281"/>
    </row>
    <row r="9" spans="1:19" x14ac:dyDescent="0.2">
      <c r="A9" s="273"/>
      <c r="C9" s="14" t="s">
        <v>24</v>
      </c>
      <c r="D9" s="155"/>
      <c r="E9" s="15"/>
      <c r="F9" s="15"/>
      <c r="G9" s="15"/>
      <c r="H9" s="15"/>
      <c r="I9" s="15"/>
      <c r="J9" s="16"/>
      <c r="K9" s="15"/>
      <c r="L9" s="15"/>
      <c r="M9" s="15"/>
      <c r="N9" s="15"/>
      <c r="O9" s="15"/>
      <c r="P9" s="16"/>
      <c r="Q9" s="17"/>
      <c r="R9" s="18"/>
      <c r="S9" s="294"/>
    </row>
    <row r="10" spans="1:19" x14ac:dyDescent="0.2">
      <c r="A10" s="273"/>
      <c r="C10" s="8" t="s">
        <v>25</v>
      </c>
      <c r="D10" s="369" t="s">
        <v>172</v>
      </c>
      <c r="E10" s="102"/>
      <c r="F10" s="102"/>
      <c r="G10" s="102"/>
      <c r="H10" s="102"/>
      <c r="I10" s="102"/>
      <c r="J10" s="103"/>
      <c r="K10" s="102"/>
      <c r="L10" s="102"/>
      <c r="M10" s="102"/>
      <c r="N10" s="102"/>
      <c r="O10" s="102"/>
      <c r="P10" s="103"/>
      <c r="Q10" s="104"/>
      <c r="R10" s="18"/>
      <c r="S10" s="294"/>
    </row>
    <row r="11" spans="1:19" x14ac:dyDescent="0.2">
      <c r="A11" s="273"/>
      <c r="C11" s="8" t="s">
        <v>26</v>
      </c>
      <c r="D11" s="370" t="s">
        <v>173</v>
      </c>
      <c r="E11" s="19"/>
      <c r="F11" s="19"/>
      <c r="G11" s="19"/>
      <c r="H11" s="19"/>
      <c r="I11" s="19"/>
      <c r="J11" s="20"/>
      <c r="K11" s="19"/>
      <c r="L11" s="19"/>
      <c r="M11" s="19"/>
      <c r="N11" s="19"/>
      <c r="O11" s="19"/>
      <c r="P11" s="20"/>
      <c r="Q11" s="21"/>
      <c r="R11" s="18"/>
      <c r="S11" s="294"/>
    </row>
    <row r="12" spans="1:19" x14ac:dyDescent="0.2">
      <c r="A12" s="273"/>
      <c r="C12" s="8" t="s">
        <v>27</v>
      </c>
      <c r="D12" s="370" t="s">
        <v>174</v>
      </c>
      <c r="E12" s="19"/>
      <c r="F12" s="19"/>
      <c r="G12" s="19"/>
      <c r="H12" s="19"/>
      <c r="I12" s="19"/>
      <c r="J12" s="20"/>
      <c r="K12" s="19"/>
      <c r="L12" s="19"/>
      <c r="M12" s="19"/>
      <c r="N12" s="19"/>
      <c r="O12" s="19"/>
      <c r="P12" s="20"/>
      <c r="Q12" s="21"/>
      <c r="R12" s="18"/>
      <c r="S12" s="294"/>
    </row>
    <row r="13" spans="1:19" x14ac:dyDescent="0.2">
      <c r="A13" s="273"/>
      <c r="C13" s="8" t="s">
        <v>28</v>
      </c>
      <c r="D13" s="370" t="s">
        <v>175</v>
      </c>
      <c r="E13" s="19"/>
      <c r="F13" s="19"/>
      <c r="G13" s="19"/>
      <c r="H13" s="19"/>
      <c r="I13" s="19"/>
      <c r="J13" s="20"/>
      <c r="K13" s="19"/>
      <c r="L13" s="19"/>
      <c r="M13" s="19"/>
      <c r="N13" s="19"/>
      <c r="O13" s="19"/>
      <c r="P13" s="20"/>
      <c r="Q13" s="21"/>
      <c r="R13" s="18"/>
      <c r="S13" s="294"/>
    </row>
    <row r="14" spans="1:19" x14ac:dyDescent="0.2">
      <c r="A14" s="273"/>
      <c r="C14" s="8" t="s">
        <v>29</v>
      </c>
      <c r="D14" s="370"/>
      <c r="E14" s="19"/>
      <c r="F14" s="19"/>
      <c r="G14" s="19"/>
      <c r="H14" s="19"/>
      <c r="I14" s="19"/>
      <c r="J14" s="20"/>
      <c r="K14" s="19"/>
      <c r="L14" s="19"/>
      <c r="M14" s="19"/>
      <c r="N14" s="19"/>
      <c r="O14" s="19"/>
      <c r="P14" s="20"/>
      <c r="Q14" s="21"/>
      <c r="R14" s="18"/>
      <c r="S14" s="294"/>
    </row>
    <row r="15" spans="1:19" x14ac:dyDescent="0.2">
      <c r="A15" s="273"/>
      <c r="C15" s="8" t="s">
        <v>30</v>
      </c>
      <c r="D15" s="370"/>
      <c r="E15" s="19"/>
      <c r="F15" s="19"/>
      <c r="G15" s="19"/>
      <c r="H15" s="19"/>
      <c r="I15" s="19"/>
      <c r="J15" s="20"/>
      <c r="K15" s="19"/>
      <c r="L15" s="19"/>
      <c r="M15" s="19"/>
      <c r="N15" s="19"/>
      <c r="O15" s="19"/>
      <c r="P15" s="20"/>
      <c r="Q15" s="21"/>
      <c r="R15" s="18"/>
      <c r="S15" s="294"/>
    </row>
    <row r="16" spans="1:19" x14ac:dyDescent="0.2">
      <c r="A16" s="273"/>
      <c r="C16" s="22" t="s">
        <v>31</v>
      </c>
      <c r="D16" s="371"/>
      <c r="E16" s="23"/>
      <c r="F16" s="23"/>
      <c r="G16" s="23"/>
      <c r="H16" s="23"/>
      <c r="I16" s="23"/>
      <c r="J16" s="24"/>
      <c r="K16" s="23"/>
      <c r="L16" s="23"/>
      <c r="M16" s="23"/>
      <c r="N16" s="23"/>
      <c r="O16" s="23"/>
      <c r="P16" s="24"/>
      <c r="Q16" s="25"/>
      <c r="R16" s="18"/>
      <c r="S16" s="294"/>
    </row>
    <row r="17" spans="1:19" x14ac:dyDescent="0.2">
      <c r="A17" s="273"/>
      <c r="C17" s="8"/>
      <c r="D17" s="26"/>
      <c r="E17" s="26"/>
      <c r="F17" s="26"/>
      <c r="G17" s="26"/>
      <c r="H17" s="26"/>
      <c r="I17" s="26"/>
      <c r="J17" s="26"/>
      <c r="K17" s="26"/>
      <c r="L17" s="26"/>
      <c r="M17" s="26"/>
      <c r="N17" s="26"/>
      <c r="O17" s="26"/>
      <c r="P17" s="26"/>
      <c r="Q17" s="27"/>
      <c r="R17" s="26"/>
      <c r="S17" s="274"/>
    </row>
    <row r="18" spans="1:19" x14ac:dyDescent="0.2">
      <c r="A18" s="273"/>
      <c r="C18" s="8"/>
      <c r="D18" s="26"/>
      <c r="E18" s="26"/>
      <c r="F18" s="26"/>
      <c r="G18" s="26"/>
      <c r="H18" s="26"/>
      <c r="I18" s="26"/>
      <c r="J18" s="26"/>
      <c r="K18" s="26"/>
      <c r="L18" s="26"/>
      <c r="M18" s="26"/>
      <c r="N18" s="26"/>
      <c r="O18" s="26"/>
      <c r="P18" s="26"/>
      <c r="Q18" s="27"/>
      <c r="R18" s="26"/>
      <c r="S18" s="274"/>
    </row>
    <row r="19" spans="1:19" x14ac:dyDescent="0.2">
      <c r="A19" s="273"/>
      <c r="C19" s="28"/>
      <c r="D19" s="26"/>
      <c r="E19" s="26"/>
      <c r="F19" s="26"/>
      <c r="G19" s="26"/>
      <c r="H19" s="26"/>
      <c r="I19" s="26"/>
      <c r="J19" s="26"/>
      <c r="K19" s="26"/>
      <c r="L19" s="26"/>
      <c r="M19" s="26"/>
      <c r="N19" s="26"/>
      <c r="O19" s="26"/>
      <c r="P19" s="26"/>
      <c r="Q19" s="27"/>
      <c r="R19" s="26"/>
      <c r="S19" s="274"/>
    </row>
    <row r="20" spans="1:19" x14ac:dyDescent="0.2">
      <c r="A20" s="273"/>
      <c r="C20" s="28"/>
      <c r="D20" s="26"/>
      <c r="E20" s="26"/>
      <c r="F20" s="26"/>
      <c r="G20" s="26"/>
      <c r="H20" s="26"/>
      <c r="I20" s="26"/>
      <c r="J20" s="26"/>
      <c r="K20" s="26"/>
      <c r="L20" s="26"/>
      <c r="M20" s="26"/>
      <c r="N20" s="26"/>
      <c r="O20" s="26"/>
      <c r="P20" s="26"/>
      <c r="Q20" s="27"/>
      <c r="R20" s="26"/>
      <c r="S20" s="274"/>
    </row>
    <row r="21" spans="1:19" x14ac:dyDescent="0.2">
      <c r="A21" s="273"/>
      <c r="C21" s="28"/>
      <c r="D21" s="26"/>
      <c r="E21" s="26"/>
      <c r="F21" s="26"/>
      <c r="G21" s="26"/>
      <c r="H21" s="26"/>
      <c r="I21" s="26"/>
      <c r="J21" s="26"/>
      <c r="K21" s="26"/>
      <c r="L21" s="26"/>
      <c r="M21" s="26"/>
      <c r="N21" s="26"/>
      <c r="O21" s="26"/>
      <c r="P21" s="26"/>
      <c r="Q21" s="27"/>
      <c r="R21" s="26"/>
      <c r="S21" s="274"/>
    </row>
    <row r="22" spans="1:19" x14ac:dyDescent="0.2">
      <c r="A22" s="273"/>
      <c r="C22" s="28"/>
      <c r="D22" s="26"/>
      <c r="E22" s="26"/>
      <c r="F22" s="26"/>
      <c r="G22" s="26"/>
      <c r="H22" s="26"/>
      <c r="I22" s="26"/>
      <c r="J22" s="26"/>
      <c r="K22" s="26"/>
      <c r="L22" s="26"/>
      <c r="M22" s="26"/>
      <c r="N22" s="26"/>
      <c r="O22" s="26"/>
      <c r="P22" s="26"/>
      <c r="Q22" s="27"/>
      <c r="R22" s="26"/>
      <c r="S22" s="274"/>
    </row>
    <row r="23" spans="1:19" x14ac:dyDescent="0.2">
      <c r="A23" s="273"/>
      <c r="C23" s="28"/>
      <c r="D23" s="26"/>
      <c r="E23" s="26"/>
      <c r="F23" s="26"/>
      <c r="G23" s="26"/>
      <c r="H23" s="26"/>
      <c r="I23" s="26"/>
      <c r="J23" s="26"/>
      <c r="K23" s="26"/>
      <c r="L23" s="26"/>
      <c r="M23" s="26"/>
      <c r="N23" s="26"/>
      <c r="O23" s="26"/>
      <c r="P23" s="26"/>
      <c r="Q23" s="27"/>
      <c r="R23" s="26"/>
      <c r="S23" s="274"/>
    </row>
    <row r="24" spans="1:19" x14ac:dyDescent="0.2">
      <c r="A24" s="273"/>
      <c r="C24" s="28"/>
      <c r="D24" s="26"/>
      <c r="E24" s="26"/>
      <c r="F24" s="26"/>
      <c r="G24" s="26"/>
      <c r="H24" s="26"/>
      <c r="I24" s="26"/>
      <c r="J24" s="26"/>
      <c r="K24" s="26"/>
      <c r="L24" s="26"/>
      <c r="M24" s="26"/>
      <c r="N24" s="26"/>
      <c r="O24" s="26"/>
      <c r="P24" s="26"/>
      <c r="Q24" s="27"/>
      <c r="R24" s="26"/>
      <c r="S24" s="274"/>
    </row>
    <row r="25" spans="1:19" x14ac:dyDescent="0.2">
      <c r="A25" s="273"/>
      <c r="C25" s="28"/>
      <c r="D25" s="26"/>
      <c r="E25" s="26"/>
      <c r="F25" s="26"/>
      <c r="G25" s="26"/>
      <c r="H25" s="26"/>
      <c r="I25" s="26"/>
      <c r="J25" s="26"/>
      <c r="K25" s="26"/>
      <c r="L25" s="26"/>
      <c r="M25" s="26"/>
      <c r="N25" s="26"/>
      <c r="O25" s="26"/>
      <c r="P25" s="26"/>
      <c r="Q25" s="27"/>
      <c r="R25" s="26"/>
      <c r="S25" s="274"/>
    </row>
    <row r="26" spans="1:19" x14ac:dyDescent="0.2">
      <c r="A26" s="273"/>
      <c r="C26" s="28"/>
      <c r="D26" s="26"/>
      <c r="E26" s="26"/>
      <c r="F26" s="26"/>
      <c r="G26" s="26"/>
      <c r="H26" s="26"/>
      <c r="I26" s="26"/>
      <c r="J26" s="26"/>
      <c r="K26" s="26"/>
      <c r="L26" s="26"/>
      <c r="M26" s="26"/>
      <c r="N26" s="26"/>
      <c r="O26" s="26"/>
      <c r="P26" s="26"/>
      <c r="Q26" s="27"/>
      <c r="R26" s="26"/>
      <c r="S26" s="274"/>
    </row>
    <row r="27" spans="1:19" x14ac:dyDescent="0.2">
      <c r="A27" s="273"/>
      <c r="C27" s="28"/>
      <c r="D27" s="26"/>
      <c r="E27" s="26"/>
      <c r="F27" s="26"/>
      <c r="G27" s="26"/>
      <c r="H27" s="26"/>
      <c r="I27" s="26"/>
      <c r="J27" s="26"/>
      <c r="K27" s="26"/>
      <c r="L27" s="26"/>
      <c r="M27" s="26"/>
      <c r="N27" s="26"/>
      <c r="O27" s="26"/>
      <c r="P27" s="26"/>
      <c r="Q27" s="27"/>
      <c r="R27" s="26"/>
      <c r="S27" s="274"/>
    </row>
    <row r="28" spans="1:19" x14ac:dyDescent="0.2">
      <c r="A28" s="273"/>
      <c r="C28" s="28"/>
      <c r="D28" s="26"/>
      <c r="E28" s="26"/>
      <c r="F28" s="26"/>
      <c r="G28" s="26"/>
      <c r="H28" s="26"/>
      <c r="I28" s="26"/>
      <c r="J28" s="26"/>
      <c r="K28" s="26"/>
      <c r="L28" s="26"/>
      <c r="M28" s="26"/>
      <c r="N28" s="26"/>
      <c r="O28" s="26"/>
      <c r="P28" s="26"/>
      <c r="Q28" s="27"/>
      <c r="R28" s="26"/>
      <c r="S28" s="274"/>
    </row>
    <row r="29" spans="1:19" x14ac:dyDescent="0.2">
      <c r="A29" s="273"/>
      <c r="C29" s="28"/>
      <c r="D29" s="26"/>
      <c r="E29" s="26"/>
      <c r="F29" s="26"/>
      <c r="G29" s="26"/>
      <c r="H29" s="26"/>
      <c r="I29" s="26"/>
      <c r="J29" s="26"/>
      <c r="K29" s="26"/>
      <c r="L29" s="26"/>
      <c r="M29" s="26"/>
      <c r="N29" s="26"/>
      <c r="O29" s="26"/>
      <c r="P29" s="26"/>
      <c r="Q29" s="27"/>
      <c r="R29" s="26"/>
      <c r="S29" s="274"/>
    </row>
    <row r="30" spans="1:19" x14ac:dyDescent="0.2">
      <c r="A30" s="273"/>
      <c r="C30" s="28"/>
      <c r="D30" s="26"/>
      <c r="E30" s="26"/>
      <c r="F30" s="26"/>
      <c r="G30" s="26"/>
      <c r="H30" s="26"/>
      <c r="I30" s="26"/>
      <c r="J30" s="26"/>
      <c r="K30" s="26"/>
      <c r="L30" s="26"/>
      <c r="M30" s="26"/>
      <c r="N30" s="26"/>
      <c r="O30" s="26"/>
      <c r="P30" s="26"/>
      <c r="Q30" s="27"/>
      <c r="R30" s="26"/>
      <c r="S30" s="274"/>
    </row>
    <row r="31" spans="1:19" x14ac:dyDescent="0.2">
      <c r="A31" s="273"/>
      <c r="C31" s="28"/>
      <c r="D31" s="26"/>
      <c r="E31" s="26"/>
      <c r="F31" s="26"/>
      <c r="G31" s="26"/>
      <c r="H31" s="26"/>
      <c r="I31" s="26"/>
      <c r="J31" s="26"/>
      <c r="K31" s="26"/>
      <c r="L31" s="26"/>
      <c r="M31" s="26"/>
      <c r="N31" s="26"/>
      <c r="O31" s="26"/>
      <c r="P31" s="26"/>
      <c r="Q31" s="27"/>
      <c r="R31" s="26"/>
      <c r="S31" s="274"/>
    </row>
    <row r="32" spans="1:19" x14ac:dyDescent="0.2">
      <c r="A32" s="273"/>
      <c r="C32" s="28"/>
      <c r="D32" s="26"/>
      <c r="E32" s="26"/>
      <c r="F32" s="26"/>
      <c r="G32" s="26"/>
      <c r="H32" s="26"/>
      <c r="I32" s="26"/>
      <c r="J32" s="26"/>
      <c r="K32" s="26"/>
      <c r="L32" s="26"/>
      <c r="M32" s="26"/>
      <c r="N32" s="26"/>
      <c r="O32" s="26"/>
      <c r="P32" s="26"/>
      <c r="Q32" s="27"/>
      <c r="R32" s="26"/>
      <c r="S32" s="274"/>
    </row>
    <row r="33" spans="1:19" x14ac:dyDescent="0.2">
      <c r="A33" s="273"/>
      <c r="C33" s="28"/>
      <c r="D33" s="26"/>
      <c r="E33" s="26"/>
      <c r="F33" s="26"/>
      <c r="G33" s="26"/>
      <c r="H33" s="26"/>
      <c r="I33" s="26"/>
      <c r="J33" s="26"/>
      <c r="K33" s="26"/>
      <c r="L33" s="26"/>
      <c r="M33" s="26"/>
      <c r="N33" s="26"/>
      <c r="O33" s="26"/>
      <c r="P33" s="26"/>
      <c r="Q33" s="27"/>
      <c r="R33" s="26"/>
      <c r="S33" s="274"/>
    </row>
    <row r="34" spans="1:19" x14ac:dyDescent="0.2">
      <c r="A34" s="273"/>
      <c r="C34" s="28"/>
      <c r="D34" s="26"/>
      <c r="E34" s="26"/>
      <c r="F34" s="26"/>
      <c r="G34" s="26"/>
      <c r="H34" s="26"/>
      <c r="I34" s="26"/>
      <c r="J34" s="26"/>
      <c r="K34" s="26"/>
      <c r="L34" s="26"/>
      <c r="M34" s="26"/>
      <c r="N34" s="26"/>
      <c r="O34" s="26"/>
      <c r="P34" s="26"/>
      <c r="Q34" s="27"/>
      <c r="R34" s="26"/>
      <c r="S34" s="274"/>
    </row>
    <row r="35" spans="1:19" x14ac:dyDescent="0.2">
      <c r="A35" s="273"/>
      <c r="C35" s="28"/>
      <c r="D35" s="26"/>
      <c r="E35" s="26"/>
      <c r="F35" s="26"/>
      <c r="G35" s="26"/>
      <c r="H35" s="26"/>
      <c r="I35" s="26"/>
      <c r="J35" s="26"/>
      <c r="K35" s="26"/>
      <c r="L35" s="26"/>
      <c r="M35" s="26"/>
      <c r="N35" s="26"/>
      <c r="O35" s="26"/>
      <c r="P35" s="26"/>
      <c r="Q35" s="27"/>
      <c r="R35" s="26"/>
      <c r="S35" s="274"/>
    </row>
    <row r="36" spans="1:19" x14ac:dyDescent="0.2">
      <c r="A36" s="273"/>
      <c r="C36" s="28"/>
      <c r="D36" s="26"/>
      <c r="E36" s="26"/>
      <c r="F36" s="26"/>
      <c r="G36" s="26"/>
      <c r="H36" s="26"/>
      <c r="I36" s="26"/>
      <c r="J36" s="26"/>
      <c r="K36" s="26"/>
      <c r="L36" s="26"/>
      <c r="M36" s="26"/>
      <c r="N36" s="26"/>
      <c r="O36" s="26"/>
      <c r="P36" s="26"/>
      <c r="Q36" s="27"/>
      <c r="R36" s="26"/>
      <c r="S36" s="274"/>
    </row>
    <row r="37" spans="1:19" x14ac:dyDescent="0.2">
      <c r="A37" s="273"/>
      <c r="C37" s="28"/>
      <c r="D37" s="26"/>
      <c r="E37" s="26"/>
      <c r="F37" s="26"/>
      <c r="G37" s="26"/>
      <c r="H37" s="26"/>
      <c r="I37" s="26"/>
      <c r="J37" s="26"/>
      <c r="K37" s="26"/>
      <c r="L37" s="26"/>
      <c r="M37" s="26"/>
      <c r="N37" s="26"/>
      <c r="O37" s="26"/>
      <c r="P37" s="26"/>
      <c r="Q37" s="27"/>
      <c r="R37" s="26"/>
      <c r="S37" s="274"/>
    </row>
    <row r="38" spans="1:19" x14ac:dyDescent="0.2">
      <c r="A38" s="273"/>
      <c r="C38" s="28"/>
      <c r="D38" s="26"/>
      <c r="E38" s="26"/>
      <c r="F38" s="26"/>
      <c r="G38" s="26"/>
      <c r="H38" s="26"/>
      <c r="I38" s="26"/>
      <c r="J38" s="26"/>
      <c r="K38" s="26"/>
      <c r="L38" s="26"/>
      <c r="M38" s="26"/>
      <c r="N38" s="26"/>
      <c r="O38" s="26"/>
      <c r="P38" s="26"/>
      <c r="Q38" s="27"/>
      <c r="R38" s="26"/>
      <c r="S38" s="274"/>
    </row>
    <row r="39" spans="1:19" x14ac:dyDescent="0.2">
      <c r="A39" s="273"/>
      <c r="C39" s="28"/>
      <c r="D39" s="26"/>
      <c r="E39" s="26"/>
      <c r="F39" s="26"/>
      <c r="G39" s="26"/>
      <c r="H39" s="26"/>
      <c r="I39" s="26"/>
      <c r="J39" s="26"/>
      <c r="K39" s="26"/>
      <c r="L39" s="26"/>
      <c r="M39" s="26"/>
      <c r="N39" s="26"/>
      <c r="O39" s="26"/>
      <c r="P39" s="26"/>
      <c r="Q39" s="27"/>
      <c r="R39" s="26"/>
      <c r="S39" s="274"/>
    </row>
    <row r="40" spans="1:19" x14ac:dyDescent="0.2">
      <c r="A40" s="273"/>
      <c r="C40" s="28"/>
      <c r="D40" s="26"/>
      <c r="E40" s="26"/>
      <c r="F40" s="26"/>
      <c r="G40" s="26"/>
      <c r="H40" s="26"/>
      <c r="I40" s="26"/>
      <c r="J40" s="26"/>
      <c r="K40" s="26"/>
      <c r="L40" s="26"/>
      <c r="M40" s="26"/>
      <c r="N40" s="26"/>
      <c r="O40" s="26"/>
      <c r="P40" s="26"/>
      <c r="Q40" s="27"/>
      <c r="R40" s="26"/>
      <c r="S40" s="274"/>
    </row>
    <row r="41" spans="1:19" x14ac:dyDescent="0.2">
      <c r="A41" s="273"/>
      <c r="C41" s="28"/>
      <c r="D41" s="26"/>
      <c r="E41" s="26"/>
      <c r="F41" s="26"/>
      <c r="G41" s="26"/>
      <c r="H41" s="26"/>
      <c r="I41" s="26"/>
      <c r="J41" s="26"/>
      <c r="K41" s="26"/>
      <c r="L41" s="26"/>
      <c r="M41" s="26"/>
      <c r="N41" s="26"/>
      <c r="O41" s="26"/>
      <c r="P41" s="26"/>
      <c r="Q41" s="27"/>
      <c r="R41" s="26"/>
      <c r="S41" s="274"/>
    </row>
    <row r="42" spans="1:19" x14ac:dyDescent="0.2">
      <c r="A42" s="273"/>
      <c r="C42" s="28"/>
      <c r="D42" s="26"/>
      <c r="E42" s="26"/>
      <c r="F42" s="26"/>
      <c r="G42" s="26"/>
      <c r="H42" s="26"/>
      <c r="I42" s="26"/>
      <c r="J42" s="26"/>
      <c r="K42" s="26"/>
      <c r="L42" s="26"/>
      <c r="M42" s="26"/>
      <c r="N42" s="26"/>
      <c r="O42" s="26"/>
      <c r="P42" s="26"/>
      <c r="Q42" s="27"/>
      <c r="R42" s="26"/>
      <c r="S42" s="274"/>
    </row>
    <row r="43" spans="1:19" x14ac:dyDescent="0.2">
      <c r="A43" s="273"/>
      <c r="C43" s="28"/>
      <c r="D43" s="26"/>
      <c r="E43" s="26"/>
      <c r="F43" s="26"/>
      <c r="G43" s="26"/>
      <c r="H43" s="26"/>
      <c r="I43" s="26"/>
      <c r="J43" s="26"/>
      <c r="K43" s="26"/>
      <c r="L43" s="26"/>
      <c r="M43" s="26"/>
      <c r="N43" s="26"/>
      <c r="O43" s="26"/>
      <c r="P43" s="26"/>
      <c r="Q43" s="27"/>
      <c r="R43" s="26"/>
      <c r="S43" s="274"/>
    </row>
    <row r="44" spans="1:19" x14ac:dyDescent="0.2">
      <c r="A44" s="273"/>
      <c r="C44" s="28"/>
      <c r="D44" s="26"/>
      <c r="E44" s="26"/>
      <c r="F44" s="26"/>
      <c r="G44" s="26"/>
      <c r="H44" s="26"/>
      <c r="I44" s="26"/>
      <c r="J44" s="26"/>
      <c r="K44" s="26"/>
      <c r="L44" s="26"/>
      <c r="M44" s="26"/>
      <c r="N44" s="26"/>
      <c r="O44" s="26"/>
      <c r="P44" s="26"/>
      <c r="Q44" s="27"/>
      <c r="R44" s="26"/>
      <c r="S44" s="274"/>
    </row>
    <row r="45" spans="1:19" x14ac:dyDescent="0.2">
      <c r="A45" s="273"/>
      <c r="C45" s="28"/>
      <c r="D45" s="26"/>
      <c r="E45" s="26"/>
      <c r="F45" s="26"/>
      <c r="G45" s="26"/>
      <c r="H45" s="26"/>
      <c r="I45" s="26"/>
      <c r="J45" s="26"/>
      <c r="K45" s="26"/>
      <c r="L45" s="26"/>
      <c r="M45" s="26"/>
      <c r="N45" s="26"/>
      <c r="O45" s="26"/>
      <c r="P45" s="26"/>
      <c r="Q45" s="27"/>
      <c r="R45" s="26"/>
      <c r="S45" s="274"/>
    </row>
    <row r="46" spans="1:19" x14ac:dyDescent="0.2">
      <c r="A46" s="273"/>
      <c r="C46" s="28"/>
      <c r="D46" s="26"/>
      <c r="E46" s="26"/>
      <c r="F46" s="26"/>
      <c r="G46" s="26"/>
      <c r="H46" s="26"/>
      <c r="I46" s="26"/>
      <c r="J46" s="26"/>
      <c r="K46" s="26"/>
      <c r="L46" s="26"/>
      <c r="M46" s="26"/>
      <c r="N46" s="26"/>
      <c r="O46" s="26"/>
      <c r="P46" s="26"/>
      <c r="Q46" s="27"/>
      <c r="R46" s="26"/>
      <c r="S46" s="274"/>
    </row>
    <row r="47" spans="1:19" x14ac:dyDescent="0.2">
      <c r="A47" s="273"/>
      <c r="C47" s="28"/>
      <c r="D47" s="26"/>
      <c r="E47" s="26"/>
      <c r="F47" s="26"/>
      <c r="G47" s="26"/>
      <c r="H47" s="26"/>
      <c r="I47" s="26"/>
      <c r="J47" s="26"/>
      <c r="K47" s="26"/>
      <c r="L47" s="26"/>
      <c r="M47" s="26"/>
      <c r="N47" s="26"/>
      <c r="O47" s="26"/>
      <c r="P47" s="26"/>
      <c r="Q47" s="27"/>
      <c r="R47" s="26"/>
      <c r="S47" s="274"/>
    </row>
    <row r="48" spans="1:19" x14ac:dyDescent="0.2">
      <c r="A48" s="273"/>
      <c r="C48" s="28"/>
      <c r="D48" s="26"/>
      <c r="E48" s="26"/>
      <c r="F48" s="26"/>
      <c r="G48" s="26"/>
      <c r="H48" s="26"/>
      <c r="I48" s="26"/>
      <c r="J48" s="26"/>
      <c r="K48" s="26"/>
      <c r="L48" s="26"/>
      <c r="M48" s="26"/>
      <c r="N48" s="26"/>
      <c r="O48" s="26"/>
      <c r="P48" s="26"/>
      <c r="Q48" s="27"/>
      <c r="R48" s="26"/>
      <c r="S48" s="274"/>
    </row>
    <row r="49" spans="1:19" x14ac:dyDescent="0.2">
      <c r="A49" s="273"/>
      <c r="C49" s="28"/>
      <c r="D49" s="26"/>
      <c r="E49" s="26"/>
      <c r="F49" s="26"/>
      <c r="G49" s="26"/>
      <c r="H49" s="26"/>
      <c r="I49" s="26"/>
      <c r="J49" s="26"/>
      <c r="K49" s="26"/>
      <c r="L49" s="26"/>
      <c r="M49" s="26"/>
      <c r="N49" s="26"/>
      <c r="O49" s="26"/>
      <c r="P49" s="26"/>
      <c r="Q49" s="27"/>
      <c r="R49" s="26"/>
      <c r="S49" s="274"/>
    </row>
    <row r="50" spans="1:19" x14ac:dyDescent="0.2">
      <c r="A50" s="273"/>
      <c r="C50" s="295" t="s">
        <v>29</v>
      </c>
      <c r="D50" s="296" t="s">
        <v>30</v>
      </c>
      <c r="E50" s="296"/>
      <c r="F50" s="296"/>
      <c r="G50" s="296"/>
      <c r="H50" s="296"/>
      <c r="I50" s="296"/>
      <c r="J50" s="297"/>
      <c r="K50" s="297"/>
      <c r="L50" s="297"/>
      <c r="M50" s="297"/>
      <c r="N50" s="297"/>
      <c r="O50" s="297"/>
      <c r="P50" s="297"/>
      <c r="Q50" s="298"/>
      <c r="R50" s="26"/>
      <c r="S50" s="274"/>
    </row>
    <row r="51" spans="1:19" x14ac:dyDescent="0.2">
      <c r="A51" s="273"/>
      <c r="C51" s="299" t="s">
        <v>170</v>
      </c>
      <c r="D51" s="300" t="s">
        <v>169</v>
      </c>
      <c r="E51" s="301"/>
      <c r="F51" s="301"/>
      <c r="G51" s="301"/>
      <c r="H51" s="301"/>
      <c r="I51" s="301"/>
      <c r="J51" s="297"/>
      <c r="K51" s="297"/>
      <c r="L51" s="297"/>
      <c r="M51" s="297"/>
      <c r="N51" s="297"/>
      <c r="O51" s="297"/>
      <c r="P51" s="297"/>
      <c r="Q51" s="298"/>
      <c r="R51" s="26"/>
      <c r="S51" s="274"/>
    </row>
    <row r="52" spans="1:19" x14ac:dyDescent="0.2">
      <c r="A52" s="273"/>
      <c r="C52" s="299"/>
      <c r="D52" s="300"/>
      <c r="E52" s="301"/>
      <c r="F52" s="301"/>
      <c r="G52" s="301"/>
      <c r="H52" s="301"/>
      <c r="I52" s="301"/>
      <c r="J52" s="297"/>
      <c r="K52" s="297"/>
      <c r="L52" s="297"/>
      <c r="M52" s="297"/>
      <c r="N52" s="297"/>
      <c r="O52" s="297"/>
      <c r="P52" s="297"/>
      <c r="Q52" s="298"/>
      <c r="R52" s="26"/>
      <c r="S52" s="274"/>
    </row>
    <row r="53" spans="1:19" x14ac:dyDescent="0.2">
      <c r="A53" s="273"/>
      <c r="C53" s="28"/>
      <c r="D53" s="26"/>
      <c r="E53" s="26"/>
      <c r="F53" s="26"/>
      <c r="G53" s="26"/>
      <c r="H53" s="26"/>
      <c r="I53" s="26"/>
      <c r="J53" s="26"/>
      <c r="K53" s="26"/>
      <c r="L53" s="26"/>
      <c r="M53" s="26"/>
      <c r="N53" s="26"/>
      <c r="O53" s="26"/>
      <c r="P53" s="26"/>
      <c r="Q53" s="27"/>
      <c r="R53" s="26"/>
      <c r="S53" s="274"/>
    </row>
    <row r="54" spans="1:19" x14ac:dyDescent="0.2">
      <c r="A54" s="273"/>
      <c r="C54" s="302" t="s">
        <v>105</v>
      </c>
      <c r="D54" s="301"/>
      <c r="E54" s="301"/>
      <c r="F54" s="301"/>
      <c r="G54" s="26"/>
      <c r="H54" s="26"/>
      <c r="I54" s="26"/>
      <c r="J54" s="26"/>
      <c r="K54" s="26"/>
      <c r="L54" s="26"/>
      <c r="M54" s="26"/>
      <c r="N54" s="26"/>
      <c r="O54" s="26"/>
      <c r="P54" s="26"/>
      <c r="Q54" s="27"/>
      <c r="R54" s="26"/>
      <c r="S54" s="274"/>
    </row>
    <row r="55" spans="1:19" x14ac:dyDescent="0.2">
      <c r="A55" s="273"/>
      <c r="C55" s="302" t="s">
        <v>32</v>
      </c>
      <c r="D55" s="301"/>
      <c r="E55" s="301"/>
      <c r="F55" s="301"/>
      <c r="G55" s="26"/>
      <c r="H55" s="26"/>
      <c r="I55" s="26"/>
      <c r="J55" s="26"/>
      <c r="K55" s="26"/>
      <c r="L55" s="26"/>
      <c r="M55" s="26"/>
      <c r="N55" s="26"/>
      <c r="O55" s="26"/>
      <c r="P55" s="26"/>
      <c r="Q55" s="27"/>
      <c r="R55" s="26"/>
      <c r="S55" s="274"/>
    </row>
    <row r="56" spans="1:19" x14ac:dyDescent="0.2">
      <c r="A56" s="273"/>
      <c r="C56" s="302" t="s">
        <v>33</v>
      </c>
      <c r="D56" s="301"/>
      <c r="E56" s="301"/>
      <c r="F56" s="301"/>
      <c r="G56" s="26"/>
      <c r="H56" s="26"/>
      <c r="I56" s="26"/>
      <c r="J56" s="26"/>
      <c r="K56" s="26"/>
      <c r="L56" s="26"/>
      <c r="M56" s="26"/>
      <c r="N56" s="26"/>
      <c r="O56" s="26"/>
      <c r="P56" s="26"/>
      <c r="Q56" s="27"/>
      <c r="R56" s="26"/>
      <c r="S56" s="274"/>
    </row>
    <row r="57" spans="1:19" x14ac:dyDescent="0.2">
      <c r="A57" s="273"/>
      <c r="C57" s="302" t="s">
        <v>107</v>
      </c>
      <c r="D57" s="301"/>
      <c r="E57" s="301"/>
      <c r="F57" s="301"/>
      <c r="G57" s="26"/>
      <c r="H57" s="26"/>
      <c r="I57" s="26"/>
      <c r="J57" s="26"/>
      <c r="K57" s="26"/>
      <c r="L57" s="26"/>
      <c r="M57" s="26"/>
      <c r="N57" s="26"/>
      <c r="O57" s="26"/>
      <c r="P57" s="26"/>
      <c r="Q57" s="27"/>
      <c r="R57" s="26"/>
      <c r="S57" s="274"/>
    </row>
    <row r="58" spans="1:19" x14ac:dyDescent="0.2">
      <c r="A58" s="273"/>
      <c r="C58" s="302" t="s">
        <v>108</v>
      </c>
      <c r="D58" s="301"/>
      <c r="E58" s="301"/>
      <c r="F58" s="301"/>
      <c r="G58" s="26"/>
      <c r="H58" s="26"/>
      <c r="I58" s="26"/>
      <c r="J58" s="26"/>
      <c r="K58" s="26"/>
      <c r="L58" s="26"/>
      <c r="M58" s="26"/>
      <c r="N58" s="26"/>
      <c r="O58" s="26"/>
      <c r="P58" s="26"/>
      <c r="Q58" s="27"/>
      <c r="R58" s="26"/>
      <c r="S58" s="274"/>
    </row>
    <row r="59" spans="1:19" x14ac:dyDescent="0.2">
      <c r="A59" s="273"/>
      <c r="C59" s="303" t="s">
        <v>106</v>
      </c>
      <c r="D59" s="304"/>
      <c r="E59" s="304"/>
      <c r="F59" s="304"/>
      <c r="G59" s="29"/>
      <c r="H59" s="29"/>
      <c r="I59" s="29"/>
      <c r="J59" s="29"/>
      <c r="K59" s="29"/>
      <c r="L59" s="29"/>
      <c r="M59" s="29"/>
      <c r="N59" s="29"/>
      <c r="O59" s="29"/>
      <c r="P59" s="29"/>
      <c r="Q59" s="30"/>
      <c r="R59" s="26"/>
      <c r="S59" s="274"/>
    </row>
    <row r="60" spans="1:19" x14ac:dyDescent="0.2">
      <c r="A60" s="273"/>
      <c r="S60" s="274"/>
    </row>
    <row r="61" spans="1:19" x14ac:dyDescent="0.2">
      <c r="A61" s="273"/>
      <c r="S61" s="274"/>
    </row>
    <row r="62" spans="1:19" ht="32.25" customHeight="1" x14ac:dyDescent="0.2">
      <c r="A62" s="273"/>
      <c r="B62" s="274"/>
      <c r="C62" s="274"/>
      <c r="D62" s="274"/>
      <c r="E62" s="274"/>
      <c r="F62" s="274"/>
      <c r="G62" s="274"/>
      <c r="H62" s="274"/>
      <c r="I62" s="274"/>
      <c r="J62" s="274"/>
      <c r="K62" s="274"/>
      <c r="L62" s="274"/>
      <c r="M62" s="274"/>
      <c r="N62" s="274"/>
      <c r="O62" s="274"/>
      <c r="P62" s="274"/>
      <c r="Q62" s="274"/>
      <c r="R62" s="274"/>
      <c r="S62" s="305"/>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zoomScale="80" zoomScaleNormal="80" zoomScaleSheetLayoutView="85" workbookViewId="0">
      <selection activeCell="A24" sqref="A24"/>
    </sheetView>
  </sheetViews>
  <sheetFormatPr defaultRowHeight="11.25" x14ac:dyDescent="0.2"/>
  <cols>
    <col min="1" max="1" width="3.7109375" style="41" customWidth="1"/>
    <col min="2" max="2" width="3" style="41" customWidth="1"/>
    <col min="3" max="3" width="41" style="41" customWidth="1"/>
    <col min="4" max="4" width="15.7109375" style="41" customWidth="1"/>
    <col min="5" max="5" width="15.7109375" style="44" customWidth="1"/>
    <col min="6" max="6" width="2.5703125" style="44" customWidth="1"/>
    <col min="7" max="7" width="4.42578125" style="41" customWidth="1"/>
    <col min="8" max="8" width="44.5703125" style="41" customWidth="1"/>
    <col min="9" max="9" width="15.7109375" style="41" customWidth="1"/>
    <col min="10" max="10" width="15.7109375" style="44" customWidth="1"/>
    <col min="11" max="11" width="2.5703125" style="44" customWidth="1"/>
    <col min="12" max="12" width="4.85546875" style="41" customWidth="1"/>
    <col min="13" max="13" width="54.85546875" style="41" customWidth="1"/>
    <col min="14" max="14" width="18.85546875" style="41" customWidth="1"/>
    <col min="15" max="15" width="19" style="41" customWidth="1"/>
    <col min="16" max="16" width="2.5703125" style="44" customWidth="1"/>
    <col min="17" max="17" width="3.42578125" style="41" customWidth="1"/>
    <col min="18" max="18" width="3.7109375" style="41" customWidth="1"/>
    <col min="19" max="16384" width="9.140625" style="41"/>
  </cols>
  <sheetData>
    <row r="1" spans="1:18" s="32" customFormat="1" ht="29.25" customHeight="1" x14ac:dyDescent="0.4">
      <c r="A1" s="199"/>
      <c r="B1" s="199"/>
      <c r="C1" s="200" t="s">
        <v>159</v>
      </c>
      <c r="D1" s="201"/>
      <c r="E1" s="201"/>
      <c r="F1" s="201"/>
      <c r="G1" s="201"/>
      <c r="H1" s="201"/>
      <c r="I1" s="201"/>
      <c r="J1" s="201" t="str">
        <f>IF(Contactgegevens!D10="","",Contactgegevens!D10)</f>
        <v>Stedin B.V.</v>
      </c>
      <c r="K1" s="201"/>
      <c r="L1" s="201"/>
      <c r="M1" s="200"/>
      <c r="N1" s="199"/>
      <c r="O1" s="202"/>
      <c r="P1" s="202"/>
      <c r="Q1" s="199"/>
      <c r="R1" s="199"/>
    </row>
    <row r="2" spans="1:18" s="32" customFormat="1" ht="13.5" customHeight="1" x14ac:dyDescent="0.3">
      <c r="A2" s="199"/>
      <c r="C2" s="33"/>
      <c r="D2" s="33"/>
      <c r="E2" s="33"/>
      <c r="F2" s="33"/>
      <c r="G2" s="34"/>
      <c r="H2" s="33"/>
      <c r="I2" s="33"/>
      <c r="J2" s="33"/>
      <c r="K2" s="33"/>
      <c r="L2" s="34"/>
      <c r="M2" s="33"/>
      <c r="N2" s="33"/>
      <c r="O2" s="33"/>
      <c r="P2" s="33"/>
      <c r="R2" s="199"/>
    </row>
    <row r="3" spans="1:18" s="32" customFormat="1" ht="20.25" x14ac:dyDescent="0.3">
      <c r="A3" s="199"/>
      <c r="C3" s="205" t="s">
        <v>116</v>
      </c>
      <c r="D3" s="206"/>
      <c r="E3" s="206"/>
      <c r="F3" s="206"/>
      <c r="G3" s="206"/>
      <c r="H3" s="206"/>
      <c r="I3" s="206"/>
      <c r="J3" s="206"/>
      <c r="K3" s="206"/>
      <c r="L3" s="34"/>
      <c r="M3" s="205" t="s">
        <v>128</v>
      </c>
      <c r="N3" s="205"/>
      <c r="O3" s="205"/>
      <c r="P3" s="205"/>
      <c r="R3" s="199"/>
    </row>
    <row r="4" spans="1:18" s="40" customFormat="1" ht="12.75" customHeight="1" x14ac:dyDescent="0.2">
      <c r="A4" s="204"/>
      <c r="C4" s="131"/>
      <c r="D4" s="131"/>
      <c r="E4" s="132"/>
      <c r="F4" s="132"/>
      <c r="G4" s="131"/>
      <c r="H4" s="131"/>
      <c r="I4" s="131"/>
      <c r="J4" s="132"/>
      <c r="K4" s="132"/>
      <c r="L4" s="132"/>
      <c r="M4" s="131"/>
      <c r="N4" s="131"/>
      <c r="O4" s="131"/>
      <c r="P4" s="132"/>
      <c r="R4" s="204"/>
    </row>
    <row r="5" spans="1:18" s="40" customFormat="1" ht="12.75" customHeight="1" x14ac:dyDescent="0.2">
      <c r="A5" s="204"/>
      <c r="C5" s="178" t="s">
        <v>112</v>
      </c>
      <c r="D5" s="179"/>
      <c r="E5" s="179"/>
      <c r="F5" s="180"/>
      <c r="G5" s="134"/>
      <c r="H5" s="178" t="s">
        <v>117</v>
      </c>
      <c r="I5" s="179"/>
      <c r="J5" s="179"/>
      <c r="K5" s="180"/>
      <c r="L5" s="134"/>
      <c r="M5" s="221" t="s">
        <v>19</v>
      </c>
      <c r="N5" s="183" t="s">
        <v>124</v>
      </c>
      <c r="O5" s="197" t="s">
        <v>113</v>
      </c>
      <c r="P5" s="184"/>
      <c r="R5" s="204"/>
    </row>
    <row r="6" spans="1:18" s="134" customFormat="1" ht="12.75" x14ac:dyDescent="0.2">
      <c r="A6" s="203"/>
      <c r="C6" s="181"/>
      <c r="D6" s="181"/>
      <c r="E6" s="181"/>
      <c r="F6" s="181"/>
      <c r="H6" s="181"/>
      <c r="I6" s="181"/>
      <c r="J6" s="181"/>
      <c r="K6" s="181"/>
      <c r="M6" s="320" t="s">
        <v>136</v>
      </c>
      <c r="N6" s="360">
        <v>585422.9322591332</v>
      </c>
      <c r="O6" s="367">
        <v>8.7728000000000002</v>
      </c>
      <c r="P6" s="363"/>
      <c r="R6" s="203"/>
    </row>
    <row r="7" spans="1:18" s="134" customFormat="1" ht="12.75" x14ac:dyDescent="0.2">
      <c r="A7" s="203"/>
      <c r="C7" s="182" t="s">
        <v>11</v>
      </c>
      <c r="D7" s="313" t="s">
        <v>124</v>
      </c>
      <c r="E7" s="183" t="s">
        <v>113</v>
      </c>
      <c r="F7" s="184"/>
      <c r="H7" s="181"/>
      <c r="I7" s="181"/>
      <c r="J7" s="181"/>
      <c r="K7" s="181"/>
      <c r="M7" s="321" t="s">
        <v>134</v>
      </c>
      <c r="N7" s="361">
        <v>1895009.4118550618</v>
      </c>
      <c r="O7" s="367">
        <v>17.799900000000001</v>
      </c>
      <c r="P7" s="364"/>
      <c r="R7" s="203"/>
    </row>
    <row r="8" spans="1:18" s="134" customFormat="1" ht="12.75" x14ac:dyDescent="0.2">
      <c r="A8" s="203"/>
      <c r="C8" s="185" t="s">
        <v>0</v>
      </c>
      <c r="D8" s="314"/>
      <c r="E8" s="227"/>
      <c r="F8" s="187"/>
      <c r="H8" s="181"/>
      <c r="I8" s="181"/>
      <c r="J8" s="181"/>
      <c r="K8" s="181"/>
      <c r="M8" s="321" t="s">
        <v>137</v>
      </c>
      <c r="N8" s="361">
        <v>82451.631432669485</v>
      </c>
      <c r="O8" s="367">
        <v>30.010300000000001</v>
      </c>
      <c r="P8" s="364"/>
      <c r="R8" s="203"/>
    </row>
    <row r="9" spans="1:18" s="134" customFormat="1" ht="12.75" x14ac:dyDescent="0.2">
      <c r="A9" s="203"/>
      <c r="C9" s="188" t="s">
        <v>1</v>
      </c>
      <c r="D9" s="315"/>
      <c r="E9" s="228"/>
      <c r="F9" s="190"/>
      <c r="H9" s="181"/>
      <c r="I9" s="181"/>
      <c r="J9" s="181"/>
      <c r="K9" s="181"/>
      <c r="M9" s="321" t="s">
        <v>138</v>
      </c>
      <c r="N9" s="361">
        <v>10029.616161616163</v>
      </c>
      <c r="O9" s="367">
        <v>69.255300000000005</v>
      </c>
      <c r="P9" s="364"/>
      <c r="R9" s="203"/>
    </row>
    <row r="10" spans="1:18" s="134" customFormat="1" ht="12.75" x14ac:dyDescent="0.2">
      <c r="A10" s="203"/>
      <c r="C10" s="191" t="s">
        <v>2</v>
      </c>
      <c r="D10" s="316"/>
      <c r="E10" s="229"/>
      <c r="F10" s="193"/>
      <c r="H10" s="181"/>
      <c r="I10" s="181"/>
      <c r="J10" s="181"/>
      <c r="K10" s="181"/>
      <c r="M10" s="321" t="s">
        <v>139</v>
      </c>
      <c r="N10" s="361">
        <v>3729.2777777777769</v>
      </c>
      <c r="O10" s="367">
        <v>634.09929999999997</v>
      </c>
      <c r="P10" s="364"/>
      <c r="R10" s="203"/>
    </row>
    <row r="11" spans="1:18" s="134" customFormat="1" ht="12.75" x14ac:dyDescent="0.2">
      <c r="A11" s="203"/>
      <c r="C11" s="181"/>
      <c r="D11" s="317"/>
      <c r="E11" s="181"/>
      <c r="F11" s="181"/>
      <c r="H11" s="181"/>
      <c r="I11" s="181"/>
      <c r="J11" s="181"/>
      <c r="K11" s="181"/>
      <c r="M11" s="321" t="s">
        <v>140</v>
      </c>
      <c r="N11" s="361">
        <v>33.369103370641135</v>
      </c>
      <c r="O11" s="367">
        <v>1447.7535</v>
      </c>
      <c r="P11" s="364"/>
      <c r="R11" s="203"/>
    </row>
    <row r="12" spans="1:18" s="134" customFormat="1" ht="12.75" x14ac:dyDescent="0.2">
      <c r="A12" s="203"/>
      <c r="C12" s="194" t="s">
        <v>129</v>
      </c>
      <c r="D12" s="313" t="s">
        <v>124</v>
      </c>
      <c r="E12" s="183" t="s">
        <v>113</v>
      </c>
      <c r="F12" s="195"/>
      <c r="H12" s="181"/>
      <c r="I12" s="317"/>
      <c r="J12" s="181"/>
      <c r="K12" s="181"/>
      <c r="M12" s="321" t="s">
        <v>141</v>
      </c>
      <c r="N12" s="361">
        <v>142.04749964821767</v>
      </c>
      <c r="O12" s="367">
        <v>7483.8250000000007</v>
      </c>
      <c r="P12" s="364"/>
      <c r="R12" s="203"/>
    </row>
    <row r="13" spans="1:18" s="134" customFormat="1" ht="12.75" x14ac:dyDescent="0.2">
      <c r="A13" s="203"/>
      <c r="C13" s="185" t="s">
        <v>0</v>
      </c>
      <c r="D13" s="314"/>
      <c r="E13" s="227"/>
      <c r="F13" s="187"/>
      <c r="H13" s="194" t="s">
        <v>83</v>
      </c>
      <c r="I13" s="313" t="s">
        <v>124</v>
      </c>
      <c r="J13" s="197" t="s">
        <v>113</v>
      </c>
      <c r="K13" s="195"/>
      <c r="M13" s="321"/>
      <c r="N13" s="361"/>
      <c r="O13" s="367"/>
      <c r="P13" s="364"/>
      <c r="R13" s="203"/>
    </row>
    <row r="14" spans="1:18" s="134" customFormat="1" ht="12.75" x14ac:dyDescent="0.2">
      <c r="A14" s="203"/>
      <c r="C14" s="188" t="s">
        <v>1</v>
      </c>
      <c r="D14" s="315"/>
      <c r="E14" s="228"/>
      <c r="F14" s="190"/>
      <c r="H14" s="185" t="s">
        <v>0</v>
      </c>
      <c r="I14" s="360">
        <v>3208.5874857417716</v>
      </c>
      <c r="J14" s="367">
        <v>441</v>
      </c>
      <c r="K14" s="363"/>
      <c r="M14" s="321"/>
      <c r="N14" s="315"/>
      <c r="O14" s="387"/>
      <c r="P14" s="190"/>
      <c r="R14" s="203"/>
    </row>
    <row r="15" spans="1:18" s="134" customFormat="1" ht="12.75" x14ac:dyDescent="0.2">
      <c r="A15" s="203"/>
      <c r="C15" s="191" t="s">
        <v>22</v>
      </c>
      <c r="D15" s="316"/>
      <c r="E15" s="229"/>
      <c r="F15" s="193"/>
      <c r="H15" s="188" t="s">
        <v>118</v>
      </c>
      <c r="I15" s="361">
        <v>1840447.7877570887</v>
      </c>
      <c r="J15" s="367">
        <v>10.6402</v>
      </c>
      <c r="K15" s="364"/>
      <c r="M15" s="321"/>
      <c r="N15" s="315"/>
      <c r="O15" s="388"/>
      <c r="P15" s="190"/>
      <c r="R15" s="203"/>
    </row>
    <row r="16" spans="1:18" s="134" customFormat="1" ht="12.75" x14ac:dyDescent="0.2">
      <c r="A16" s="203"/>
      <c r="C16" s="181"/>
      <c r="D16" s="317"/>
      <c r="E16" s="181"/>
      <c r="F16" s="181"/>
      <c r="H16" s="188" t="s">
        <v>2</v>
      </c>
      <c r="I16" s="361">
        <v>14051126.66406285</v>
      </c>
      <c r="J16" s="367">
        <v>1.4439</v>
      </c>
      <c r="K16" s="364"/>
      <c r="M16" s="321"/>
      <c r="N16" s="315"/>
      <c r="O16" s="388"/>
      <c r="P16" s="190"/>
      <c r="R16" s="203"/>
    </row>
    <row r="17" spans="1:30" s="134" customFormat="1" ht="12.75" x14ac:dyDescent="0.2">
      <c r="A17" s="203"/>
      <c r="C17" s="194" t="s">
        <v>13</v>
      </c>
      <c r="D17" s="313" t="s">
        <v>124</v>
      </c>
      <c r="E17" s="197" t="s">
        <v>113</v>
      </c>
      <c r="F17" s="195"/>
      <c r="H17" s="191" t="s">
        <v>3</v>
      </c>
      <c r="I17" s="362">
        <v>4688119243.8037682</v>
      </c>
      <c r="J17" s="368">
        <v>8.6999999999999994E-3</v>
      </c>
      <c r="K17" s="365"/>
      <c r="M17" s="321"/>
      <c r="N17" s="315"/>
      <c r="O17" s="388"/>
      <c r="P17" s="190"/>
      <c r="R17" s="203"/>
    </row>
    <row r="18" spans="1:30" s="134" customFormat="1" ht="12.75" x14ac:dyDescent="0.2">
      <c r="A18" s="203"/>
      <c r="C18" s="185" t="s">
        <v>0</v>
      </c>
      <c r="D18" s="360">
        <v>64.636363965744394</v>
      </c>
      <c r="E18" s="367">
        <v>2760</v>
      </c>
      <c r="F18" s="363"/>
      <c r="H18" s="181"/>
      <c r="I18" s="317"/>
      <c r="J18" s="380"/>
      <c r="K18" s="181"/>
      <c r="M18" s="321"/>
      <c r="N18" s="315"/>
      <c r="O18" s="388"/>
      <c r="P18" s="190"/>
      <c r="R18" s="203"/>
    </row>
    <row r="19" spans="1:30" s="134" customFormat="1" ht="12.75" x14ac:dyDescent="0.2">
      <c r="A19" s="203"/>
      <c r="C19" s="188" t="s">
        <v>1</v>
      </c>
      <c r="D19" s="361">
        <v>510421.63746441179</v>
      </c>
      <c r="E19" s="367">
        <v>20.6844</v>
      </c>
      <c r="F19" s="364"/>
      <c r="H19" s="194" t="s">
        <v>17</v>
      </c>
      <c r="I19" s="313" t="s">
        <v>124</v>
      </c>
      <c r="J19" s="381" t="s">
        <v>113</v>
      </c>
      <c r="K19" s="195"/>
      <c r="M19" s="321"/>
      <c r="N19" s="315"/>
      <c r="O19" s="388"/>
      <c r="P19" s="190"/>
      <c r="R19" s="203"/>
    </row>
    <row r="20" spans="1:30" s="134" customFormat="1" ht="12.75" x14ac:dyDescent="0.2">
      <c r="A20" s="203"/>
      <c r="C20" s="191" t="s">
        <v>2</v>
      </c>
      <c r="D20" s="362">
        <v>4415758.7105778903</v>
      </c>
      <c r="E20" s="368">
        <v>2.2172000000000001</v>
      </c>
      <c r="F20" s="365"/>
      <c r="H20" s="185" t="s">
        <v>0</v>
      </c>
      <c r="I20" s="314">
        <v>9426.4848423005551</v>
      </c>
      <c r="J20" s="367">
        <v>441</v>
      </c>
      <c r="K20" s="187"/>
      <c r="M20" s="321"/>
      <c r="N20" s="315"/>
      <c r="O20" s="388"/>
      <c r="P20" s="190"/>
      <c r="R20" s="203"/>
    </row>
    <row r="21" spans="1:30" s="134" customFormat="1" ht="12.75" x14ac:dyDescent="0.2">
      <c r="A21" s="203"/>
      <c r="C21" s="181"/>
      <c r="D21" s="317"/>
      <c r="E21" s="380"/>
      <c r="F21" s="181"/>
      <c r="H21" s="188" t="s">
        <v>118</v>
      </c>
      <c r="I21" s="315">
        <v>1149539.3636457163</v>
      </c>
      <c r="J21" s="367">
        <v>20.255199999999999</v>
      </c>
      <c r="K21" s="190"/>
      <c r="M21" s="321"/>
      <c r="N21" s="315"/>
      <c r="O21" s="388"/>
      <c r="P21" s="190"/>
      <c r="R21" s="203"/>
    </row>
    <row r="22" spans="1:30" s="134" customFormat="1" ht="12.75" x14ac:dyDescent="0.2">
      <c r="A22" s="203"/>
      <c r="C22" s="194" t="s">
        <v>130</v>
      </c>
      <c r="D22" s="313" t="s">
        <v>124</v>
      </c>
      <c r="E22" s="381" t="s">
        <v>113</v>
      </c>
      <c r="F22" s="195"/>
      <c r="H22" s="188" t="s">
        <v>2</v>
      </c>
      <c r="I22" s="315">
        <v>7954017.0934006721</v>
      </c>
      <c r="J22" s="367">
        <v>1.7102999999999999</v>
      </c>
      <c r="K22" s="190"/>
      <c r="M22" s="321"/>
      <c r="N22" s="315"/>
      <c r="O22" s="388"/>
      <c r="P22" s="190"/>
      <c r="R22" s="203"/>
    </row>
    <row r="23" spans="1:30" s="134" customFormat="1" ht="12.75" x14ac:dyDescent="0.2">
      <c r="A23" s="203"/>
      <c r="C23" s="185" t="s">
        <v>0</v>
      </c>
      <c r="D23" s="314">
        <v>11.363636473429951</v>
      </c>
      <c r="E23" s="367">
        <v>2760</v>
      </c>
      <c r="F23" s="187"/>
      <c r="H23" s="191" t="s">
        <v>3</v>
      </c>
      <c r="I23" s="316">
        <v>2263013768.8886456</v>
      </c>
      <c r="J23" s="368">
        <v>1.01E-2</v>
      </c>
      <c r="K23" s="193"/>
      <c r="M23" s="188"/>
      <c r="N23" s="189"/>
      <c r="O23" s="388"/>
      <c r="P23" s="190"/>
      <c r="R23" s="203"/>
    </row>
    <row r="24" spans="1:30" s="134" customFormat="1" ht="12.75" x14ac:dyDescent="0.2">
      <c r="A24" s="203"/>
      <c r="C24" s="188" t="s">
        <v>1</v>
      </c>
      <c r="D24" s="315">
        <v>269090.66653826396</v>
      </c>
      <c r="E24" s="367">
        <v>10.3422</v>
      </c>
      <c r="F24" s="190"/>
      <c r="H24" s="181"/>
      <c r="I24" s="317"/>
      <c r="J24" s="380"/>
      <c r="K24" s="181"/>
      <c r="M24" s="188"/>
      <c r="N24" s="189"/>
      <c r="O24" s="388"/>
      <c r="P24" s="190"/>
      <c r="R24" s="203"/>
    </row>
    <row r="25" spans="1:30" s="134" customFormat="1" ht="12.75" x14ac:dyDescent="0.2">
      <c r="A25" s="203"/>
      <c r="C25" s="191" t="s">
        <v>22</v>
      </c>
      <c r="D25" s="316">
        <v>3510446.9100844506</v>
      </c>
      <c r="E25" s="368">
        <v>0.76740000000000008</v>
      </c>
      <c r="F25" s="193"/>
      <c r="H25" s="178" t="s">
        <v>119</v>
      </c>
      <c r="I25" s="318"/>
      <c r="J25" s="382"/>
      <c r="K25" s="180"/>
      <c r="M25" s="188"/>
      <c r="N25" s="189"/>
      <c r="O25" s="388"/>
      <c r="P25" s="190"/>
      <c r="R25" s="203"/>
    </row>
    <row r="26" spans="1:30" s="134" customFormat="1" ht="12.75" x14ac:dyDescent="0.2">
      <c r="A26" s="203"/>
      <c r="C26" s="181"/>
      <c r="D26" s="317"/>
      <c r="E26" s="380"/>
      <c r="F26" s="181"/>
      <c r="H26" s="181"/>
      <c r="I26" s="317"/>
      <c r="J26" s="380"/>
      <c r="K26" s="181"/>
      <c r="M26" s="188"/>
      <c r="N26" s="189"/>
      <c r="O26" s="388"/>
      <c r="P26" s="190"/>
      <c r="R26" s="203"/>
    </row>
    <row r="27" spans="1:30" s="134" customFormat="1" ht="12.75" x14ac:dyDescent="0.2">
      <c r="A27" s="203"/>
      <c r="C27" s="194" t="s">
        <v>15</v>
      </c>
      <c r="D27" s="313" t="s">
        <v>124</v>
      </c>
      <c r="E27" s="381" t="s">
        <v>113</v>
      </c>
      <c r="F27" s="195"/>
      <c r="H27" s="194" t="s">
        <v>18</v>
      </c>
      <c r="I27" s="313" t="s">
        <v>124</v>
      </c>
      <c r="J27" s="381" t="s">
        <v>113</v>
      </c>
      <c r="K27" s="195"/>
      <c r="M27" s="191"/>
      <c r="N27" s="192"/>
      <c r="O27" s="389"/>
      <c r="P27" s="193"/>
      <c r="R27" s="203"/>
    </row>
    <row r="28" spans="1:30" s="134" customFormat="1" ht="12.75" x14ac:dyDescent="0.2">
      <c r="A28" s="203"/>
      <c r="C28" s="185" t="s">
        <v>0</v>
      </c>
      <c r="D28" s="314">
        <v>128.84848418972334</v>
      </c>
      <c r="E28" s="367">
        <v>2760</v>
      </c>
      <c r="F28" s="187"/>
      <c r="H28" s="185" t="s">
        <v>0</v>
      </c>
      <c r="I28" s="314">
        <v>7106.6061111111112</v>
      </c>
      <c r="J28" s="367">
        <v>18</v>
      </c>
      <c r="K28" s="187"/>
      <c r="M28" s="222" t="s">
        <v>126</v>
      </c>
      <c r="N28" s="222"/>
      <c r="O28" s="380"/>
      <c r="P28" s="181"/>
      <c r="R28" s="203"/>
    </row>
    <row r="29" spans="1:30" s="134" customFormat="1" ht="12.75" x14ac:dyDescent="0.2">
      <c r="A29" s="203"/>
      <c r="C29" s="188" t="s">
        <v>1</v>
      </c>
      <c r="D29" s="315">
        <v>450413.66926886467</v>
      </c>
      <c r="E29" s="367">
        <v>21.086300000000001</v>
      </c>
      <c r="F29" s="190"/>
      <c r="H29" s="188" t="s">
        <v>118</v>
      </c>
      <c r="I29" s="315">
        <v>563227.2115571365</v>
      </c>
      <c r="J29" s="367">
        <v>5.1222000000000003</v>
      </c>
      <c r="K29" s="190"/>
      <c r="M29" s="221" t="s">
        <v>127</v>
      </c>
      <c r="N29" s="183" t="s">
        <v>124</v>
      </c>
      <c r="O29" s="381"/>
      <c r="P29" s="184"/>
      <c r="R29" s="203"/>
    </row>
    <row r="30" spans="1:30" s="134" customFormat="1" ht="12.75" x14ac:dyDescent="0.2">
      <c r="A30" s="203"/>
      <c r="C30" s="191" t="s">
        <v>2</v>
      </c>
      <c r="D30" s="316">
        <v>4064493.6802217006</v>
      </c>
      <c r="E30" s="368">
        <v>2.246</v>
      </c>
      <c r="F30" s="193"/>
      <c r="H30" s="188" t="s">
        <v>4</v>
      </c>
      <c r="I30" s="315">
        <v>345177266.59740257</v>
      </c>
      <c r="J30" s="367">
        <v>1.8700000000000001E-2</v>
      </c>
      <c r="K30" s="190"/>
      <c r="M30" s="320" t="s">
        <v>133</v>
      </c>
      <c r="N30" s="314">
        <v>207047.77742335352</v>
      </c>
      <c r="O30" s="367">
        <v>5.34</v>
      </c>
      <c r="P30" s="187"/>
      <c r="R30" s="203"/>
      <c r="Z30" s="126"/>
      <c r="AA30" s="126"/>
      <c r="AB30" s="126"/>
      <c r="AC30" s="126"/>
      <c r="AD30" s="126"/>
    </row>
    <row r="31" spans="1:30" s="134" customFormat="1" ht="12.75" x14ac:dyDescent="0.2">
      <c r="A31" s="203"/>
      <c r="C31" s="181"/>
      <c r="D31" s="317"/>
      <c r="E31" s="380"/>
      <c r="F31" s="181"/>
      <c r="H31" s="191" t="s">
        <v>3</v>
      </c>
      <c r="I31" s="316">
        <v>553023218.51226556</v>
      </c>
      <c r="J31" s="368">
        <v>3.7499999999999999E-2</v>
      </c>
      <c r="K31" s="193"/>
      <c r="M31" s="321"/>
      <c r="N31" s="315"/>
      <c r="O31" s="228"/>
      <c r="P31" s="190"/>
      <c r="R31" s="203"/>
      <c r="Z31" s="126"/>
      <c r="AA31" s="126"/>
      <c r="AB31" s="126"/>
      <c r="AC31" s="126"/>
      <c r="AD31" s="126"/>
    </row>
    <row r="32" spans="1:30" s="134" customFormat="1" ht="12.75" x14ac:dyDescent="0.2">
      <c r="A32" s="203"/>
      <c r="C32" s="194" t="s">
        <v>131</v>
      </c>
      <c r="D32" s="313" t="s">
        <v>124</v>
      </c>
      <c r="E32" s="381" t="s">
        <v>113</v>
      </c>
      <c r="F32" s="195"/>
      <c r="H32" s="181"/>
      <c r="I32" s="317"/>
      <c r="J32" s="380"/>
      <c r="K32" s="181"/>
      <c r="M32" s="321"/>
      <c r="N32" s="315"/>
      <c r="O32" s="228"/>
      <c r="P32" s="190"/>
      <c r="R32" s="203"/>
      <c r="Z32" s="126"/>
      <c r="AA32" s="126"/>
      <c r="AB32" s="126"/>
      <c r="AC32" s="126"/>
      <c r="AD32" s="126"/>
    </row>
    <row r="33" spans="1:30" s="134" customFormat="1" ht="12.75" x14ac:dyDescent="0.2">
      <c r="A33" s="203"/>
      <c r="C33" s="185" t="s">
        <v>0</v>
      </c>
      <c r="D33" s="314">
        <v>3.6363635265700487</v>
      </c>
      <c r="E33" s="367">
        <v>2760</v>
      </c>
      <c r="F33" s="187"/>
      <c r="H33" s="194" t="s">
        <v>58</v>
      </c>
      <c r="I33" s="313" t="s">
        <v>124</v>
      </c>
      <c r="J33" s="381" t="s">
        <v>113</v>
      </c>
      <c r="K33" s="195"/>
      <c r="M33" s="188"/>
      <c r="N33" s="189"/>
      <c r="O33" s="228"/>
      <c r="P33" s="190"/>
      <c r="R33" s="203"/>
      <c r="Z33" s="126"/>
      <c r="AA33" s="126"/>
      <c r="AB33" s="126"/>
      <c r="AC33" s="126"/>
      <c r="AD33" s="126"/>
    </row>
    <row r="34" spans="1:30" s="134" customFormat="1" ht="12.75" x14ac:dyDescent="0.2">
      <c r="A34" s="203"/>
      <c r="C34" s="188" t="s">
        <v>1</v>
      </c>
      <c r="D34" s="315">
        <v>15335.030449421756</v>
      </c>
      <c r="E34" s="367">
        <v>10.543100000000001</v>
      </c>
      <c r="F34" s="190"/>
      <c r="H34" s="185" t="s">
        <v>120</v>
      </c>
      <c r="I34" s="314">
        <v>585422.93225913309</v>
      </c>
      <c r="J34" s="367">
        <v>0.54</v>
      </c>
      <c r="K34" s="187"/>
      <c r="M34" s="191"/>
      <c r="N34" s="192"/>
      <c r="O34" s="229"/>
      <c r="P34" s="193"/>
      <c r="R34" s="203"/>
      <c r="Z34" s="126"/>
      <c r="AA34" s="126"/>
      <c r="AB34" s="126"/>
      <c r="AC34" s="126"/>
      <c r="AD34" s="126"/>
    </row>
    <row r="35" spans="1:30" s="134" customFormat="1" ht="12.75" x14ac:dyDescent="0.2">
      <c r="A35" s="203"/>
      <c r="C35" s="191" t="s">
        <v>22</v>
      </c>
      <c r="D35" s="316">
        <v>190597.81818181821</v>
      </c>
      <c r="E35" s="368">
        <v>0.77740000000000009</v>
      </c>
      <c r="F35" s="193"/>
      <c r="H35" s="191" t="s">
        <v>121</v>
      </c>
      <c r="I35" s="316">
        <v>1969170.910629293</v>
      </c>
      <c r="J35" s="383">
        <v>18</v>
      </c>
      <c r="K35" s="193"/>
      <c r="O35" s="138"/>
      <c r="P35" s="137"/>
      <c r="R35" s="203"/>
      <c r="Z35" s="126"/>
      <c r="AA35" s="126"/>
      <c r="AB35" s="126"/>
      <c r="AC35" s="126"/>
      <c r="AD35" s="126"/>
    </row>
    <row r="36" spans="1:30" s="134" customFormat="1" ht="12.75" x14ac:dyDescent="0.2">
      <c r="A36" s="203"/>
      <c r="C36" s="181"/>
      <c r="D36" s="317"/>
      <c r="E36" s="380"/>
      <c r="F36" s="181"/>
      <c r="H36" s="181"/>
      <c r="I36" s="181"/>
      <c r="J36" s="380"/>
      <c r="K36" s="181"/>
      <c r="M36" s="221" t="s">
        <v>20</v>
      </c>
      <c r="N36" s="183" t="s">
        <v>124</v>
      </c>
      <c r="O36" s="197" t="s">
        <v>113</v>
      </c>
      <c r="P36" s="184"/>
      <c r="R36" s="203"/>
      <c r="Z36" s="126"/>
      <c r="AA36" s="126"/>
      <c r="AB36" s="126"/>
      <c r="AC36" s="126"/>
      <c r="AD36" s="126"/>
    </row>
    <row r="37" spans="1:30" s="134" customFormat="1" ht="25.5" x14ac:dyDescent="0.2">
      <c r="A37" s="203"/>
      <c r="C37" s="181"/>
      <c r="D37" s="317"/>
      <c r="E37" s="380"/>
      <c r="F37" s="181"/>
      <c r="H37" s="207" t="s">
        <v>132</v>
      </c>
      <c r="I37" s="313" t="s">
        <v>124</v>
      </c>
      <c r="J37" s="381" t="s">
        <v>113</v>
      </c>
      <c r="K37" s="184"/>
      <c r="M37" s="320" t="s">
        <v>142</v>
      </c>
      <c r="N37" s="314">
        <v>7218.8101484563858</v>
      </c>
      <c r="O37" s="390">
        <v>444.73</v>
      </c>
      <c r="P37" s="187"/>
      <c r="R37" s="203"/>
      <c r="Z37" s="126"/>
      <c r="AA37" s="126"/>
      <c r="AB37" s="126"/>
      <c r="AC37" s="126"/>
      <c r="AD37" s="126"/>
    </row>
    <row r="38" spans="1:30" s="134" customFormat="1" ht="12.75" x14ac:dyDescent="0.2">
      <c r="A38" s="203"/>
      <c r="C38" s="178" t="s">
        <v>114</v>
      </c>
      <c r="D38" s="318"/>
      <c r="E38" s="382"/>
      <c r="F38" s="180"/>
      <c r="H38" s="209" t="s">
        <v>64</v>
      </c>
      <c r="I38" s="210"/>
      <c r="J38" s="383">
        <v>33.002299999999998</v>
      </c>
      <c r="K38" s="211"/>
      <c r="L38" s="219"/>
      <c r="M38" s="321" t="s">
        <v>143</v>
      </c>
      <c r="N38" s="315">
        <v>16455.64836566196</v>
      </c>
      <c r="O38" s="390">
        <v>555.62</v>
      </c>
      <c r="P38" s="190"/>
      <c r="R38" s="203"/>
      <c r="Z38" s="126"/>
      <c r="AA38" s="126"/>
      <c r="AB38" s="126"/>
      <c r="AC38" s="126"/>
      <c r="AD38" s="126"/>
    </row>
    <row r="39" spans="1:30" s="134" customFormat="1" ht="12.75" x14ac:dyDescent="0.2">
      <c r="A39" s="203"/>
      <c r="C39" s="196"/>
      <c r="D39" s="319" t="s">
        <v>124</v>
      </c>
      <c r="E39" s="381" t="s">
        <v>113</v>
      </c>
      <c r="F39" s="198"/>
      <c r="H39" s="185" t="s">
        <v>63</v>
      </c>
      <c r="I39" s="314">
        <v>8467.342719431761</v>
      </c>
      <c r="J39" s="384">
        <f t="shared" ref="J39:J44" si="0">$J$38*J48</f>
        <v>1650.115</v>
      </c>
      <c r="K39" s="187"/>
      <c r="L39" s="219"/>
      <c r="M39" s="321" t="s">
        <v>135</v>
      </c>
      <c r="N39" s="315">
        <v>863.54291893736593</v>
      </c>
      <c r="O39" s="390">
        <v>873.02</v>
      </c>
      <c r="P39" s="190"/>
      <c r="R39" s="203"/>
      <c r="Z39" s="126"/>
      <c r="AA39" s="126"/>
      <c r="AB39" s="126"/>
      <c r="AC39" s="126"/>
      <c r="AD39" s="126"/>
    </row>
    <row r="40" spans="1:30" s="134" customFormat="1" ht="12.75" x14ac:dyDescent="0.2">
      <c r="A40" s="203"/>
      <c r="C40" s="185" t="s">
        <v>68</v>
      </c>
      <c r="D40" s="315">
        <v>210279944.83838382</v>
      </c>
      <c r="E40" s="367">
        <v>7.4000000000000003E-3</v>
      </c>
      <c r="F40" s="187"/>
      <c r="H40" s="188" t="s">
        <v>62</v>
      </c>
      <c r="I40" s="315">
        <v>14853.388889836939</v>
      </c>
      <c r="J40" s="385">
        <f t="shared" si="0"/>
        <v>1320.0919999999999</v>
      </c>
      <c r="K40" s="190"/>
      <c r="L40" s="219"/>
      <c r="M40" s="321" t="s">
        <v>144</v>
      </c>
      <c r="N40" s="315">
        <v>761.52470638651721</v>
      </c>
      <c r="O40" s="390">
        <v>873.02</v>
      </c>
      <c r="P40" s="190"/>
      <c r="R40" s="203"/>
      <c r="Z40" s="126"/>
      <c r="AA40" s="126"/>
      <c r="AB40" s="126"/>
      <c r="AC40" s="126"/>
      <c r="AD40" s="126"/>
    </row>
    <row r="41" spans="1:30" s="134" customFormat="1" ht="12.75" x14ac:dyDescent="0.2">
      <c r="A41" s="203"/>
      <c r="C41" s="213" t="s">
        <v>69</v>
      </c>
      <c r="D41" s="316">
        <v>16864858.242424242</v>
      </c>
      <c r="E41" s="367">
        <v>7.4000000000000003E-3</v>
      </c>
      <c r="F41" s="214"/>
      <c r="H41" s="188" t="s">
        <v>61</v>
      </c>
      <c r="I41" s="315">
        <v>13148.472222222221</v>
      </c>
      <c r="J41" s="385">
        <f t="shared" si="0"/>
        <v>990.06899999999996</v>
      </c>
      <c r="K41" s="190"/>
      <c r="L41" s="219"/>
      <c r="M41" s="321" t="s">
        <v>145</v>
      </c>
      <c r="N41" s="315">
        <v>469.36014607128692</v>
      </c>
      <c r="O41" s="390">
        <v>1166.08</v>
      </c>
      <c r="P41" s="190"/>
      <c r="R41" s="203"/>
      <c r="Z41" s="126"/>
      <c r="AA41" s="126"/>
      <c r="AB41" s="126"/>
      <c r="AC41" s="126"/>
      <c r="AD41" s="126"/>
    </row>
    <row r="42" spans="1:30" s="134" customFormat="1" ht="12.75" x14ac:dyDescent="0.2">
      <c r="A42" s="203"/>
      <c r="C42" s="215"/>
      <c r="D42" s="216"/>
      <c r="E42" s="217"/>
      <c r="F42" s="218"/>
      <c r="H42" s="188" t="s">
        <v>60</v>
      </c>
      <c r="I42" s="315">
        <v>39763.502477850183</v>
      </c>
      <c r="J42" s="385">
        <f t="shared" si="0"/>
        <v>660.04599999999994</v>
      </c>
      <c r="K42" s="190"/>
      <c r="L42" s="219"/>
      <c r="M42" s="321" t="s">
        <v>146</v>
      </c>
      <c r="N42" s="315">
        <v>113.01917745689559</v>
      </c>
      <c r="O42" s="390">
        <v>3059.93</v>
      </c>
      <c r="P42" s="190"/>
      <c r="R42" s="203"/>
      <c r="Z42" s="126"/>
      <c r="AA42" s="126"/>
      <c r="AB42" s="126"/>
      <c r="AC42" s="126"/>
      <c r="AD42" s="126"/>
    </row>
    <row r="43" spans="1:30" s="134" customFormat="1" ht="14.25" x14ac:dyDescent="0.2">
      <c r="A43" s="203"/>
      <c r="C43" s="6"/>
      <c r="D43" s="135"/>
      <c r="E43" s="136"/>
      <c r="F43" s="133"/>
      <c r="G43" s="126"/>
      <c r="H43" s="188" t="s">
        <v>98</v>
      </c>
      <c r="I43" s="315">
        <v>1894958.4962344917</v>
      </c>
      <c r="J43" s="385">
        <f t="shared" si="0"/>
        <v>132.00919999999999</v>
      </c>
      <c r="K43" s="190"/>
      <c r="L43" s="219"/>
      <c r="M43" s="321" t="s">
        <v>147</v>
      </c>
      <c r="N43" s="315">
        <v>270.3085794674011</v>
      </c>
      <c r="O43" s="390">
        <v>3844.76</v>
      </c>
      <c r="P43" s="190"/>
      <c r="R43" s="203"/>
      <c r="Z43" s="6"/>
      <c r="AA43" s="6"/>
      <c r="AB43" s="6"/>
      <c r="AC43" s="6"/>
      <c r="AD43" s="126"/>
    </row>
    <row r="44" spans="1:30" s="134" customFormat="1" ht="12.75" x14ac:dyDescent="0.2">
      <c r="A44" s="203"/>
      <c r="C44" s="6"/>
      <c r="D44" s="135"/>
      <c r="E44" s="136"/>
      <c r="F44" s="133"/>
      <c r="G44" s="126"/>
      <c r="H44" s="191" t="s">
        <v>59</v>
      </c>
      <c r="I44" s="316">
        <v>585422.93225913309</v>
      </c>
      <c r="J44" s="386">
        <f t="shared" si="0"/>
        <v>1.650115</v>
      </c>
      <c r="K44" s="193"/>
      <c r="M44" s="321" t="s">
        <v>148</v>
      </c>
      <c r="N44" s="315">
        <v>60.966794548108396</v>
      </c>
      <c r="O44" s="390">
        <v>34391.08</v>
      </c>
      <c r="P44" s="190"/>
      <c r="R44" s="203"/>
      <c r="Z44" s="126"/>
      <c r="AA44" s="126"/>
      <c r="AB44" s="126"/>
      <c r="AC44" s="126"/>
      <c r="AD44" s="126"/>
    </row>
    <row r="45" spans="1:30" s="134" customFormat="1" ht="12.75" x14ac:dyDescent="0.2">
      <c r="A45" s="203"/>
      <c r="C45" s="126"/>
      <c r="D45" s="126"/>
      <c r="E45" s="126"/>
      <c r="F45" s="133"/>
      <c r="G45" s="126"/>
      <c r="H45" s="208" t="s">
        <v>122</v>
      </c>
      <c r="I45" s="181"/>
      <c r="J45" s="181"/>
      <c r="K45" s="181"/>
      <c r="M45" s="321" t="s">
        <v>149</v>
      </c>
      <c r="N45" s="315">
        <v>18.329890031034811</v>
      </c>
      <c r="O45" s="390">
        <v>36432.699999999997</v>
      </c>
      <c r="P45" s="190"/>
      <c r="R45" s="203"/>
      <c r="Z45" s="126"/>
      <c r="AA45" s="126"/>
      <c r="AB45" s="126"/>
      <c r="AC45" s="126"/>
      <c r="AD45" s="126"/>
    </row>
    <row r="46" spans="1:30" s="134" customFormat="1" ht="12.75" x14ac:dyDescent="0.2">
      <c r="A46" s="203"/>
      <c r="C46" s="126"/>
      <c r="D46" s="126"/>
      <c r="E46" s="136"/>
      <c r="F46" s="133"/>
      <c r="G46" s="126"/>
      <c r="M46" s="321" t="s">
        <v>150</v>
      </c>
      <c r="N46" s="315">
        <v>24.980204728716956</v>
      </c>
      <c r="O46" s="390">
        <v>43891.839999999997</v>
      </c>
      <c r="P46" s="190"/>
      <c r="R46" s="203"/>
      <c r="Z46" s="126"/>
      <c r="AA46" s="126"/>
      <c r="AB46" s="126"/>
      <c r="AC46" s="126"/>
      <c r="AD46" s="126"/>
    </row>
    <row r="47" spans="1:30" s="134" customFormat="1" ht="25.5" x14ac:dyDescent="0.2">
      <c r="A47" s="203"/>
      <c r="C47" s="127"/>
      <c r="D47" s="127"/>
      <c r="E47" s="127"/>
      <c r="F47" s="133"/>
      <c r="G47" s="126"/>
      <c r="H47" s="207" t="s">
        <v>123</v>
      </c>
      <c r="I47" s="313"/>
      <c r="J47" s="183" t="s">
        <v>125</v>
      </c>
      <c r="K47" s="184"/>
      <c r="M47" s="321" t="s">
        <v>140</v>
      </c>
      <c r="N47" s="315">
        <v>3.1142543798621936</v>
      </c>
      <c r="O47" s="390">
        <v>189449.99</v>
      </c>
      <c r="P47" s="190"/>
      <c r="R47" s="203"/>
      <c r="Z47" s="126"/>
      <c r="AA47" s="126"/>
      <c r="AB47" s="126"/>
      <c r="AC47" s="126"/>
      <c r="AD47" s="126"/>
    </row>
    <row r="48" spans="1:30" s="134" customFormat="1" ht="12.75" x14ac:dyDescent="0.2">
      <c r="A48" s="203"/>
      <c r="C48" s="126"/>
      <c r="D48" s="126"/>
      <c r="E48" s="136"/>
      <c r="F48" s="136"/>
      <c r="G48" s="126"/>
      <c r="H48" s="185" t="s">
        <v>63</v>
      </c>
      <c r="I48" s="314"/>
      <c r="J48" s="186">
        <v>50</v>
      </c>
      <c r="K48" s="230"/>
      <c r="M48" s="321" t="s">
        <v>141</v>
      </c>
      <c r="N48" s="315">
        <v>5.3110410861340869</v>
      </c>
      <c r="O48" s="390">
        <v>258814.87</v>
      </c>
      <c r="P48" s="190"/>
      <c r="R48" s="203"/>
      <c r="Z48" s="126"/>
      <c r="AA48" s="126"/>
      <c r="AB48" s="126"/>
      <c r="AC48" s="126"/>
      <c r="AD48" s="126"/>
    </row>
    <row r="49" spans="1:30" s="134" customFormat="1" ht="12.75" x14ac:dyDescent="0.2">
      <c r="A49" s="203"/>
      <c r="C49" s="6"/>
      <c r="D49" s="135"/>
      <c r="E49" s="133"/>
      <c r="F49" s="136"/>
      <c r="G49" s="126"/>
      <c r="H49" s="188" t="s">
        <v>62</v>
      </c>
      <c r="I49" s="315"/>
      <c r="J49" s="189">
        <v>40</v>
      </c>
      <c r="K49" s="231"/>
      <c r="M49" s="321"/>
      <c r="N49" s="315"/>
      <c r="O49" s="391"/>
      <c r="P49" s="190"/>
      <c r="R49" s="203"/>
      <c r="Z49" s="126"/>
      <c r="AA49" s="126"/>
      <c r="AB49" s="126"/>
      <c r="AC49" s="126"/>
      <c r="AD49" s="126"/>
    </row>
    <row r="50" spans="1:30" s="134" customFormat="1" ht="12.75" x14ac:dyDescent="0.2">
      <c r="A50" s="203"/>
      <c r="B50" s="126"/>
      <c r="C50" s="6"/>
      <c r="D50" s="135"/>
      <c r="E50" s="136"/>
      <c r="F50" s="136"/>
      <c r="G50" s="126"/>
      <c r="H50" s="188" t="s">
        <v>61</v>
      </c>
      <c r="I50" s="315"/>
      <c r="J50" s="189">
        <v>30</v>
      </c>
      <c r="K50" s="231"/>
      <c r="M50" s="321"/>
      <c r="N50" s="315"/>
      <c r="O50" s="391"/>
      <c r="P50" s="190"/>
      <c r="R50" s="203"/>
      <c r="Z50" s="126"/>
      <c r="AA50" s="126"/>
      <c r="AB50" s="126"/>
      <c r="AC50" s="126"/>
      <c r="AD50" s="126"/>
    </row>
    <row r="51" spans="1:30" s="134" customFormat="1" ht="12.75" x14ac:dyDescent="0.2">
      <c r="A51" s="203"/>
      <c r="B51" s="126"/>
      <c r="C51" s="6"/>
      <c r="D51" s="156"/>
      <c r="E51" s="136"/>
      <c r="F51" s="136"/>
      <c r="G51" s="126"/>
      <c r="H51" s="188" t="s">
        <v>60</v>
      </c>
      <c r="I51" s="315"/>
      <c r="J51" s="189">
        <v>20</v>
      </c>
      <c r="K51" s="231"/>
      <c r="M51" s="321"/>
      <c r="N51" s="315"/>
      <c r="O51" s="391"/>
      <c r="P51" s="190"/>
      <c r="R51" s="203"/>
      <c r="Z51" s="126"/>
      <c r="AA51" s="126"/>
      <c r="AB51" s="126"/>
      <c r="AC51" s="126"/>
      <c r="AD51" s="126"/>
    </row>
    <row r="52" spans="1:30" s="134" customFormat="1" ht="14.25" x14ac:dyDescent="0.2">
      <c r="A52" s="203"/>
      <c r="C52" s="6"/>
      <c r="D52" s="135"/>
      <c r="E52" s="136"/>
      <c r="F52" s="136"/>
      <c r="G52" s="126"/>
      <c r="H52" s="188" t="s">
        <v>98</v>
      </c>
      <c r="I52" s="315"/>
      <c r="J52" s="189">
        <v>4</v>
      </c>
      <c r="K52" s="231"/>
      <c r="M52" s="321"/>
      <c r="N52" s="315"/>
      <c r="O52" s="391"/>
      <c r="P52" s="190"/>
      <c r="R52" s="203"/>
      <c r="Z52" s="126"/>
      <c r="AA52" s="126"/>
      <c r="AB52" s="126"/>
      <c r="AC52" s="126"/>
      <c r="AD52" s="126"/>
    </row>
    <row r="53" spans="1:30" s="134" customFormat="1" ht="12.75" x14ac:dyDescent="0.2">
      <c r="A53" s="203"/>
      <c r="C53" s="126"/>
      <c r="D53" s="126"/>
      <c r="E53" s="136"/>
      <c r="F53" s="136"/>
      <c r="G53" s="126"/>
      <c r="H53" s="191" t="s">
        <v>59</v>
      </c>
      <c r="I53" s="316"/>
      <c r="J53" s="220">
        <v>0.05</v>
      </c>
      <c r="K53" s="232"/>
      <c r="M53" s="321"/>
      <c r="N53" s="315"/>
      <c r="O53" s="391"/>
      <c r="P53" s="190"/>
      <c r="R53" s="203"/>
    </row>
    <row r="54" spans="1:30" s="134" customFormat="1" ht="12.75" x14ac:dyDescent="0.2">
      <c r="A54" s="203"/>
      <c r="C54" s="126"/>
      <c r="D54" s="126"/>
      <c r="E54" s="136"/>
      <c r="F54" s="136"/>
      <c r="G54" s="126"/>
      <c r="H54" s="208" t="s">
        <v>122</v>
      </c>
      <c r="I54" s="208"/>
      <c r="J54" s="181"/>
      <c r="K54" s="181"/>
      <c r="M54" s="321"/>
      <c r="N54" s="315"/>
      <c r="O54" s="228"/>
      <c r="P54" s="190"/>
      <c r="R54" s="203"/>
    </row>
    <row r="55" spans="1:30" s="134" customFormat="1" ht="12.75" x14ac:dyDescent="0.2">
      <c r="A55" s="203"/>
      <c r="C55" s="126"/>
      <c r="D55" s="126"/>
      <c r="E55" s="136"/>
      <c r="F55" s="136"/>
      <c r="G55" s="126"/>
      <c r="M55" s="188"/>
      <c r="N55" s="189"/>
      <c r="O55" s="228"/>
      <c r="P55" s="190"/>
      <c r="R55" s="203"/>
    </row>
    <row r="56" spans="1:30" s="134" customFormat="1" ht="12.75" x14ac:dyDescent="0.2">
      <c r="A56" s="203"/>
      <c r="C56" s="237" t="s">
        <v>36</v>
      </c>
      <c r="D56" s="238"/>
      <c r="E56" s="238"/>
      <c r="F56" s="238"/>
      <c r="G56" s="238"/>
      <c r="H56" s="238"/>
      <c r="I56" s="238"/>
      <c r="J56" s="238"/>
      <c r="K56" s="239"/>
      <c r="M56" s="188"/>
      <c r="N56" s="189"/>
      <c r="O56" s="228"/>
      <c r="P56" s="190"/>
      <c r="R56" s="203"/>
    </row>
    <row r="57" spans="1:30" s="134" customFormat="1" ht="12.75" x14ac:dyDescent="0.2">
      <c r="A57" s="203"/>
      <c r="C57" s="251"/>
      <c r="D57" s="39"/>
      <c r="E57" s="39"/>
      <c r="F57" s="39"/>
      <c r="G57" s="39"/>
      <c r="H57" s="39"/>
      <c r="I57" s="39"/>
      <c r="J57" s="39"/>
      <c r="K57" s="252"/>
      <c r="M57" s="188"/>
      <c r="N57" s="189"/>
      <c r="O57" s="228"/>
      <c r="P57" s="190"/>
      <c r="R57" s="203"/>
    </row>
    <row r="58" spans="1:30" s="134" customFormat="1" ht="12.75" x14ac:dyDescent="0.2">
      <c r="A58" s="203"/>
      <c r="C58" s="354" t="s">
        <v>163</v>
      </c>
      <c r="D58" s="353"/>
      <c r="E58" s="353"/>
      <c r="F58" s="353"/>
      <c r="G58" s="353"/>
      <c r="H58" s="347"/>
      <c r="I58" s="353" t="s">
        <v>161</v>
      </c>
      <c r="J58" s="358">
        <f>'[1]TI-berekening 2016'!$M$44</f>
        <v>655958144.59628773</v>
      </c>
      <c r="K58" s="241"/>
      <c r="M58" s="191"/>
      <c r="N58" s="192"/>
      <c r="O58" s="229"/>
      <c r="P58" s="193"/>
      <c r="R58" s="203"/>
    </row>
    <row r="59" spans="1:30" s="134" customFormat="1" ht="12.75" x14ac:dyDescent="0.2">
      <c r="A59" s="203"/>
      <c r="C59" s="355"/>
      <c r="D59" s="353"/>
      <c r="E59" s="353"/>
      <c r="F59" s="353"/>
      <c r="G59" s="353"/>
      <c r="H59" s="347"/>
      <c r="I59" s="353"/>
      <c r="J59" s="126"/>
      <c r="K59" s="140"/>
      <c r="M59" s="223"/>
      <c r="N59" s="223"/>
      <c r="O59" s="223"/>
      <c r="P59" s="181"/>
      <c r="R59" s="203"/>
    </row>
    <row r="60" spans="1:30" s="134" customFormat="1" ht="12.75" x14ac:dyDescent="0.2">
      <c r="A60" s="203"/>
      <c r="C60" s="354" t="s">
        <v>164</v>
      </c>
      <c r="D60" s="353"/>
      <c r="E60" s="353"/>
      <c r="F60" s="353"/>
      <c r="G60" s="353"/>
      <c r="H60" s="347"/>
      <c r="I60" s="353" t="s">
        <v>161</v>
      </c>
      <c r="J60" s="233">
        <f>SUMPRODUCT(E5:E41,D5:D41)+SUMPRODUCT(J8:J44,I8:I44)+SUMPRODUCT(N5:N77,O5:O77)</f>
        <v>655958144.27399886</v>
      </c>
      <c r="K60" s="140"/>
      <c r="M60" s="221" t="s">
        <v>21</v>
      </c>
      <c r="N60" s="183" t="s">
        <v>124</v>
      </c>
      <c r="O60" s="197" t="s">
        <v>113</v>
      </c>
      <c r="P60" s="184"/>
      <c r="R60" s="203"/>
    </row>
    <row r="61" spans="1:30" s="134" customFormat="1" ht="12.75" x14ac:dyDescent="0.2">
      <c r="A61" s="203"/>
      <c r="C61" s="253"/>
      <c r="D61" s="128"/>
      <c r="E61" s="128"/>
      <c r="F61" s="128"/>
      <c r="G61" s="128"/>
      <c r="H61" s="128"/>
      <c r="I61" s="126"/>
      <c r="J61" s="126"/>
      <c r="K61" s="140"/>
      <c r="M61" s="320" t="s">
        <v>142</v>
      </c>
      <c r="N61" s="314">
        <v>4231.3544438003282</v>
      </c>
      <c r="O61" s="366">
        <v>20.100000000000001</v>
      </c>
      <c r="P61" s="187"/>
      <c r="R61" s="203"/>
    </row>
    <row r="62" spans="1:30" s="134" customFormat="1" ht="12.75" x14ac:dyDescent="0.2">
      <c r="A62" s="203"/>
      <c r="C62" s="254" t="s">
        <v>97</v>
      </c>
      <c r="D62" s="126"/>
      <c r="E62" s="126"/>
      <c r="F62" s="126"/>
      <c r="G62" s="126"/>
      <c r="H62" s="126"/>
      <c r="I62" s="234"/>
      <c r="J62" s="234" t="str">
        <f>IF(J60&gt;J58, "TARIEVENVOORSTEL VOLDOET NIET", "TARIEVENVOORSTEL VOLDOET")</f>
        <v>TARIEVENVOORSTEL VOLDOET</v>
      </c>
      <c r="K62" s="140"/>
      <c r="M62" s="321" t="s">
        <v>143</v>
      </c>
      <c r="N62" s="315">
        <v>13814.53699958082</v>
      </c>
      <c r="O62" s="366">
        <v>25.85</v>
      </c>
      <c r="P62" s="190"/>
      <c r="R62" s="203"/>
    </row>
    <row r="63" spans="1:30" s="134" customFormat="1" ht="12.75" x14ac:dyDescent="0.2">
      <c r="A63" s="203"/>
      <c r="C63" s="255"/>
      <c r="D63" s="245"/>
      <c r="E63" s="245"/>
      <c r="F63" s="245"/>
      <c r="G63" s="245"/>
      <c r="H63" s="245"/>
      <c r="I63" s="245"/>
      <c r="J63" s="245"/>
      <c r="K63" s="246"/>
      <c r="M63" s="321" t="s">
        <v>135</v>
      </c>
      <c r="N63" s="315">
        <v>6458.9295998998678</v>
      </c>
      <c r="O63" s="366">
        <v>31.98</v>
      </c>
      <c r="P63" s="190"/>
      <c r="R63" s="203"/>
    </row>
    <row r="64" spans="1:30" s="134" customFormat="1" ht="12.75" x14ac:dyDescent="0.2">
      <c r="A64" s="203"/>
      <c r="C64" s="126"/>
      <c r="D64" s="126"/>
      <c r="E64" s="136"/>
      <c r="F64" s="136"/>
      <c r="G64" s="126"/>
      <c r="H64" s="6"/>
      <c r="I64" s="212"/>
      <c r="J64" s="133"/>
      <c r="K64" s="133"/>
      <c r="M64" s="321" t="s">
        <v>144</v>
      </c>
      <c r="N64" s="315">
        <v>7381.7168542731224</v>
      </c>
      <c r="O64" s="366">
        <v>31.98</v>
      </c>
      <c r="P64" s="190"/>
      <c r="R64" s="203"/>
    </row>
    <row r="65" spans="1:18" s="134" customFormat="1" ht="12.75" x14ac:dyDescent="0.2">
      <c r="A65" s="203"/>
      <c r="C65" s="237" t="s">
        <v>115</v>
      </c>
      <c r="D65" s="238"/>
      <c r="E65" s="238"/>
      <c r="F65" s="238"/>
      <c r="G65" s="238"/>
      <c r="H65" s="238"/>
      <c r="I65" s="238"/>
      <c r="J65" s="238"/>
      <c r="K65" s="239"/>
      <c r="L65" s="126"/>
      <c r="M65" s="321" t="s">
        <v>145</v>
      </c>
      <c r="N65" s="315">
        <v>8252.0194109525837</v>
      </c>
      <c r="O65" s="366">
        <v>34.4</v>
      </c>
      <c r="P65" s="190"/>
      <c r="R65" s="203"/>
    </row>
    <row r="66" spans="1:18" s="134" customFormat="1" ht="12.75" x14ac:dyDescent="0.2">
      <c r="A66" s="203"/>
      <c r="C66" s="247"/>
      <c r="D66" s="39"/>
      <c r="E66" s="39"/>
      <c r="F66" s="39"/>
      <c r="G66" s="39"/>
      <c r="H66" s="39"/>
      <c r="I66" s="39"/>
      <c r="J66" s="126"/>
      <c r="K66" s="140"/>
      <c r="L66" s="126"/>
      <c r="M66" s="321" t="s">
        <v>146</v>
      </c>
      <c r="N66" s="315">
        <v>11404.616472385116</v>
      </c>
      <c r="O66" s="366">
        <v>45.14</v>
      </c>
      <c r="P66" s="190"/>
      <c r="R66" s="203"/>
    </row>
    <row r="67" spans="1:18" s="134" customFormat="1" ht="12.75" x14ac:dyDescent="0.2">
      <c r="A67" s="203"/>
      <c r="C67" s="242" t="s">
        <v>34</v>
      </c>
      <c r="D67" s="38"/>
      <c r="E67" s="38"/>
      <c r="F67" s="38"/>
      <c r="G67" s="38"/>
      <c r="H67" s="38"/>
      <c r="J67" s="324">
        <v>8128313606.7040253</v>
      </c>
      <c r="K67" s="256"/>
      <c r="L67" s="126"/>
      <c r="M67" s="321" t="s">
        <v>147</v>
      </c>
      <c r="N67" s="315">
        <v>31661.321808967768</v>
      </c>
      <c r="O67" s="366">
        <v>46.79</v>
      </c>
      <c r="P67" s="190"/>
      <c r="R67" s="203"/>
    </row>
    <row r="68" spans="1:18" s="134" customFormat="1" ht="12.75" x14ac:dyDescent="0.2">
      <c r="A68" s="203"/>
      <c r="C68" s="248"/>
      <c r="D68" s="38"/>
      <c r="E68" s="38"/>
      <c r="F68" s="38"/>
      <c r="G68" s="38"/>
      <c r="H68" s="38"/>
      <c r="J68" s="235"/>
      <c r="K68" s="257"/>
      <c r="L68" s="126"/>
      <c r="M68" s="321" t="s">
        <v>148</v>
      </c>
      <c r="N68" s="315">
        <v>4732.4849809970201</v>
      </c>
      <c r="O68" s="366">
        <v>76.44</v>
      </c>
      <c r="P68" s="190"/>
      <c r="R68" s="203"/>
    </row>
    <row r="69" spans="1:18" s="134" customFormat="1" ht="12.75" x14ac:dyDescent="0.2">
      <c r="A69" s="203"/>
      <c r="C69" s="243" t="s">
        <v>35</v>
      </c>
      <c r="D69" s="38"/>
      <c r="E69" s="38"/>
      <c r="F69" s="38"/>
      <c r="G69" s="38"/>
      <c r="H69" s="38"/>
      <c r="J69" s="236">
        <f>SUM(D5:D41,I5:I44,N6:N77)</f>
        <v>8123503226.6745243</v>
      </c>
      <c r="K69" s="240"/>
      <c r="L69" s="126"/>
      <c r="M69" s="321" t="s">
        <v>149</v>
      </c>
      <c r="N69" s="315">
        <v>1389.0358461982996</v>
      </c>
      <c r="O69" s="366">
        <v>86.63</v>
      </c>
      <c r="P69" s="190"/>
      <c r="R69" s="203"/>
    </row>
    <row r="70" spans="1:18" s="134" customFormat="1" ht="12.75" x14ac:dyDescent="0.2">
      <c r="A70" s="203"/>
      <c r="C70" s="139"/>
      <c r="D70" s="126"/>
      <c r="E70" s="126"/>
      <c r="F70" s="126"/>
      <c r="G70" s="126"/>
      <c r="H70" s="126"/>
      <c r="J70" s="126"/>
      <c r="K70" s="140"/>
      <c r="L70" s="126"/>
      <c r="M70" s="321" t="s">
        <v>150</v>
      </c>
      <c r="N70" s="315">
        <v>960.22256958529033</v>
      </c>
      <c r="O70" s="366">
        <v>92</v>
      </c>
      <c r="P70" s="190"/>
      <c r="R70" s="203"/>
    </row>
    <row r="71" spans="1:18" s="134" customFormat="1" ht="12.75" x14ac:dyDescent="0.2">
      <c r="A71" s="203"/>
      <c r="C71" s="242" t="s">
        <v>23</v>
      </c>
      <c r="D71" s="38"/>
      <c r="E71" s="38"/>
      <c r="F71" s="38"/>
      <c r="G71" s="38"/>
      <c r="H71" s="38"/>
      <c r="J71" s="234" t="str">
        <f>IF(J69&gt;J67, "REKENVOLUME VOLDOET NIET", "REKENVOLUME VOLDOET")</f>
        <v>REKENVOLUME VOLDOET</v>
      </c>
      <c r="K71" s="258"/>
      <c r="L71" s="126"/>
      <c r="M71" s="321" t="s">
        <v>140</v>
      </c>
      <c r="N71" s="315">
        <v>1720.5758294658251</v>
      </c>
      <c r="O71" s="366">
        <v>123.44</v>
      </c>
      <c r="P71" s="190"/>
      <c r="R71" s="203"/>
    </row>
    <row r="72" spans="1:18" s="134" customFormat="1" ht="12.75" x14ac:dyDescent="0.2">
      <c r="A72" s="203"/>
      <c r="C72" s="249"/>
      <c r="D72" s="250"/>
      <c r="E72" s="250"/>
      <c r="F72" s="250"/>
      <c r="G72" s="250"/>
      <c r="H72" s="250"/>
      <c r="I72" s="250"/>
      <c r="J72" s="245"/>
      <c r="K72" s="246"/>
      <c r="L72" s="126"/>
      <c r="M72" s="321" t="s">
        <v>141</v>
      </c>
      <c r="N72" s="315">
        <v>6713.6128892279376</v>
      </c>
      <c r="O72" s="366">
        <v>140.30000000000001</v>
      </c>
      <c r="P72" s="190"/>
      <c r="R72" s="203"/>
    </row>
    <row r="73" spans="1:18" s="134" customFormat="1" ht="12.75" x14ac:dyDescent="0.2">
      <c r="A73" s="203"/>
      <c r="E73" s="141"/>
      <c r="F73" s="141"/>
      <c r="K73" s="263"/>
      <c r="M73" s="321"/>
      <c r="N73" s="315"/>
      <c r="O73" s="228"/>
      <c r="P73" s="190"/>
      <c r="R73" s="203"/>
    </row>
    <row r="74" spans="1:18" s="134" customFormat="1" ht="12.75" x14ac:dyDescent="0.2">
      <c r="A74" s="203"/>
      <c r="C74" s="237" t="s">
        <v>88</v>
      </c>
      <c r="D74" s="238"/>
      <c r="E74" s="238"/>
      <c r="F74" s="238"/>
      <c r="G74" s="238"/>
      <c r="H74" s="238"/>
      <c r="I74" s="238"/>
      <c r="J74" s="238"/>
      <c r="K74" s="262"/>
      <c r="M74" s="321"/>
      <c r="N74" s="315"/>
      <c r="O74" s="228"/>
      <c r="P74" s="190"/>
      <c r="R74" s="203"/>
    </row>
    <row r="75" spans="1:18" s="134" customFormat="1" ht="12.75" x14ac:dyDescent="0.2">
      <c r="A75" s="203"/>
      <c r="C75" s="139"/>
      <c r="D75" s="126"/>
      <c r="E75" s="126"/>
      <c r="F75" s="126"/>
      <c r="G75" s="126"/>
      <c r="H75" s="126"/>
      <c r="I75" s="126"/>
      <c r="J75" s="126"/>
      <c r="K75" s="140"/>
      <c r="M75" s="188"/>
      <c r="N75" s="322"/>
      <c r="O75" s="228"/>
      <c r="P75" s="190"/>
      <c r="R75" s="203"/>
    </row>
    <row r="76" spans="1:18" s="32" customFormat="1" ht="12.75" x14ac:dyDescent="0.2">
      <c r="A76" s="199"/>
      <c r="C76" s="350" t="s">
        <v>171</v>
      </c>
      <c r="D76" s="101"/>
      <c r="E76" s="349"/>
      <c r="F76" s="349"/>
      <c r="G76" s="349"/>
      <c r="H76" s="349"/>
      <c r="I76" s="353" t="s">
        <v>153</v>
      </c>
      <c r="J76" s="359">
        <v>634541508.64187634</v>
      </c>
      <c r="K76" s="256"/>
      <c r="M76" s="188"/>
      <c r="N76" s="322"/>
      <c r="O76" s="228"/>
      <c r="P76" s="190"/>
      <c r="R76" s="199"/>
    </row>
    <row r="77" spans="1:18" s="32" customFormat="1" ht="13.5" customHeight="1" x14ac:dyDescent="0.2">
      <c r="A77" s="199"/>
      <c r="C77" s="350" t="s">
        <v>99</v>
      </c>
      <c r="D77" s="351"/>
      <c r="E77" s="349"/>
      <c r="F77" s="349"/>
      <c r="G77" s="349"/>
      <c r="H77" s="349"/>
      <c r="I77" s="353" t="s">
        <v>153</v>
      </c>
      <c r="J77" s="324">
        <v>42062452.398989633</v>
      </c>
      <c r="K77" s="257"/>
      <c r="L77" s="34"/>
      <c r="M77" s="191"/>
      <c r="N77" s="323"/>
      <c r="O77" s="229"/>
      <c r="P77" s="193"/>
      <c r="R77" s="199"/>
    </row>
    <row r="78" spans="1:18" s="32" customFormat="1" ht="13.5" customHeight="1" x14ac:dyDescent="0.2">
      <c r="A78" s="199"/>
      <c r="C78" s="350" t="s">
        <v>154</v>
      </c>
      <c r="D78" s="101"/>
      <c r="E78" s="349"/>
      <c r="F78" s="349"/>
      <c r="G78" s="349"/>
      <c r="H78" s="349"/>
      <c r="I78" s="353" t="s">
        <v>153</v>
      </c>
      <c r="J78" s="325">
        <f>J76-J77</f>
        <v>592479056.24288666</v>
      </c>
      <c r="K78" s="240"/>
      <c r="L78" s="34"/>
      <c r="M78" s="224"/>
      <c r="N78" s="225"/>
      <c r="O78" s="226"/>
      <c r="P78" s="224"/>
      <c r="R78" s="199"/>
    </row>
    <row r="79" spans="1:18" s="32" customFormat="1" ht="13.5" customHeight="1" x14ac:dyDescent="0.2">
      <c r="A79" s="199"/>
      <c r="C79" s="352"/>
      <c r="D79" s="353"/>
      <c r="E79" s="353"/>
      <c r="F79" s="353"/>
      <c r="G79" s="353"/>
      <c r="H79" s="353"/>
      <c r="I79" s="353"/>
      <c r="J79" s="259"/>
      <c r="K79" s="140"/>
      <c r="L79" s="34"/>
      <c r="M79" s="224"/>
      <c r="N79" s="225"/>
      <c r="O79" s="226"/>
      <c r="P79" s="224"/>
      <c r="R79" s="199"/>
    </row>
    <row r="80" spans="1:18" s="126" customFormat="1" ht="13.5" customHeight="1" x14ac:dyDescent="0.2">
      <c r="A80" s="203"/>
      <c r="C80" s="350" t="s">
        <v>160</v>
      </c>
      <c r="D80" s="101"/>
      <c r="E80" s="349"/>
      <c r="F80" s="349"/>
      <c r="G80" s="349"/>
      <c r="H80" s="349"/>
      <c r="I80" s="353" t="s">
        <v>161</v>
      </c>
      <c r="J80" s="236">
        <f>J58</f>
        <v>655958144.59628773</v>
      </c>
      <c r="K80" s="258"/>
      <c r="Q80" s="35"/>
      <c r="R80" s="203"/>
    </row>
    <row r="81" spans="1:18" s="126" customFormat="1" ht="13.5" customHeight="1" x14ac:dyDescent="0.2">
      <c r="A81" s="203"/>
      <c r="C81" s="350" t="s">
        <v>99</v>
      </c>
      <c r="D81" s="351"/>
      <c r="E81" s="349"/>
      <c r="F81" s="349"/>
      <c r="G81" s="349"/>
      <c r="H81" s="349"/>
      <c r="I81" s="353" t="s">
        <v>161</v>
      </c>
      <c r="J81" s="324">
        <v>42062452.398989633</v>
      </c>
      <c r="K81" s="140"/>
      <c r="R81" s="203"/>
    </row>
    <row r="82" spans="1:18" s="126" customFormat="1" ht="13.5" customHeight="1" x14ac:dyDescent="0.2">
      <c r="A82" s="203"/>
      <c r="C82" s="350" t="s">
        <v>162</v>
      </c>
      <c r="D82" s="101"/>
      <c r="E82" s="349"/>
      <c r="F82" s="349"/>
      <c r="G82" s="349"/>
      <c r="H82" s="349"/>
      <c r="I82" s="353" t="s">
        <v>161</v>
      </c>
      <c r="J82" s="236">
        <f xml:space="preserve"> J80 - J81</f>
        <v>613895692.19729805</v>
      </c>
      <c r="K82" s="140"/>
      <c r="R82" s="203"/>
    </row>
    <row r="83" spans="1:18" s="126" customFormat="1" ht="13.5" customHeight="1" x14ac:dyDescent="0.2">
      <c r="A83" s="203"/>
      <c r="C83" s="242"/>
      <c r="D83" s="101"/>
      <c r="E83" s="129"/>
      <c r="F83" s="130"/>
      <c r="G83" s="129"/>
      <c r="H83" s="130"/>
      <c r="J83" s="260"/>
      <c r="K83" s="140"/>
      <c r="R83" s="203"/>
    </row>
    <row r="84" spans="1:18" s="126" customFormat="1" ht="13.5" customHeight="1" x14ac:dyDescent="0.2">
      <c r="A84" s="203"/>
      <c r="C84" s="243" t="s">
        <v>89</v>
      </c>
      <c r="D84" s="101"/>
      <c r="E84" s="129"/>
      <c r="F84" s="129"/>
      <c r="G84" s="129"/>
      <c r="H84" s="129"/>
      <c r="I84" s="126" t="s">
        <v>80</v>
      </c>
      <c r="J84" s="261">
        <f>(( J81 / J77) - 1)*100%</f>
        <v>0</v>
      </c>
      <c r="K84" s="140"/>
      <c r="R84" s="203"/>
    </row>
    <row r="85" spans="1:18" s="126" customFormat="1" ht="13.5" customHeight="1" x14ac:dyDescent="0.2">
      <c r="A85" s="203"/>
      <c r="C85" s="243" t="s">
        <v>90</v>
      </c>
      <c r="D85" s="101"/>
      <c r="E85" s="129"/>
      <c r="F85" s="129"/>
      <c r="G85" s="129"/>
      <c r="H85" s="129"/>
      <c r="I85" s="126" t="s">
        <v>80</v>
      </c>
      <c r="J85" s="261">
        <f>(( J82 / J78) - 1)*100%</f>
        <v>3.6147498765984443E-2</v>
      </c>
      <c r="K85" s="140"/>
      <c r="R85" s="203"/>
    </row>
    <row r="86" spans="1:18" s="126" customFormat="1" ht="13.5" customHeight="1" x14ac:dyDescent="0.2">
      <c r="A86" s="203"/>
      <c r="C86" s="244"/>
      <c r="D86" s="245"/>
      <c r="E86" s="245"/>
      <c r="F86" s="245"/>
      <c r="G86" s="245"/>
      <c r="H86" s="245"/>
      <c r="I86" s="245"/>
      <c r="J86" s="245"/>
      <c r="K86" s="246"/>
      <c r="R86" s="203"/>
    </row>
    <row r="87" spans="1:18" s="126" customFormat="1" ht="13.5" customHeight="1" x14ac:dyDescent="0.2">
      <c r="A87" s="203"/>
      <c r="C87" s="36"/>
      <c r="D87" s="36"/>
      <c r="E87" s="128"/>
      <c r="F87" s="125"/>
      <c r="G87" s="128"/>
      <c r="H87" s="124"/>
      <c r="R87" s="203"/>
    </row>
    <row r="88" spans="1:18" ht="30" x14ac:dyDescent="0.4">
      <c r="A88" s="199"/>
      <c r="B88" s="199"/>
      <c r="C88" s="201"/>
      <c r="D88" s="201"/>
      <c r="E88" s="200"/>
      <c r="F88" s="201"/>
      <c r="G88" s="201"/>
      <c r="H88" s="201"/>
      <c r="I88" s="201"/>
      <c r="J88" s="201"/>
      <c r="K88" s="201"/>
      <c r="L88" s="201"/>
      <c r="M88" s="201"/>
      <c r="N88" s="199"/>
      <c r="O88" s="202"/>
      <c r="P88" s="202"/>
      <c r="Q88" s="199"/>
      <c r="R88" s="199"/>
    </row>
    <row r="89" spans="1:18" x14ac:dyDescent="0.2">
      <c r="A89" s="32"/>
      <c r="J89" s="41"/>
      <c r="R89" s="32"/>
    </row>
    <row r="90" spans="1:18" x14ac:dyDescent="0.2">
      <c r="A90" s="32"/>
      <c r="R90" s="32"/>
    </row>
    <row r="91" spans="1:18" x14ac:dyDescent="0.2">
      <c r="R91" s="32"/>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Q11" sqref="Q11"/>
    </sheetView>
  </sheetViews>
  <sheetFormatPr defaultRowHeight="12.75" x14ac:dyDescent="0.2"/>
  <cols>
    <col min="1" max="2" width="9.140625" style="5"/>
    <col min="3" max="3" width="7" style="5" customWidth="1"/>
    <col min="4" max="5" width="9.140625" style="5"/>
    <col min="6" max="6" width="13.85546875" style="5" customWidth="1"/>
    <col min="7" max="16384" width="9.140625" style="5"/>
  </cols>
  <sheetData>
    <row r="1" spans="1:13" ht="30" x14ac:dyDescent="0.35">
      <c r="A1" s="199"/>
      <c r="B1" s="200"/>
      <c r="C1" s="200" t="s">
        <v>50</v>
      </c>
      <c r="D1" s="200"/>
      <c r="E1" s="306"/>
      <c r="F1" s="306"/>
      <c r="G1" s="306"/>
      <c r="H1" s="306"/>
      <c r="I1" s="306"/>
      <c r="J1" s="306"/>
      <c r="K1" s="306"/>
      <c r="L1" s="306"/>
      <c r="M1" s="306"/>
    </row>
    <row r="2" spans="1:13" ht="20.25" x14ac:dyDescent="0.3">
      <c r="A2" s="199"/>
      <c r="B2" s="37"/>
      <c r="C2" s="47"/>
      <c r="D2" s="47"/>
      <c r="E2" s="47"/>
      <c r="F2" s="47"/>
      <c r="G2" s="47"/>
      <c r="H2" s="48"/>
      <c r="I2" s="48"/>
      <c r="M2" s="199"/>
    </row>
    <row r="3" spans="1:13" x14ac:dyDescent="0.2">
      <c r="A3" s="204"/>
      <c r="B3" s="49"/>
      <c r="C3" s="310" t="s">
        <v>51</v>
      </c>
      <c r="D3" s="310"/>
      <c r="E3" s="310"/>
      <c r="F3" s="310"/>
      <c r="G3" s="310"/>
      <c r="H3" s="310" t="s">
        <v>52</v>
      </c>
      <c r="I3" s="310"/>
      <c r="J3" s="310"/>
      <c r="K3" s="310"/>
      <c r="M3" s="204"/>
    </row>
    <row r="4" spans="1:13" x14ac:dyDescent="0.2">
      <c r="A4" s="204"/>
      <c r="B4" s="50"/>
      <c r="C4" s="311"/>
      <c r="D4" s="311"/>
      <c r="E4" s="311"/>
      <c r="F4" s="312"/>
      <c r="G4" s="312"/>
      <c r="H4" s="311"/>
      <c r="I4" s="48"/>
      <c r="J4" s="48"/>
      <c r="K4" s="48"/>
      <c r="M4" s="204"/>
    </row>
    <row r="5" spans="1:13" x14ac:dyDescent="0.2">
      <c r="A5" s="204"/>
      <c r="B5" s="37"/>
      <c r="C5" s="160" t="s">
        <v>11</v>
      </c>
      <c r="D5" s="161"/>
      <c r="E5" s="157"/>
      <c r="F5" s="159"/>
      <c r="G5" s="159"/>
      <c r="H5" s="372" t="s">
        <v>176</v>
      </c>
      <c r="I5" s="62"/>
      <c r="J5" s="62"/>
      <c r="K5" s="162"/>
      <c r="M5" s="204"/>
    </row>
    <row r="6" spans="1:13" x14ac:dyDescent="0.2">
      <c r="A6" s="204"/>
      <c r="B6" s="37"/>
      <c r="C6" s="163" t="s">
        <v>12</v>
      </c>
      <c r="D6" s="45"/>
      <c r="E6" s="54"/>
      <c r="F6" s="52"/>
      <c r="G6" s="52"/>
      <c r="H6" s="373" t="s">
        <v>176</v>
      </c>
      <c r="I6" s="53"/>
      <c r="J6" s="53"/>
      <c r="K6" s="164"/>
      <c r="M6" s="204"/>
    </row>
    <row r="7" spans="1:13" x14ac:dyDescent="0.2">
      <c r="A7" s="204"/>
      <c r="B7" s="37"/>
      <c r="C7" s="163" t="s">
        <v>13</v>
      </c>
      <c r="D7" s="45"/>
      <c r="E7" s="54"/>
      <c r="F7" s="52"/>
      <c r="G7" s="52"/>
      <c r="H7" s="373" t="s">
        <v>176</v>
      </c>
      <c r="I7" s="53"/>
      <c r="J7" s="53"/>
      <c r="K7" s="164"/>
      <c r="M7" s="204"/>
    </row>
    <row r="8" spans="1:13" x14ac:dyDescent="0.2">
      <c r="A8" s="204"/>
      <c r="B8" s="37"/>
      <c r="C8" s="163" t="s">
        <v>14</v>
      </c>
      <c r="D8" s="45"/>
      <c r="E8" s="54"/>
      <c r="F8" s="52"/>
      <c r="G8" s="52"/>
      <c r="H8" s="373" t="s">
        <v>176</v>
      </c>
      <c r="I8" s="53"/>
      <c r="J8" s="53"/>
      <c r="K8" s="164"/>
      <c r="M8" s="204"/>
    </row>
    <row r="9" spans="1:13" x14ac:dyDescent="0.2">
      <c r="A9" s="204"/>
      <c r="B9" s="37"/>
      <c r="C9" s="163" t="s">
        <v>15</v>
      </c>
      <c r="D9" s="45"/>
      <c r="E9" s="54"/>
      <c r="F9" s="52"/>
      <c r="G9" s="52"/>
      <c r="H9" s="373" t="s">
        <v>176</v>
      </c>
      <c r="I9" s="53"/>
      <c r="J9" s="53"/>
      <c r="K9" s="164"/>
      <c r="M9" s="204"/>
    </row>
    <row r="10" spans="1:13" x14ac:dyDescent="0.2">
      <c r="A10" s="204"/>
      <c r="B10" s="37"/>
      <c r="C10" s="165" t="s">
        <v>16</v>
      </c>
      <c r="D10" s="55"/>
      <c r="E10" s="56"/>
      <c r="F10" s="57"/>
      <c r="G10" s="57"/>
      <c r="H10" s="374" t="s">
        <v>176</v>
      </c>
      <c r="I10" s="58"/>
      <c r="J10" s="58"/>
      <c r="K10" s="166"/>
      <c r="M10" s="204"/>
    </row>
    <row r="11" spans="1:13" x14ac:dyDescent="0.2">
      <c r="A11" s="204"/>
      <c r="B11" s="37"/>
      <c r="C11" s="61"/>
      <c r="D11" s="157"/>
      <c r="E11" s="158"/>
      <c r="F11" s="159"/>
      <c r="G11" s="159"/>
      <c r="H11" s="375"/>
      <c r="I11" s="1"/>
      <c r="J11" s="1"/>
      <c r="K11" s="1"/>
      <c r="M11" s="204"/>
    </row>
    <row r="12" spans="1:13" x14ac:dyDescent="0.2">
      <c r="A12" s="204"/>
      <c r="B12" s="37"/>
      <c r="C12" s="160"/>
      <c r="D12" s="157"/>
      <c r="E12" s="158"/>
      <c r="F12" s="159"/>
      <c r="G12" s="159"/>
      <c r="H12" s="376"/>
      <c r="I12" s="159"/>
      <c r="J12" s="159"/>
      <c r="K12" s="167"/>
      <c r="M12" s="204"/>
    </row>
    <row r="13" spans="1:13" x14ac:dyDescent="0.2">
      <c r="A13" s="204"/>
      <c r="B13" s="48"/>
      <c r="C13" s="163" t="s">
        <v>83</v>
      </c>
      <c r="D13" s="48"/>
      <c r="E13" s="48"/>
      <c r="F13" s="48"/>
      <c r="G13" s="48"/>
      <c r="H13" s="373" t="s">
        <v>177</v>
      </c>
      <c r="I13" s="53"/>
      <c r="J13" s="53"/>
      <c r="K13" s="164"/>
      <c r="M13" s="204"/>
    </row>
    <row r="14" spans="1:13" x14ac:dyDescent="0.2">
      <c r="A14" s="204"/>
      <c r="B14" s="48"/>
      <c r="C14" s="165" t="s">
        <v>17</v>
      </c>
      <c r="D14" s="60"/>
      <c r="E14" s="60"/>
      <c r="F14" s="60"/>
      <c r="G14" s="60"/>
      <c r="H14" s="374" t="s">
        <v>178</v>
      </c>
      <c r="I14" s="58"/>
      <c r="J14" s="58"/>
      <c r="K14" s="166"/>
      <c r="M14" s="204"/>
    </row>
    <row r="15" spans="1:13" x14ac:dyDescent="0.2">
      <c r="A15" s="204"/>
      <c r="B15" s="48"/>
      <c r="C15" s="1"/>
      <c r="D15" s="1"/>
      <c r="E15" s="1"/>
      <c r="F15" s="1"/>
      <c r="G15" s="1"/>
      <c r="H15" s="377"/>
      <c r="I15" s="1"/>
      <c r="J15" s="1"/>
      <c r="K15" s="1"/>
      <c r="M15" s="204"/>
    </row>
    <row r="16" spans="1:13" x14ac:dyDescent="0.2">
      <c r="A16" s="204"/>
      <c r="B16" s="48"/>
      <c r="C16" s="168" t="s">
        <v>18</v>
      </c>
      <c r="D16" s="59"/>
      <c r="E16" s="59"/>
      <c r="F16" s="59"/>
      <c r="G16" s="59"/>
      <c r="H16" s="378" t="s">
        <v>179</v>
      </c>
      <c r="I16" s="169"/>
      <c r="J16" s="169"/>
      <c r="K16" s="170"/>
      <c r="M16" s="204"/>
    </row>
    <row r="17" spans="1:13" x14ac:dyDescent="0.2">
      <c r="A17" s="204"/>
      <c r="B17" s="48"/>
      <c r="C17" s="1"/>
      <c r="D17" s="1"/>
      <c r="E17" s="1"/>
      <c r="F17" s="1"/>
      <c r="G17" s="1"/>
      <c r="H17" s="1"/>
      <c r="I17" s="1"/>
      <c r="J17" s="1"/>
      <c r="K17" s="1"/>
      <c r="M17" s="204"/>
    </row>
    <row r="18" spans="1:13" x14ac:dyDescent="0.2">
      <c r="A18" s="204"/>
      <c r="B18" s="49"/>
      <c r="C18" s="237" t="s">
        <v>66</v>
      </c>
      <c r="D18" s="238"/>
      <c r="E18" s="238"/>
      <c r="F18" s="238"/>
      <c r="G18" s="238"/>
      <c r="H18" s="238"/>
      <c r="I18" s="238"/>
      <c r="J18" s="238"/>
      <c r="K18" s="239"/>
      <c r="M18" s="204"/>
    </row>
    <row r="19" spans="1:13" x14ac:dyDescent="0.2">
      <c r="A19" s="204"/>
      <c r="B19" s="48"/>
      <c r="C19" s="171" t="s">
        <v>63</v>
      </c>
      <c r="D19" s="48"/>
      <c r="E19" s="48"/>
      <c r="F19" s="48"/>
      <c r="G19" s="48"/>
      <c r="H19" s="51"/>
      <c r="I19" s="48"/>
      <c r="J19" s="48"/>
      <c r="K19" s="172"/>
      <c r="M19" s="204"/>
    </row>
    <row r="20" spans="1:13" x14ac:dyDescent="0.2">
      <c r="A20" s="204"/>
      <c r="B20" s="48"/>
      <c r="C20" s="171" t="s">
        <v>62</v>
      </c>
      <c r="D20" s="48"/>
      <c r="E20" s="48"/>
      <c r="F20" s="48"/>
      <c r="G20" s="48"/>
      <c r="H20" s="51"/>
      <c r="I20" s="48"/>
      <c r="J20" s="48"/>
      <c r="K20" s="172"/>
      <c r="M20" s="204"/>
    </row>
    <row r="21" spans="1:13" x14ac:dyDescent="0.2">
      <c r="A21" s="204"/>
      <c r="B21" s="48"/>
      <c r="C21" s="171" t="s">
        <v>61</v>
      </c>
      <c r="D21" s="48"/>
      <c r="E21" s="48"/>
      <c r="F21" s="48"/>
      <c r="G21" s="48"/>
      <c r="H21" s="51"/>
      <c r="I21" s="48"/>
      <c r="J21" s="48"/>
      <c r="K21" s="172"/>
      <c r="M21" s="204"/>
    </row>
    <row r="22" spans="1:13" x14ac:dyDescent="0.2">
      <c r="A22" s="204"/>
      <c r="B22" s="48"/>
      <c r="C22" s="171" t="s">
        <v>60</v>
      </c>
      <c r="D22" s="48"/>
      <c r="E22" s="48"/>
      <c r="F22" s="48"/>
      <c r="G22" s="48"/>
      <c r="H22" s="51"/>
      <c r="I22" s="48"/>
      <c r="J22" s="48"/>
      <c r="K22" s="172"/>
      <c r="M22" s="204"/>
    </row>
    <row r="23" spans="1:13" x14ac:dyDescent="0.2">
      <c r="A23" s="204"/>
      <c r="B23" s="48"/>
      <c r="C23" s="171" t="s">
        <v>78</v>
      </c>
      <c r="D23" s="48"/>
      <c r="E23" s="48"/>
      <c r="F23" s="48"/>
      <c r="G23" s="48"/>
      <c r="H23" s="51"/>
      <c r="I23" s="48"/>
      <c r="J23" s="48"/>
      <c r="K23" s="172"/>
      <c r="M23" s="204"/>
    </row>
    <row r="24" spans="1:13" x14ac:dyDescent="0.2">
      <c r="A24" s="204"/>
      <c r="C24" s="173" t="s">
        <v>59</v>
      </c>
      <c r="D24" s="60"/>
      <c r="E24" s="60"/>
      <c r="F24" s="60"/>
      <c r="G24" s="60"/>
      <c r="H24" s="63"/>
      <c r="I24" s="60"/>
      <c r="J24" s="60"/>
      <c r="K24" s="174"/>
      <c r="M24" s="199"/>
    </row>
    <row r="25" spans="1:13" x14ac:dyDescent="0.2">
      <c r="A25" s="204"/>
      <c r="C25" s="46" t="s">
        <v>79</v>
      </c>
      <c r="D25" s="48"/>
      <c r="E25" s="48"/>
      <c r="F25" s="48"/>
      <c r="G25" s="48"/>
      <c r="H25" s="48"/>
      <c r="M25" s="204"/>
    </row>
    <row r="26" spans="1:13" x14ac:dyDescent="0.2">
      <c r="A26" s="204"/>
      <c r="C26" s="46"/>
      <c r="D26" s="48"/>
      <c r="E26" s="48"/>
      <c r="F26" s="48"/>
      <c r="G26" s="48"/>
      <c r="H26" s="48"/>
      <c r="M26" s="204"/>
    </row>
    <row r="27" spans="1:13" x14ac:dyDescent="0.2">
      <c r="A27" s="199"/>
      <c r="M27" s="199"/>
    </row>
    <row r="28" spans="1:13" ht="30" x14ac:dyDescent="0.35">
      <c r="A28" s="199"/>
      <c r="B28" s="200"/>
      <c r="C28" s="200"/>
      <c r="D28" s="306"/>
      <c r="E28" s="306"/>
      <c r="F28" s="306"/>
      <c r="G28" s="306"/>
      <c r="H28" s="306"/>
      <c r="I28" s="306"/>
      <c r="J28" s="306"/>
      <c r="K28" s="306"/>
      <c r="L28" s="306"/>
      <c r="M28" s="199"/>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election activeCell="H28" sqref="H28"/>
    </sheetView>
  </sheetViews>
  <sheetFormatPr defaultRowHeight="12.75" x14ac:dyDescent="0.2"/>
  <cols>
    <col min="1" max="2" width="4.42578125" style="64" customWidth="1"/>
    <col min="3" max="3" width="38" style="64" customWidth="1"/>
    <col min="4" max="4" width="6.5703125" style="64" customWidth="1"/>
    <col min="5" max="5" width="16.42578125" style="64" bestFit="1" customWidth="1"/>
    <col min="6" max="10" width="10.7109375" style="64" customWidth="1"/>
    <col min="11" max="16384" width="9.140625" style="64"/>
  </cols>
  <sheetData>
    <row r="1" spans="1:11" ht="30" x14ac:dyDescent="0.2">
      <c r="A1" s="307"/>
      <c r="B1" s="308"/>
      <c r="C1" s="308" t="s">
        <v>70</v>
      </c>
      <c r="D1" s="308"/>
      <c r="E1" s="308"/>
      <c r="F1" s="308"/>
      <c r="G1" s="308"/>
      <c r="H1" s="308"/>
      <c r="I1" s="308"/>
      <c r="J1" s="308"/>
      <c r="K1" s="307"/>
    </row>
    <row r="2" spans="1:11" x14ac:dyDescent="0.2">
      <c r="A2" s="307"/>
      <c r="B2" s="4"/>
      <c r="C2" s="4"/>
      <c r="K2" s="307"/>
    </row>
    <row r="3" spans="1:11" x14ac:dyDescent="0.2">
      <c r="A3" s="307"/>
      <c r="B3" s="4"/>
      <c r="K3" s="307"/>
    </row>
    <row r="4" spans="1:11" x14ac:dyDescent="0.2">
      <c r="A4" s="307"/>
      <c r="B4" s="4"/>
      <c r="C4" s="65" t="s">
        <v>20</v>
      </c>
      <c r="D4" s="66"/>
      <c r="E4" s="42" t="s">
        <v>165</v>
      </c>
      <c r="F4" s="43" t="s">
        <v>71</v>
      </c>
      <c r="G4" s="43" t="s">
        <v>72</v>
      </c>
      <c r="H4" s="43" t="s">
        <v>73</v>
      </c>
      <c r="I4" s="43" t="s">
        <v>74</v>
      </c>
      <c r="J4" s="67"/>
      <c r="K4" s="307"/>
    </row>
    <row r="5" spans="1:11" x14ac:dyDescent="0.2">
      <c r="A5" s="307"/>
      <c r="B5" s="4"/>
      <c r="C5" s="68" t="str">
        <f>Tarievenvoorstel!M37</f>
        <v>1*6 A op geschakeld net</v>
      </c>
      <c r="D5" s="69"/>
      <c r="E5" s="175">
        <f>Tarievenvoorstel!O37</f>
        <v>444.73</v>
      </c>
      <c r="F5" s="87">
        <v>169.16989838841843</v>
      </c>
      <c r="G5" s="87">
        <v>119.49765118819994</v>
      </c>
      <c r="H5" s="87">
        <v>156.06245042338159</v>
      </c>
      <c r="I5" s="90">
        <f t="shared" ref="I5:I21" si="0">(E5-F5-G5-H5)</f>
        <v>2.8421709430404007E-14</v>
      </c>
      <c r="J5" s="70"/>
      <c r="K5" s="307"/>
    </row>
    <row r="6" spans="1:11" x14ac:dyDescent="0.2">
      <c r="A6" s="307"/>
      <c r="B6" s="4"/>
      <c r="C6" s="68" t="str">
        <f>Tarievenvoorstel!M38</f>
        <v>&gt;1*6A t/m 3*25A</v>
      </c>
      <c r="D6" s="71"/>
      <c r="E6" s="176">
        <f>Tarievenvoorstel!O38</f>
        <v>555.62</v>
      </c>
      <c r="F6" s="89">
        <v>75.464548532913213</v>
      </c>
      <c r="G6" s="89">
        <v>258.10687972634895</v>
      </c>
      <c r="H6" s="89">
        <v>222.0485717407378</v>
      </c>
      <c r="I6" s="90">
        <f t="shared" si="0"/>
        <v>2.8421709430404007E-14</v>
      </c>
      <c r="J6" s="70"/>
      <c r="K6" s="307"/>
    </row>
    <row r="7" spans="1:11" x14ac:dyDescent="0.2">
      <c r="A7" s="307"/>
      <c r="B7" s="4"/>
      <c r="C7" s="68" t="str">
        <f>Tarievenvoorstel!M39</f>
        <v>&gt;3*25A en t/m 3*35A</v>
      </c>
      <c r="D7" s="71"/>
      <c r="E7" s="176">
        <f>Tarievenvoorstel!O39</f>
        <v>873.02</v>
      </c>
      <c r="F7" s="89">
        <v>127.08074532586474</v>
      </c>
      <c r="G7" s="89">
        <v>347.44982493973481</v>
      </c>
      <c r="H7" s="89">
        <v>398.48942973440052</v>
      </c>
      <c r="I7" s="90">
        <f t="shared" si="0"/>
        <v>-1.1368683772161603E-13</v>
      </c>
      <c r="J7" s="70"/>
      <c r="K7" s="307"/>
    </row>
    <row r="8" spans="1:11" x14ac:dyDescent="0.2">
      <c r="A8" s="307"/>
      <c r="B8" s="4"/>
      <c r="C8" s="68" t="str">
        <f>Tarievenvoorstel!M40</f>
        <v>&gt;3*35A en t/m 3*63A</v>
      </c>
      <c r="D8" s="71"/>
      <c r="E8" s="176">
        <f>Tarievenvoorstel!O40</f>
        <v>873.02</v>
      </c>
      <c r="F8" s="89">
        <v>137.36175212880445</v>
      </c>
      <c r="G8" s="89">
        <v>342.0318566482465</v>
      </c>
      <c r="H8" s="89">
        <v>393.626391222949</v>
      </c>
      <c r="I8" s="90">
        <f t="shared" si="0"/>
        <v>0</v>
      </c>
      <c r="J8" s="70"/>
      <c r="K8" s="307"/>
    </row>
    <row r="9" spans="1:11" x14ac:dyDescent="0.2">
      <c r="A9" s="307"/>
      <c r="B9" s="4"/>
      <c r="C9" s="68" t="str">
        <f>Tarievenvoorstel!M41</f>
        <v>&gt; 3*63 A t/m 3*80A</v>
      </c>
      <c r="D9" s="71"/>
      <c r="E9" s="176">
        <f>Tarievenvoorstel!O41</f>
        <v>1166.08</v>
      </c>
      <c r="F9" s="89">
        <v>152.82790499496247</v>
      </c>
      <c r="G9" s="89">
        <v>468.34527288448191</v>
      </c>
      <c r="H9" s="89">
        <v>544.90682212055549</v>
      </c>
      <c r="I9" s="90">
        <f t="shared" si="0"/>
        <v>1.1368683772161603E-13</v>
      </c>
      <c r="J9" s="70"/>
      <c r="K9" s="307"/>
    </row>
    <row r="10" spans="1:11" x14ac:dyDescent="0.2">
      <c r="A10" s="307"/>
      <c r="B10" s="4"/>
      <c r="C10" s="68" t="str">
        <f>Tarievenvoorstel!M42</f>
        <v>&gt;3*80A t/m 3*125 A</v>
      </c>
      <c r="D10" s="71"/>
      <c r="E10" s="176">
        <f>Tarievenvoorstel!O42</f>
        <v>3059.93</v>
      </c>
      <c r="F10" s="89">
        <v>210.61215515351057</v>
      </c>
      <c r="G10" s="89">
        <v>951.07996610397799</v>
      </c>
      <c r="H10" s="89">
        <v>1898.2378787425116</v>
      </c>
      <c r="I10" s="90">
        <f t="shared" si="0"/>
        <v>-4.5474735088646412E-13</v>
      </c>
      <c r="J10" s="70"/>
      <c r="K10" s="307"/>
    </row>
    <row r="11" spans="1:11" x14ac:dyDescent="0.2">
      <c r="A11" s="307"/>
      <c r="B11" s="4"/>
      <c r="C11" s="68" t="str">
        <f>Tarievenvoorstel!M43</f>
        <v>&gt;3*125 Amp t/m 175 kVA</v>
      </c>
      <c r="D11" s="71"/>
      <c r="E11" s="176">
        <f>Tarievenvoorstel!O43</f>
        <v>3844.76</v>
      </c>
      <c r="F11" s="89">
        <v>517.53774623369009</v>
      </c>
      <c r="G11" s="89">
        <v>1595.861832393437</v>
      </c>
      <c r="H11" s="89">
        <v>1731.3604213728736</v>
      </c>
      <c r="I11" s="90">
        <f t="shared" si="0"/>
        <v>-4.5474735088646412E-13</v>
      </c>
      <c r="J11" s="70"/>
      <c r="K11" s="307"/>
    </row>
    <row r="12" spans="1:11" x14ac:dyDescent="0.2">
      <c r="A12" s="307"/>
      <c r="B12" s="4"/>
      <c r="C12" s="68" t="str">
        <f>Tarievenvoorstel!M44</f>
        <v>&gt; 175kVA t/m 630kVA</v>
      </c>
      <c r="D12" s="71"/>
      <c r="E12" s="176">
        <f>Tarievenvoorstel!O44</f>
        <v>34391.08</v>
      </c>
      <c r="F12" s="89">
        <v>2872.8134448117721</v>
      </c>
      <c r="G12" s="89">
        <v>3452.2373272048026</v>
      </c>
      <c r="H12" s="89">
        <v>28066.029227983428</v>
      </c>
      <c r="I12" s="90">
        <f t="shared" si="0"/>
        <v>0</v>
      </c>
      <c r="J12" s="70"/>
      <c r="K12" s="307"/>
    </row>
    <row r="13" spans="1:11" x14ac:dyDescent="0.2">
      <c r="A13" s="307"/>
      <c r="B13" s="4"/>
      <c r="C13" s="68" t="str">
        <f>Tarievenvoorstel!M45</f>
        <v>&gt; 630kVA t/m 1.000kVA</v>
      </c>
      <c r="D13" s="71"/>
      <c r="E13" s="176">
        <f>Tarievenvoorstel!O45</f>
        <v>36432.699999999997</v>
      </c>
      <c r="F13" s="89">
        <v>3551.2229529196466</v>
      </c>
      <c r="G13" s="89">
        <v>2777.9405009366214</v>
      </c>
      <c r="H13" s="89">
        <v>30103.536546143732</v>
      </c>
      <c r="I13" s="90">
        <f t="shared" si="0"/>
        <v>-3.637978807091713E-12</v>
      </c>
      <c r="J13" s="70"/>
      <c r="K13" s="307"/>
    </row>
    <row r="14" spans="1:11" x14ac:dyDescent="0.2">
      <c r="A14" s="307"/>
      <c r="B14" s="4"/>
      <c r="C14" s="68" t="str">
        <f>Tarievenvoorstel!M46</f>
        <v>&gt; 1.000kVA t/m 1.750kVA</v>
      </c>
      <c r="D14" s="71"/>
      <c r="E14" s="176">
        <f>Tarievenvoorstel!O46</f>
        <v>43891.839999999997</v>
      </c>
      <c r="F14" s="89">
        <v>3643.4174461638481</v>
      </c>
      <c r="G14" s="89">
        <v>3500.8036526881319</v>
      </c>
      <c r="H14" s="89">
        <v>36747.618901148016</v>
      </c>
      <c r="I14" s="90">
        <f t="shared" si="0"/>
        <v>0</v>
      </c>
      <c r="J14" s="70"/>
      <c r="K14" s="307"/>
    </row>
    <row r="15" spans="1:11" x14ac:dyDescent="0.2">
      <c r="A15" s="307"/>
      <c r="B15" s="4"/>
      <c r="C15" s="68" t="str">
        <f>Tarievenvoorstel!M47</f>
        <v>&gt; 1.750kVA t/m 3.000kVA</v>
      </c>
      <c r="D15" s="71"/>
      <c r="E15" s="176">
        <f>Tarievenvoorstel!O47</f>
        <v>189449.99</v>
      </c>
      <c r="F15" s="89">
        <v>150774.05427743896</v>
      </c>
      <c r="G15" s="89">
        <v>2085.9971753149875</v>
      </c>
      <c r="H15" s="89">
        <v>36589.938547246042</v>
      </c>
      <c r="I15" s="90">
        <f t="shared" si="0"/>
        <v>0</v>
      </c>
      <c r="J15" s="70"/>
      <c r="K15" s="307"/>
    </row>
    <row r="16" spans="1:11" x14ac:dyDescent="0.2">
      <c r="A16" s="307"/>
      <c r="B16" s="4"/>
      <c r="C16" s="68" t="str">
        <f>Tarievenvoorstel!M48</f>
        <v>&gt; 3.000kVA t/m 10.000kVA</v>
      </c>
      <c r="D16" s="71"/>
      <c r="E16" s="176">
        <f>Tarievenvoorstel!O48</f>
        <v>258814.87</v>
      </c>
      <c r="F16" s="89">
        <v>203485.80024739078</v>
      </c>
      <c r="G16" s="89">
        <v>4197.8261648111684</v>
      </c>
      <c r="H16" s="89">
        <v>51131.243587798039</v>
      </c>
      <c r="I16" s="90">
        <f t="shared" si="0"/>
        <v>7.2759576141834259E-12</v>
      </c>
      <c r="J16" s="70"/>
      <c r="K16" s="307"/>
    </row>
    <row r="17" spans="1:11" x14ac:dyDescent="0.2">
      <c r="A17" s="307"/>
      <c r="B17" s="4"/>
      <c r="C17" s="68">
        <f>Tarievenvoorstel!M49</f>
        <v>0</v>
      </c>
      <c r="D17" s="71"/>
      <c r="E17" s="176">
        <f>Tarievenvoorstel!O49</f>
        <v>0</v>
      </c>
      <c r="F17" s="89"/>
      <c r="G17" s="89"/>
      <c r="H17" s="89"/>
      <c r="I17" s="90">
        <f t="shared" si="0"/>
        <v>0</v>
      </c>
      <c r="J17" s="70"/>
      <c r="K17" s="307"/>
    </row>
    <row r="18" spans="1:11" x14ac:dyDescent="0.2">
      <c r="A18" s="307"/>
      <c r="B18" s="4"/>
      <c r="C18" s="68">
        <f>Tarievenvoorstel!M50</f>
        <v>0</v>
      </c>
      <c r="D18" s="71"/>
      <c r="E18" s="176">
        <f>Tarievenvoorstel!O50</f>
        <v>0</v>
      </c>
      <c r="F18" s="89"/>
      <c r="G18" s="89"/>
      <c r="H18" s="89"/>
      <c r="I18" s="90">
        <f t="shared" si="0"/>
        <v>0</v>
      </c>
      <c r="J18" s="70"/>
      <c r="K18" s="307"/>
    </row>
    <row r="19" spans="1:11" x14ac:dyDescent="0.2">
      <c r="A19" s="307"/>
      <c r="B19" s="4"/>
      <c r="C19" s="68">
        <f>Tarievenvoorstel!M51</f>
        <v>0</v>
      </c>
      <c r="D19" s="71"/>
      <c r="E19" s="176">
        <f>Tarievenvoorstel!O51</f>
        <v>0</v>
      </c>
      <c r="F19" s="89"/>
      <c r="G19" s="89"/>
      <c r="H19" s="89"/>
      <c r="I19" s="90">
        <f t="shared" si="0"/>
        <v>0</v>
      </c>
      <c r="J19" s="70"/>
      <c r="K19" s="307"/>
    </row>
    <row r="20" spans="1:11" x14ac:dyDescent="0.2">
      <c r="A20" s="307"/>
      <c r="B20" s="4"/>
      <c r="C20" s="68">
        <f>Tarievenvoorstel!M52</f>
        <v>0</v>
      </c>
      <c r="D20" s="71"/>
      <c r="E20" s="176">
        <f>Tarievenvoorstel!O52</f>
        <v>0</v>
      </c>
      <c r="F20" s="89"/>
      <c r="G20" s="89"/>
      <c r="H20" s="89"/>
      <c r="I20" s="90">
        <f t="shared" si="0"/>
        <v>0</v>
      </c>
      <c r="J20" s="70"/>
      <c r="K20" s="307"/>
    </row>
    <row r="21" spans="1:11" x14ac:dyDescent="0.2">
      <c r="A21" s="307"/>
      <c r="B21" s="4"/>
      <c r="C21" s="68">
        <f>Tarievenvoorstel!M53</f>
        <v>0</v>
      </c>
      <c r="D21" s="72"/>
      <c r="E21" s="177">
        <f>Tarievenvoorstel!O53</f>
        <v>0</v>
      </c>
      <c r="F21" s="89"/>
      <c r="G21" s="89"/>
      <c r="H21" s="89"/>
      <c r="I21" s="90">
        <f t="shared" si="0"/>
        <v>0</v>
      </c>
      <c r="J21" s="70"/>
      <c r="K21" s="307"/>
    </row>
    <row r="22" spans="1:11" x14ac:dyDescent="0.2">
      <c r="A22" s="307"/>
      <c r="B22" s="4"/>
      <c r="C22" s="65"/>
      <c r="D22" s="73"/>
      <c r="E22" s="91"/>
      <c r="F22" s="92"/>
      <c r="G22" s="92"/>
      <c r="H22" s="92"/>
      <c r="I22" s="93"/>
      <c r="J22" s="70"/>
      <c r="K22" s="307"/>
    </row>
    <row r="23" spans="1:11" x14ac:dyDescent="0.2">
      <c r="A23" s="307"/>
      <c r="B23" s="4"/>
      <c r="C23" s="75"/>
      <c r="D23" s="76"/>
      <c r="E23" s="94"/>
      <c r="F23" s="95"/>
      <c r="G23" s="96"/>
      <c r="H23" s="96"/>
      <c r="I23" s="97"/>
      <c r="J23" s="77"/>
      <c r="K23" s="307"/>
    </row>
    <row r="24" spans="1:11" x14ac:dyDescent="0.2">
      <c r="A24" s="307"/>
      <c r="B24" s="4"/>
      <c r="C24" s="75"/>
      <c r="D24" s="76"/>
      <c r="E24" s="94"/>
      <c r="F24" s="95"/>
      <c r="G24" s="96"/>
      <c r="H24" s="96"/>
      <c r="I24" s="97"/>
      <c r="J24" s="77"/>
      <c r="K24" s="307"/>
    </row>
    <row r="25" spans="1:11" x14ac:dyDescent="0.2">
      <c r="A25" s="307"/>
      <c r="B25" s="4"/>
      <c r="C25" s="65" t="s">
        <v>21</v>
      </c>
      <c r="D25" s="66"/>
      <c r="E25" s="42" t="s">
        <v>165</v>
      </c>
      <c r="F25" s="98" t="s">
        <v>71</v>
      </c>
      <c r="G25" s="98" t="s">
        <v>72</v>
      </c>
      <c r="H25" s="98" t="s">
        <v>73</v>
      </c>
      <c r="I25" s="99" t="s">
        <v>74</v>
      </c>
      <c r="J25" s="78"/>
      <c r="K25" s="307"/>
    </row>
    <row r="26" spans="1:11" x14ac:dyDescent="0.2">
      <c r="A26" s="307"/>
      <c r="B26" s="4"/>
      <c r="C26" s="68" t="str">
        <f>Tarievenvoorstel!M61</f>
        <v>1*6 A op geschakeld net</v>
      </c>
      <c r="D26" s="326"/>
      <c r="E26" s="330">
        <f>Tarievenvoorstel!O61</f>
        <v>20.100000000000001</v>
      </c>
      <c r="F26" s="87"/>
      <c r="G26" s="87"/>
      <c r="H26" s="100">
        <f t="shared" ref="H26:H32" si="1">E26</f>
        <v>20.100000000000001</v>
      </c>
      <c r="I26" s="88">
        <f t="shared" ref="I26:I42" si="2">(E26-F26-G26-H26)</f>
        <v>0</v>
      </c>
      <c r="J26" s="70"/>
      <c r="K26" s="307"/>
    </row>
    <row r="27" spans="1:11" x14ac:dyDescent="0.2">
      <c r="A27" s="307"/>
      <c r="B27" s="4"/>
      <c r="C27" s="68" t="str">
        <f>Tarievenvoorstel!M62</f>
        <v>&gt;1*6A t/m 3*25A</v>
      </c>
      <c r="D27" s="327"/>
      <c r="E27" s="331">
        <f>Tarievenvoorstel!O62</f>
        <v>25.85</v>
      </c>
      <c r="F27" s="89"/>
      <c r="G27" s="89"/>
      <c r="H27" s="100">
        <f t="shared" si="1"/>
        <v>25.85</v>
      </c>
      <c r="I27" s="90">
        <f t="shared" si="2"/>
        <v>0</v>
      </c>
      <c r="J27" s="70"/>
      <c r="K27" s="307"/>
    </row>
    <row r="28" spans="1:11" x14ac:dyDescent="0.2">
      <c r="A28" s="307"/>
      <c r="B28" s="4"/>
      <c r="C28" s="68" t="str">
        <f>Tarievenvoorstel!M63</f>
        <v>&gt;3*25A en t/m 3*35A</v>
      </c>
      <c r="D28" s="327"/>
      <c r="E28" s="331">
        <f>Tarievenvoorstel!O63</f>
        <v>31.98</v>
      </c>
      <c r="F28" s="89"/>
      <c r="G28" s="89"/>
      <c r="H28" s="100">
        <f t="shared" si="1"/>
        <v>31.98</v>
      </c>
      <c r="I28" s="90">
        <f t="shared" si="2"/>
        <v>0</v>
      </c>
      <c r="J28" s="70"/>
      <c r="K28" s="307"/>
    </row>
    <row r="29" spans="1:11" x14ac:dyDescent="0.2">
      <c r="A29" s="307"/>
      <c r="B29" s="4"/>
      <c r="C29" s="68" t="str">
        <f>Tarievenvoorstel!M64</f>
        <v>&gt;3*35A en t/m 3*63A</v>
      </c>
      <c r="D29" s="327"/>
      <c r="E29" s="331">
        <f>Tarievenvoorstel!O64</f>
        <v>31.98</v>
      </c>
      <c r="F29" s="89"/>
      <c r="G29" s="89"/>
      <c r="H29" s="100">
        <f t="shared" si="1"/>
        <v>31.98</v>
      </c>
      <c r="I29" s="90">
        <f t="shared" si="2"/>
        <v>0</v>
      </c>
      <c r="J29" s="70"/>
      <c r="K29" s="307"/>
    </row>
    <row r="30" spans="1:11" x14ac:dyDescent="0.2">
      <c r="A30" s="307"/>
      <c r="B30" s="4"/>
      <c r="C30" s="68" t="str">
        <f>Tarievenvoorstel!M65</f>
        <v>&gt; 3*63 A t/m 3*80A</v>
      </c>
      <c r="D30" s="327"/>
      <c r="E30" s="331">
        <f>Tarievenvoorstel!O65</f>
        <v>34.4</v>
      </c>
      <c r="F30" s="89"/>
      <c r="G30" s="89"/>
      <c r="H30" s="100">
        <f t="shared" si="1"/>
        <v>34.4</v>
      </c>
      <c r="I30" s="90">
        <f t="shared" si="2"/>
        <v>0</v>
      </c>
      <c r="J30" s="70"/>
      <c r="K30" s="307"/>
    </row>
    <row r="31" spans="1:11" x14ac:dyDescent="0.2">
      <c r="A31" s="307"/>
      <c r="B31" s="4"/>
      <c r="C31" s="68" t="str">
        <f>Tarievenvoorstel!M66</f>
        <v>&gt;3*80A t/m 3*125 A</v>
      </c>
      <c r="D31" s="327"/>
      <c r="E31" s="331">
        <f>Tarievenvoorstel!O66</f>
        <v>45.14</v>
      </c>
      <c r="F31" s="89"/>
      <c r="G31" s="89"/>
      <c r="H31" s="100">
        <f t="shared" si="1"/>
        <v>45.14</v>
      </c>
      <c r="I31" s="90">
        <f t="shared" si="2"/>
        <v>0</v>
      </c>
      <c r="J31" s="70"/>
      <c r="K31" s="307"/>
    </row>
    <row r="32" spans="1:11" x14ac:dyDescent="0.2">
      <c r="A32" s="307"/>
      <c r="B32" s="4"/>
      <c r="C32" s="68" t="str">
        <f>Tarievenvoorstel!M67</f>
        <v>&gt;3*125 Amp t/m 175 kVA</v>
      </c>
      <c r="D32" s="327"/>
      <c r="E32" s="331">
        <f>Tarievenvoorstel!O67</f>
        <v>46.79</v>
      </c>
      <c r="F32" s="89"/>
      <c r="G32" s="89"/>
      <c r="H32" s="100">
        <f t="shared" si="1"/>
        <v>46.79</v>
      </c>
      <c r="I32" s="90">
        <f t="shared" si="2"/>
        <v>0</v>
      </c>
      <c r="J32" s="70"/>
      <c r="K32" s="307"/>
    </row>
    <row r="33" spans="1:11" x14ac:dyDescent="0.2">
      <c r="A33" s="307"/>
      <c r="B33" s="4"/>
      <c r="C33" s="68" t="str">
        <f>Tarievenvoorstel!M68</f>
        <v>&gt; 175kVA t/m 630kVA</v>
      </c>
      <c r="D33" s="327"/>
      <c r="E33" s="331">
        <f>Tarievenvoorstel!O68</f>
        <v>76.44</v>
      </c>
      <c r="F33" s="89"/>
      <c r="G33" s="89"/>
      <c r="H33" s="100">
        <f>E33</f>
        <v>76.44</v>
      </c>
      <c r="I33" s="90">
        <f t="shared" si="2"/>
        <v>0</v>
      </c>
      <c r="J33" s="70"/>
      <c r="K33" s="307"/>
    </row>
    <row r="34" spans="1:11" x14ac:dyDescent="0.2">
      <c r="A34" s="307"/>
      <c r="B34" s="4"/>
      <c r="C34" s="68" t="str">
        <f>Tarievenvoorstel!M69</f>
        <v>&gt; 630kVA t/m 1.000kVA</v>
      </c>
      <c r="D34" s="327"/>
      <c r="E34" s="331">
        <f>Tarievenvoorstel!O69</f>
        <v>86.63</v>
      </c>
      <c r="F34" s="89"/>
      <c r="G34" s="89"/>
      <c r="H34" s="100">
        <f t="shared" ref="H34:H37" si="3">E34</f>
        <v>86.63</v>
      </c>
      <c r="I34" s="90">
        <f t="shared" si="2"/>
        <v>0</v>
      </c>
      <c r="J34" s="70"/>
      <c r="K34" s="307"/>
    </row>
    <row r="35" spans="1:11" x14ac:dyDescent="0.2">
      <c r="A35" s="307"/>
      <c r="B35" s="4"/>
      <c r="C35" s="68" t="str">
        <f>Tarievenvoorstel!M70</f>
        <v>&gt; 1.000kVA t/m 1.750kVA</v>
      </c>
      <c r="D35" s="327"/>
      <c r="E35" s="331">
        <f>Tarievenvoorstel!O70</f>
        <v>92</v>
      </c>
      <c r="F35" s="89"/>
      <c r="G35" s="89"/>
      <c r="H35" s="100">
        <f t="shared" si="3"/>
        <v>92</v>
      </c>
      <c r="I35" s="90">
        <f t="shared" si="2"/>
        <v>0</v>
      </c>
      <c r="J35" s="70"/>
      <c r="K35" s="307"/>
    </row>
    <row r="36" spans="1:11" x14ac:dyDescent="0.2">
      <c r="A36" s="307"/>
      <c r="B36" s="4"/>
      <c r="C36" s="68" t="str">
        <f>Tarievenvoorstel!M71</f>
        <v>&gt; 1.750kVA t/m 3.000kVA</v>
      </c>
      <c r="D36" s="327"/>
      <c r="E36" s="331">
        <f>Tarievenvoorstel!O71</f>
        <v>123.44</v>
      </c>
      <c r="F36" s="89"/>
      <c r="G36" s="89"/>
      <c r="H36" s="100">
        <f t="shared" si="3"/>
        <v>123.44</v>
      </c>
      <c r="I36" s="90">
        <f t="shared" si="2"/>
        <v>0</v>
      </c>
      <c r="J36" s="70"/>
      <c r="K36" s="307"/>
    </row>
    <row r="37" spans="1:11" x14ac:dyDescent="0.2">
      <c r="A37" s="307"/>
      <c r="B37" s="4"/>
      <c r="C37" s="68" t="str">
        <f>Tarievenvoorstel!M72</f>
        <v>&gt; 3.000kVA t/m 10.000kVA</v>
      </c>
      <c r="D37" s="327"/>
      <c r="E37" s="331">
        <f>Tarievenvoorstel!O72</f>
        <v>140.30000000000001</v>
      </c>
      <c r="F37" s="89"/>
      <c r="G37" s="89"/>
      <c r="H37" s="100">
        <f t="shared" si="3"/>
        <v>140.30000000000001</v>
      </c>
      <c r="I37" s="90">
        <f t="shared" si="2"/>
        <v>0</v>
      </c>
      <c r="J37" s="70"/>
      <c r="K37" s="307"/>
    </row>
    <row r="38" spans="1:11" x14ac:dyDescent="0.2">
      <c r="A38" s="307"/>
      <c r="B38" s="4"/>
      <c r="C38" s="68">
        <f>Tarievenvoorstel!M73</f>
        <v>0</v>
      </c>
      <c r="D38" s="327"/>
      <c r="E38" s="331">
        <f>Tarievenvoorstel!O73</f>
        <v>0</v>
      </c>
      <c r="F38" s="89"/>
      <c r="G38" s="89"/>
      <c r="H38" s="100"/>
      <c r="I38" s="90">
        <f t="shared" si="2"/>
        <v>0</v>
      </c>
      <c r="J38" s="70"/>
      <c r="K38" s="307"/>
    </row>
    <row r="39" spans="1:11" x14ac:dyDescent="0.2">
      <c r="A39" s="307"/>
      <c r="B39" s="4"/>
      <c r="C39" s="68">
        <f>Tarievenvoorstel!M74</f>
        <v>0</v>
      </c>
      <c r="D39" s="327"/>
      <c r="E39" s="331">
        <f>Tarievenvoorstel!O74</f>
        <v>0</v>
      </c>
      <c r="F39" s="89"/>
      <c r="G39" s="89"/>
      <c r="H39" s="100"/>
      <c r="I39" s="90">
        <f t="shared" si="2"/>
        <v>0</v>
      </c>
      <c r="J39" s="70"/>
      <c r="K39" s="307"/>
    </row>
    <row r="40" spans="1:11" x14ac:dyDescent="0.2">
      <c r="A40" s="307"/>
      <c r="B40" s="4"/>
      <c r="C40" s="68">
        <f>Tarievenvoorstel!M75</f>
        <v>0</v>
      </c>
      <c r="D40" s="327"/>
      <c r="E40" s="331">
        <f>Tarievenvoorstel!O75</f>
        <v>0</v>
      </c>
      <c r="F40" s="89"/>
      <c r="G40" s="89"/>
      <c r="H40" s="100"/>
      <c r="I40" s="90">
        <f t="shared" si="2"/>
        <v>0</v>
      </c>
      <c r="J40" s="70"/>
      <c r="K40" s="307"/>
    </row>
    <row r="41" spans="1:11" x14ac:dyDescent="0.2">
      <c r="A41" s="307"/>
      <c r="B41" s="4"/>
      <c r="C41" s="68">
        <f>Tarievenvoorstel!M76</f>
        <v>0</v>
      </c>
      <c r="D41" s="327"/>
      <c r="E41" s="331">
        <f>Tarievenvoorstel!O76</f>
        <v>0</v>
      </c>
      <c r="F41" s="89"/>
      <c r="G41" s="89"/>
      <c r="H41" s="100"/>
      <c r="I41" s="90">
        <f t="shared" si="2"/>
        <v>0</v>
      </c>
      <c r="J41" s="70"/>
      <c r="K41" s="307"/>
    </row>
    <row r="42" spans="1:11" x14ac:dyDescent="0.2">
      <c r="A42" s="307"/>
      <c r="B42" s="4"/>
      <c r="C42" s="68">
        <f>Tarievenvoorstel!M77</f>
        <v>0</v>
      </c>
      <c r="D42" s="328"/>
      <c r="E42" s="332">
        <f>Tarievenvoorstel!O77</f>
        <v>0</v>
      </c>
      <c r="F42" s="89"/>
      <c r="G42" s="89"/>
      <c r="H42" s="89"/>
      <c r="I42" s="90">
        <f t="shared" si="2"/>
        <v>0</v>
      </c>
      <c r="J42" s="70"/>
      <c r="K42" s="307"/>
    </row>
    <row r="43" spans="1:11" x14ac:dyDescent="0.2">
      <c r="A43" s="307"/>
      <c r="B43" s="4"/>
      <c r="C43" s="65"/>
      <c r="D43" s="73"/>
      <c r="E43" s="329"/>
      <c r="F43" s="74"/>
      <c r="G43" s="74"/>
      <c r="H43" s="74"/>
      <c r="I43" s="74"/>
      <c r="J43" s="79"/>
      <c r="K43" s="307"/>
    </row>
    <row r="44" spans="1:11" x14ac:dyDescent="0.2">
      <c r="A44" s="307"/>
      <c r="B44" s="4"/>
      <c r="K44" s="307"/>
    </row>
    <row r="45" spans="1:11" x14ac:dyDescent="0.2">
      <c r="A45" s="307"/>
      <c r="B45" s="4"/>
      <c r="K45" s="307"/>
    </row>
    <row r="46" spans="1:11" x14ac:dyDescent="0.2">
      <c r="A46" s="307"/>
      <c r="B46" s="307"/>
      <c r="C46" s="307"/>
      <c r="D46" s="307"/>
      <c r="E46" s="307"/>
      <c r="F46" s="307"/>
      <c r="G46" s="307"/>
      <c r="H46" s="307"/>
      <c r="I46" s="307"/>
      <c r="J46" s="307"/>
      <c r="K46" s="307"/>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34" zoomScale="70" zoomScaleNormal="40" zoomScaleSheetLayoutView="55" workbookViewId="0"/>
  </sheetViews>
  <sheetFormatPr defaultRowHeight="12.75" x14ac:dyDescent="0.2"/>
  <cols>
    <col min="1" max="1" width="4.7109375" style="31"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6" customFormat="1" ht="30" x14ac:dyDescent="0.4">
      <c r="A1" s="264"/>
      <c r="B1" s="264"/>
      <c r="C1" s="265" t="s">
        <v>7</v>
      </c>
      <c r="D1" s="266"/>
      <c r="E1" s="202">
        <v>0</v>
      </c>
      <c r="F1" s="270"/>
      <c r="G1" s="270"/>
      <c r="H1" s="270"/>
    </row>
    <row r="2" spans="1:8" x14ac:dyDescent="0.2">
      <c r="A2" s="273"/>
      <c r="H2" s="274"/>
    </row>
    <row r="3" spans="1:8" x14ac:dyDescent="0.2">
      <c r="A3" s="273"/>
      <c r="C3" s="2" t="s">
        <v>57</v>
      </c>
      <c r="H3" s="270"/>
    </row>
    <row r="4" spans="1:8" x14ac:dyDescent="0.2">
      <c r="A4" s="273"/>
      <c r="H4" s="274"/>
    </row>
    <row r="5" spans="1:8" x14ac:dyDescent="0.2">
      <c r="A5" s="273"/>
      <c r="D5" s="398"/>
      <c r="H5" s="270"/>
    </row>
    <row r="6" spans="1:8" x14ac:dyDescent="0.2">
      <c r="A6" s="273"/>
      <c r="D6" s="398"/>
      <c r="H6" s="274"/>
    </row>
    <row r="7" spans="1:8" x14ac:dyDescent="0.2">
      <c r="A7" s="273"/>
      <c r="D7" s="398"/>
      <c r="H7" s="281"/>
    </row>
    <row r="8" spans="1:8" x14ac:dyDescent="0.2">
      <c r="A8" s="273"/>
      <c r="D8" s="398"/>
      <c r="H8" s="281"/>
    </row>
    <row r="9" spans="1:8" x14ac:dyDescent="0.2">
      <c r="A9" s="273"/>
      <c r="D9" s="398"/>
      <c r="H9" s="281"/>
    </row>
    <row r="10" spans="1:8" x14ac:dyDescent="0.2">
      <c r="A10" s="273"/>
      <c r="D10" s="398"/>
      <c r="H10" s="281"/>
    </row>
    <row r="11" spans="1:8" x14ac:dyDescent="0.2">
      <c r="A11" s="273"/>
      <c r="D11" s="398"/>
      <c r="H11" s="294"/>
    </row>
    <row r="12" spans="1:8" x14ac:dyDescent="0.2">
      <c r="A12" s="273"/>
      <c r="H12" s="294"/>
    </row>
    <row r="13" spans="1:8" x14ac:dyDescent="0.2">
      <c r="A13" s="273"/>
      <c r="C13" s="2" t="s">
        <v>8</v>
      </c>
      <c r="H13" s="294"/>
    </row>
    <row r="14" spans="1:8" x14ac:dyDescent="0.2">
      <c r="A14" s="273"/>
      <c r="H14" s="294"/>
    </row>
    <row r="15" spans="1:8" x14ac:dyDescent="0.2">
      <c r="A15" s="273"/>
      <c r="D15" s="398"/>
      <c r="H15" s="294"/>
    </row>
    <row r="16" spans="1:8" x14ac:dyDescent="0.2">
      <c r="A16" s="273"/>
      <c r="D16" s="398"/>
      <c r="H16" s="294"/>
    </row>
    <row r="17" spans="1:8" x14ac:dyDescent="0.2">
      <c r="A17" s="273"/>
      <c r="D17" s="398"/>
      <c r="H17" s="294"/>
    </row>
    <row r="18" spans="1:8" x14ac:dyDescent="0.2">
      <c r="A18" s="273"/>
      <c r="D18" s="398"/>
      <c r="H18" s="294"/>
    </row>
    <row r="19" spans="1:8" x14ac:dyDescent="0.2">
      <c r="A19" s="273"/>
      <c r="D19" s="398"/>
      <c r="H19" s="274"/>
    </row>
    <row r="20" spans="1:8" x14ac:dyDescent="0.2">
      <c r="A20" s="273"/>
      <c r="D20" s="398"/>
      <c r="H20" s="274"/>
    </row>
    <row r="21" spans="1:8" x14ac:dyDescent="0.2">
      <c r="A21" s="273"/>
      <c r="D21" s="398"/>
      <c r="H21" s="274"/>
    </row>
    <row r="22" spans="1:8" x14ac:dyDescent="0.2">
      <c r="A22" s="273"/>
      <c r="H22" s="274"/>
    </row>
    <row r="23" spans="1:8" x14ac:dyDescent="0.2">
      <c r="A23" s="273"/>
      <c r="C23" s="2" t="s">
        <v>9</v>
      </c>
      <c r="H23" s="274"/>
    </row>
    <row r="24" spans="1:8" x14ac:dyDescent="0.2">
      <c r="A24" s="273"/>
      <c r="H24" s="274"/>
    </row>
    <row r="25" spans="1:8" x14ac:dyDescent="0.2">
      <c r="A25" s="273"/>
      <c r="D25" s="398"/>
      <c r="H25" s="274"/>
    </row>
    <row r="26" spans="1:8" x14ac:dyDescent="0.2">
      <c r="A26" s="273"/>
      <c r="D26" s="398"/>
      <c r="H26" s="274"/>
    </row>
    <row r="27" spans="1:8" x14ac:dyDescent="0.2">
      <c r="A27" s="273"/>
      <c r="D27" s="398"/>
      <c r="H27" s="274"/>
    </row>
    <row r="28" spans="1:8" x14ac:dyDescent="0.2">
      <c r="A28" s="273"/>
      <c r="D28" s="398"/>
      <c r="H28" s="274"/>
    </row>
    <row r="29" spans="1:8" x14ac:dyDescent="0.2">
      <c r="A29" s="273"/>
      <c r="D29" s="398"/>
      <c r="H29" s="274"/>
    </row>
    <row r="30" spans="1:8" x14ac:dyDescent="0.2">
      <c r="A30" s="273"/>
      <c r="D30" s="398"/>
      <c r="H30" s="274"/>
    </row>
    <row r="31" spans="1:8" x14ac:dyDescent="0.2">
      <c r="A31" s="273"/>
      <c r="D31" s="398"/>
      <c r="H31" s="274"/>
    </row>
    <row r="32" spans="1:8" x14ac:dyDescent="0.2">
      <c r="A32" s="273"/>
      <c r="H32" s="274"/>
    </row>
    <row r="33" spans="1:8" x14ac:dyDescent="0.2">
      <c r="A33" s="273"/>
      <c r="C33" s="2" t="s">
        <v>67</v>
      </c>
      <c r="H33" s="274"/>
    </row>
    <row r="34" spans="1:8" x14ac:dyDescent="0.2">
      <c r="A34" s="273"/>
      <c r="H34" s="274"/>
    </row>
    <row r="35" spans="1:8" x14ac:dyDescent="0.2">
      <c r="A35" s="273"/>
      <c r="D35" s="398"/>
      <c r="H35" s="274"/>
    </row>
    <row r="36" spans="1:8" x14ac:dyDescent="0.2">
      <c r="A36" s="273"/>
      <c r="D36" s="398"/>
      <c r="H36" s="274"/>
    </row>
    <row r="37" spans="1:8" x14ac:dyDescent="0.2">
      <c r="A37" s="273"/>
      <c r="D37" s="398"/>
      <c r="H37" s="274"/>
    </row>
    <row r="38" spans="1:8" x14ac:dyDescent="0.2">
      <c r="A38" s="273"/>
      <c r="D38" s="398"/>
      <c r="H38" s="274"/>
    </row>
    <row r="39" spans="1:8" x14ac:dyDescent="0.2">
      <c r="A39" s="273"/>
      <c r="D39" s="398"/>
      <c r="H39" s="274"/>
    </row>
    <row r="40" spans="1:8" x14ac:dyDescent="0.2">
      <c r="A40" s="273"/>
      <c r="D40" s="398"/>
      <c r="H40" s="274"/>
    </row>
    <row r="41" spans="1:8" x14ac:dyDescent="0.2">
      <c r="A41" s="273"/>
      <c r="D41" s="398"/>
      <c r="H41" s="274"/>
    </row>
    <row r="42" spans="1:8" x14ac:dyDescent="0.2">
      <c r="A42" s="273"/>
      <c r="H42" s="274"/>
    </row>
    <row r="43" spans="1:8" x14ac:dyDescent="0.2">
      <c r="A43" s="273"/>
      <c r="C43" s="2" t="s">
        <v>75</v>
      </c>
      <c r="H43" s="274"/>
    </row>
    <row r="44" spans="1:8" x14ac:dyDescent="0.2">
      <c r="A44" s="273"/>
      <c r="H44" s="274"/>
    </row>
    <row r="45" spans="1:8" x14ac:dyDescent="0.2">
      <c r="A45" s="273"/>
      <c r="D45" s="398"/>
      <c r="H45" s="274"/>
    </row>
    <row r="46" spans="1:8" x14ac:dyDescent="0.2">
      <c r="A46" s="273"/>
      <c r="D46" s="398"/>
      <c r="H46" s="274"/>
    </row>
    <row r="47" spans="1:8" x14ac:dyDescent="0.2">
      <c r="A47" s="273"/>
      <c r="D47" s="398"/>
      <c r="H47" s="274"/>
    </row>
    <row r="48" spans="1:8" x14ac:dyDescent="0.2">
      <c r="A48" s="273"/>
      <c r="D48" s="398"/>
      <c r="H48" s="274"/>
    </row>
    <row r="49" spans="1:8" x14ac:dyDescent="0.2">
      <c r="A49" s="273"/>
      <c r="D49" s="398"/>
      <c r="H49" s="274"/>
    </row>
    <row r="50" spans="1:8" x14ac:dyDescent="0.2">
      <c r="A50" s="273"/>
      <c r="D50" s="398"/>
      <c r="H50" s="274"/>
    </row>
    <row r="51" spans="1:8" x14ac:dyDescent="0.2">
      <c r="A51" s="273"/>
      <c r="D51" s="398"/>
      <c r="H51" s="274"/>
    </row>
    <row r="52" spans="1:8" x14ac:dyDescent="0.2">
      <c r="A52" s="273"/>
      <c r="H52" s="274"/>
    </row>
    <row r="53" spans="1:8" x14ac:dyDescent="0.2">
      <c r="A53" s="273"/>
      <c r="C53" s="2" t="s">
        <v>76</v>
      </c>
      <c r="H53" s="274"/>
    </row>
    <row r="54" spans="1:8" x14ac:dyDescent="0.2">
      <c r="A54" s="273"/>
      <c r="H54" s="274"/>
    </row>
    <row r="55" spans="1:8" x14ac:dyDescent="0.2">
      <c r="A55" s="273"/>
      <c r="D55" s="398"/>
      <c r="H55" s="274"/>
    </row>
    <row r="56" spans="1:8" x14ac:dyDescent="0.2">
      <c r="A56" s="273"/>
      <c r="D56" s="398"/>
      <c r="H56" s="274"/>
    </row>
    <row r="57" spans="1:8" x14ac:dyDescent="0.2">
      <c r="A57" s="273"/>
      <c r="D57" s="398"/>
      <c r="H57" s="274"/>
    </row>
    <row r="58" spans="1:8" x14ac:dyDescent="0.2">
      <c r="A58" s="273"/>
      <c r="D58" s="398"/>
      <c r="H58" s="274"/>
    </row>
    <row r="59" spans="1:8" x14ac:dyDescent="0.2">
      <c r="A59" s="273"/>
      <c r="D59" s="398"/>
      <c r="H59" s="274"/>
    </row>
    <row r="60" spans="1:8" x14ac:dyDescent="0.2">
      <c r="A60" s="273"/>
      <c r="D60" s="398"/>
      <c r="H60" s="274"/>
    </row>
    <row r="61" spans="1:8" x14ac:dyDescent="0.2">
      <c r="A61" s="273"/>
      <c r="D61" s="398"/>
      <c r="H61" s="274"/>
    </row>
    <row r="62" spans="1:8" x14ac:dyDescent="0.2">
      <c r="A62" s="273"/>
      <c r="H62" s="274"/>
    </row>
    <row r="63" spans="1:8" x14ac:dyDescent="0.2">
      <c r="A63" s="273"/>
      <c r="C63" s="2" t="s">
        <v>10</v>
      </c>
      <c r="H63" s="274"/>
    </row>
    <row r="64" spans="1:8" x14ac:dyDescent="0.2">
      <c r="A64" s="273"/>
      <c r="H64" s="274"/>
    </row>
    <row r="65" spans="1:8" x14ac:dyDescent="0.2">
      <c r="A65" s="273"/>
      <c r="D65" s="398"/>
      <c r="H65" s="274"/>
    </row>
    <row r="66" spans="1:8" x14ac:dyDescent="0.2">
      <c r="A66" s="273"/>
      <c r="D66" s="398"/>
      <c r="H66" s="274"/>
    </row>
    <row r="67" spans="1:8" x14ac:dyDescent="0.2">
      <c r="A67" s="273"/>
      <c r="D67" s="398"/>
      <c r="H67" s="274"/>
    </row>
    <row r="68" spans="1:8" x14ac:dyDescent="0.2">
      <c r="A68" s="273"/>
      <c r="D68" s="398"/>
      <c r="H68" s="274"/>
    </row>
    <row r="69" spans="1:8" x14ac:dyDescent="0.2">
      <c r="A69" s="273"/>
      <c r="D69" s="398"/>
      <c r="H69" s="274"/>
    </row>
    <row r="70" spans="1:8" x14ac:dyDescent="0.2">
      <c r="A70" s="273"/>
      <c r="D70" s="398"/>
      <c r="H70" s="274"/>
    </row>
    <row r="71" spans="1:8" x14ac:dyDescent="0.2">
      <c r="A71" s="273"/>
      <c r="D71" s="398"/>
      <c r="H71" s="274"/>
    </row>
    <row r="72" spans="1:8" x14ac:dyDescent="0.2">
      <c r="A72" s="273"/>
      <c r="H72" s="274"/>
    </row>
    <row r="73" spans="1:8" x14ac:dyDescent="0.2">
      <c r="A73" s="273"/>
      <c r="H73" s="274"/>
    </row>
    <row r="74" spans="1:8" ht="32.25" customHeight="1" x14ac:dyDescent="0.2">
      <c r="A74" s="273"/>
      <c r="B74" s="274"/>
      <c r="C74" s="274"/>
      <c r="D74" s="274"/>
      <c r="E74" s="274"/>
      <c r="F74" s="274"/>
      <c r="G74" s="274"/>
      <c r="H74" s="274"/>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election activeCell="H16" sqref="H16"/>
    </sheetView>
  </sheetViews>
  <sheetFormatPr defaultRowHeight="12.75" x14ac:dyDescent="0.2"/>
  <cols>
    <col min="1" max="1" width="4.28515625" style="5" customWidth="1"/>
    <col min="2" max="2" width="2.140625" style="5" customWidth="1"/>
    <col min="3" max="3" width="9.140625" style="5"/>
    <col min="4" max="4" width="96.7109375" style="5" customWidth="1"/>
    <col min="5" max="5" width="1.7109375" style="5" customWidth="1"/>
    <col min="6" max="6" width="10.42578125" style="5" bestFit="1" customWidth="1"/>
    <col min="7" max="7" width="3.140625" style="5" customWidth="1"/>
    <col min="8" max="8" width="60.140625" style="5" customWidth="1"/>
    <col min="9" max="10" width="3.85546875" style="5" customWidth="1"/>
    <col min="11" max="16384" width="9.140625" style="5"/>
  </cols>
  <sheetData>
    <row r="1" spans="1:10" ht="30" x14ac:dyDescent="0.4">
      <c r="A1" s="264"/>
      <c r="B1" s="264"/>
      <c r="C1" s="200" t="s">
        <v>48</v>
      </c>
      <c r="D1" s="200"/>
      <c r="E1" s="265"/>
      <c r="F1" s="266"/>
      <c r="G1" s="202"/>
      <c r="H1" s="270"/>
      <c r="I1" s="270"/>
      <c r="J1" s="270"/>
    </row>
    <row r="2" spans="1:10" x14ac:dyDescent="0.2">
      <c r="A2" s="264"/>
      <c r="B2" s="80"/>
      <c r="J2" s="270"/>
    </row>
    <row r="3" spans="1:10" x14ac:dyDescent="0.2">
      <c r="A3" s="264"/>
      <c r="B3" s="80"/>
      <c r="C3" s="309" t="s">
        <v>46</v>
      </c>
      <c r="D3" s="310" t="s">
        <v>47</v>
      </c>
      <c r="E3" s="48"/>
      <c r="F3" s="310" t="s">
        <v>44</v>
      </c>
      <c r="G3" s="35"/>
      <c r="H3" s="310" t="s">
        <v>45</v>
      </c>
      <c r="J3" s="270"/>
    </row>
    <row r="4" spans="1:10" x14ac:dyDescent="0.2">
      <c r="A4" s="264"/>
      <c r="B4" s="80"/>
      <c r="G4" s="48"/>
      <c r="J4" s="270"/>
    </row>
    <row r="5" spans="1:10" ht="25.5" x14ac:dyDescent="0.2">
      <c r="A5" s="264"/>
      <c r="B5" s="80"/>
      <c r="C5" s="142">
        <v>1</v>
      </c>
      <c r="D5" s="356" t="s">
        <v>166</v>
      </c>
      <c r="F5" s="379" t="s">
        <v>181</v>
      </c>
      <c r="G5" s="84"/>
      <c r="H5" s="392" t="s">
        <v>182</v>
      </c>
      <c r="J5" s="270"/>
    </row>
    <row r="6" spans="1:10" x14ac:dyDescent="0.2">
      <c r="A6" s="264"/>
      <c r="B6" s="80"/>
      <c r="C6" s="142">
        <v>2</v>
      </c>
      <c r="D6" s="357" t="s">
        <v>111</v>
      </c>
      <c r="F6" s="379" t="s">
        <v>180</v>
      </c>
      <c r="G6" s="84"/>
      <c r="H6" s="106"/>
      <c r="J6" s="270"/>
    </row>
    <row r="7" spans="1:10" x14ac:dyDescent="0.2">
      <c r="A7" s="264"/>
      <c r="B7" s="80"/>
      <c r="C7" s="142"/>
      <c r="D7" s="333" t="s">
        <v>84</v>
      </c>
      <c r="F7" s="83"/>
      <c r="G7" s="84"/>
      <c r="H7" s="106"/>
      <c r="J7" s="270"/>
    </row>
    <row r="8" spans="1:10" x14ac:dyDescent="0.2">
      <c r="A8" s="264"/>
      <c r="B8" s="80"/>
      <c r="C8" s="142">
        <v>3</v>
      </c>
      <c r="D8" s="357" t="s">
        <v>100</v>
      </c>
      <c r="F8" s="379" t="s">
        <v>180</v>
      </c>
      <c r="G8" s="84"/>
      <c r="H8" s="106"/>
      <c r="J8" s="270"/>
    </row>
    <row r="9" spans="1:10" ht="25.5" x14ac:dyDescent="0.2">
      <c r="A9" s="264"/>
      <c r="B9" s="80"/>
      <c r="C9" s="142">
        <v>4</v>
      </c>
      <c r="D9" s="333" t="s">
        <v>151</v>
      </c>
      <c r="F9" s="379" t="s">
        <v>180</v>
      </c>
      <c r="G9" s="84"/>
      <c r="H9" s="106"/>
      <c r="J9" s="270"/>
    </row>
    <row r="10" spans="1:10" x14ac:dyDescent="0.2">
      <c r="A10" s="264"/>
      <c r="B10" s="80"/>
      <c r="C10" s="142"/>
      <c r="D10" s="333"/>
      <c r="F10" s="31"/>
      <c r="G10" s="31"/>
      <c r="H10" s="144"/>
      <c r="J10" s="270"/>
    </row>
    <row r="11" spans="1:10" ht="38.25" x14ac:dyDescent="0.2">
      <c r="A11" s="264"/>
      <c r="B11" s="80"/>
      <c r="C11" s="142">
        <v>5</v>
      </c>
      <c r="D11" s="356" t="s">
        <v>104</v>
      </c>
      <c r="F11" s="379" t="s">
        <v>180</v>
      </c>
      <c r="G11" s="84"/>
      <c r="H11" s="392" t="s">
        <v>183</v>
      </c>
      <c r="J11" s="270"/>
    </row>
    <row r="12" spans="1:10" x14ac:dyDescent="0.2">
      <c r="A12" s="264"/>
      <c r="B12" s="80"/>
      <c r="C12" s="142"/>
      <c r="D12" s="333"/>
      <c r="F12" s="31"/>
      <c r="G12" s="31"/>
      <c r="H12" s="144"/>
      <c r="J12" s="270"/>
    </row>
    <row r="13" spans="1:10" ht="25.5" x14ac:dyDescent="0.2">
      <c r="A13" s="264"/>
      <c r="B13" s="80"/>
      <c r="C13" s="142">
        <v>6</v>
      </c>
      <c r="D13" s="333" t="s">
        <v>37</v>
      </c>
      <c r="F13" s="379" t="s">
        <v>180</v>
      </c>
      <c r="G13" s="84"/>
      <c r="H13" s="106"/>
      <c r="J13" s="270"/>
    </row>
    <row r="14" spans="1:10" x14ac:dyDescent="0.2">
      <c r="A14" s="264"/>
      <c r="B14" s="80"/>
      <c r="C14" s="142"/>
      <c r="D14" s="333" t="s">
        <v>38</v>
      </c>
      <c r="F14" s="48"/>
      <c r="G14" s="48"/>
      <c r="H14" s="107"/>
      <c r="J14" s="270"/>
    </row>
    <row r="15" spans="1:10" x14ac:dyDescent="0.2">
      <c r="A15" s="264"/>
      <c r="B15" s="80"/>
      <c r="C15" s="142"/>
      <c r="D15" s="333" t="s">
        <v>39</v>
      </c>
      <c r="F15" s="48"/>
      <c r="G15" s="48"/>
      <c r="H15" s="107"/>
      <c r="J15" s="270"/>
    </row>
    <row r="16" spans="1:10" x14ac:dyDescent="0.2">
      <c r="A16" s="264"/>
      <c r="B16" s="80"/>
      <c r="C16" s="142"/>
      <c r="D16" s="333" t="s">
        <v>40</v>
      </c>
      <c r="F16" s="48"/>
      <c r="G16" s="48"/>
      <c r="H16" s="107"/>
      <c r="J16" s="270"/>
    </row>
    <row r="17" spans="1:10" ht="25.5" x14ac:dyDescent="0.2">
      <c r="A17" s="264"/>
      <c r="B17" s="80"/>
      <c r="C17" s="142"/>
      <c r="D17" s="333" t="s">
        <v>41</v>
      </c>
      <c r="F17" s="48"/>
      <c r="G17" s="48"/>
      <c r="H17" s="107"/>
      <c r="J17" s="270"/>
    </row>
    <row r="18" spans="1:10" x14ac:dyDescent="0.2">
      <c r="A18" s="264"/>
      <c r="B18" s="80"/>
      <c r="C18" s="142"/>
      <c r="D18" s="333" t="s">
        <v>167</v>
      </c>
      <c r="F18" s="31"/>
      <c r="G18" s="31"/>
      <c r="H18" s="144"/>
      <c r="J18" s="270"/>
    </row>
    <row r="19" spans="1:10" ht="25.5" x14ac:dyDescent="0.2">
      <c r="A19" s="264"/>
      <c r="B19" s="80"/>
      <c r="C19" s="142"/>
      <c r="D19" s="333" t="s">
        <v>54</v>
      </c>
      <c r="F19" s="48"/>
      <c r="G19" s="48"/>
      <c r="H19" s="107"/>
      <c r="J19" s="270"/>
    </row>
    <row r="20" spans="1:10" ht="25.5" x14ac:dyDescent="0.2">
      <c r="A20" s="264"/>
      <c r="B20" s="80"/>
      <c r="C20" s="142">
        <v>7</v>
      </c>
      <c r="D20" s="333" t="s">
        <v>42</v>
      </c>
      <c r="F20" s="379" t="s">
        <v>180</v>
      </c>
      <c r="G20" s="84"/>
      <c r="H20" s="106"/>
      <c r="J20" s="270"/>
    </row>
    <row r="21" spans="1:10" ht="25.5" x14ac:dyDescent="0.2">
      <c r="A21" s="264"/>
      <c r="B21" s="80"/>
      <c r="C21" s="142">
        <v>8</v>
      </c>
      <c r="D21" s="333" t="s">
        <v>168</v>
      </c>
      <c r="F21" s="379" t="s">
        <v>180</v>
      </c>
      <c r="G21" s="84"/>
      <c r="H21" s="106"/>
      <c r="J21" s="270"/>
    </row>
    <row r="22" spans="1:10" x14ac:dyDescent="0.2">
      <c r="A22" s="264"/>
      <c r="B22" s="80"/>
      <c r="C22" s="142">
        <v>9</v>
      </c>
      <c r="D22" s="143" t="s">
        <v>56</v>
      </c>
      <c r="F22" s="379" t="s">
        <v>180</v>
      </c>
      <c r="G22" s="84"/>
      <c r="H22" s="106"/>
      <c r="J22" s="270"/>
    </row>
    <row r="23" spans="1:10" ht="25.5" x14ac:dyDescent="0.2">
      <c r="A23" s="264"/>
      <c r="B23" s="80"/>
      <c r="C23" s="142"/>
      <c r="D23" s="143" t="s">
        <v>43</v>
      </c>
      <c r="F23" s="85"/>
      <c r="G23" s="48"/>
      <c r="H23" s="108"/>
      <c r="J23" s="270"/>
    </row>
    <row r="24" spans="1:10" ht="25.5" x14ac:dyDescent="0.2">
      <c r="A24" s="264"/>
      <c r="B24" s="80"/>
      <c r="C24" s="142"/>
      <c r="D24" s="143" t="s">
        <v>55</v>
      </c>
      <c r="F24" s="48"/>
      <c r="G24" s="48"/>
      <c r="H24" s="107"/>
      <c r="J24" s="270"/>
    </row>
    <row r="25" spans="1:10" x14ac:dyDescent="0.2">
      <c r="A25" s="264"/>
      <c r="B25" s="80"/>
      <c r="C25" s="142"/>
      <c r="D25" s="146" t="s">
        <v>101</v>
      </c>
      <c r="F25" s="86"/>
      <c r="G25" s="48"/>
      <c r="H25" s="109"/>
      <c r="J25" s="270"/>
    </row>
    <row r="26" spans="1:10" ht="25.5" x14ac:dyDescent="0.2">
      <c r="A26" s="264"/>
      <c r="B26" s="80"/>
      <c r="C26" s="142">
        <v>10</v>
      </c>
      <c r="D26" s="143" t="s">
        <v>49</v>
      </c>
      <c r="F26" s="379" t="s">
        <v>180</v>
      </c>
      <c r="G26" s="84"/>
      <c r="H26" s="106"/>
      <c r="J26" s="270"/>
    </row>
    <row r="27" spans="1:10" x14ac:dyDescent="0.2">
      <c r="A27" s="264"/>
      <c r="B27" s="80"/>
      <c r="C27" s="142"/>
      <c r="D27" s="143" t="s">
        <v>85</v>
      </c>
      <c r="F27" s="48"/>
      <c r="G27" s="48"/>
      <c r="H27" s="107"/>
      <c r="J27" s="270"/>
    </row>
    <row r="28" spans="1:10" x14ac:dyDescent="0.2">
      <c r="A28" s="264"/>
      <c r="B28" s="80"/>
      <c r="C28" s="142"/>
      <c r="D28" s="143" t="s">
        <v>86</v>
      </c>
      <c r="F28" s="48"/>
      <c r="G28" s="48"/>
      <c r="H28" s="107"/>
      <c r="J28" s="270"/>
    </row>
    <row r="29" spans="1:10" ht="25.5" x14ac:dyDescent="0.2">
      <c r="A29" s="264"/>
      <c r="B29" s="80"/>
      <c r="C29" s="142"/>
      <c r="D29" s="143" t="s">
        <v>87</v>
      </c>
      <c r="F29" s="48"/>
      <c r="G29" s="48"/>
      <c r="H29" s="107"/>
      <c r="J29" s="270"/>
    </row>
    <row r="30" spans="1:10" ht="38.25" x14ac:dyDescent="0.2">
      <c r="A30" s="264"/>
      <c r="B30" s="80"/>
      <c r="C30" s="142">
        <v>11</v>
      </c>
      <c r="D30" s="143" t="s">
        <v>53</v>
      </c>
      <c r="F30" s="379" t="s">
        <v>180</v>
      </c>
      <c r="G30" s="84"/>
      <c r="H30" s="106"/>
      <c r="J30" s="270"/>
    </row>
    <row r="31" spans="1:10" ht="25.5" x14ac:dyDescent="0.2">
      <c r="A31" s="264"/>
      <c r="B31" s="80"/>
      <c r="C31" s="142">
        <v>12</v>
      </c>
      <c r="D31" s="143" t="s">
        <v>65</v>
      </c>
      <c r="F31" s="379" t="s">
        <v>180</v>
      </c>
      <c r="G31" s="84"/>
      <c r="H31" s="106"/>
      <c r="J31" s="270"/>
    </row>
    <row r="32" spans="1:10" ht="25.5" x14ac:dyDescent="0.2">
      <c r="A32" s="264"/>
      <c r="B32" s="80"/>
      <c r="C32" s="142">
        <v>13</v>
      </c>
      <c r="D32" s="333" t="s">
        <v>152</v>
      </c>
      <c r="F32" s="379" t="s">
        <v>180</v>
      </c>
      <c r="G32" s="84"/>
      <c r="H32" s="106"/>
      <c r="J32" s="270"/>
    </row>
    <row r="33" spans="1:12" ht="25.5" x14ac:dyDescent="0.2">
      <c r="A33" s="264"/>
      <c r="B33" s="80"/>
      <c r="C33" s="142">
        <v>14</v>
      </c>
      <c r="D33" s="143" t="s">
        <v>77</v>
      </c>
      <c r="F33" s="379" t="s">
        <v>180</v>
      </c>
      <c r="G33" s="84"/>
      <c r="H33" s="106"/>
      <c r="J33" s="270"/>
    </row>
    <row r="34" spans="1:12" ht="13.5" thickBot="1" x14ac:dyDescent="0.25">
      <c r="A34" s="264"/>
      <c r="B34" s="80"/>
      <c r="C34" s="145"/>
      <c r="D34" s="147"/>
      <c r="J34" s="270"/>
    </row>
    <row r="35" spans="1:12" s="149" customFormat="1" ht="12.75" customHeight="1" x14ac:dyDescent="0.2">
      <c r="A35" s="264"/>
      <c r="B35" s="80"/>
      <c r="C35" s="148" t="s">
        <v>102</v>
      </c>
      <c r="D35" s="399" t="s">
        <v>109</v>
      </c>
      <c r="E35" s="5"/>
      <c r="F35" s="5"/>
      <c r="G35" s="5"/>
      <c r="H35" s="5"/>
      <c r="I35" s="5"/>
      <c r="J35" s="270"/>
      <c r="K35" s="5"/>
      <c r="L35" s="5"/>
    </row>
    <row r="36" spans="1:12" s="149" customFormat="1" x14ac:dyDescent="0.2">
      <c r="A36" s="264"/>
      <c r="B36" s="80"/>
      <c r="C36" s="150"/>
      <c r="D36" s="400"/>
      <c r="E36" s="5"/>
      <c r="F36" s="5"/>
      <c r="G36" s="5"/>
      <c r="H36" s="5"/>
      <c r="I36" s="5"/>
      <c r="J36" s="270"/>
      <c r="K36" s="5"/>
      <c r="L36" s="5"/>
    </row>
    <row r="37" spans="1:12" s="149" customFormat="1" x14ac:dyDescent="0.2">
      <c r="A37" s="264"/>
      <c r="B37" s="80"/>
      <c r="C37" s="150"/>
      <c r="D37" s="400"/>
      <c r="E37" s="5"/>
      <c r="F37" s="5"/>
      <c r="G37" s="5"/>
      <c r="H37" s="5"/>
      <c r="I37" s="5"/>
      <c r="J37" s="270"/>
      <c r="K37" s="5"/>
      <c r="L37" s="5"/>
    </row>
    <row r="38" spans="1:12" s="149" customFormat="1" x14ac:dyDescent="0.2">
      <c r="A38" s="264"/>
      <c r="B38" s="80"/>
      <c r="C38" s="150"/>
      <c r="D38" s="400"/>
      <c r="E38" s="5"/>
      <c r="F38" s="5"/>
      <c r="G38" s="5"/>
      <c r="H38" s="5"/>
      <c r="I38" s="5"/>
      <c r="J38" s="270"/>
      <c r="K38" s="5"/>
      <c r="L38" s="5"/>
    </row>
    <row r="39" spans="1:12" s="149" customFormat="1" ht="13.5" thickBot="1" x14ac:dyDescent="0.25">
      <c r="A39" s="264"/>
      <c r="B39" s="80"/>
      <c r="C39" s="151"/>
      <c r="D39" s="401"/>
      <c r="E39" s="5"/>
      <c r="F39" s="5"/>
      <c r="G39" s="5"/>
      <c r="H39" s="5"/>
      <c r="I39" s="5"/>
      <c r="J39" s="270"/>
      <c r="K39" s="5"/>
      <c r="L39" s="5"/>
    </row>
    <row r="40" spans="1:12" s="149" customFormat="1" ht="13.5" thickBot="1" x14ac:dyDescent="0.25">
      <c r="A40" s="264"/>
      <c r="B40" s="80"/>
      <c r="C40" s="81"/>
      <c r="D40" s="152"/>
      <c r="E40" s="5"/>
      <c r="F40" s="5"/>
      <c r="G40" s="5"/>
      <c r="H40" s="5"/>
      <c r="I40" s="5"/>
      <c r="J40" s="270"/>
      <c r="K40" s="5"/>
      <c r="L40" s="5"/>
    </row>
    <row r="41" spans="1:12" s="149" customFormat="1" ht="26.25" thickBot="1" x14ac:dyDescent="0.25">
      <c r="A41" s="264"/>
      <c r="B41" s="80"/>
      <c r="C41" s="153" t="s">
        <v>103</v>
      </c>
      <c r="D41" s="154" t="s">
        <v>110</v>
      </c>
      <c r="E41" s="5"/>
      <c r="F41" s="5"/>
      <c r="G41" s="5"/>
      <c r="H41" s="5"/>
      <c r="I41" s="5"/>
      <c r="J41" s="270"/>
      <c r="K41" s="5"/>
      <c r="L41" s="5"/>
    </row>
    <row r="42" spans="1:12" x14ac:dyDescent="0.2">
      <c r="A42" s="264"/>
      <c r="B42" s="80"/>
      <c r="C42" s="81"/>
      <c r="D42" s="82"/>
      <c r="J42" s="270"/>
    </row>
    <row r="43" spans="1:12" x14ac:dyDescent="0.2">
      <c r="A43" s="270"/>
      <c r="B43" s="270"/>
      <c r="C43" s="270"/>
      <c r="D43" s="270"/>
      <c r="E43" s="270"/>
      <c r="F43" s="270"/>
      <c r="G43" s="270"/>
      <c r="H43" s="270"/>
      <c r="I43" s="270"/>
      <c r="J43" s="270"/>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SBlansjaar</dc:creator>
  <cp:lastModifiedBy>Klok, Hilbert</cp:lastModifiedBy>
  <cp:lastPrinted>2013-09-20T13:28:43Z</cp:lastPrinted>
  <dcterms:created xsi:type="dcterms:W3CDTF">2003-05-22T11:36:43Z</dcterms:created>
  <dcterms:modified xsi:type="dcterms:W3CDTF">2015-09-21T08:29:53Z</dcterms:modified>
</cp:coreProperties>
</file>